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en_skoroszyt"/>
  <mc:AlternateContent xmlns:mc="http://schemas.openxmlformats.org/markup-compatibility/2006">
    <mc:Choice Requires="x15">
      <x15ac:absPath xmlns:x15ac="http://schemas.microsoft.com/office/spreadsheetml/2010/11/ac" url="Z:\GRUPA ROBOCZA\Grupa Robocza ds. KSOW\GR ds. KSOW_2019 rok\Uchwały nr 44, 45 _tryb obiegowy\4. Uchwała nr 44_po akceptacji GR ds. KSOW\Uchwała nr 44 _zmiana PO 2018-2019\"/>
    </mc:Choice>
  </mc:AlternateContent>
  <xr:revisionPtr revIDLastSave="0" documentId="13_ncr:1_{FA7CD848-399D-4404-84B3-53CFC5A4FFA3}" xr6:coauthVersionLast="44" xr6:coauthVersionMax="44" xr10:uidLastSave="{00000000-0000-0000-0000-000000000000}"/>
  <bookViews>
    <workbookView xWindow="-120" yWindow="-120" windowWidth="29040" windowHeight="15840" firstSheet="31" xr2:uid="{00000000-000D-0000-FFFF-FFFF00000000}"/>
  </bookViews>
  <sheets>
    <sheet name="Razem" sheetId="36" r:id="rId1"/>
    <sheet name="Dolnośląska JR" sheetId="1" r:id="rId2"/>
    <sheet name="Kujawsko-pomorska JR" sheetId="2" r:id="rId3"/>
    <sheet name="Lubelska JR" sheetId="3" r:id="rId4"/>
    <sheet name="Lubuska JR" sheetId="4" r:id="rId5"/>
    <sheet name="Łódzka JR" sheetId="5" r:id="rId6"/>
    <sheet name="Małopolska JR" sheetId="7" r:id="rId7"/>
    <sheet name="Mazowiecka JR" sheetId="8" r:id="rId8"/>
    <sheet name="Opolska JR" sheetId="6" r:id="rId9"/>
    <sheet name="Podkarpacka JR" sheetId="9" r:id="rId10"/>
    <sheet name="Podlaska JR" sheetId="10" r:id="rId11"/>
    <sheet name="Pomorska JR" sheetId="11" r:id="rId12"/>
    <sheet name="Śląska JR" sheetId="12" r:id="rId13"/>
    <sheet name="Świętokrzyska JR" sheetId="13" r:id="rId14"/>
    <sheet name="Warmińsko-mazurska JR" sheetId="14" r:id="rId15"/>
    <sheet name="Wielkopolska JR" sheetId="15" r:id="rId16"/>
    <sheet name="Zachodniopomorska JR" sheetId="16" r:id="rId17"/>
    <sheet name="MRiRW" sheetId="17" r:id="rId18"/>
    <sheet name="CDR (Jednostka Centralna)" sheetId="18" r:id="rId19"/>
    <sheet name="CDR (SIR)" sheetId="19" r:id="rId20"/>
    <sheet name="Dolnośląski ODR" sheetId="20" r:id="rId21"/>
    <sheet name="Kujawsko-pomorski ODR" sheetId="21" r:id="rId22"/>
    <sheet name="Lubelski ODR" sheetId="22" r:id="rId23"/>
    <sheet name="Lubuski ODR" sheetId="23" r:id="rId24"/>
    <sheet name="Łódzki ODR" sheetId="24" r:id="rId25"/>
    <sheet name="Małopolski ODR" sheetId="25" r:id="rId26"/>
    <sheet name="Mazowiecki ODR" sheetId="26" r:id="rId27"/>
    <sheet name="Opolski ODR" sheetId="27" r:id="rId28"/>
    <sheet name="Podkarpacki ODR" sheetId="28" r:id="rId29"/>
    <sheet name="Podlaski ODR" sheetId="29" r:id="rId30"/>
    <sheet name="Pomorski ODR" sheetId="30" r:id="rId31"/>
    <sheet name="Śląski ODR" sheetId="31" r:id="rId32"/>
    <sheet name="Świętokrzyski ODR" sheetId="32" r:id="rId33"/>
    <sheet name="Warmińsko-mazurski ODR" sheetId="33" r:id="rId34"/>
    <sheet name="Wielkopolski ODR" sheetId="34" r:id="rId35"/>
    <sheet name="Zachodniopomorski ODR" sheetId="35" r:id="rId36"/>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36" i="17" l="1"/>
  <c r="O36" i="17"/>
  <c r="P35" i="17"/>
  <c r="O35" i="17"/>
  <c r="P34" i="17"/>
  <c r="O34" i="17"/>
  <c r="P33" i="17"/>
  <c r="O33" i="17"/>
  <c r="P32" i="17"/>
  <c r="O32" i="17"/>
  <c r="P31" i="17"/>
  <c r="O31" i="17"/>
  <c r="P30" i="17"/>
  <c r="O30" i="17"/>
  <c r="P29" i="17"/>
  <c r="O29" i="17"/>
  <c r="P28" i="17"/>
  <c r="O28" i="17"/>
  <c r="P27" i="17"/>
  <c r="O27" i="17"/>
  <c r="P26" i="17"/>
  <c r="O26" i="17"/>
  <c r="P25" i="17"/>
  <c r="O25" i="17"/>
  <c r="P24" i="17"/>
  <c r="O24" i="17"/>
  <c r="P22" i="17"/>
  <c r="O22" i="17"/>
  <c r="P21" i="17"/>
  <c r="O21" i="17"/>
  <c r="P20" i="17"/>
  <c r="O20" i="17"/>
  <c r="P19" i="17"/>
  <c r="O19" i="17"/>
  <c r="O18" i="17"/>
  <c r="P17" i="17"/>
  <c r="O17" i="17"/>
  <c r="P16" i="17"/>
  <c r="O16" i="17"/>
  <c r="P15" i="17"/>
  <c r="O15" i="17"/>
  <c r="P14" i="17"/>
  <c r="O14" i="17"/>
  <c r="P12" i="17"/>
  <c r="O12" i="17"/>
  <c r="P9" i="17"/>
  <c r="O9" i="17"/>
  <c r="P7" i="17"/>
  <c r="O7" i="17"/>
  <c r="F41" i="36" l="1"/>
  <c r="E41" i="36"/>
  <c r="C41" i="36"/>
  <c r="D41" i="36"/>
  <c r="O9" i="34" l="1"/>
  <c r="O11" i="34"/>
  <c r="O12" i="34"/>
  <c r="O13" i="34"/>
  <c r="O14" i="34"/>
  <c r="O15" i="34"/>
  <c r="O16" i="34"/>
  <c r="O17" i="34"/>
  <c r="O8" i="28"/>
  <c r="P10" i="28"/>
  <c r="O11" i="28"/>
  <c r="P11" i="28"/>
  <c r="P15" i="28"/>
  <c r="P30" i="26"/>
  <c r="P45" i="26"/>
  <c r="P18" i="24"/>
  <c r="R13" i="23"/>
  <c r="P24" i="21"/>
  <c r="P38" i="21"/>
  <c r="P42" i="21"/>
  <c r="N161" i="11" l="1"/>
  <c r="N157" i="11"/>
  <c r="N152" i="11"/>
  <c r="N148" i="11"/>
  <c r="N146" i="11"/>
  <c r="N142" i="11"/>
  <c r="P79" i="10" l="1"/>
  <c r="P62" i="10"/>
  <c r="P61" i="10"/>
  <c r="P60" i="10"/>
  <c r="P57" i="10"/>
  <c r="P56" i="10"/>
  <c r="O54" i="10"/>
  <c r="P50" i="10"/>
  <c r="P49" i="10"/>
  <c r="P48" i="10"/>
  <c r="P47" i="10"/>
  <c r="P46" i="10"/>
  <c r="P44" i="10"/>
  <c r="P43" i="10"/>
  <c r="O41" i="10"/>
  <c r="O9" i="10"/>
  <c r="M8" i="9" l="1"/>
  <c r="I219" i="8" l="1"/>
  <c r="I218" i="8"/>
  <c r="I210" i="8"/>
  <c r="P171" i="8"/>
  <c r="M143" i="8"/>
  <c r="M140" i="8"/>
  <c r="M138" i="8"/>
  <c r="M133" i="8"/>
  <c r="M131" i="8"/>
  <c r="M128" i="8"/>
  <c r="M124" i="8"/>
  <c r="M122" i="8"/>
  <c r="M120" i="8"/>
  <c r="M118" i="8"/>
  <c r="M110" i="8"/>
  <c r="M108" i="8"/>
  <c r="M106" i="8"/>
  <c r="M104" i="8"/>
  <c r="M95" i="8"/>
  <c r="M91" i="8"/>
  <c r="M88" i="8"/>
  <c r="M81" i="8"/>
  <c r="M80" i="8"/>
  <c r="M75" i="8"/>
  <c r="M67" i="8"/>
  <c r="M65" i="8"/>
  <c r="M63" i="8"/>
  <c r="M61" i="8"/>
  <c r="M54" i="8"/>
  <c r="M52" i="8"/>
  <c r="M50" i="8"/>
  <c r="M48" i="8"/>
  <c r="M46" i="8"/>
  <c r="M41" i="8"/>
  <c r="M37" i="8"/>
  <c r="M34" i="8"/>
  <c r="P55" i="7" l="1"/>
  <c r="N55" i="7"/>
  <c r="P53" i="7"/>
  <c r="N53" i="7"/>
  <c r="I53" i="7"/>
  <c r="O9" i="7"/>
  <c r="M9" i="7"/>
  <c r="O7" i="7"/>
  <c r="M7" i="7"/>
  <c r="I104" i="6" l="1"/>
  <c r="N103" i="6"/>
  <c r="I103" i="6"/>
  <c r="I94" i="6"/>
  <c r="I82" i="6"/>
  <c r="P182" i="3" l="1"/>
  <c r="P181" i="3"/>
  <c r="P180" i="3"/>
  <c r="P179" i="3"/>
  <c r="P178" i="3"/>
  <c r="P177" i="3"/>
  <c r="P176" i="3"/>
  <c r="P136" i="1" l="1"/>
  <c r="P74" i="1" l="1"/>
  <c r="N74" i="1"/>
  <c r="P77" i="1"/>
  <c r="N77" i="1"/>
  <c r="P69" i="1" l="1"/>
  <c r="N69" i="1"/>
  <c r="P66" i="1" l="1"/>
  <c r="N66" i="1"/>
  <c r="I112" i="1" l="1"/>
  <c r="O61" i="1"/>
  <c r="I58" i="1"/>
  <c r="I57" i="1"/>
  <c r="O56" i="1"/>
  <c r="I56" i="1"/>
  <c r="I53" i="1"/>
  <c r="O51" i="1"/>
  <c r="O50" i="1"/>
  <c r="I46" i="1"/>
  <c r="I44" i="1"/>
  <c r="I43" i="1"/>
  <c r="I41" i="1"/>
  <c r="O39" i="1"/>
  <c r="I39" i="1"/>
  <c r="I36" i="1"/>
  <c r="O35" i="1"/>
  <c r="O28" i="1"/>
</calcChain>
</file>

<file path=xl/sharedStrings.xml><?xml version="1.0" encoding="utf-8"?>
<sst xmlns="http://schemas.openxmlformats.org/spreadsheetml/2006/main" count="14731" uniqueCount="6379">
  <si>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</si>
  <si>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</si>
  <si>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</si>
  <si>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</si>
  <si>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</si>
  <si>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</si>
  <si>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</si>
  <si>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</si>
  <si>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</si>
  <si>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</si>
  <si>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</si>
  <si>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</si>
  <si>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</si>
  <si>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</si>
  <si>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</si>
  <si>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</si>
  <si>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</si>
  <si>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</si>
  <si>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</si>
  <si>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</si>
  <si>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</si>
  <si>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</si>
  <si>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</si>
  <si>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</si>
  <si>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</si>
  <si>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</si>
  <si>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</si>
  <si>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</si>
  <si>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</si>
  <si>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</si>
  <si>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</si>
  <si>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</si>
  <si>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</si>
  <si>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</si>
  <si>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</si>
  <si>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</si>
  <si>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</si>
  <si>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wystawa</t>
  </si>
  <si>
    <t>targi, wystawy, imprezy lokalne, regionalne, krajowe i międzynarodowe</t>
  </si>
  <si>
    <t>1</t>
  </si>
  <si>
    <t>członkinie Kół Gospodyń Wiejskich</t>
  </si>
  <si>
    <t>I-II</t>
  </si>
  <si>
    <t xml:space="preserve"> -</t>
  </si>
  <si>
    <t>Urząd Marszałkowski Województwa Dolnośląskiego</t>
  </si>
  <si>
    <t>Wybrzeże Słowackiego 12-14, 50-411 Wrocław</t>
  </si>
  <si>
    <t>liczba upominków</t>
  </si>
  <si>
    <t>26</t>
  </si>
  <si>
    <t>liczba wystawców</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</si>
  <si>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</si>
  <si>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</si>
  <si>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</si>
  <si>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</si>
  <si>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III-IV</t>
  </si>
  <si>
    <t>6</t>
  </si>
  <si>
    <t>Targi Smaki Regionów w Poznaniu</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</si>
  <si>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</si>
  <si>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</si>
  <si>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</si>
  <si>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</si>
  <si>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</si>
  <si>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</si>
  <si>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</si>
  <si>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</si>
  <si>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</si>
  <si>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</si>
  <si>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</si>
  <si>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</si>
  <si>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</si>
  <si>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VI</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</si>
  <si>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</si>
  <si>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</si>
  <si>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liczba konkursów</t>
  </si>
  <si>
    <t>przedstawiciele grup odnowy wsi, liderzy wiejscy, przedstawiciele samorządów gminnych</t>
  </si>
  <si>
    <t>I-IV</t>
  </si>
  <si>
    <t>liczba nagród finansowych dla laureatów i wyróżnionych</t>
  </si>
  <si>
    <t>liczba upominków dla laureatów i wyróżnionych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</si>
  <si>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</si>
  <si>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</si>
  <si>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</si>
  <si>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konferencja</t>
  </si>
  <si>
    <t>konferencje</t>
  </si>
  <si>
    <t>II-III</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</si>
  <si>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</si>
  <si>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</si>
  <si>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</si>
  <si>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szkolenia</t>
  </si>
  <si>
    <t>szkolenia/ seminaria/ inne formy szkoleniowe</t>
  </si>
  <si>
    <t>pszczelarze</t>
  </si>
  <si>
    <t>uczestnicy szkoleń/ seminariów/ innych form szkoleniowych</t>
  </si>
  <si>
    <t>I</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</si>
  <si>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</si>
  <si>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</si>
  <si>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</si>
  <si>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</si>
  <si>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</si>
  <si>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Uniwersytet Przyrodniczy we Wrocławiu</t>
  </si>
  <si>
    <t>ul. C.K. Norwida 25, 50-375 Wrocław</t>
  </si>
  <si>
    <t>liczba uczestników konferencji/kongresów</t>
  </si>
  <si>
    <t>liczba szkoleń/seminariów/warsztatów/spotkań</t>
  </si>
  <si>
    <t>liczba uczestników szkoleń/seminariów/warsztatów/spotkań</t>
  </si>
  <si>
    <t>liczba sztuk publikacji/materiałów drukowanych</t>
  </si>
  <si>
    <t>II</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</si>
  <si>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</si>
  <si>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</si>
  <si>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</si>
  <si>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</si>
  <si>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</si>
  <si>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</si>
  <si>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</si>
  <si>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(liczba emisji)</t>
  </si>
  <si>
    <t>prasa (liczba ogłoszeń)</t>
  </si>
  <si>
    <t>liczba targów/imprez plenerowych/wystaw</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</si>
  <si>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</si>
  <si>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</si>
  <si>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wyjazd studyjny; publikacja/materiały drukowane</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</si>
  <si>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</si>
  <si>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</si>
  <si>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</si>
  <si>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wyjazdów studyjnych</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</si>
  <si>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</si>
  <si>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</si>
  <si>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</si>
  <si>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</si>
  <si>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</si>
  <si>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II-IV</t>
  </si>
  <si>
    <t>liczba spotów w radiu  (liczba emisji)</t>
  </si>
  <si>
    <t>promocja operacji w internecie - liczba kampanii informacyjnych</t>
  </si>
  <si>
    <t>III</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</si>
  <si>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</si>
  <si>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</si>
  <si>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</si>
  <si>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</si>
  <si>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</si>
  <si>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</si>
  <si>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</si>
  <si>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</si>
  <si>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</si>
  <si>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</si>
  <si>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</si>
  <si>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</si>
  <si>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</si>
  <si>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</si>
  <si>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</si>
  <si>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</si>
  <si>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</si>
  <si>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</si>
  <si>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</si>
  <si>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</si>
  <si>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</si>
  <si>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</si>
  <si>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</si>
  <si>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</si>
  <si>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</si>
  <si>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</si>
  <si>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</si>
  <si>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</si>
  <si>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Międzynarodowe Targi Rolno-Spożywcze Internationale Grune Woche</t>
  </si>
  <si>
    <t>stoisko wystawiennicze na targach</t>
  </si>
  <si>
    <t>Prezentacja Tradycyjnych Stołów Wielkanocnych, Palm i Pisanek we Wrocławiu</t>
  </si>
  <si>
    <t>8</t>
  </si>
  <si>
    <t>Prezentacja  Tradycyjnych Stołów Wigilijnych we Wrocławiu</t>
  </si>
  <si>
    <t>IV</t>
  </si>
  <si>
    <t>Targi Anuga w Kolonii</t>
  </si>
  <si>
    <t>promocja regionalnej żywności, produktów wpisanych na listę produktów tradycyjnych, rolnictwa ekologicznego, agroturystyki, możliwość zaprezentowania oferty eksportowej, nawiązanie kontaktów gospodarczych i handlowych, wymiana dobrych praktyk.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</si>
  <si>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targi/impreza plenerowa/wystawa; (wyjazd na targi połączony z wizytami w niemieckich gospodarstwach)</t>
  </si>
  <si>
    <t>liczba uczestników</t>
  </si>
  <si>
    <t>liczba wizyt w gospodarstwach</t>
  </si>
  <si>
    <t>I,II,III</t>
  </si>
  <si>
    <t>Szkolenie dla pszczelarzy</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</si>
  <si>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 na temat metod ochrony pszczół w środowisku</t>
  </si>
  <si>
    <t>szkolenie</t>
  </si>
  <si>
    <t>Szkolenie dla pracowników biur LGD</t>
  </si>
  <si>
    <t>wymiana wiedzy na linii pracownicy biur LGD-przedstawiciele urzędu marszałkowskiego/szkoleniowcy w zakresie rozliczania wnioskodawców, zmian w LSR, biężącego monitoringu</t>
  </si>
  <si>
    <t>pracownicy biur LGD</t>
  </si>
  <si>
    <t>I,V</t>
  </si>
  <si>
    <t>Konferencja "Zrównoważony rozwój dolnośląskiej wsi - aspekt środowiskowy"</t>
  </si>
  <si>
    <t>konferencja/kongres</t>
  </si>
  <si>
    <t>uczestnicy konferencji/kongresu</t>
  </si>
  <si>
    <t>I,III,VI</t>
  </si>
  <si>
    <t>Wyjazd studyjny dla członków ESRDK</t>
  </si>
  <si>
    <t>wymiana wiedzy i doświadczeń między członkamii ESRDK z różnych województw, zachęcenie potencjalnych członków ESRDK do współpracy i zrzeszania się</t>
  </si>
  <si>
    <t>wyjazd studyjny</t>
  </si>
  <si>
    <t>członkowie ESRDK, osoby zainteresowane członkostwem w ESRDK</t>
  </si>
  <si>
    <t>liczba uczestników wyjazdu studyjnego</t>
  </si>
  <si>
    <t>Olimpiada Wiedzy i Umiejętności Rolniczych</t>
  </si>
  <si>
    <t xml:space="preserve"> promowanie wśród młodzieży zainteresowań z obszaru rolnictwa oraz popularyzacja i pogłębianie wiedzy teoretycznej i umiejętności praktycznych z tego zakresu.  W wyniku działań zaraz po eliminacjach okręgowych laureaci każdego bloku tematycznego mogą być automatycznie przyjęci na studia wybranych kierunków z pominięciem zasad rekrutacji. W ramach Olimpiady uczestnicy poprzez pytania testowe i zadania praktyczne zdobywają wiedzę i umiejętności zgodne z złożeniami zrównoważonego rozwoju. </t>
  </si>
  <si>
    <t>olimpiada</t>
  </si>
  <si>
    <t>olimpiady</t>
  </si>
  <si>
    <t xml:space="preserve">uczniowie klas przedmaturalnych i maturalnych ponadgimnazjalnych szkół rolniczych z terenu województwa dolnośląskiego i opolskiego, ale również uczniów innych typów szkół ponadgimnazjalnych. </t>
  </si>
  <si>
    <t xml:space="preserve">liczba uczestników olimpiady </t>
  </si>
  <si>
    <t>konkurs</t>
  </si>
  <si>
    <t xml:space="preserve">liczba nagród </t>
  </si>
  <si>
    <t>liczba nagród finansowych</t>
  </si>
  <si>
    <t>liczba upominków rzeczowych</t>
  </si>
  <si>
    <t>Wsparcie tworzenia międzynarodowej sieci kontaktów Lokalnych Grup Działania z Dolnego Śląska oraz podniesienie wiedzy w zakresie funkcjonowania Programu LEADER w obszarze Unii Europejskiej</t>
  </si>
  <si>
    <t>Celem jest nabycie wiedzy przez przedstawicieli lokalnych grup działania z Dolnego Śląska w zakresie funkcjonowania Programu LEADER, wielofunduszowości i dobrych praktyk w Danii oraz tworzenie sieci kontaktów międzynarodowych LGD i uzyskanie inspiracji do działania na obszarze lokalnym własnego LGD lub obszarowym kilku LGD; Planowana jest realizacja wizyty studyjnej w innym kraju niż przygraniczne, która pozwoli na rozpoczęcie procesu inspirowania, kształtowania kultury kontaktów z przedstawicielami LGD z innych, bardziej odległych krajów UE, podejmowania współpracy, tworzenia sieci kontaktów, inspirowania do nowych lub modyfikacji istniejących działań dolnośląskich LGD, wiedzy na temat wielofunduszowści i jej wdrażania, chętniej podejmowania nauki lub pogłębiania nauki języków obcych UE jak j. angielski i niemiecki. Tematy zgodne z § 17 ust. 1 pkt  9 rozporządzenia rozporządzenia Ministra Rolnictwa i Rozwoju Wsi z dnia 17 stycznia 2017 r. w sprawie krajowej sieci obszarów wiejskich w ramach Programu Rozwoju Obszarów Wiejskich na lata 2014–2020.</t>
  </si>
  <si>
    <t xml:space="preserve">pracownicy, członkowie zarządów, rad oceniających lub członków LGD lokalnych grup działania z obszaru Dolnego Śląska w liczbie maks. 34 osób. Uczestnicy to osoby w różnym wieku i stopniu wykształcenia pochodzący z obszarów wiejskich Dolnego Śląska zaangażowani w realizacje programu Leader na lata 2014- 2020, ze zbyt niską wiedzą lub jej brakiem w zakresach wskazanych w problemach i celach oraz tematach do realizacji w ramach operacji. </t>
  </si>
  <si>
    <t xml:space="preserve">Związek Stowarzyszeń „Dolnośląska Sieć Partnerstw LGD” </t>
  </si>
  <si>
    <t>liczba uczestnków wyjazdu studyjnego</t>
  </si>
  <si>
    <t>34</t>
  </si>
  <si>
    <t>Kuźnia wiedzy i doświadczeń w obszarze dziedzictwa kulturowego regionu</t>
  </si>
  <si>
    <t>Głównym celem operacji jest wymiana wiedzy pomiędzy podmiotami uczestniczącymi w rozwoju obszarów wiejskich m.in. w zakresie zachowania tradycji ludowych i dziedzictwa kulturowego regionu poprzez przeprowadzenie szeregu działań na rzecz podniesienia świadomości kulturowej, popularyzacji i promocji kultury, zwyczajów i tradycji wśród mieszkańców gmin Dzierżoniów, Kłodzko i Lubawka w okresie od kwietnia do końca października 2019 roku. Planowana jest realizacja warsztatów, wyjazdu studyjnego oraz wydanie publikacji. Tematy zgodne z § 17 ust. 1 pkt  9 rozporządzenia rozporządzenia Ministra Rolnictwa i Rozwoju Wsi z dnia 17 stycznia 2017 r. w sprawie krajowej sieci obszarów wiejskich w ramach Programu Rozwoju Obszarów Wiejskich na lata 2014–2020.</t>
  </si>
  <si>
    <t>szkolenie/seminarium/warsztat/spotkanie; wyjazd studyjny; publikacja/materiał drukowany</t>
  </si>
  <si>
    <t>szkolenie/seminarium/warsztat/spotkanie</t>
  </si>
  <si>
    <t>5</t>
  </si>
  <si>
    <t xml:space="preserve">mieszkańcy gmin wiejskich (partnerów projektu): gminy Dzierżoniów oraz gmin Kłodzko i Lubawka – (łącznie 80 osób). Będą to osoby prowadzące działalność w zakresie sztuki, rękodzieła i muzyki ludowej, promujące dziedzictwo kulturowe, zwyczaje i tradycje na obszarach wiejskich, dziedzictwo kulinarne i folklor oraz wiejscy liderzy, sołtysi, członkowie organizacji pozarządowych i wiejskich, a także przedstawiciele lokalnych społeczności angażujący się społecznie. </t>
  </si>
  <si>
    <t>ul. Piastowska 1, 58-200 Dzierżoniów</t>
  </si>
  <si>
    <t>80</t>
  </si>
  <si>
    <t>publikacja/materiał drukowany</t>
  </si>
  <si>
    <t>liczba sztuk publikacji/materiału drukowanego</t>
  </si>
  <si>
    <t>1000</t>
  </si>
  <si>
    <t>XXIV Regionalna Wystawa Zwierząt Hodowlanych Książ 2019</t>
  </si>
  <si>
    <t xml:space="preserve"> celem projektu jest zwiększenie udziału zainteresowanych stron we wdrażaniu innowacyjnych technologii w produkcji zwierzęcej oraz tworzenie inicjatyw na rzecz rozwoju obszarów wiejskich. Osiągnąć to można między innymi poprzez promocję chowu i hodowli zwierząt gospodarskich na Dolnym Śląsku oraz pokazanie mieszkańcom regionu potencjału i bogactwa dolnośląskiej wsi. Udział w wydarzeniu zachęci odwiedzających do wspierania dolnośląskiego rolnictwa, choćby poprzez korzystanie z oferty czy zakup lokalnych produktów. Wpłynie to na promocję wsi jako miejsca atrakcyjnego do życia i rozwoju zawodowego. Działania realizowane w ramach operacji będą skierowane na zwiększenie poziomu wiedzy w na temat innowacji w rolnictwie, a także utrwalenie już zdobytego doświadczenia w zakresie prowadzenia gospodarstwa wśród rolników, ze szczególnym uwzględnieniem rolników zajmujących się chowem zwierząt gospodarskich. Realizacja operacji będzie miała na celu zapoznanie wszystkich uczestników wydarzenia z nowymi rozwiązaniami w rolnictwie, umożliwienie korzystania z porad specjalistów, stworzenie platformy do wymiany doświadczeń, poglądów i nawiązania kontaktów/partnerstw, prezentację nowoczesnych maszyn rolniczych i innowacyjnych technologii utrzymania zwierząt.  Planowana jest realizacja wystawy, szkolenie, publikacja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</si>
  <si>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targi/wystawa/impreza plenerowa; szkolenie/warsztat/seminarium/spotkanie; prasa; spot reklamowy w radiu/tv</t>
  </si>
  <si>
    <t>liczba nagród dla hodowców</t>
  </si>
  <si>
    <t xml:space="preserve">osoby odwiedzające wydarzenie tj. mieszkańcy Dolnego Śląska, rolnicy oraz osoby zainteresowane tematyką związaną z hodowlą i żywieniem zwierząt gospodarskich, przetwórstwem prowadzonym w gospodarstwie oraz promocją jakości życia na wsi, przetwórcy i wytwórcy produktów regionalnych i rękodzielniczych, producenci rolni – hodowcy bydła, koni, owiec kóz, królików, a także drobnego inwentarza  prezentujący ok. 200 zwierząt różnych gatunków, instytucje działające na rzecz rolnictwa ze szczególnym uwzględnieniem hodowców zwierząt, jednostki naukowo-badawcze – przedstawiciele Uniwersytetu Przyrodniczego we Wrocławiu, przedstawiciele firm okołorolniczych – np. wytwórcy pasz, producenci sprzętu do produkcji pasz
</t>
  </si>
  <si>
    <t>liczba spotów w radiu/telewizji (łączna liczba emisji)</t>
  </si>
  <si>
    <t>Opracowanie krótkiego łańcucha dostaw dla dystrybucji karpia milickiego</t>
  </si>
  <si>
    <t xml:space="preserve">celem projektu jest wypracowanie optymalnego modelu efektywnej współpracy pomiędzy producentami a finalnymi odbiorcami, opartym na krótkich łańcuchach dostaw na rynku karpia milickiego. Planowane do realizacji są badania terenowe wśród uczestników łańcucha dostaw karpia milickiego, badania ankietowe wśród konsumentów, konferencja, wydanie monografii z opracowaniem wyników badań.  Tematy zgodne z § 17 ust. 1 pkt  9 rozporządzenia rozporządzenia Ministra Rolnictwa i Rozwoju Wsi z dnia 17 stycznia 2017 r. w sprawie krajowej sieci obszarów wiejskich w ramach Programu Rozwoju Obszarów Wiejskich na lata 2014–2020
</t>
  </si>
  <si>
    <t>konferencja/kongres; publikacja.materiał drukowany; analiza/ekspertyza/badanie;</t>
  </si>
  <si>
    <t>Uczestnicy łańcucha dostaw na Dolnym Śląsku (producenci karpia - 50% podmiotów funkcjonujących w Dolinie Baryczy na Dolnym Śląsku, właściciele gospodarstw agroturystycznych (100% podmiotów funkcjonujących w Dolinie Baryczy na Dolnym Śląsku), restauracje - 20, konsumenci - 100, środowisko akademickie, samorządowcy, lokalni liderzy Odnowy Dolnośląskiej Wsi, LGD Partnerstwo dla Doliny Baryczy.</t>
  </si>
  <si>
    <t>liczba uczestników konferencji/kongresu</t>
  </si>
  <si>
    <t>analiza/ekspertyza/badanie</t>
  </si>
  <si>
    <t>Celem operacji jest zachęcenie mieszkańców wsi do podejmowania działalności gospodarczej i uniezależnienia się finansowego. Kolejny cel to zachęcenie do brania inicjatywy we własne ręce i tym  samym, do wzmocnienia społeczności lokalnej. To skutkuje zwiększeniem liczby inicjatyw mieszkańców terenów wiejskich na rzecz rozwoju gospodarczego wsi. Chcemy, żeby działania te podejmowało więcej osób. To chroni przed wyludnianiem się wsi i likwiduje pretekst do tego zjawiska, jakim jest brak pracy w środowisku lokalnym. Zapobiegamy tą metodą inercji oraz wykluczeniu gospodarczemu ze względu na odległość od wielkich aglomeracji. Zachęcimy widzów programu, by tam gdzie mieszkają poszukali zatrudnienia, samodzielnie zorganizowali nowe miejsce pracy a także zatrudniali innych mieszkańców okolicy.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</si>
  <si>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Grupą docelową są mieszkańcy dolnośląskich wsi w każdym wieku. Młodsi widzowie dopiero planują drogę zawodową lub chcą ją zmodyfikować. Są też skorzy do eksperymentów biznesowych i zmiany aktywności zawodowej.  Bardzo interesuje je ekologia i życie w zgodzie z naturą. Chcą żyć na wsi, prowadzić tam działalność gospodarczą w kontakcie z naturą oraz zachowaniem jej w dobrym stanie. Bardzo często są to osoby, które pragną utrzymać już istniejące gospodarstwa rolne, firmy, często odziedziczone po rodzicach. Takie osoby są najbardziej elastyczne życiowo, chłonne wiedzy, chętne do zmian. Nie obawiają się ryzyka, posiadają dużą potrzebę uczenia się, wierzą w nowoczesne rozwiązania, innowacje oraz technologie. Bardzo często wzorują się na rolnikach z innych krajów Unii Europejskiej, gdzie produkt regionalny i życie na wsi są symbolem prestiżu, podtrzymywaniem tożsamości regionu, tradycji oraz sukcesu gospodarczego;  konsumenci i wprowadzający produkt regionalny, wytwarzany w małej skali, do obrotu handlowego</t>
  </si>
  <si>
    <t>Telewizja Polska S.A. z siedzibą w Warszawie ul. J.P.Woronicza 17 00-999 Warszawa Oddział Terenowy we Wrocławiu</t>
  </si>
  <si>
    <t>Stan i perspektywy rozwoju pszczelarstwa na Dolnym Śląsku</t>
  </si>
  <si>
    <t>Celem operacji jest rozwój dolnośląskiego sektora pszczelarskiego przez wyodrębnienie materii problemów związanych z prowadzeniem gospodarstw pasiecznych województwa dolnośląskiego, konsolidację środowiska pszczelarskiego oraz wsparcie eksperckie przez wypracowanie katalogu koniecznych działań mających zwiększyć zdrowotność populacji pszczół na tym terenie i opłacalność produkcji pszczelarskiej. Planowane jest zorganizowanie konferencji i wydanie publikacji z opracowaniem badań przeprowadzonych wśród pszczelarzy. Tematy zgodne z § 17 ust. 1 pkt  9 rozporządzenia rozporządzenia Ministra Rolnictwa i Rozwoju Wsi z dnia 17 stycznia 2017 r. w sprawie krajowej sieci obszarów wiejskich w ramach Programu Rozwoju Obszarów Wiejskich na lata 2014–2020</t>
  </si>
  <si>
    <t>konferencja/kongres; publikacja/materiał drukowany</t>
  </si>
  <si>
    <t xml:space="preserve"> konferencja/kongres</t>
  </si>
  <si>
    <t xml:space="preserve">Ze względu na charakter operacji grupę docelową stanowić będą:
- przedstawiciele organizacji skupiających pszczelarzy na Dolnym Śląsku,
- przedstawiciele pszczelarzy, którzy nie są zrzeszeni w związkach i organizacjach pszczelarskich,
- mieszkańcy obszarów wiejskich zainteresowani tematyką pszczelarstwa,
- przedstawiciele podmiotów i jednostek pragnących wspierać rozwój pszczelarstwa,
- przedstawiciele rolników ze szczególnym uwzględnieniem w wieku do 35 roku życia
</t>
  </si>
  <si>
    <t>publikacja</t>
  </si>
  <si>
    <t>liczba sztuk publikacji</t>
  </si>
  <si>
    <t>Wspieranie rozwoju małej przedsiębiorczości na obszarach wiejskich Dolnego Śląska - modele działalności i dobre praktyki</t>
  </si>
  <si>
    <t>1. wspieranie rozwoju przedsiębiorczości na obszarach wiejskich Dolnego Śląska przez podniesienie poziomu wiedzy i umiejętności osób pragnących założyć działalność gospodarczą lub działać w ramach innych społecznych form – osiągane poprzez stworzenie opracowania 
i przeprowadzenie seminarium z elementami warsztatów;
2. wspieranie przedsiębiorstw wiejskich we wprowadzaniu innowacji przez wspólne wytypowanie przez partnerów Operacji modeli biznesowych i modeli społecznej współpracy stanowiących kuźnię pomysłów i inspiracji oraz promocję dobrych praktyk w tym zakresie;
3. przygotowanie i rozpowszechnienie opracowania pozwalającego na podniesienie poziomu wiedzy i umiejętności w zakresie poszukiwania nowych możliwości biznesowych i tworzenia miejsc pracy – osiągane przez szczegółowy opis wytypowanych modeli biznesowych i modeli współpracy oraz procedur ich tworzenia; 
4. podniesienie poziomu umiejętności osób pragnących założyć działalność gospodarczą lub działać w ramach innych społecznych form – osiągane przez przeprowadzenie seminarium 
z elementami warsztatów z ekspertami, partnerami Operacji oraz przedstawicielami firm 
i organizacji będących przykładem dobrych praktyk;
5. podniesienie poziomu wiedzy i umiejętności w zakresie różnych form działalności społecznej tj. stowarzyszenia, fundacje, kooperatywy, spółdzielnie socjalne przyczyniające się do społecznego rozwoju lokalnego – osiągane przez szczegółowy opis w opracowaniu wytypowanych modeli społecznej współpracy oraz procedur ich zakładania i prowadzenia.
Planowane jest  przeprowadzenie seminarium i wydanie publikacji. Tematy zgodne z § 17 ust. 1 pkt  9 rozporządzenia rozporządzenia Ministra Rolnictwa i Rozwoju Wsi z dnia 17 stycznia 2017 r. w sprawie krajowej sieci obszarów wiejskich w ramach Programu Rozwoju Obszarów Wiejskich na lata 2014–2020</t>
  </si>
  <si>
    <t>szkolenie/seminarium/warsztat/spotkanie; publikacja/materiał drukowany</t>
  </si>
  <si>
    <t xml:space="preserve">Ze względu na charakter operacji grupę docelową stanowić będą:
- przedstawiciele mieszkańców obszarów wiejskich pragnących założyć działalność gospodarczą lub działać na obszarach wiejskich w ramach innych społecznych form,
- przedstawiciele właścicieli mikro i małych firm prowadzonych na obszarach wiejskich,
- przedstawiciele podmiotów i jednostek pragnących wspierać założenie i prowadzenie działalności gospodarczej na obszarach wiejskich lub innych społecznych form działalności,
- przedstawiciele rolników, a przede wszystkim młodych rolników do 35 roku życia,
- młodzież, studenci wchodzących na rynek pracy, wiążący swoją przyszłość zawodową 
z obszarami wiejskimi.
</t>
  </si>
  <si>
    <t>Debata Rolna 2019</t>
  </si>
  <si>
    <t>Celem operacji jest przekazanie i praktyczne wykorzystanie wiedzy przez uczestników konferencji z zaproponowanego zakresu tematycznego tj. łańcuchy dostaw, sprzedaż bezpośrednia, rozliczenia podatkowe w rolnictwie, systemy jakości żywności w rolnictwie oraz perspektywach rozwoju rolnictwa, także w kontekście własnych gospodarstw po 2020 roku, która posłuży im do rozwoju, bądź obrania kierunku rozwoju własnych gospodarstw, a tym samym do rozwoju obszarów wiejskich, tak, aby było to miejsce zachęcające do zakładania i prowadzenia działalności zarobkowej oraz zamieszkania. Istotnym elementem konferencji będzie zaprezentowanie innowacyjnych metod prowadzenia produkcji rolniczej, jako alternatywna dla tradycyjnych metod gospodarowania. Planowane jest przeprowadzenie dwudniowej konferencji oraz druk/zakup materiałów informacyjno-promocyjnych.  Tematy zgodne z § 17 ust. 1 pkt  9 rozporządzenia rozporządzenia Ministra Rolnictwa i Rozwoju Wsi z dnia 17 stycznia 2017 r. w sprawie krajowej sieci obszarów wiejskich w ramach Programu Rozwoju Obszarów Wiejskich na lata 2014–2020</t>
  </si>
  <si>
    <t>konferencja/kongres; materiały informacyjno-promocyjne</t>
  </si>
  <si>
    <t>Grupę docelową operacji będą stanowili mieszkańcy obszarów wiejskich, rolnicy, w tym członkowie izby rolniczej, grup producenckich, przedstawiciele LGD oraz doradcy rolniczy, przedstawiciele związków i organizacji rolniczych działających na terenie Dolnego Śląska oraz przedstawiciele instytucji odpowiedzialnych za obsługę sektora rolnego z obszaru województwa dolnośląskiego (planowane 120 osób).</t>
  </si>
  <si>
    <t>Dolnośląska Izba Rolnicza</t>
  </si>
  <si>
    <t>ul. Wiejska 29, 52-411 Wrocław</t>
  </si>
  <si>
    <t>liczba sztuk materiałów informacyjno-promocyjnych</t>
  </si>
  <si>
    <t>Promocja zrównoważonego rozwoju obszarów wiejskich oraz aktywizacja środowiska wiejskiego poprzez organizację szkoleń dla mieszkańców</t>
  </si>
  <si>
    <t>Głównym celem operacji jest podniesienie poziomu wiedzy oraz świadomości mieszkańców obszarów wiejskich Dolnego Śląska, w szczególności Gminy Radków z zakresu m.in. uprawy roślin, hodowli bydła, ochrony środowiska, turystyki wiejskiej, działalności pozarolniczej, służące promocji zrównoważonego rozwoju obszarów wiejskich oraz wpływające na poprawę warunków życia mieszkańców tych obszarów. Planowana jest organizacja szkoleń. Tematy zgodne z § 17 ust. 1 pkt  9 rozporządzenia rozporządzenia Ministra Rolnictwa i Rozwoju Wsi z dnia 17 stycznia 2017 r. w sprawie krajowej sieci obszarów wiejskich w ramach Programu Rozwoju Obszarów Wiejskich na lata 2014–2020</t>
  </si>
  <si>
    <t>Zadanie skierowane jest do mieszkańców obszarów wiejskich, zwłaszcza rolników, osób blisko związanych z rolnictwem, pochodzących z Gminy Radków oraz gmin ościennych. Każde z 8 szkoleń skierowane jest do grupy 30 osób. Tematy szkoleń ściśle związane będą z tematyką wsi (rolnictwo, turystyka wiejska, rozwój przedsiębiorczości na obszarach wiejskich) z tego względu skierowane są przede wszystkim do mieszkańców tych obszarów. Ze względu na ważność poruszanych tematów, może się zdarzyć, że w szkoleniach będą brały udział te same osoby.</t>
  </si>
  <si>
    <t>iliczba uczestników szkoleń/seminariów/warsztatów/spotkań</t>
  </si>
  <si>
    <t>Dni Powiatu Kamiennogórskiego - "IX Święto Mleka, IV Święto Przedsiębiorczości"</t>
  </si>
  <si>
    <t>Głównym celem operacji jest zorganizowanie wydarzenia plenerowego pn. „Święto Mleka, Święto Przedsiębiorczości”, dzięki któremu możliwe będzie stworzenie dogodnych i atrakcyjnych warunków do ogólnopojętego rozwoju obszarów wiejskich. Docelowo operacja ma za zadanie zwiększenie świadomości grupy odbiorców operacji w zakresie możliwości korzystania z instrumentów pomocy zarówno finansowej, jak i merytorycznej w obszarze rolnictwa. Dodatkowo projekt przyczyni się do poprawy konkurencyjności lokalnego rolnictwa dzięki zintensyfikowanym działaniom propagującym rodzime produkty rolne. Wszelkie działania prowadzone w ramach realizacji operacji skierowane będą na poprawę jakości życia mieszkańców, oraz promocję zrównoważonego rozwoju okolicznych wsi. Ponadto operacja zwiększy świadomość hodowców bydła w zakresie innowacji w rolnictwie oraz aktualnej polityki w tym zakresie. Działania te będą możliwe poprzez zaprezentowanie licznych stoisk informacyjnych instytucji okołorolniczych. Planowane jest zorganizowanie wydarzenia plenerowego/wystawy.   Tematy zgodne z § 17 ust. 1 pkt  9 rozporządzenia rozporządzenia Ministra Rolnictwa i Rozwoju Wsi z dnia 17 stycznia 2017 r. w sprawie krajowej sieci obszarów wiejskich w ramach Programu Rozwoju Obszarów Wiejskich na lata 2014–2020</t>
  </si>
  <si>
    <t>targi/wystawa/impreza plenerowa;</t>
  </si>
  <si>
    <t>liczba targów/wystaw/imprez plenerowych</t>
  </si>
  <si>
    <t>Grupę docelową projektu stanowić będą głównie producenci rolni, firmy branżowe z sektora rolnictwa, dla których niezwykle ważne jest nawiązanie kontaktów handlowych, wymiana doświadczeń i wiedzy z zakresu produkcji rolnej. W grupie znajdą się także lokalne stowarzyszenia mające w swojej ofercie produkty lokalne, produkty wykorzystujące mleko lub jego przetwory, rękodzielnicy. Wydarzenie skierowane jest do mieszkańców wsi a także do osób zainteresowanym tematem imprezy, będą to mieszkańcy powiatu kamiennogórskiego i powiatów ościennych.</t>
  </si>
  <si>
    <t>Powiat Kamiennogórski</t>
  </si>
  <si>
    <t>Władysława Broniewskiego 15, 58-400 Kamienna Góra</t>
  </si>
  <si>
    <t>Przeprowadzenie szkoleń w zakresie systemów jakości żywności wraz z certyfikacją produktów regionalnych</t>
  </si>
  <si>
    <t>• Zwiększenie udziału zainteresowanych stron we wdrażaniu inicjatyw na rzecz rozwoju obszarów wiejskich poprzez wspieranie zainteresowanych członków wyselekcjonowanych dwóch LGD – producentów rolnych i przetwórców żywności – w zakresie tworzenia wniosków o certyfikację produktów w ramach Programu „Zielona Dolina Żywności i Zdrowia”; • Informowanie społeczeństwa i potencjalnych beneficjentów o polityce rozwoju obszarów wiejskich i wsparciu finansowym poprzez przeprowadzenie w okresie czerwiec-lipiec 2019 roku szkoleń dla członków i partnerów wyselekcjonowanych dwóch Lokalnych Grup Działania (w sumie 4 szkolenia w dwóch blokach tematycznych w dwóch lokalizacjach dla grupy min. 20, max. 30 osób łącznie) w zakresie zasad wytwarzania bezpiecznej żywności o podwyższonej jakości oraz założeń i wymagań systemu certyfikacji „Zielona Dolina Żywności i Zdrowia”.
• Przeprowadzenie w okresie sierpień-październik min. 8, max. 10 audytów u zainteresowanych producentów będących członkami lub partnerami LGD na zgodność z wymaganiami systemu certyfikacji „Zielona Dolina Żywności i Zdrowia”.
  Planowane jest  zorganizowanie cyklu szkoleń oraz przeprowadzenie audytów.  Tematy zgodne z § 17 ust. 1 pkt  9 rozporządzenia rozporządzenia Ministra Rolnictwa i Rozwoju Wsi z dnia 17 stycznia 2017 r. w sprawie krajowej sieci obszarów wiejskich w ramach Programu Rozwoju Obszarów Wiejskich na lata 2014–2020</t>
  </si>
  <si>
    <t>szkolenie/seminarium/warsztat/spotkanie; audyt</t>
  </si>
  <si>
    <t>Grupę docelową części szkoleniowej operacji stanowią producenci rolni i przetwórcy żywności będący członkami bądź partnerami dwóch wyselekcjonowanych Lokalnych Grup Działania funkcjonujących na terenie Dolnego Śląska. Następnie, u zainteresowanych spośród przeszkolonych podmiotów, zostaną przeprowadzone audyty na zgodność z wymaganiami programu certyfikacji „Zielona Dolina Żywności i Zdrowia”.</t>
  </si>
  <si>
    <t>DZD DOZEDO Sp. z o. o.</t>
  </si>
  <si>
    <t>Wystawowa 1, 51-618 Wrocław</t>
  </si>
  <si>
    <t>audyt (liczba planowanych audytów)</t>
  </si>
  <si>
    <t>Operacje własne</t>
  </si>
  <si>
    <t>Operacje partnerów</t>
  </si>
  <si>
    <t>Liczba</t>
  </si>
  <si>
    <t>Kwota</t>
  </si>
  <si>
    <t xml:space="preserve">powiększenie wiedzy i kompetencji uczestników w zakresie: znaczenie roślinności na wsi, nasadzenia roślinami miododajnym; </t>
  </si>
  <si>
    <t>przedstawiciele samorządów, stowarzyszeń, LGD , podmioty działające na rzecz rozwoju obszarów wiejskich</t>
  </si>
  <si>
    <t>24</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</si>
  <si>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</si>
  <si>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</si>
  <si>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</si>
  <si>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</si>
  <si>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</si>
  <si>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</si>
  <si>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</si>
  <si>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</si>
  <si>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wizyta studyjna</t>
  </si>
  <si>
    <t>osoba</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</si>
  <si>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</si>
  <si>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</si>
  <si>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</si>
  <si>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</si>
  <si>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</si>
  <si>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</si>
  <si>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</si>
  <si>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</si>
  <si>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</si>
  <si>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</si>
  <si>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</si>
  <si>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</si>
  <si>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</si>
  <si>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</si>
  <si>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</si>
  <si>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</si>
  <si>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</si>
  <si>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</si>
  <si>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</si>
  <si>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</si>
  <si>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</si>
  <si>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</si>
  <si>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</si>
  <si>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seminarium</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</si>
  <si>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</si>
  <si>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</si>
  <si>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</si>
  <si>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</si>
  <si>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</si>
  <si>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</si>
  <si>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</si>
  <si>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</si>
  <si>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</si>
  <si>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</si>
  <si>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</si>
  <si>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</si>
  <si>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</si>
  <si>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</si>
  <si>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</si>
  <si>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</si>
  <si>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</si>
  <si>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</si>
  <si>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warsztaty</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</si>
  <si>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</si>
  <si>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</si>
  <si>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</si>
  <si>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</si>
  <si>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</si>
  <si>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</si>
  <si>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</si>
  <si>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</si>
  <si>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</si>
  <si>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</si>
  <si>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</si>
  <si>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</si>
  <si>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</si>
  <si>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</si>
  <si>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</si>
  <si>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</si>
  <si>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</si>
  <si>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</si>
  <si>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</si>
  <si>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</si>
  <si>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</si>
  <si>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</si>
  <si>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</si>
  <si>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</si>
  <si>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</si>
  <si>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</si>
  <si>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2, 3</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</si>
  <si>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</si>
  <si>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</si>
  <si>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</si>
  <si>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</si>
  <si>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</si>
  <si>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</si>
  <si>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</si>
  <si>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</si>
  <si>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</si>
  <si>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</si>
  <si>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Konkurs "Wieś na weekend'2019"</t>
  </si>
  <si>
    <t>Udział przedstawicieli lokalnych grup działania z kujawsko-pomorskiego w konferencjach, semiariach i forach tematycznych</t>
  </si>
  <si>
    <t>członkowie lokalnych grup działania oraz przedstawiciele
instytucji i organizacji zaangażowanych we wdrażanie loklanych strategii rozwoju oraz  rozwój obszarów wiejskich</t>
  </si>
  <si>
    <t xml:space="preserve">Wizyta studyjna do kraju UE nt. podniesienia konkurencyjności gospodarstw agroturystycznych i oferty turystyki wiejskiej </t>
  </si>
  <si>
    <t>podniesienie wiedzy nt. podstaw prawnych i zasad działania agroturystyki w krajach UE;  praktyk marketingowych stosowanych w celu promocji turystyki wiejskiej, źródeł wsparcia rozwoju agroturystyki; zasad sprzedayż świeżych produktów, praktyczne przykłady prowadzenia działalności na obszarach chronionych.</t>
  </si>
  <si>
    <t>zagraiczna wizyta studyjna</t>
  </si>
  <si>
    <t>uczestnicy konkursu Agro-Wczasy'2019, przedstawiciele organizacji i instytucji wspierających rozwój agroturystyki w regionie</t>
  </si>
  <si>
    <t>Technologie naturalne: Biologizacja rolnictwa</t>
  </si>
  <si>
    <t>popularyzacja działań i inicjatyw na rzecz zrównoważonego rozwoju oraz upowszechnianie innowacyjnych rozwiązań chroniących bioróżnorodność i środowisko naturalne</t>
  </si>
  <si>
    <t>przedstawiciele związków rolników, organizacji rolniczych, izb branżowych, rolnicy, przestawiciele szkół rolniczych</t>
  </si>
  <si>
    <t>Wizyta studyjna pn. „Regionalna Sieć Dziedzictwa Kulinarnego –  przykłady wykorzystania potencjału regionu w rozwoju lokalnego rolnictwa,  przetwórstwa żywności, gastronomii i usług turystyki wiejskiej”</t>
  </si>
  <si>
    <t xml:space="preserve">W celu poznania dokonań innych regonów w zakresie wykreowania jednolitej marki regionalnej, w 2019 r. planuje się zorganizowanie wizyty studyjnej do zagranicznego regionu członkowskiego ESDK .  Celem wizyty będzie zapoznanie się z doświadczeniami innych regionów w skonsolidowanej promocji członków sieci ESDK, której efektem ma być wzrost konkurencyjności i atrakcyjności gospodarczej regionu. </t>
  </si>
  <si>
    <t>Prezentacja potencjału produktów regionalnych Kujaw i Pomorza na targach rolno-spożywczych Polagra'2019</t>
  </si>
  <si>
    <t>Efekty wdrażania  "Rozwoju Lokalnego Kierowanego przez Społeczność" w Województwie Kujawsko-Pomorskim - organizacja dwudniowego seminarium</t>
  </si>
  <si>
    <t>członkowie lokalnych grup działania i przedstawiciele organów LGD, pracownicy biur</t>
  </si>
  <si>
    <t>Stowarzyszenie "Partnerstwo Dla Ziemi Kujawskiej" w Odolionie</t>
  </si>
  <si>
    <t>Odolion, ul. Piaskowa 4, 87-700 Aleksandrów Kuj.</t>
  </si>
  <si>
    <t>Program azotanowy, nowe wyzwania dla rolników z województwa Kujawsko-Pomorskiego dotyczące ochrony wód - wyjazd studyjny do Holandii</t>
  </si>
  <si>
    <t xml:space="preserve">podniesienie świadomości i kształtowanie właściwych postaw w zakresie ograniczenia zanieczyszczenia wód azotem,podniesienie wiedzy nt. najnowszych rozwiązań ograniczających negatywne oddziaływanie na środowisko </t>
  </si>
  <si>
    <t>rolnicy, doradcy rolniczy, przedstawiciele instytucji i organizacji wspierającej rozwój rolnictwa</t>
  </si>
  <si>
    <t>I-III</t>
  </si>
  <si>
    <t>Produkty ekologiczne - uprawa, przetwarzanie, poszukiwanie rynków zbytu</t>
  </si>
  <si>
    <t>Nowoczesna gospodarka pasieczna - sposobem na poprawę ekosystemu</t>
  </si>
  <si>
    <t>Razem dla rozwoju pszczelego roju</t>
  </si>
  <si>
    <t>zaangażowanie naukowców, pszczelarzy, rolników i właścicieli ogrodów i ogródków w podejmowaniu inicjatyw na rzecz ochrony rodzin pszczelich, poszerzenie ich wiedzy nt. właściwego stosowania środków ochrony roślin, uświadomienie mieszkańców regionu o roli pszczołowatych w uprawach, zastosowania produktów pszczelich w medycynie naturalnej</t>
  </si>
  <si>
    <t xml:space="preserve">pszczelarze, rolnicy, właściciele ogrodów i ogródków, uczestnicy imprezy plenerowej </t>
  </si>
  <si>
    <t>rekord Polski</t>
  </si>
  <si>
    <t>VII Kujawsko-Pomorskie Forum Turystyki Wiejskiej - "Wieś dla Wsi"</t>
  </si>
  <si>
    <t>zwiększenie wiedzy uczestników w zakresie budowania atrakcyjnej oferty turystycznej obszarów wiejskich regionu, prezentacja dobrych praktyk działalności turystycznej na wsi, upowszechnienie wiedzy nt. działalności edukacyjnej w gospodarstwach rolnych</t>
  </si>
  <si>
    <t>wyjazd strudyjny</t>
  </si>
  <si>
    <t>właściciele gospodarstw agroturystycznych, obiektów turystyki wiejskiej, kadra nauczycielska, przedstawiciele instytucji i organizacji wspierających rozwój turystyki wiejskiej</t>
  </si>
  <si>
    <t>"Innowacyjna energetyka - rolnictwo energetyczne"</t>
  </si>
  <si>
    <t xml:space="preserve">podniesienie wiedzy rolników i przedstawicieli samorządów gmin nt. tworzeia i inwestowania we wspólne biogazownie oraz podniesienie wiedzy nt. korzyści z produkcji zielonej energii </t>
  </si>
  <si>
    <t>rolnicy producenci substratów do biogazowni, przedstawiciele samorządów lokalnych</t>
  </si>
  <si>
    <t>Przysiek, 87-134 Zławieś Wielka</t>
  </si>
  <si>
    <t>"Grupa w harmonii z naturą"</t>
  </si>
  <si>
    <t>podniesienie wiedzy nt. istoty tworzenia i funkcjonowania grup producentów rolnuch oraz korzyści ze wspólnego działania i funkcjonowania na rynku</t>
  </si>
  <si>
    <t>rolnicy ze wszystkich powiatów regionu</t>
  </si>
  <si>
    <t>Promocja producentów zrzeszonych w Spiżarni Kujawsko-Pomorskiej, Klaster Spółdzielczy na targach ogólnopolskich</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</si>
  <si>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</si>
  <si>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możliwość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</si>
  <si>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Wyjazd studyjny</t>
  </si>
  <si>
    <t>LGD, Samorządowcy</t>
  </si>
  <si>
    <t>II, III</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</si>
  <si>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</si>
  <si>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</si>
  <si>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</si>
  <si>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</si>
  <si>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III, IV</t>
  </si>
  <si>
    <t>Kiermasz Wielkanocny</t>
  </si>
  <si>
    <t xml:space="preserve">Zwiększenie udziału zainteresowanych stron we wdrażaniu inicjatyw służących rozwojowi obszarów wiejskich. Organizacja kiermaszu wraz z warsztatami plecenia palm wielkanocnych wspiera rozwój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</si>
  <si>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</si>
  <si>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</si>
  <si>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</si>
  <si>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</si>
  <si>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</si>
  <si>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Warsztaty</t>
  </si>
  <si>
    <t>Mieszkańcy obszarów wiejskich</t>
  </si>
  <si>
    <t>Jarmark Bożonarodzeniowy</t>
  </si>
  <si>
    <t xml:space="preserve">Zwiększenie udziału zainteresowanych stron we wdrażaniu inicjatyw służących rozwojowi obszarów wiejskich. Organizacja Jarmarku wspiera rozwoj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</si>
  <si>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Rolnicy, NGO, przetwórcy</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</si>
  <si>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</si>
  <si>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</si>
  <si>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,konferencja</t>
  </si>
  <si>
    <t>Rolnicy, przetwórcy, samorzadowcy</t>
  </si>
  <si>
    <t>II, III, IV</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</si>
  <si>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</si>
  <si>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</si>
  <si>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</si>
  <si>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</si>
  <si>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</si>
  <si>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</si>
  <si>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Konferencja</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</si>
  <si>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</si>
  <si>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</si>
  <si>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</si>
  <si>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</si>
  <si>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</si>
  <si>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</si>
  <si>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</si>
  <si>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</si>
  <si>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</si>
  <si>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Promocja obszarów wiejskich poprzez Festiwal Kulinariów i Sztuki Ludowej</t>
  </si>
  <si>
    <t>Impreza Plenerowa</t>
  </si>
  <si>
    <t>Liczba wystawców</t>
  </si>
  <si>
    <t>30</t>
  </si>
  <si>
    <t>Producenci produktów tradycyjnych, LGD z terenu Województwa Lubelskiego, mieszkańcy Województwa Lubelskiego</t>
  </si>
  <si>
    <t>Lokalna Grupa Działania Ziemi Kraśnickiej</t>
  </si>
  <si>
    <t>ul. Słowackiego 7, 23-210 Kraśnik</t>
  </si>
  <si>
    <t>Szacunkowa liczba uczestników imprezy</t>
  </si>
  <si>
    <t>300</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</si>
  <si>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</si>
  <si>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</si>
  <si>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Publikacja</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</si>
  <si>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</si>
  <si>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</si>
  <si>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</si>
  <si>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</si>
  <si>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</si>
  <si>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</si>
  <si>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</si>
  <si>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</si>
  <si>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</si>
  <si>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</si>
  <si>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III,IV</t>
  </si>
  <si>
    <t>Liczba uczestników trzech szkoleń</t>
  </si>
  <si>
    <t>Liczba wyjazdów studyjnych</t>
  </si>
  <si>
    <t>Liczba uczestników dwóch wyjazdów</t>
  </si>
  <si>
    <t>Mleczne Przysmaki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</si>
  <si>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</si>
  <si>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</si>
  <si>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</si>
  <si>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</si>
  <si>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</si>
  <si>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</si>
  <si>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</si>
  <si>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</si>
  <si>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Impreza Plenerowa, Konferencja</t>
  </si>
  <si>
    <t>Pszelarze, Mieszkańcy Województwa Lubelskiego, Wystawcy produktów tradycyjnych</t>
  </si>
  <si>
    <t>II,III</t>
  </si>
  <si>
    <t>Miejski Dom Kultury w Bełżycach</t>
  </si>
  <si>
    <t>ul. Tysiąclecia 26, 24-200 Bełżyce</t>
  </si>
  <si>
    <t>Liczba uczestników Konferencji</t>
  </si>
  <si>
    <t>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</si>
  <si>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</si>
  <si>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</si>
  <si>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</si>
  <si>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</si>
  <si>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II,III,IV</t>
  </si>
  <si>
    <t>Gminna Biblioteka Publiczna w Tucznej</t>
  </si>
  <si>
    <t>Tuczna 86, 21-523 Tuczna</t>
  </si>
  <si>
    <t>Liczba uczestników konferencji</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</si>
  <si>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</si>
  <si>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</si>
  <si>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</si>
  <si>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</si>
  <si>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</si>
  <si>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</si>
  <si>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</si>
  <si>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</si>
  <si>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Liczba konferencji</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</si>
  <si>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</si>
  <si>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</si>
  <si>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</si>
  <si>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</si>
  <si>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</si>
  <si>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</si>
  <si>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Szacowana liczba uczestników imprezy plenerowej</t>
  </si>
  <si>
    <t>Mieszkańcy Województwa Lubelskiego</t>
  </si>
  <si>
    <t>Regionalny Ośrodek Kultury i Sportu w Krzczonowie</t>
  </si>
  <si>
    <t>ul. Żeromskiego 11, 23-110 Krzczonów</t>
  </si>
  <si>
    <t>Wydanie Przewodnika "Szlakiem Lubelskich Smaków"</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</si>
  <si>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</si>
  <si>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</si>
  <si>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</si>
  <si>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</si>
  <si>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</si>
  <si>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</si>
  <si>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</si>
  <si>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</si>
  <si>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</si>
  <si>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</si>
  <si>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</si>
  <si>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</si>
  <si>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</si>
  <si>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</si>
  <si>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</si>
  <si>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</si>
  <si>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</si>
  <si>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</si>
  <si>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</si>
  <si>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</si>
  <si>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</si>
  <si>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</si>
  <si>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</si>
  <si>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</si>
  <si>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</si>
  <si>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</si>
  <si>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</si>
  <si>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</si>
  <si>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</si>
  <si>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</si>
  <si>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</si>
  <si>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</si>
  <si>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</si>
  <si>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</si>
  <si>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</si>
  <si>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</si>
  <si>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I,II,III,IV</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</si>
  <si>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</si>
  <si>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</si>
  <si>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</si>
  <si>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</si>
  <si>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</si>
  <si>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</si>
  <si>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</si>
  <si>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</si>
  <si>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</si>
  <si>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</si>
  <si>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</si>
  <si>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</si>
  <si>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</si>
  <si>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</si>
  <si>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</si>
  <si>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</si>
  <si>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</si>
  <si>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</si>
  <si>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</si>
  <si>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</si>
  <si>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</si>
  <si>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</si>
  <si>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</si>
  <si>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</si>
  <si>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</si>
  <si>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</si>
  <si>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</si>
  <si>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</si>
  <si>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</si>
  <si>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</si>
  <si>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</si>
  <si>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</si>
  <si>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</si>
  <si>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</si>
  <si>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</si>
  <si>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</si>
  <si>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</si>
  <si>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</si>
  <si>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</si>
  <si>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</si>
  <si>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</si>
  <si>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</si>
  <si>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</si>
  <si>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</si>
  <si>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</si>
  <si>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Artura Grottgera 4,                    20-029 Lublin</t>
  </si>
  <si>
    <t>Zapewnienie pomocy technicznej w zakresie współpracy międzyterytorialnej  na rzecz tworzenia kontaktów - organizacja wyjazdu studyjnego do wybranego województwa dla LGD z terenu Woj. Lubelskiego</t>
  </si>
  <si>
    <t>Aktywizacja LGD z Woj.Lubelskiego na rzecz podejmowania inicjatyw w zakresie rozwoju obszarów wiejskich poprzez organizację wyjazdu studyjnego. Dobre praktyki w zakresie funkcjonowania LGD  - możliwość nawiązania współpracy. Organizacja wyjazdu przyczyni się do aktywizacji mieszkańców obszarów wiejskich w celu tworzenia partnerstw na rzecz realizacji projektów nakierowanych na rozwój tych obszarów, w skład których wchodzą przedstawiciele sektora publicznego, sektora prywatnego oraz organizacji pozarządowych.</t>
  </si>
  <si>
    <t>liczba uczestników wyjazdu</t>
  </si>
  <si>
    <t xml:space="preserve">Zwiększenie udziału zainteresowanych stron we wdrażaniu inicjatyw służących rozwojowi obszarów wiejskich. Organizacja kiermaszu wspiera rozwój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</si>
  <si>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Jarmark</t>
  </si>
  <si>
    <t>I, II</t>
  </si>
  <si>
    <t>Artura Grottgera 4,                         20-029 Lublin</t>
  </si>
  <si>
    <t xml:space="preserve"> Kiermasz Bożonarodzeniowy</t>
  </si>
  <si>
    <t>Kiermasz</t>
  </si>
  <si>
    <t>Artura Grottgera 4,                 20-029 Lublin</t>
  </si>
  <si>
    <t>Informowanie społeczeństwa o rozwoju obszarów wiejskich</t>
  </si>
  <si>
    <t>Celem realizowanej operacji jest wspieranie rozwoju obszarów wiejskich poprzez gromadzenie i przekazywanie dobrych praktyk na publikacjach lub materiałach drukowanych.</t>
  </si>
  <si>
    <t>Konferencja, konkursy</t>
  </si>
  <si>
    <t>Stowarzyszenia, koła gospodyń, rolnicy</t>
  </si>
  <si>
    <t>I Wojewódzki konkurs "Kobieta Gospodarna Wyjątkowa"</t>
  </si>
  <si>
    <t>Organizacja konkursu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</si>
  <si>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liczba uczestników wydarzenia</t>
  </si>
  <si>
    <t>3000</t>
  </si>
  <si>
    <t>Rolnicy, przedsiębiorcy</t>
  </si>
  <si>
    <t>Artura Grottgera 4,                20-029 Lublin</t>
  </si>
  <si>
    <t>Publikacja dotycząca badań odmianowych wybranych roślin uprawnych na terenie województwa lubelskiego</t>
  </si>
  <si>
    <t>Wydanie publikacji na temat zalecanych do uprawy odmian wybranych roślin na terenie województwa lubelskiego ma na celu rozpowszechnienie wiedzy we wskazanym obszarze wśród rolników.</t>
  </si>
  <si>
    <t>Wydanie publikacji</t>
  </si>
  <si>
    <t>liczba egzemplarzy publikacji</t>
  </si>
  <si>
    <t>Impreza plenerowa ma na celu aktywizację mieszkańców obszarów wiejskich w celu tworzenia partnerstw na rzecz realizacji projektów nakierowanych na rozwój tych obszarów, realizacji wspólnych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</si>
  <si>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Lokalne Grupy Działania woj. lubelskiego - szanse i wyzwania w perspektywie okresu 2019 - 2023</t>
  </si>
  <si>
    <t>Cel 5: Aktywizacja mieszkańców wsi na rzecz podejmowania inicjatyw w zakresie rozwoju obszarów wiejskich, w tym kreowania miejsc pracy na terenach wiejskich.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</si>
  <si>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Szkolenie</t>
  </si>
  <si>
    <t xml:space="preserve">Pracownicy i członkowie zarządów 22 LGD z woj. lubelskiego </t>
  </si>
  <si>
    <t>nd</t>
  </si>
  <si>
    <t>Lokalna Grupa Działania "Zapiecek"</t>
  </si>
  <si>
    <t>ul. Warszawska 35, 21-300 Radzyń Podlaski</t>
  </si>
  <si>
    <t>Liczba uczestników szkoleń</t>
  </si>
  <si>
    <t>Święto produktu lokalnego</t>
  </si>
  <si>
    <t>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t>
  </si>
  <si>
    <t>Szkolenie, Impreza Plenerowa, Spot filmowy</t>
  </si>
  <si>
    <t xml:space="preserve">Mieszkańcy obszarów wiejskich z terenu całego województwa lubelskiego, przedstawiciele zespołów ludowych, JST, przedsiębiorcy z terenu powiatu opolskiego, LODR, ARMIR, ZS RP,  </t>
  </si>
  <si>
    <t>Lubelska 4,        24-300 Opole Lubelskie</t>
  </si>
  <si>
    <t>Liczba osób na szkoleniu</t>
  </si>
  <si>
    <t>Liczba imprez plenerowych</t>
  </si>
  <si>
    <t>Liczba spotów filmowych</t>
  </si>
  <si>
    <t xml:space="preserve">Festiwal Dobre bo Nasze </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</si>
  <si>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</si>
  <si>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Warsztaty, Konferencja, Impreza Plenerowa, </t>
  </si>
  <si>
    <t>Mieszkańcy obszarów wiejskich z terenu całego województwa lubelskiego</t>
  </si>
  <si>
    <t>II, III,IV</t>
  </si>
  <si>
    <t>Gmina Fajsławice</t>
  </si>
  <si>
    <t>Fajsławice 107, 21-060 Fajsławice</t>
  </si>
  <si>
    <t>Liczba uczestników  konferencji</t>
  </si>
  <si>
    <t xml:space="preserve">Liczba konferencji </t>
  </si>
  <si>
    <t>Aktywność. Współpraca. Rozwój</t>
  </si>
  <si>
    <t xml:space="preserve">Cel 1: Zwiększenie udziału zainteresowanych stron we wdrażaniu inicjatyw na rzecz rozwoju obszarów wiejskich.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</si>
  <si>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Szkolenie, Publikacja, Konkurs, pokaz kulinarny</t>
  </si>
  <si>
    <t xml:space="preserve">Przedstawiciele Kół Gospodyń Wiejskich, organizacji samorządu, właściciele gastronomii, restauracji, gospodarstw agroturystycznych, producenci lokalni, </t>
  </si>
  <si>
    <t>Lokalna Grupa Działania "Roztocze Tomaszowskie"</t>
  </si>
  <si>
    <t xml:space="preserve">ul. Lwowska 80, 22-600 Tomaszów Lubelski </t>
  </si>
  <si>
    <t>Liczba publikacji</t>
  </si>
  <si>
    <t>Liczba egzemplarzy publikacji</t>
  </si>
  <si>
    <t>Liczba konkursów</t>
  </si>
  <si>
    <t>Liczba pokazów kulinarnych</t>
  </si>
  <si>
    <t>Szacowana liczba uczestników pokazów kulinarnych</t>
  </si>
  <si>
    <t>Międzynarodowy V Festiwal Promocyjno - Edukacyjny "Kiszeniaki i Kwaszeniaki"</t>
  </si>
  <si>
    <t xml:space="preserve">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</si>
  <si>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 xml:space="preserve">Mieszkańcy woj. lubelskiego </t>
  </si>
  <si>
    <t>KGW - Kobiety gotowe wesprzeć przedsiębiorczość na obszarze LGD "Razem"</t>
  </si>
  <si>
    <t xml:space="preserve">Cel 1: Zwiększenie udziału zainteresowanych stron we wdrażaniu inicjatyw na rzecz rozwoju obszarów wiejskich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Temat 13: Upowszechnianie wiedzy w zakresie planowania rozwoju lokalnego z uwzględnieniem potencjału ekonomicznego, społecznego i środowiskowego danego obszaru.
</t>
  </si>
  <si>
    <t>Szkolenie, Wyjazd studyjny</t>
  </si>
  <si>
    <t>Członkinie KGW z obszaru LGD "Razem"</t>
  </si>
  <si>
    <t>Lokalna Grupa Działania "Razem ku Lepszej Przyszłości"</t>
  </si>
  <si>
    <t>ul. Świderska 12, 21-400 Łuków</t>
  </si>
  <si>
    <t>Liczba uczestników wyjazdu studyjnego</t>
  </si>
  <si>
    <t>"Dobre praktyki" w realizacji inicjatyw oddolnych w sołectwach na terenie powiatu lubelskiego</t>
  </si>
  <si>
    <t>Liczba spotkań</t>
  </si>
  <si>
    <t>Mieszkańcy woj.lubelskiego</t>
  </si>
  <si>
    <t>Wsparcie rozwoju obszarów wiejskich poprzez Festiwal Kulinariów i Sztuki Ludowej</t>
  </si>
  <si>
    <t xml:space="preserve">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</si>
  <si>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Wystawcy z woj.lubelskiego,producenci produktów lokalnych, przedstawiciele organizacji pozarządowych, obiektów gastronomicznych, zagród tematychnych, gospodarstw agroturystycznych, organizacji wspierających przedsiębiorczość na terenie woj.lubelskiego,organizacji branżowych   </t>
  </si>
  <si>
    <t>Lokalna Grupa Działania "Ziemi Kraśnickiej"</t>
  </si>
  <si>
    <t>ul. Słowackiego 7,23-210 Kraśnik</t>
  </si>
  <si>
    <t>XXI Lubelskie Święto Chleba</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</si>
  <si>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</si>
  <si>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ul. Rynek 2,        20-111 Lublin</t>
  </si>
  <si>
    <t>Szacowana liczba słuchaczy radiowych</t>
  </si>
  <si>
    <t>Liczba stoisk wystawienniczych</t>
  </si>
  <si>
    <t>Szacowana liczba osób odwiedzających stoisko wystawiennicze</t>
  </si>
  <si>
    <t>Wojewódzka Wystawa Koni Zimnokrwistych Tuczna 2019</t>
  </si>
  <si>
    <t xml:space="preserve">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
  </si>
  <si>
    <t>Konferencja, Wystawa, Publikacja, Prasa, Spot w radio</t>
  </si>
  <si>
    <t>Szacowana liczba uczestników wystawy</t>
  </si>
  <si>
    <t xml:space="preserve">Gmina Tuczna </t>
  </si>
  <si>
    <t>Tuczna 191 A, 21-523 Tuczna</t>
  </si>
  <si>
    <t>Liczba wystaw</t>
  </si>
  <si>
    <t>Liczba spotów radiowych</t>
  </si>
  <si>
    <t>Współpraca się opłaca</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</si>
  <si>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</si>
  <si>
    <t xml:space="preserve">Przedstawiciele KGW, OSP, sołtysi rolnicy, członkowie LGD, członkowie stowarzyszeń działających na rzecz rozwoju lokalnego </t>
  </si>
  <si>
    <t>Stowarzyszenie Lokalna Grupa Działania "Krasnystaw Plus"</t>
  </si>
  <si>
    <t>ul. Matysiaka 7, 22-300 Krasnystaw</t>
  </si>
  <si>
    <t>Młodzi liderzy obszarów wiejskich</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</si>
  <si>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</si>
  <si>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Szkolenie e-learningowe, Szkolenie stacjonarne, Wyjazd studyjny</t>
  </si>
  <si>
    <t>Liczba szkoleń e-learningowych</t>
  </si>
  <si>
    <t>I, II, III, IV</t>
  </si>
  <si>
    <t xml:space="preserve">Fundacja Aktywne Społeczeństwo </t>
  </si>
  <si>
    <t xml:space="preserve">   Józefin 50, 23-250 Urzędów</t>
  </si>
  <si>
    <t>Liczba uczestników szkolenia     e-learning</t>
  </si>
  <si>
    <t>Liczba szkoleń stacjonarnych</t>
  </si>
  <si>
    <t xml:space="preserve">Liczba uczestników szkolenia    </t>
  </si>
  <si>
    <t xml:space="preserve">  Liczba uczestników wyjazdów studyjnych</t>
  </si>
  <si>
    <t>Wspólne inicjatywy szansą na rozwój ziemi kraśnickiej</t>
  </si>
  <si>
    <t>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</si>
  <si>
    <t>Mieszkańcy powiatu kraśnickiego</t>
  </si>
  <si>
    <t>Liczba uczestników szkolenia</t>
  </si>
  <si>
    <t>Piknik ekologiczny w Gminie Ostrówek</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</si>
  <si>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
  </si>
  <si>
    <t>Impreza plenerowa, Targi, Wystawa, Konkurs</t>
  </si>
  <si>
    <t>Osoby z terenu Gminy Ostrówek oraz Gminsąsiednich</t>
  </si>
  <si>
    <t xml:space="preserve">Ostrówek Kolonia 32, 21-102 Ostrówek   </t>
  </si>
  <si>
    <t>Liczba targów</t>
  </si>
  <si>
    <t>Szacowana liczba uczestników targów</t>
  </si>
  <si>
    <t xml:space="preserve">Szacowana liczba uczestników wystawy </t>
  </si>
  <si>
    <t xml:space="preserve">  Liczba uczestników konkursów</t>
  </si>
  <si>
    <t xml:space="preserve">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</si>
  <si>
    <t>Mieszkańcy terenu Gminy Ułęż</t>
  </si>
  <si>
    <t>Zapach Chleba - Smak Tradycji</t>
  </si>
  <si>
    <t>Szkolenie, Impreza Plenerowa, Konkurs</t>
  </si>
  <si>
    <t>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</si>
  <si>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</si>
  <si>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</si>
  <si>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</si>
  <si>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t>
  </si>
  <si>
    <t>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</si>
  <si>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</si>
  <si>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</si>
  <si>
    <t xml:space="preserve">I Wojewódzkie Lubelskie Święto Miodu </t>
  </si>
  <si>
    <t>Zwiększenie udziału zainteresowanych stron we wdrażaniu inicjatyw na rzecz rozwoju obszarów wiejskich. Podniesienie wiedzy uczestników przedsięwzięć nt.  związku pomiędzy rozwojem pszczelarstwa, ochroną rodzin pszczelich, zwiększeniem różnorodności upraw, ich planowaniem, a zrównoważonym rozwojem obszarów wiejskich</t>
  </si>
  <si>
    <t>Szacunkowa liczba uczestników</t>
  </si>
  <si>
    <t>Właściciele pasiek, regionalni producenci sprzętu, rolnicy, mieszkańcy regionu</t>
  </si>
  <si>
    <t>Film promocyjny</t>
  </si>
  <si>
    <t>Celem projektu jest informowanie i promocja działań realizowanych w ramach PROW 2014-2020, wymiana wiedzy nt. Programu oraz upowszechnianie przykładów operacji zrealizowanych w ramach Programu. Zwiększenie udziału zainteresowanych stron we wdrażaniu inicjatyw na rzecz rozwoju obszarów wiejskich.Podniesienie jakości realizacji Programu</t>
  </si>
  <si>
    <t>Film</t>
  </si>
  <si>
    <t>liczba filmów</t>
  </si>
  <si>
    <t>Potencjalni beneficjenci,mieszkańcy obszarów wiejskich, osoby zainteresowane przedsiębiorczością na wsi, produktami regionalnymi, tradycyjnymi, ekologicznymi</t>
  </si>
  <si>
    <t>Cykl reportaży:"Piękne lubelskie" i "Zdrowe lubelskie"</t>
  </si>
  <si>
    <t xml:space="preserve"> 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</si>
  <si>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Reportaż</t>
  </si>
  <si>
    <t>liczba reportaży</t>
  </si>
  <si>
    <t>minimum 5 maksimum 10</t>
  </si>
  <si>
    <t xml:space="preserve">Mieszkańcy województwa lubelskiego w szczególności zainteresowani tematyką rolną oraz zagadnieniami z nimi związanymi, m.in. rolnicy, mieszkańcy obszarów wiejskich, organizacje rolnicze </t>
  </si>
  <si>
    <t>Wydanie publikacji "W krainie lubelskich produktów tradycyjnych"</t>
  </si>
  <si>
    <t xml:space="preserve"> Promocja żywności tradycyjnej i regionalnej oraz ekologicznej z Województwa Lubelskiego.Wydanie publikacji ponadto przyczyni się do informowania społeczeństwa i potencjalnych beneficjentów o politycze rozwoju obszarów wiejskich. Podniesienie jakości realizacji Programu. </t>
  </si>
  <si>
    <t>Przetwórcy, koła gospodyń, rolnicy, osoby z obszarów wiejskich</t>
  </si>
  <si>
    <t>Lubelskie Święto Młodego Cydru</t>
  </si>
  <si>
    <t>Wspieranie rozwoju przedsiębiorczości na obszarach wiejskich przez podnoszenie poziomu wiedzy i umiejętności w obszarze małego przetwórstwa lokalnego lub w obszarze rozwoju zielonej gospodarki, w tym tworzenie nowych miejsc pracy .Zwiększenie udziału zainteresowanych stron we wdrażaniu inicjatyw na rzecz rozwoju obszarów wiejskich.</t>
  </si>
  <si>
    <t>impreza</t>
  </si>
  <si>
    <t>Członkowie stowarzyszenia miłośników cydru,  producenci, sadownicy</t>
  </si>
  <si>
    <t>FESTYN 
„Czary mary – magia lubelskich owoców i warzyw” Żywność funkcjonalna</t>
  </si>
  <si>
    <t>Celem operacji jest promocja walorów i osiągnięć lubelskiego rolnictwa głównie lokalnych i tradycyjnych produktów żywnościowych.  Działanie to sprzyjać będzie wymianie doświadczeń, nawiązywaniu kontaktów oraz wzmacnianiu identyfikacji lokalnej żywności wysokiej jakości oraz produktów wpisanych na Listę Produktów Tradycyjnych.</t>
  </si>
  <si>
    <t>Impreza</t>
  </si>
  <si>
    <t xml:space="preserve"> Rolnicy, mieszkańcy obszarów wiejskich,  organizacje rolnicze </t>
  </si>
  <si>
    <t>Nadwiślańskie Święto Chmielu 2019</t>
  </si>
  <si>
    <t>Rolnicy, przedsiębiorcy, potencjalni beneficjenci, producenci chmielu</t>
  </si>
  <si>
    <t>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</si>
  <si>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</si>
  <si>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</si>
  <si>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</si>
  <si>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</si>
  <si>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</si>
  <si>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Wyjazdy studyjne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</si>
  <si>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</si>
  <si>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</si>
  <si>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</si>
  <si>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Krajowe wyjazdy studyjne dla liderów wiejskich</t>
  </si>
  <si>
    <t>ilość uczestników</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</si>
  <si>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</si>
  <si>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</si>
  <si>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</si>
  <si>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</si>
  <si>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</si>
  <si>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</si>
  <si>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</si>
  <si>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</si>
  <si>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</si>
  <si>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</si>
  <si>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</si>
  <si>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</si>
  <si>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</si>
  <si>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 xml:space="preserve">konferencja, kongres, stoisko wystawiennicze, punkt informacyjny na impreie plenerowej, wystawie. </t>
  </si>
  <si>
    <t>ilość przeprowadzonych degustacji</t>
  </si>
  <si>
    <t>ogół społeczeństwa</t>
  </si>
  <si>
    <t>Artykuły w prasie regionalnej i lokalnej</t>
  </si>
  <si>
    <t>Wspieranie profesjonalnej wspólpracy i realizacji przez przez rolników wspólnych inwestycji oraz promocja woj. lubuskiego w ramach PROW - w mediach drukowanych o zasięgu regionalnym</t>
  </si>
  <si>
    <t xml:space="preserve">artykuły w prasie </t>
  </si>
  <si>
    <t>ilość artykułów</t>
  </si>
  <si>
    <t>Konferencja na temat wspólnej polityki rolnej</t>
  </si>
  <si>
    <t xml:space="preserve">Rozwój przedsiebiorczości poprzez wspólną politykę rolną po roku 2020. Szanse i zagrożenia </t>
  </si>
  <si>
    <t xml:space="preserve">konferencja </t>
  </si>
  <si>
    <t>Wspólpraca w sektorze rolnym na pograniczu polsko - niemieckim</t>
  </si>
  <si>
    <t>Promocja współpracy w sektorze rolnym</t>
  </si>
  <si>
    <t>liczba konferencji/ spotkań</t>
  </si>
  <si>
    <t>Cykl spotkań (w tym posiedzeń WGR ds. KSOW), szkoleń, warsztatów, konkursów dla grup producentów rolnych, rolników, stowarzyszeń, spółdzielni rolniczych</t>
  </si>
  <si>
    <t>Spotkania, seminaria, warsztaty dotyczące wzmacniania 
pozycji producentów rolnych w łańcuchu żywnościowym, konferencje oraz spotkania informacyjno - promocyjne dotyczące pozyskiwania pieniędzy z funduszy strukturalnych dla mieszkańców wsi, spotakania WGR ds. KSOW.</t>
  </si>
  <si>
    <t xml:space="preserve">szkolenie/seminarium/warsztat
/spotkanie
</t>
  </si>
  <si>
    <t xml:space="preserve">II- IV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</si>
  <si>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</si>
  <si>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</si>
  <si>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</si>
  <si>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szkolenia i warsztaty</t>
  </si>
  <si>
    <t xml:space="preserve">Aktywizacja mieszkańców wsi na rzecz podejmowania inicjatyw związanych z rozwojem wsi oraz wymiana wiedzy i doświadczeń </t>
  </si>
  <si>
    <t>szkolenie, warsztaty</t>
  </si>
  <si>
    <t>ilość warsztatów</t>
  </si>
  <si>
    <t>Wydanie publikacji na temat dobrych praktyk oraz imprez cyklicznych na terenie woj. Lubuskiego</t>
  </si>
  <si>
    <t>Informowanie na temat dobrych praktyk oraz imprez promujących dziedzictwo kulturowe, produkty regionalne i tradycyjne na terenie woj. Lubuskiego</t>
  </si>
  <si>
    <t>nakład</t>
  </si>
  <si>
    <t>Ogół społeczeństwa</t>
  </si>
  <si>
    <t>Wydanie publikacji na temat produktów tradycyjnych regionu</t>
  </si>
  <si>
    <t xml:space="preserve">Tradycyjna kuchnia regionu lubuskiego. </t>
  </si>
  <si>
    <t>publikacja / materiał drukowany</t>
  </si>
  <si>
    <t xml:space="preserve">nakład </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</si>
  <si>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</si>
  <si>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</si>
  <si>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</si>
  <si>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</si>
  <si>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</si>
  <si>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</si>
  <si>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</si>
  <si>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</si>
  <si>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</si>
  <si>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</si>
  <si>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</si>
  <si>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</si>
  <si>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</si>
  <si>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</si>
  <si>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</si>
  <si>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</si>
  <si>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</si>
  <si>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</si>
  <si>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</si>
  <si>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</si>
  <si>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</si>
  <si>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</si>
  <si>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</si>
  <si>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</si>
  <si>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</si>
  <si>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</si>
  <si>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</si>
  <si>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</si>
  <si>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</si>
  <si>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</si>
  <si>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</si>
  <si>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</si>
  <si>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</si>
  <si>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</si>
  <si>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</si>
  <si>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</si>
  <si>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</si>
  <si>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</si>
  <si>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</si>
  <si>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</si>
  <si>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</si>
  <si>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</si>
  <si>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</si>
  <si>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</si>
  <si>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</si>
  <si>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</si>
  <si>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</si>
  <si>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</si>
  <si>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</si>
  <si>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</si>
  <si>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</si>
  <si>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</si>
  <si>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</si>
  <si>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</si>
  <si>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</si>
  <si>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</si>
  <si>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</si>
  <si>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przetwórstwa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</si>
  <si>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</si>
  <si>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</si>
  <si>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</si>
  <si>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</si>
  <si>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</si>
  <si>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</si>
  <si>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</si>
  <si>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</si>
  <si>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</si>
  <si>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</si>
  <si>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</si>
  <si>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</si>
  <si>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</si>
  <si>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</si>
  <si>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</si>
  <si>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</si>
  <si>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</si>
  <si>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</si>
  <si>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</si>
  <si>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</si>
  <si>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</si>
  <si>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</si>
  <si>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</si>
  <si>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</si>
  <si>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</si>
  <si>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</si>
  <si>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</si>
  <si>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</si>
  <si>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</si>
  <si>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</si>
  <si>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</si>
  <si>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</si>
  <si>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</si>
  <si>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</si>
  <si>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</si>
  <si>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</si>
  <si>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</si>
  <si>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</si>
  <si>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</si>
  <si>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Lubuski Ośrodek Doradztwa Rolniczego</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</si>
  <si>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</si>
  <si>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</si>
  <si>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</si>
  <si>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</si>
  <si>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</si>
  <si>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</si>
  <si>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</si>
  <si>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</si>
  <si>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</si>
  <si>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</si>
  <si>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</si>
  <si>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</si>
  <si>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</si>
  <si>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</si>
  <si>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</si>
  <si>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</si>
  <si>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</si>
  <si>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</si>
  <si>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ekologicznego,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</si>
  <si>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</si>
  <si>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</si>
  <si>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</si>
  <si>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Stoisko wystawiennicze, punkt informacyjny na imprezie plenerowej,</t>
  </si>
  <si>
    <t xml:space="preserve"> Szkolenie dla Lokalnych Grup Działania</t>
  </si>
  <si>
    <t>-</t>
  </si>
  <si>
    <t>Wyjazdy studyjne krajowe i zagraniczne</t>
  </si>
  <si>
    <t>ilość wyjazdów</t>
  </si>
  <si>
    <t>Analiza/ekspertyza</t>
  </si>
  <si>
    <t>Opracowanie: " Określenie perspektyw rozwoju rynku zdrowej żywności  w woj. Lubuskim"</t>
  </si>
  <si>
    <t>badanie/ publikacja</t>
  </si>
  <si>
    <t>ilość wykonanych badań</t>
  </si>
  <si>
    <t xml:space="preserve">ilość stoisk </t>
  </si>
  <si>
    <t xml:space="preserve">Udział Województwa Lubuskiego w targach oraz organizacja stoiska na Dożynkach Prezydenckich </t>
  </si>
  <si>
    <t>udział w targach Polagra Food w Poznaniu oraz wystawienie stoiska targowego na Dożynkach Prezydenckich Spała 2019</t>
  </si>
  <si>
    <t xml:space="preserve"> degustacje</t>
  </si>
  <si>
    <t xml:space="preserve"> ilość przeprowadzonych degustacji</t>
  </si>
  <si>
    <t>Organizacja i udział w imprezach tematycznych</t>
  </si>
  <si>
    <t xml:space="preserve"> punkt informacyjny na imprezie plenerowej (w tym w wielkanocnym jarmarku,  na Lubuskim Święcie Plonów oraz na Jarmarku Bożonarodzeniowym)</t>
  </si>
  <si>
    <t>ilość punktów/ilość materiałów informacyjno- promocyjnych</t>
  </si>
  <si>
    <t xml:space="preserve">  2/3320</t>
  </si>
  <si>
    <t xml:space="preserve"> ilość uczestników</t>
  </si>
  <si>
    <t xml:space="preserve"> ogół społeczeństwa z naciskiem na młodzież i dzieci z terenów wiejskich</t>
  </si>
  <si>
    <t>Utworzenie szlaku produktów regionalnych województwa lubuskiego</t>
  </si>
  <si>
    <t>Informowanie na temat produktów regionalnych i tradycyjnych promujących dziedzictwo kulinarne na terenie woj. Lubuskiego</t>
  </si>
  <si>
    <t>ilość publikacji</t>
  </si>
  <si>
    <t>3</t>
  </si>
  <si>
    <t>Organizacja konkursu "Nasze Kulinarne Dziedzictwo - Smaki Regionów"</t>
  </si>
  <si>
    <t>ilość laureatów</t>
  </si>
  <si>
    <t>Wydanie publikacji na temat imprez cyklicznych na terenie woj. Lubuskiego</t>
  </si>
  <si>
    <t>Informowanie na temat imprez promujących dziedzictwo kulturowe, produkty regionalne i tradycyjne na terenie woj. Lubuskiego</t>
  </si>
  <si>
    <t xml:space="preserve">publikacja </t>
  </si>
  <si>
    <t>Konkurs - Najpiękniejsza Wieś Lubuska 2019</t>
  </si>
  <si>
    <t>Integracja i aktywizacja społeczności wiejskiej, promocja dziedzictwa kulturowego oraz produktów regionalnych i agroturystyki</t>
  </si>
  <si>
    <t>ilość laureatów/ilość konferencji</t>
  </si>
  <si>
    <t xml:space="preserve"> 10/1</t>
  </si>
  <si>
    <t>Artykuły w mediach regionalnych</t>
  </si>
  <si>
    <t>Promocja działań województwa lubuskiego - realizacja priorytetów i najważniejszych wydarzeń 2019 r. oraz działań związanych z realizacją funduszy unijnych - w mediach  o zasięgu regionalnym</t>
  </si>
  <si>
    <t>artykuły w prasie/audycje telewizyjne i radiowe</t>
  </si>
  <si>
    <t>ilość artykułów/ilość audycji</t>
  </si>
  <si>
    <t xml:space="preserve"> 1/1</t>
  </si>
  <si>
    <t>W poszukiwaniu dobrych praktyk w LGD, Samorządach oraz winnicach w Grecji</t>
  </si>
  <si>
    <t>Liczba wyjazdów studyjnych/Liczba uczestników/ Liczba przedstawicieli LGD</t>
  </si>
  <si>
    <t>1/27/27</t>
  </si>
  <si>
    <t>Przedstawiciele Lokalnych Grup Działania województwa Lubuskiego</t>
  </si>
  <si>
    <t>n/d</t>
  </si>
  <si>
    <t>II kwartał</t>
  </si>
  <si>
    <t>LGD Stowarzyszenie Zielona Dolina Odry i Warty</t>
  </si>
  <si>
    <t>ul. 1 Maja 1B, 69 - 113 Górzyca</t>
  </si>
  <si>
    <t>Śladami PROW i LEADER – wdrażanie LSR na terenie województwa lubuskiego</t>
  </si>
  <si>
    <t xml:space="preserve">Liczba konferencji/Liczba uczestników/Liczba przedstawicieli LGD </t>
  </si>
  <si>
    <t>1/50/50</t>
  </si>
  <si>
    <t>Przedstawiciele instytucji zaangażowanych pośrednio i bezpośrednio we wdrażanie PROW 2014 – 2020, organizacje/instytucje zaangażowane we wdrażanie LEADERa, organizae, lokalne grupy działania, przedstawiciele lokalnego samorządu, beneficjenci oraz potencjalni beneficjenci Programu</t>
  </si>
  <si>
    <t>II-III kwartał</t>
  </si>
  <si>
    <t>Nowoczesne technologie w pszczelarstwie</t>
  </si>
  <si>
    <t>Liczba wyjazdów studyjnych/Liczba uczestników</t>
  </si>
  <si>
    <t>Pszczelarze z województwa lubuskiego (beneficjenci i potencjalni beneficjenci Programu)</t>
  </si>
  <si>
    <t>III-IV kwartał</t>
  </si>
  <si>
    <t>Agroturystyka ważnym trendem w rozwoju obszarów wiejskich Powiatu Żagańskiego</t>
  </si>
  <si>
    <t>Liczba wyjazdów/Liczba uczestników</t>
  </si>
  <si>
    <t>Przedstawiciele lokalnych samorządów Powiatu Żagańskiego (beneficjenci i potrencjalni beneficjenci Programu</t>
  </si>
  <si>
    <t>Rozwijanie sieci współpracy producentów produktów regionalnych i tradycyjnych</t>
  </si>
  <si>
    <t>Producenci rolni, rolnicy, sadownicy, producenci mleka, pszczelarze, winiarze, producenci produktów regionalnych i tradycyjnych, ekologicznych, aktywni mieszkańcy obszarów wiejskich, liderzy w swoich środowiskach lokalnych, uczestniczący aktywnie dla społeczności wsi, członkowie grup producenckich z województwa lubuskiego (beneficjenci i potencjalni beneficjenci Programu)</t>
  </si>
  <si>
    <t>II-IV kwartał</t>
  </si>
  <si>
    <t>Lubuscy rolnicy odkrywają rumuński szlak enoturystyczny</t>
  </si>
  <si>
    <t>Lubuscy producenci rolni, rolnicy, winiarze, aktywni mieszkańcy obszarów wiejskich, liderzy w swoich środowiskach lokalnych uczestniczący aktywnie w pracy dla społeczności wsi (beneficjenci i potencjalni beneficjenci Programu)</t>
  </si>
  <si>
    <t>93 838,00</t>
  </si>
  <si>
    <t>Filmy promocyjne o projektach realizowanych przez beneficjentów LGD</t>
  </si>
  <si>
    <t>film</t>
  </si>
  <si>
    <t xml:space="preserve">Liczba audycji w telewizji/Łączna liczba osób oglądających programy w telewizji 
</t>
  </si>
  <si>
    <t>10/1000</t>
  </si>
  <si>
    <t>Beneficjenci i potencjalni beneficjenci Programu z terenu woj. Lubuskiego</t>
  </si>
  <si>
    <t xml:space="preserve">Pole i las – dary natury są blisko nas </t>
  </si>
  <si>
    <t>Liczba warsztatów/Liczba uczestników</t>
  </si>
  <si>
    <t>Mieszkańcy obszarów wiejskich województwa lubuskiego, rolnicy, osoby prężnie działające na rzecz rozwoju swojej wsi, np. poprzez przynależność do KGW, osoby poszukujące alternatywnych źródeł dochodu (beneficjenci i potencjalni beneficjenci Programu)</t>
  </si>
  <si>
    <t>13 371,70</t>
  </si>
  <si>
    <t>konferencja, olimpiada</t>
  </si>
  <si>
    <t>Liczba konferencji/Liczba uczestników/Liczba olimpiad/Liczba uczestników olimpiad</t>
  </si>
  <si>
    <t>1/40/1/22</t>
  </si>
  <si>
    <t>Młodzi producenci rolni, uczniowie szkół rolniczych, potencjalni beneficjenci Programu z tereny woj. Lubuskiego</t>
  </si>
  <si>
    <t>I kwartał</t>
  </si>
  <si>
    <t>Dożynki - Przytoczna 2019</t>
  </si>
  <si>
    <t>Liczba imprez plenerowych/Szacowana liczba uczestników imprez plenerowych</t>
  </si>
  <si>
    <t>Mieszkańcy powiatu międzyrzeckiego  w tym gminy Przytoczna, rolnicy, beneficjenci i potencjalni beneficjenci Programu w woj. Lubuskiego</t>
  </si>
  <si>
    <t>III kwartał</t>
  </si>
  <si>
    <t>Nie zapomnij o tradycji obrzędy i konkursy dożynkowe Powiatu Żagańskiego</t>
  </si>
  <si>
    <t>Mieszkańcy Powiatu Żagańskiego, przedstawiciele lokalnych władz oraz rolników, przedstawiciele różnych środowisk i grup zawodowych. Dominować  będą mieszkańcy obszarów wiejskich, beneficjenci i potencjalni beneficjenci Programu w woj. Lubuskiego</t>
  </si>
  <si>
    <t>Nowe możliwości rozwoju obszarów wiejskich w Powiecie Żagańskim</t>
  </si>
  <si>
    <t xml:space="preserve">Przedstawiciele jst, obszarów wiejskich, a także osoby działające na rzecz rozwoju obszarów wiejskich z terenu Powiatu Żagańskiego. </t>
  </si>
  <si>
    <t>Powiatowo - Gminne Święto Plonów</t>
  </si>
  <si>
    <t>1/500</t>
  </si>
  <si>
    <t>Mieszkańcy powiatu wschowskiego, beneficjenci i potencjalni beneficjenci Programu w woj. Lubuskiego</t>
  </si>
  <si>
    <t>Powiat Wschowski</t>
  </si>
  <si>
    <t xml:space="preserve">pl. Kosynierów 1C
 67 - 400 Wschowa
</t>
  </si>
  <si>
    <t>II Lubuskie Miodobranie</t>
  </si>
  <si>
    <t>1/400</t>
  </si>
  <si>
    <t>Mieszkańcy województwa lubuskiego w tym pszczelarze województwa lubuskiego, potencjalni beneficjenci Programu w woj. Lubuskiego</t>
  </si>
  <si>
    <t>19 514,00</t>
  </si>
  <si>
    <t>Akademia „Nasze kulinarne dziedzictwo”</t>
  </si>
  <si>
    <t>warsztaty, wyjazd studyjny</t>
  </si>
  <si>
    <t>Liczba warsztatów/liczba uczestrników warsztatów/liczba wyajzdów studyjnych/liczba uczestników wyjazdów studyjnych</t>
  </si>
  <si>
    <t>4/40/1/10</t>
  </si>
  <si>
    <t>Mieszkańcy obszarów wiejskich województwa lubuskiego zamieszkujący na terenie Gminy Zwierzyn, szczególnie młodzież, dzieci, osoby starsze i niepełnosprawne, rolnicy, członkinie Koła Gospodyń Wiejskich</t>
  </si>
  <si>
    <t>Gmina Zwierzyn</t>
  </si>
  <si>
    <t>ul. Wojska Polskiego 8, 66-542 Zwierzyn</t>
  </si>
  <si>
    <t>Folkowe smaki Powiatu Żagańskiego</t>
  </si>
  <si>
    <t>1/1200</t>
  </si>
  <si>
    <t>Społeczność lokalna Powiatu Żagańskiego, przedstawiciele obszarów wiejskich oraz miejscowości i miast w powiecie, mieszkańcy Powiatu Żagańskiego w zróżnicowanym wieku, przedstawiciele lokalnych władz i instytucji kultury, beneficjenci i potencjalni beneficjenci Programu</t>
  </si>
  <si>
    <t>I-II kwartał</t>
  </si>
  <si>
    <t>Obchody jubileuszu 10-lecia zespołu śpiewaczego Trzebiechowianie</t>
  </si>
  <si>
    <t>inne - prezentacja historii dorobku zespołu wraz z panelem informacyjnym na temat możliwości pozyskania środków na wsparcie i rozwój zespołów śpiewaczych</t>
  </si>
  <si>
    <t xml:space="preserve">Liczba prezentacji/Liczba uczestników </t>
  </si>
  <si>
    <t>1/150</t>
  </si>
  <si>
    <t>Zespoły śpiewacze, przedstawiciele samorzadu województwa, powiatu i gminy, przedstawiciele organizacji społecznych, beneficjenci i potencjalni beneficjenci Programu</t>
  </si>
  <si>
    <t>I-IV kwartał</t>
  </si>
  <si>
    <t>Gmina Trzebiechów</t>
  </si>
  <si>
    <t>ul.  Sulechowska 2, 66-132 Trzebiechów</t>
  </si>
  <si>
    <t xml:space="preserve">Liczba konferencji/ Liczba uczestników/ Liczba przedstawicieli LGD/Liczba doradców 
</t>
  </si>
  <si>
    <t>1/130/5/5</t>
  </si>
  <si>
    <t xml:space="preserve">Mieszkańcy obszarów wiejskich woj lubuskiego, rolnicy, członkowie izby rolniczej, grup producenckich, przedstawiciele LGD, doradcy rolniczy, przedstawiciele związków i organizacji rolniczych skupionych w Lubuskim Forum Rolniczym, przedstawiciele instytucji odpowiedzialnych za obsługę sektora rolnego z obszaru województwa lubuskiego.
</t>
  </si>
  <si>
    <t>Lubuskie Święto Chleba 2019</t>
  </si>
  <si>
    <t>1/5000</t>
  </si>
  <si>
    <t>Mieszkańcy gminy Bogdaniec, powiatów współpracujących z gminą, mieszkańcy województwa lubuskiego, i zaproszeni goście z jednostek współpracujących z gminą,  piekarze, cukiernicy z gmin współpracujących z gminą Bogdaniec, beneficjenci i potencjalni beneficjenci Programu</t>
  </si>
  <si>
    <t>40 600,00</t>
  </si>
  <si>
    <t>Gmina Bogdaniec</t>
  </si>
  <si>
    <t>ul. Mickiewicza 45 66-450 Bogdaniec</t>
  </si>
  <si>
    <t>Cel: „przenikanie kultur ”, wymiana doświadczeń, "podpatrywanie" dobrych praktyk w ramach działań realizowanych przez Samorządy oraz Lokalne Grupy Działania w Grecji, nawiązanie kontaktów w dobrze prosperujących winnicach i winiarniach, poznanie doświadczeń w zakresie współpracy partnerskiej podmiotów na rzecz społeczności lokalnej. Temat: wspieranie tworzenia sieci współpracy partnerskiej dotyczącej rolnictwa i obszarów wiejskich przez podnoszenie poziomu wiedzy w tym zakresie</t>
  </si>
  <si>
    <t>Cel: podsumowanie okresu wdrażania LSR w latach 2016-2018, zebranie pierwszych doświadczeń z wdrażania działania LEADER w perspektywie finansowej 2014-2020, a także wypracowanie rekomendacji dotyczących wdrażania podejścia LEADER w kolejnym etapie wdrażania 2019-2021 oraz w przyszłości, w kolejnej perspektywie finansowej. Temat: Wspieranie rozwoju przedsiębiorczości na obszarach wiejskich przez podnoszenie poziomu wiedzy i umiejętności oraz upowszechnianie wiedzy dotyczącej zarządzania projektami z zakresu rozwoju obszarów wiejskich</t>
  </si>
  <si>
    <t xml:space="preserve">Cel: Wymiana wiedzy w zakresie nowoczesnych technologii stosowanych w pszczelarstwie. Temat: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oraz wspieranie tworzenia sieci współpracy partnerskiej dotyczącej rolnictwa i obszarów wiejskich przez podnoszenie poziomu wiedzy w tym zakresie  </t>
  </si>
  <si>
    <t>Cel: Poprawa jakości życia na obszarach wiejskich na terenie Powiatu Żagańskiego Temat: Promocja jakości życia na wsi lub promocja wsi jako miejsca do życia i rozwoju zawodowegoUpowszechnianie wiedzy w zakresie planowania rozwoju lokalnego z uwzględnieniem potencjału ekonomicznego, społecznego i środowiskowego danego obszaru</t>
  </si>
  <si>
    <t>Cel: Pokazanie dobrych przykładów z przedsiębiorczej wsi regionów województwa pomorskiego charakteryzujących się bogactwem dziedzictwa kulinarnego wskaże nowe innowacyjne kierunki do rozwoju wsi lubuskiej, poprzez wymianę wiedzy i doświadczeń, aktywizowanie i mobilizację społeczeństwa wiejskiego. Temat: Aktywizacja mieszkańców obszarów wiejskich w celu tworzenia partnerstw na rzecz realizacji projektów nakierowanych na rozwój tych obszarów, w skład których wchodzą przedstawiciele sektora publicznego, sektora prywatnego oraz organizacji pozarządowych</t>
  </si>
  <si>
    <t>Cel: Konstruktywna wymiana wiedzy i doświadczeń uczestników wyjazdu studyjnego z przedstawicielami rumuńskiej strony, jako dążenie do wdrażania efektywnych inicjatyw mających wpływ na rozwój obszarów wiejskich Temat: Aktywizacja mieszkańców obszarów wiejskich w celu tworzenia partnerstw na rzecz realizacji projektów nakierowanych na rozwój tych obszarów, w skład których wchodzą przedstawiciele sektora publicznego, sektora prywatnego oraz organizacji pozarządowych</t>
  </si>
  <si>
    <t xml:space="preserve">Cel: Dotarcie do jak największej liczby mieszkańców województwa z informacjami upowszechniającymi rozwoju obszarów wiejskich przy pomocy zrealizowanych i sfinansowanych projektów w ramach środków Leader Temat: Upowszechnianie wiedzy dotyczącej zarządzania projektami z zakresu rozwoju obszarów wiejskich
oraz w zakresie planowania rozwoju lokalnego z uwzględnieniem potencjału ekonomicznego, społecznego i środowiskowego danego obszaru
</t>
  </si>
  <si>
    <t xml:space="preserve">Cel: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oraz promocja jakości życia na wsi lub promocja wsi jako miejsca do życia i rozwoju zawodowego
</t>
  </si>
  <si>
    <t>Cel: Promocja współpracy młodych producentów rolnych i osób związanych zawodowo lub zamieszkujących tereny wiejskie województwa lubuskiego. Rozwijanie twórczych zainteresowań wśród młodych producentów rolnych, rozbudzanie ambicji dalszego doskonalenia zawodowego, wymiana doświadczeń i przekazywanie dobrych praktyk w tym w zakresie bezpieczeństwa pracy, popularyzacja osiągnięć w rolnictwie Temat: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 dodatkowo wspieranie tworzenia sieci współpracy partnerskiej dotyczącej rolnictwa i obszarów wiejskich przez podnoszenie poziomu wiedzy w tym zakresie</t>
  </si>
  <si>
    <t>Cel: Zainicjowanie wspólnych działań przez producentów rolnych, zrzeszania organizacji, które wzmocnią ich pozycję na rynku i pozwolą rozwijać produkcję we właściwym kierunku. Temat: Upowszechnianie wiedzy w zakresie optymalizacji wykorzystywania przez mieszkańców obszarów wiejskich zasobów środowiska naturalnego oraz promocja jakości życia na wsi lub promocja wsi jako miejsca do życia i rozwoju zawodowego</t>
  </si>
  <si>
    <t>Cel: Promocja rozwoju obszarów wiejskich wśród społeczności Powiatu Żagańskiego poprzez kultywowanie tradycyjnych obrzędów wiejskich Temat: Promocja jakości życia na wsi lub promocja wsi jako miejsca do życia i rozwoju zawodowego</t>
  </si>
  <si>
    <t>Cel: Poprawa jakości życia na obszarach wiejskich na terenie Powiatu Żagańskiego  Temat: Promocja jakości życia na wsi lub promocja wsi jako miejsca do życia i rozwoju zawodowego oraz upowszechnianie wiedzy w zakresie planowania rozwoju lokalnego z uwzględnieniem potencjału ekonomicznego, społecznego i środowiskowego danego obszaru</t>
  </si>
  <si>
    <t>Cel:  Promocja rozwoju obszarów wiejskich wśród społeczności Powiatu Wschowskiego. Prezentacja dobrych praktyk w rolnictwie oraz prezentacja płodów rolnych i produktów wytworzonych przez rolników i lokalnych producentów z obszarów wiejskich oraz pobudzanie do zwiększenia integracji mieszkańców wsi i miast Powiatu Wschowskiego.
Temat: Promocja jakości życia na wsi lub promocja wsi jako miejsca do życia i rozwoju zawodowego</t>
  </si>
  <si>
    <t xml:space="preserve">Cel: poszerzenie wiedzy i umiejętności z wykorzystaniem innowacyjnych technologii w pracach pszczelarskich pszczelarzy, ale również przybliżenie tej tematyki ludności województwa lubuskiego o roli pszczół w środowisku naturalnym. Temat: Wspieranie rozwoju przedsiębiorczości na obszarach wiejskich przez podnoszenie poziomu wiedzy i umiejętności w obszarze małego przetwórstwa lokalnego lub w obszarze rozwoju zielonej gospodarki, w tym tworzenie nowych miejsc pracy </t>
  </si>
  <si>
    <t xml:space="preserve">Cel: Zwiększenie wykorzystania i wzmocnienia lokalnego potencjału rozwojowego terenów wiejskich, poprzez przeprowadzenie warsztatów kulinarnych  z wykorzystaniem tradycyjnych produktów żywnościowych i dań kuchni regionalnej, jako trwałego elementu dziedzictwa kulturowego regionu. Wpłynięcie na zwiększenie aktywności uczestników  w poszukiwaniu pozarolniczych źródeł dochodów wykorzystując zdobyte umiejętności. Temat: Wspieranie rozwoju przedsiębiorczości na obszarach wiejskich przez podnoszenie poziomu wiedzy i umiejętności oraz promocja jakości życia na wsi lub promocja wsi jako miejsca do życia i rozwoju zawodowego
</t>
  </si>
  <si>
    <t>Cel:  Prezentacja i promocja dorobku wsi oraz produktów wytwarzanych na wsi mieszkańcom Powiatu Żagańskiego 
  Temat: Promocja jakości życia na wsi lub promocja wsi jako miejsca do życia i rozwoju zawodowego</t>
  </si>
  <si>
    <t>Cel: Podstawowym celem przedsięwzięcia jest włączenie osób starszych w działalność 
i funkcjonowanie na rzecz życia społecznego Temat: Promocja jakości życia na wsi lub promocja wsi jako miejsca do życia i rozwoju zawodowego</t>
  </si>
  <si>
    <t>Cel:  Przekazanie i praktyczne wykorzystanie wiedzy przez rolników -  uczestników konferencji z zaproponowanego zakresu tematycznego, tj. możliwości i opłacalność zastosowania fotowoltaiki, zastosowania się do rejonizacji odmian, wskazanie możliwości zapobiegania bądź łagodzenia skutków suszy w rolnictwie oraz zwiększanie dochodowości poprzez skracanie łańcuchów dostaw żywności  Temat: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t>
  </si>
  <si>
    <t>Cel: prezentacja wyrobów kulinarnych przygotowywanych według dawnych receptur oraz promowanie zawodów związanych z wsią  jej obyczajami i zwyczajami Temat: Promocja jakości życia na wsi lub promocja wsi jako miejsca do życia i rozwoju zawodowego</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</si>
  <si>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</si>
  <si>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pokonferencyjnej zawierającej artykuły z zakresu określonego tematu.</t>
  </si>
  <si>
    <t>spotkanie</t>
  </si>
  <si>
    <t>liczba uczestników konferencji, spotkań, seminariów</t>
  </si>
  <si>
    <t>90 osób</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</si>
  <si>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(90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</si>
  <si>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</si>
  <si>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</si>
  <si>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</si>
  <si>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</si>
  <si>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liczba wydanych publikacji </t>
  </si>
  <si>
    <t>4600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</si>
  <si>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</si>
  <si>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</si>
  <si>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</si>
  <si>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</si>
  <si>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liczba uczestników warsztatów</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</si>
  <si>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</si>
  <si>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</si>
  <si>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</si>
  <si>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</si>
  <si>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</si>
  <si>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77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</si>
  <si>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</si>
  <si>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</si>
  <si>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</si>
  <si>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</si>
  <si>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50 osób</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</si>
  <si>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</si>
  <si>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</si>
  <si>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</si>
  <si>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</si>
  <si>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</si>
  <si>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 xml:space="preserve">Liczba uczestników </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</si>
  <si>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</si>
  <si>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</si>
  <si>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</si>
  <si>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warsztat</t>
  </si>
  <si>
    <t>młodzież gimnazjalna oraz osoby dorosłe z terenu województwa łódzkiego</t>
  </si>
  <si>
    <t>Powiat Piotrkowski</t>
  </si>
  <si>
    <t>Ul. Dąbrowskiego 7, 97-300 Piotrków Trybunalski</t>
  </si>
  <si>
    <t>Liczba uczestników</t>
  </si>
  <si>
    <t>materiał drukowany</t>
  </si>
  <si>
    <t>Liczba tytułów publikacji / materiałów drukowanych</t>
  </si>
  <si>
    <t xml:space="preserve">Liczba uczestników konkursów </t>
  </si>
  <si>
    <t>60</t>
  </si>
  <si>
    <t>Wymiana dobrych praktyk pomiędzy mieszkańcami LGD "Podkowa" a LGD "Zielone Bieszczady" - wizyta studyjna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</si>
  <si>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</si>
  <si>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</si>
  <si>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</si>
  <si>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</si>
  <si>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50</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</si>
  <si>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</si>
  <si>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zrealizowany zostanie temat związany z upowszechnianiem wiedzy w zakresie planowania rozwoju lokalnego z uwzględnieniem potencjału ekonomicznego, społecznego i środowiskowego danego obszaru (temat 13).</t>
  </si>
  <si>
    <t>ekspertyza</t>
  </si>
  <si>
    <t>jednostki samorządu terytorialnego województwa łódzkiego</t>
  </si>
  <si>
    <t>Global Point</t>
  </si>
  <si>
    <t>Ul. Warszawska 70, 59-500 Jelenia Góra</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</si>
  <si>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</si>
  <si>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</si>
  <si>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</si>
  <si>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160</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</si>
  <si>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</si>
  <si>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temat dotyczący wspierania tworzenia sieci współpracy partnerskiej dotyczącej rolnictwa i obszarów wiejskich przez podnoszenie poziomu wiedzy w tym zakresie (temat 11)</t>
  </si>
  <si>
    <t xml:space="preserve">szkolenie </t>
  </si>
  <si>
    <t>liczba szkoleń</t>
  </si>
  <si>
    <t>rolnicy, lokalni przetwórcy spożywczy, mieszkańcy obszarów wiejskich gminy Uniejów, restauratorzy, hotelarze i kucharze z terenu województwa łódzkiego</t>
  </si>
  <si>
    <t>Gmina Uniejów</t>
  </si>
  <si>
    <t>Ul. Bł. Bogumiła 13, 99-210 Uniejów</t>
  </si>
  <si>
    <t xml:space="preserve">liczba uczestników </t>
  </si>
  <si>
    <t>liczba konferencji</t>
  </si>
  <si>
    <t>90</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</si>
  <si>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</si>
  <si>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</si>
  <si>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</si>
  <si>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</si>
  <si>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</si>
  <si>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</si>
  <si>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</si>
  <si>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</si>
  <si>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 xml:space="preserve">liczba szkoleń </t>
  </si>
  <si>
    <t>4</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</si>
  <si>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</si>
  <si>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</si>
  <si>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</si>
  <si>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</si>
  <si>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</si>
  <si>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</si>
  <si>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</si>
  <si>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t xml:space="preserve"> </t>
  </si>
  <si>
    <t>45</t>
  </si>
  <si>
    <t xml:space="preserve">Organizacja spotkania/ń dla lokalnych grup działania </t>
  </si>
  <si>
    <t>Celem operacji będzie wypracowanie rekomendacji i wytycznych służących do usprawnienia funkcjonowania LGD  oraz korekty zasad tworzących podstawy organizacji LGD.</t>
  </si>
  <si>
    <t xml:space="preserve">spotkanie </t>
  </si>
  <si>
    <t>przedstawiciele lokalnych grup działania, pracownicy naukowi, przedstawiciele jst</t>
  </si>
  <si>
    <t xml:space="preserve">Dobre praktyki w rolnictwie, a ochrona przyrody </t>
  </si>
  <si>
    <t xml:space="preserve"> liczba konferencji </t>
  </si>
  <si>
    <t xml:space="preserve">mieszkańcy obszarów wiejskich województwa  łódzkiego, rolnicy, przedstawiciele jst  </t>
  </si>
  <si>
    <t xml:space="preserve">liczba wyjazdów studyjnych </t>
  </si>
  <si>
    <t>Wyjazd studyjny do Rumunii z zakresu rolnictwa ekologicznego i bioróżnorodności</t>
  </si>
  <si>
    <t xml:space="preserve">mieszkańcy obszarów wiejskich województwa  łódzkiego, rolnicy, przedstawiciele jst </t>
  </si>
  <si>
    <t>Promocja produktów tradycyjnych, lokalnych, ekologicznych województwa łódzkiego</t>
  </si>
  <si>
    <t>Celem operacji jest promocja produktów tradycyjnych/lokalnych/ekologicznych województwa łódzkiego i rozpowszechnianie informacji o nich wśród mieszkańców regionu łódzkiego.  Efektem realizacji operacji będzie popularyzacja lokalnych produktów oraz wzrost zapotrzebowania na nie.</t>
  </si>
  <si>
    <t>impreza plenerowa - jarmark,</t>
  </si>
  <si>
    <t xml:space="preserve">liczba targów,imprez plenerowych/ wystaw </t>
  </si>
  <si>
    <t xml:space="preserve">mieszkańcy województwa łódzkiego, producenci produktów tradycyjnych woj. łódzkiego </t>
  </si>
  <si>
    <t>Wojewódzkie Święto Chrzanu</t>
  </si>
  <si>
    <t>Celem operacji jest promocja produktów tradycyjnych regionu, szczególnie nadwarciańskiego chrzanu. Promocja produktu,  pomoże w aktywizacji społeczeństwa, pozwoli na większe utożsamienie się z regionem, zwiększy zainteresowanie, poszerzy wiedzę młodszej społeczności lokalnej i regionalnej województwa łódzkiego na temat tradycji lokalnych, a przede wszystkim przyczyni się do upowszechniania wśród mieszkańców informacji na temat pozyskiwania dodatkowych źródeł dochodu, a także wykorzystania środków unijnych na realizację projektów w ramach Programu Rozwoju Obszarów Wiejskich na lata 2014-2020.  Operacja bezpośrednio wpłynie na aktywizację mieszkańców obszarów wiejskich w celu tworzenia partnerstwa oraz upowszechni wiedzę wsród mieszkańców w zakresie wykorzystywania zasobów środowiska naturalnego. Ponadto przyczyni się do rozwoju przedsiębiorczości  na obszarach wiejskich poprzez podnoszenie poziomu wiedzy i umiejętności w małych przetwórstwach lokalnych oraz wypromuje wieś, jako miejsce do życia i rozwoju zawodowego.</t>
  </si>
  <si>
    <t xml:space="preserve">Mieszkańcy województwa łódzkiego - rolnicy, przedsiębiorcy, osoby fizyczne, przetwórcy, producenci chrzanu i warzyw, hodowcy, przedstawiciele firm branżowych, samorządowcy, przedstawiciele lokalnych społeczności </t>
  </si>
  <si>
    <t>Gminny Ośrodek Kultury w Osjakowie</t>
  </si>
  <si>
    <t xml:space="preserve">ul. Wieluńska 26
98-320 Osjaków
</t>
  </si>
  <si>
    <t>Szacowana liczba uczestników imprez plenerowych</t>
  </si>
  <si>
    <t>Stoisko wystawiennicze</t>
  </si>
  <si>
    <t>Szacowana liczba odwiedzających stoiska wystawiennicze</t>
  </si>
  <si>
    <t>Materiał drukowany</t>
  </si>
  <si>
    <t xml:space="preserve">Liczba tytułów publikacji/ materiałów drukowanych </t>
  </si>
  <si>
    <t>2/400</t>
  </si>
  <si>
    <t>Konkurs</t>
  </si>
  <si>
    <t>Produkcja i sprzedaż ekologicznej żywności - praktyczne aspekty działalności</t>
  </si>
  <si>
    <t xml:space="preserve">Transfer wiedzy i wprowadzenie ekologii w rolnictwo na terenie działania LGD „Ziemia Łowicka” z praktycznym zastosowaniem uzyskanych informacji w produkcji żywności, zapoznanie z wymogami prawa w tej kwestii oraz promocją i dystrybucją wytworzonych produktów, współpracą rolników w kwestiach marketingu produktów rolnych. </t>
  </si>
  <si>
    <t>Rolnicy lub mieszkańcy zainteresowani tematem produkcji ekologicznej żywności, jej promocją i dystrybucją oraz podjęciem wspólnych działań w ww. kwestii z terenu działalności LGD „Ziemi Łowicka”. Grupa docelowa z terenu LGD „Ziemia Łowicka” – 30 uczestników, w tym rolników, przedstawicieli organizacji społecznych (KGW) lub mieszkańców terenu działalności LGD, 8 przedstawicieli lokalnych władz oraz 3 przedstawicieli LGD</t>
  </si>
  <si>
    <t>Stowarzyszenie Lokalna Grupa Działania „Ziemia Łowicka”</t>
  </si>
  <si>
    <t>ul. Jana Pawła II 173/175 
99-400 Łowicz</t>
  </si>
  <si>
    <t>41</t>
  </si>
  <si>
    <t>Akademia Lokalnych Liderów – cykl szkoleń dla Kół Gospodyń Wiejskich oraz Ochotniczych Straży Pożarnych z terenu LGD „BUD-UJ RAZEM”</t>
  </si>
  <si>
    <t>Celem operacji jest pozyskanie szerokiej wiedzy przez mieszkańców obszaru LGD BUD-UJ RAZEM w zakresie zasad dotyczących prawnego funkcjonowania oraz zasad prowadzenia rachunkowości i specyfiki rozliczeń podatkowych fundacji i stowarzyszeń. Osiągnięcie ww. założeń będzie możliwe poprzez realizację cyklu szkoleń oraz seminarium podsumowującego.</t>
  </si>
  <si>
    <t>Szkolenie/seminarium</t>
  </si>
  <si>
    <t>Liczba szkoleń/seminariów</t>
  </si>
  <si>
    <t>4/1</t>
  </si>
  <si>
    <t>Lokalni liderzy reprezentujący organizacje formalne oraz nieformalne z terenu LGD BUD-UJ RAZEM, członkowie OSP, KGW</t>
  </si>
  <si>
    <t>Stowarzyszenia Lokalna Grupa Działania "BUD-UJ RAZEM"</t>
  </si>
  <si>
    <t xml:space="preserve">Osiedle Niewiadów 43
97-225 Ujazd
</t>
  </si>
  <si>
    <t>Liczba uczestników szkolenia/seminarium</t>
  </si>
  <si>
    <t>60/75</t>
  </si>
  <si>
    <t>Folklor ludowy szyty na miarę</t>
  </si>
  <si>
    <t xml:space="preserve">Celem operacji jest przekazanie wiedzy z zakresu kultury ludowej oraz popularyzacja  umiejętności rękodzielniczych. Ponadto celem operacji jest aktywizacja mieszkańców obszarów wiejskich która pozwoli na tworzenia partnerstw na rzecz realizacji projektów nakierowanych na rozwój tych obszarów. </t>
  </si>
  <si>
    <t xml:space="preserve">Liczba imprez plenerowych </t>
  </si>
  <si>
    <t>Mieszkańcy województwa łódzkiego - rolnicy, zespoły ludowe, rękodzielnicy</t>
  </si>
  <si>
    <t xml:space="preserve">Powiat Łowicki </t>
  </si>
  <si>
    <t xml:space="preserve">ul. Stanisławskiego  30, 99-400 Łowicz </t>
  </si>
  <si>
    <t xml:space="preserve">Liczba materiałów drukowanych </t>
  </si>
  <si>
    <t>Prasa</t>
  </si>
  <si>
    <t>Liczba artykułów w prasie</t>
  </si>
  <si>
    <t xml:space="preserve">Spot radiowy </t>
  </si>
  <si>
    <t>liczba audycji/programów/ spotów w radiu i telewizji</t>
  </si>
  <si>
    <t>łączna liczba ogladajacych programy w telewizji oraz słuchaczy radiowych</t>
  </si>
  <si>
    <t>liczba konkursów/olimpiad</t>
  </si>
  <si>
    <t>liczba uczestników konkursów/olimpiad</t>
  </si>
  <si>
    <t>Informacje i publikacje w internecie</t>
  </si>
  <si>
    <t>liczba informacji/publikacji w internecie</t>
  </si>
  <si>
    <t>liczba stron internetowych na których zostanie zamieszzcona informacja/publikacja</t>
  </si>
  <si>
    <t xml:space="preserve">liczba odwiedzin strony internetowej </t>
  </si>
  <si>
    <t xml:space="preserve">Regionalny Turniej Sołectw </t>
  </si>
  <si>
    <t xml:space="preserve">Poznanie tradycji poprzez zabawę, naukę, zdobywanie nowych umiejętności. Pokazanie młodzieży, że nastała moda na folklor. Integracja pokoleniowa. 
Podniesienie wiedzy społeczeństwa na temat możliwości pozyskiwania dotacji na realizację przedsięwzięć mających na celu rozwój obszarów wiejskich. Tworzenie partnerstw pomiędzy mieszkańcami gminy, lokalnymi instytucjami sektora publicznego, przedsiębiorcami oraz organizacjami pozarządowymi. 
</t>
  </si>
  <si>
    <t xml:space="preserve">Impreza plenerowa </t>
  </si>
  <si>
    <t>Mieszkańcy województwa łódzkiego</t>
  </si>
  <si>
    <t>Miejsko-Gminny Ośrodek Kultury w Szadku</t>
  </si>
  <si>
    <t xml:space="preserve">Szadek, ul. Widawska 16, 98-240 Szadek </t>
  </si>
  <si>
    <t>2400</t>
  </si>
  <si>
    <t>Liczba artykułów/wkładek/ ogłoszeń w prasie</t>
  </si>
  <si>
    <t>2</t>
  </si>
  <si>
    <t>Spot radiowy</t>
  </si>
  <si>
    <t>49</t>
  </si>
  <si>
    <t>56 000</t>
  </si>
  <si>
    <t>400</t>
  </si>
  <si>
    <t>Innowacyjne rozwiązania podstawą konkurencyjnej i efektywnej hodowli zwierząt zwiększającej potencjał regionu</t>
  </si>
  <si>
    <t xml:space="preserve">Głównym celem projektowanej operacji jest pozyskanie szerokiej wiedzy, przez mieszkańców powiatu piotrkowskiego, w zakresie aktualnych, innowacyjnych rozwiązań stosowanych w hodowli poprzez zorganizowanie wyjazdu studyjnego.
Uczestnicy biorący udział w wystawie oraz cyklu profesjonalnych szkoleń i pokazów będą mogli zaczerpnąć wiedzę i inspirację w ramach odbywających się tam spotkań z krajowymi i zagranicznymi wystawcami. </t>
  </si>
  <si>
    <t>Hodowcy trzody chlewnej oraz pszczelarze zamieszkujący teren powiatu piotrkowskiego</t>
  </si>
  <si>
    <t xml:space="preserve">ul. Dąbrowskiego 7
 97-300 Piotrków Trybunalski </t>
  </si>
  <si>
    <t>Wyjazd studyjny dla pracowników i członków Łódzkiej Sieci Lokalnych Grup Działania na obszarze Stowarzyszenia „Lokalna Grupa Działania – Tygiel Doliny Bugu”</t>
  </si>
  <si>
    <t>Podniesienie poziomu wiedzy i zwiększenie zaangażowania w działania dotyczące współpracy pomiędzy LGD województwa łódzkiego i międzyterytorialnej poprzez udział w spotkaniach z członkami, beneficjentami i pracownikami LGD Tygiel Doliny Bugu, wzrost wiedzy o systemach jakości żywności  oraz tworzeniu  i funkcjonowaniu krótkich łancuchów dostaw</t>
  </si>
  <si>
    <t xml:space="preserve">Członkowie oraz przedstwiciele LGD </t>
  </si>
  <si>
    <t xml:space="preserve">Łódzka Sieć Lokalnych Grup Działania </t>
  </si>
  <si>
    <t xml:space="preserve">ul. 11 listopada nr 65, 95-040 Koluszki </t>
  </si>
  <si>
    <t>Młodzieżowa Platforma Rozwoju Obszarów Wiejskich</t>
  </si>
  <si>
    <t xml:space="preserve">Głównym celem operacji jest wymiana wiedzy pomiędzy młodymi rolnikami i podmiotami uczestniczącymi w rozwoju obszarów wiejskich. Służy ona aktywizacji i zwiększeniu udziału w podejmowaniu wspólnych inicjatyw na rzecz rozwoju gospodarczego i poprawie jakości życia na obszarach wiejskich.  Ponadto, operacja ma na celu poszerzenie wiedzy i umiejętności młodzieży z zakresu przetwórstwa i podejmowania różnorodnych form przedsiębiorczości skutkujących dywersyfikacją i uzyskaniem dodatkowych dochodów gospodarstw domowych oraz promowanie z włączeniem przykładów dobrych praktyk, działań wspólnych rolników i mieszkańców obszarów wiejskich w ramach m.in. GPR, spółdzielni, stowarzyszeń oraz działania Współpraca PROW 2014-2020. </t>
  </si>
  <si>
    <t xml:space="preserve"> Szkolenie/szkolenie e-learningowe</t>
  </si>
  <si>
    <t>Uczniowie szkół rolniczych, młodzi rolnicy i domownicy rolników  z województwa łódzkiego oraz śląskiego</t>
  </si>
  <si>
    <t>II - III</t>
  </si>
  <si>
    <t xml:space="preserve">Związek Młodzieży Wiejskiej </t>
  </si>
  <si>
    <t>ul. Chmielna 6 lok.6, 00-020 Warszawa</t>
  </si>
  <si>
    <t>Liczba szkoleń                          e-learningowych</t>
  </si>
  <si>
    <t>Uczniowie szkół wyższych i szkół średnich o profilu rolniczym lub pokrewnym oraz młodzi rolnicy i domownicy rolników</t>
  </si>
  <si>
    <t xml:space="preserve">Wymiana dobrych praktyk pomiędzy mieszkańcami LGD „Podkowa” a Stowarzyszeniem „LGD – Tygiel Doliny Bugu” – wyjazd studyjny </t>
  </si>
  <si>
    <t>Celem operacji jest podniesienie poziomu wiedzy i doświadczenia w zakresie rozwijania przedsiębiorczości na obszarach wiejskich oraz aktywizacja społeczna przedstawicieli obszaru LGD "Podkowa" porzez prezentację działań i dobrych praktyk na terenie Stowarzyszenia "LGD - Tygiel Doliny Bugu"</t>
  </si>
  <si>
    <t>Lokalni liderzy z terenu LGD, w tym członkowie LGD, przedstawiciele KGW, OSP, lokalnych stowarzyszeń, sołtysi, a także rolnicy, przedsiębiorcy i mieszkańcy zainteresowani tematyką wizyty.</t>
  </si>
  <si>
    <t>Rol-Szansa 2019 – Unowocześniamy rolnictwo i obszary wiejskie</t>
  </si>
  <si>
    <t xml:space="preserve">Głównym celem operacji jest zwiększenie udziału interesariuszy sektora rolniczego we wdrażaniu inicjatyw na rzecz rozwoju obszarów wiejskich poprzez organizację wydarzenia „Rol-Szansa 2019 Unowocześniamy rolnictwo i obszary wiejskie” w tym targi "Rol-Szansa", konferencji pn. „Unowocześniamy rolnictwo i obszary wiejskie”, a także poprzez realizację Wojewódzkiego Konkursu Agroliga 2019 oraz Konkursu Wiedzy Rolniczej. Cel będzie osiągnięty również poprzez realizację działań upowszechniających wiedzę o projekcie dla szerszego grona odbiorców, w tym: publikację w prasie, plakaty reklamowe, realizację audycji radiowej i programu telewizyjnego oraz publikacji na stronie internetowej. 
 </t>
  </si>
  <si>
    <t>Mieszkańcy województwa łódzkiego - Interesariusze sektora rolniczego, rolnicy, hodowcy, ogrodnicy, przedsiębiorcy, doradcy, przedstawiciele samorządów, instytucji publicznych, organizacji okołorolniczych, firmy prowadzące działalność rolniczą w województwie łódzkim, mieszkańcy obszarów wiejskich</t>
  </si>
  <si>
    <t>Łódzki Ośrodek Doradztwa Rolniczego z siedzibą w Bratoszewicach</t>
  </si>
  <si>
    <t>ul. Nowości 32
Bratoszewice
95-011 Stryków</t>
  </si>
  <si>
    <t>152</t>
  </si>
  <si>
    <t>Targi</t>
  </si>
  <si>
    <t>Liczba targów/dni</t>
  </si>
  <si>
    <t>15000</t>
  </si>
  <si>
    <t>Liczba tytułów publikacji/materiałów drukowanych</t>
  </si>
  <si>
    <t>Liczba artykułów</t>
  </si>
  <si>
    <t xml:space="preserve">Audycja/Film/Spot </t>
  </si>
  <si>
    <t>Liczba audycji/ programów/spotów w radiu i telewizji</t>
  </si>
  <si>
    <t>1/10
24</t>
  </si>
  <si>
    <t>Łaczna liczba osób oglądających programy w telewizji/słuchaczy radiowych</t>
  </si>
  <si>
    <t>400000/50000</t>
  </si>
  <si>
    <t>Liczba uczestników konkursu</t>
  </si>
  <si>
    <t>bez ograniczeń</t>
  </si>
  <si>
    <t xml:space="preserve">Organizacje pozarządowe na obszarach wiejskich – współpraca i pozyskiwanie środków finansowych. </t>
  </si>
  <si>
    <t>Głównym celem projektu jest podniesienie wiedzy i umiejętności, poprzez organizację szkoleń, wśród członków organizacji pozarządowych w aspekcie pozyskiwania środków finansowych oraz podnoszenie jakości życia na obszarach wiejskich w kontekście wykorzystania powyższych środków na rzecz społeczności lokalnej. 
Ponadto projekt ma na celu ukierunkowanie świadomości członków organizacji pozarządowych na rzecz tworzenia partnerstw, czy to z sektorem publicznym czy prywatnym, celem zwiększenia zarówno skali jak i możliwości swojej działalności. Docelowo, w wyniku tychże działań projekt ukaże możliwości rozwoju lokalnego z uwzględnieniem potencjału ekonomicznego, społecznego i środowiskowego danego obszaru, celem stworzenia lepszych warunków bytowych dla mieszkańców obszarów wiejskich, zarówno zawodowych jak i życiowych.</t>
  </si>
  <si>
    <t>Operacja skierowana jest dla członków organizacji pozarządowych, zarówno tych działających formalnie i nieformalnie na terenie województwa łódzkiego.</t>
  </si>
  <si>
    <t>Małopolskie Stowarzyszenie Doradztwa Rolniczego</t>
  </si>
  <si>
    <t>ul. Czysta 21
31-121 Kraków</t>
  </si>
  <si>
    <t>75</t>
  </si>
  <si>
    <t>Promocja rolniczego handlu detalicznego jako nowego nurtu biznesowego dla woj. łódzkiego.</t>
  </si>
  <si>
    <t>Celem tej operacji jest przedstawienie na przykładzie Zielonego Targu w Ochli rolniczego handlu detalicznego, budowania „krótkich łańcuchów dostaw” w połączeniu z zapewnieniem klientowi możliwości rekreacji i/lub obcowania z kulturą i tradycją ludową.</t>
  </si>
  <si>
    <t xml:space="preserve"> Rolnicy, mieszkańcy obszarów wiejskich,  osoby z sektora biznesu i administracji publicznej, przedstawiciele LGD.</t>
  </si>
  <si>
    <t>Stowarzyszenie – Lokalna Grupa Działania „STER”</t>
  </si>
  <si>
    <t>ul. Rokicińska 125/26
95-020 Andrespol</t>
  </si>
  <si>
    <t>40</t>
  </si>
  <si>
    <t>Wyjazd studjny</t>
  </si>
  <si>
    <t>Informacje i publikacje w Internecie</t>
  </si>
  <si>
    <t>Liczba informacji/publikacji w internecie</t>
  </si>
  <si>
    <t>Liczba stron internetowych, na których zostanie zamieszczona informacja/publikacja</t>
  </si>
  <si>
    <t>Liczba odwiedzin strony internetowej</t>
  </si>
  <si>
    <t>500</t>
  </si>
  <si>
    <t>Organizacja spotkań edukacyjnych na temat bioróżnorodności na obszarach wiejskich oraz poznanie dobrych praktyk małego przetwórstwa lokalnego</t>
  </si>
  <si>
    <t>Celem operacji jest zwiększenie wiedzy mieszkańców obszaru LGD Kraina Rawki w zakresie bioróżnorodności i małego przetwórstwa lokalnego.  Cel będzie osiągnięty poprzez realizację różnych inicjatyw na rzecz rozwoju obszarów wiejskich, tj. przeprowadzenie 3 szkoleń, organizacja wyjazdu studyjnego, wydanie biuletynów informacyjnych oraz informacje na stronach internetowych.</t>
  </si>
  <si>
    <t xml:space="preserve">Mieszkańcy obszarów wiejskich, rolnicy, sadownicy, przedstawiciele organizacji pozarządowych z woj. łódzkiego i mazowieckiego </t>
  </si>
  <si>
    <t>Stowarzyszenie Lokalna Grupa Działania "Kraina Rawki"</t>
  </si>
  <si>
    <t xml:space="preserve">Stara Rossocha 1
96-200 Rawa Mazowiecka
</t>
  </si>
  <si>
    <t>32</t>
  </si>
  <si>
    <t>Liczba Informacji/publikacji w Internecie</t>
  </si>
  <si>
    <t>Liczba stron internetowych, na któwych zostanie zamieszczona informacja/publikacja</t>
  </si>
  <si>
    <t xml:space="preserve"> Aktywizacja działalności gospodyń wiejskich w oparciu o nowe przepisy dotyczące Kół Gospodyń Wiejskich</t>
  </si>
  <si>
    <t>Celem operacji jest przekazanie wiedzy uczestnikom konferencji tj. 210 osobom w zakresie nowych przepisów jakie wprowadza ustawa z dnia 9 listopada 2018 r. o kołach gospodyń wiejskich poprzez przeprowadzenie 3 konferencji w trzech regionach woj. łódzkiego pn. Aktywizacja działalności gospodyń wiejskich w oparciu o nowe przepisy dotyczące Kół Gospodyń Wiejskich. Dzięki realizacji operacji nastąpi wymiana wiedzy i nawiązanie kontaktów między uczestnikami projektu, co może skutkować zawiązaniem nowych kół gospodyń wiejskich lub przekształceniem dotychczasowych.</t>
  </si>
  <si>
    <t>Rolnicy, gospodynie wiejskie, doradcy rolni, mieszkańcy obszarów wiejskich z woj. łódzkiego</t>
  </si>
  <si>
    <t>210</t>
  </si>
  <si>
    <t>VIII Targi - "Jesień w polu i ogrodzie" - Kościerzyński Dzień Ziemniaka</t>
  </si>
  <si>
    <t xml:space="preserve">Głównym celem operacji jest zwiększenie udziału interesariuszy sektora rolniczego w woj. łódzkim we wdrażaniu inicjatyw na rzecz rozwoju obszarów wiejskich poprzez organizację wydarzenia targowego VIII Targi - "Jesień w polu i ogrodzie" - Kościerzyński Dzień Ziemniaka. Targi sprzyjają nabyciu wiedzy i umiejętności praktycznych związanych z uprawą ziemniaka, pracami związanymi z uprawą ziemniaka w gospodarstwie rolnym, podniesieniu wiedzy i jakości życia społeczności na obszarze wojewódzkim i lokalnym.                   </t>
  </si>
  <si>
    <t>Szkolenie/seminarium/warsztat/spotkanie</t>
  </si>
  <si>
    <t>Liczba szkoleń/seminariów/ warsztatów/spotkań</t>
  </si>
  <si>
    <t>Mieszkańcy województwa łódzkiego - producenci i konsumenci ziemniaków, rolnicy, producenci produktów regionalnych, twórcy ludowi, amatorzy roślin ozdobnych przedstawiciele jednostek samorządu terytorialnego.</t>
  </si>
  <si>
    <t>360</t>
  </si>
  <si>
    <t>Targi/impreza plenerowa/wystawa</t>
  </si>
  <si>
    <t>Liczba targów/imprez plenerowych/wystaw</t>
  </si>
  <si>
    <t xml:space="preserve">1 </t>
  </si>
  <si>
    <t>Szacowana liczba uczestników targów/imprez plenerowych/wystaw</t>
  </si>
  <si>
    <t>8 000</t>
  </si>
  <si>
    <t>Publikacja/materiał drukowany</t>
  </si>
  <si>
    <t>7</t>
  </si>
  <si>
    <t>Audycja/film/spot odpowiednio w radiu i telewizji</t>
  </si>
  <si>
    <t>Liczba audycji/programów/spotów w radiu i telewizji</t>
  </si>
  <si>
    <t>1/10/48</t>
  </si>
  <si>
    <t>Łączna liczba ogladajacych programy w telewizji oraz słuchaczy radiowych</t>
  </si>
  <si>
    <t>Konkurs/olimpiada</t>
  </si>
  <si>
    <t>Liczba konkursów/olimpiad</t>
  </si>
  <si>
    <t xml:space="preserve">Tradycja i nowoczesność - moja przyszłość na wsi </t>
  </si>
  <si>
    <t>Celem operacji jest zwiększenie wiedzy i zwiekszenie zaangażowania dzieci i młodzieży z domów dziecka w życie społeczności lokalnych przez współpracę z kołami gospodyń wiejskich i ochotniczymi strażami pożarnymi, zangażowanie w kultywowanie dziedzictwa kulturowego, w tym kulinarnego oraz zachęcenie do pozostania na wsi poprzez pracę i realizacje pasji, podnoszenie jakości życia na obszarach wiejskich.</t>
  </si>
  <si>
    <t>liczba warsztatów</t>
  </si>
  <si>
    <t xml:space="preserve">Dzieci i młodzieży z domów dziecka zlokalizowanych na terenach wiejskich </t>
  </si>
  <si>
    <t>Rybacka Lokalna Grupa Działania  "Z Ikrą"</t>
  </si>
  <si>
    <t>Parzęczew, ul. Ozorkowska 3, 95-045 Parzęczew</t>
  </si>
  <si>
    <t>XXI Wojewódzka Wystawa Zwierząt Hodowlanych i Targi Rolne "W sercu Polski" oraz Konkurs Bezpieczne Gospodarstwo Rolne</t>
  </si>
  <si>
    <t>Celem projektu jest propagowanie prośrodowiskowego stylu życia i zachęcanie do wprowadzania zasad gospodarowania sprzyjających ochronie gleb i produkcji bezpiecznej żywności oraz promowania osiągnięć w hodowli zwierząt wśród rolników, hodowców, mieszkańców obszarów wiejskich, przedstawicieli samorządów, instytucji publicznych, organizacji okołorolniczych, doradców, przedsiębiorców z województwa łódzkiego.</t>
  </si>
  <si>
    <t>Wystawa</t>
  </si>
  <si>
    <t>Rolnicy, hodowcy, mieszkańcy obszarów wiejskich, przedstawiciele samorządów, instytucji publicznych, organizacji okołorolniczych, doradcy, przedsiębiorcy, uczniowie szkół rolniczych</t>
  </si>
  <si>
    <t>Szacowana liczba uczestników wystaw</t>
  </si>
  <si>
    <t>Liczba audycji/programów/ spotów w radiu i telewizji</t>
  </si>
  <si>
    <t>1/10</t>
  </si>
  <si>
    <t>400000</t>
  </si>
  <si>
    <t>15/50</t>
  </si>
  <si>
    <r>
      <t>Celem projektu jest podniesienie świadomości mieszkańców województwa łódzkiego oraz przedstawicieli jst o roli</t>
    </r>
    <r>
      <rPr>
        <sz val="11"/>
        <color rgb="FFFF0000"/>
        <rFont val="Calibri"/>
        <family val="2"/>
        <charset val="238"/>
        <scheme val="minor"/>
      </rPr>
      <t xml:space="preserve">, </t>
    </r>
    <r>
      <rPr>
        <sz val="11"/>
        <color theme="1"/>
        <rFont val="Calibri"/>
        <family val="2"/>
        <charset val="238"/>
        <scheme val="minor"/>
      </rPr>
      <t xml:space="preserve">jaką kompleksy leśne odgrywają w funkcjonowaniu obszarów wiejskich </t>
    </r>
  </si>
  <si>
    <r>
      <t>Celem operacji będzie zapoznanie rolników z dobrymi praktykami oraz wymiana doświadczeń między producentami żywności ekologicznej, upowszechn</t>
    </r>
    <r>
      <rPr>
        <sz val="11"/>
        <rFont val="Calibri"/>
        <family val="2"/>
        <charset val="238"/>
        <scheme val="minor"/>
      </rPr>
      <t>ienie informacji o metodach produkcji ekologicznej wśród producentów i odbiorców, aktywizacja</t>
    </r>
    <r>
      <rPr>
        <sz val="11"/>
        <color theme="1"/>
        <rFont val="Calibri"/>
        <family val="2"/>
        <charset val="238"/>
        <scheme val="minor"/>
      </rPr>
      <t xml:space="preserve"> mieszkańców wsi, rozwijanie przedsiębiorczości na wsi. Ponadto uczestnicy wyjazdu </t>
    </r>
    <r>
      <rPr>
        <sz val="11"/>
        <rFont val="Calibri"/>
        <family val="2"/>
        <charset val="238"/>
        <scheme val="minor"/>
      </rPr>
      <t>zyskają wiedzę, w jaki sposób mogą uzyskać dotacje unijne na rozwój działalności w zakresie rolnictwa ekologicznego.</t>
    </r>
    <r>
      <rPr>
        <sz val="11"/>
        <color theme="1"/>
        <rFont val="Calibri"/>
        <family val="2"/>
        <charset val="238"/>
        <scheme val="minor"/>
      </rPr>
      <t xml:space="preserve">
</t>
    </r>
  </si>
  <si>
    <t>Szkolenia i działania na rzecz tworzenia sieci kontaktów dla Lokalnych Grup Działania (LGD), w tym zapewnienie pomocy technicznej w zakresie współpracy międzyterytorialnej</t>
  </si>
  <si>
    <t>Wsparcie lokalnych grup działania w zakresie poszukiwania partnerów do współpracy międzyterytorialnej oraz podniesienie kompetencji w zakresie wykonywania przez nie zadań, związanych z wdrażaniem strategii rozwoju lokalnego</t>
  </si>
  <si>
    <t>Szkolenie / seminarium / warsztat / spotkanie</t>
  </si>
  <si>
    <t>Przedstawiciele LGD i jednostki regionalnej KSOW województwa opolskiego</t>
  </si>
  <si>
    <t>Urząd Marszałkowski Województwa Opolskiego</t>
  </si>
  <si>
    <t>ul. Piastowska 14, 45-082 Opole</t>
  </si>
  <si>
    <t>liczba uczestników szkoleń</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</si>
  <si>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</si>
  <si>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</si>
  <si>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</si>
  <si>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Liczba dni imprezy plenerowej</t>
  </si>
  <si>
    <t xml:space="preserve">Osoby biorące udział w festiwalu: członkowie amatorskich zespołów muzycznych z terenu województwa opolskiego, wokaliści, muzycy, mieszkańcy województwa opolskiego, turyści krajowi i zagraniczni </t>
  </si>
  <si>
    <t>I - IV</t>
  </si>
  <si>
    <t>„Opolska Wioska Smaków i Tradycji” - promocja obszarów wiejskich województwa opolskiego</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</si>
  <si>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</si>
  <si>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</si>
  <si>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</si>
  <si>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</si>
  <si>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</si>
  <si>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</si>
  <si>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</si>
  <si>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                           Szkolenie/ seminarium/ warsztat</t>
  </si>
  <si>
    <t>liczba ekspertyz</t>
  </si>
  <si>
    <t xml:space="preserve">Grupą docelową operacji są mieszkańcy wsi zlokalizowanych na terenie Zespołu Opolskich Parków Krajobrazowych, dzieci i młodzież, pracownicy samorządowi, członkowie stowarzyszeń itp. </t>
  </si>
  <si>
    <t>116</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</si>
  <si>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</si>
  <si>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</si>
  <si>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</si>
  <si>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liczba wystaw</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</si>
  <si>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</si>
  <si>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</si>
  <si>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</si>
  <si>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Inne - organizacja wyjazdu grupy reprezentującej Województwo Opolskie podczas obchodów Dożynek Prezydenckich</t>
  </si>
  <si>
    <t>liczba targów</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</si>
  <si>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</si>
  <si>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35</t>
  </si>
  <si>
    <t xml:space="preserve">Udział w Targach "Smaki Regionów 2018" </t>
  </si>
  <si>
    <t xml:space="preserve">Promocja produktów tradycyjnych i regionalnych, jakości życia na wsi oraz promocja wsi jako miejsca do życia i rozwoju zawodowego. </t>
  </si>
  <si>
    <t>liczba dni targowych</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</si>
  <si>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</si>
  <si>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</si>
  <si>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</si>
  <si>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</si>
  <si>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18</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</si>
  <si>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</si>
  <si>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</si>
  <si>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</si>
  <si>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</si>
  <si>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</si>
  <si>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</si>
  <si>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Moja gmina w obiektywie</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</si>
  <si>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</si>
  <si>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szkolenie/seminarium/warsztat/spotkanie; targi/ impreza plenerowa/ wystawa; publikacja/ materiał drukowany; konkurs/olimpiada</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</si>
  <si>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</si>
  <si>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</si>
  <si>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</si>
  <si>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</si>
  <si>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</si>
  <si>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</si>
  <si>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 xml:space="preserve">liczba konkursów </t>
  </si>
  <si>
    <t>liczba uczestników konkursów</t>
  </si>
  <si>
    <t>Regionalna Wystawa Zwierząt Hodowlanych - Agrofestival</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</si>
  <si>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</si>
  <si>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</si>
  <si>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</si>
  <si>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</si>
  <si>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</si>
  <si>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</si>
  <si>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</si>
  <si>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</si>
  <si>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</si>
  <si>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</si>
  <si>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</si>
  <si>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</si>
  <si>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mieszkańcy obszarów wiejskich. 
</t>
  </si>
  <si>
    <t>Opolski Ośrodek Doradztwa Rolniczego</t>
  </si>
  <si>
    <t>49-330 Łosiów; 
ul. Główna 1</t>
  </si>
  <si>
    <t>liczba uczestników konferencji</t>
  </si>
  <si>
    <t>liczba tytułów publikacji</t>
  </si>
  <si>
    <t>Konferencja pt. "Odnawialne źródła energii - teoria i praktyka"</t>
  </si>
  <si>
    <t>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t>
  </si>
  <si>
    <t xml:space="preserve">konferencja/ kongres; konkurs/olimpiada </t>
  </si>
  <si>
    <t>Rolnicy, przedsiębiorstwa działające na rzecz sektora rolnego i spożywczego oraz energetycznego; Mieszkańcy obszarów wiejskich, uczniowie szkół średnich, studenci; Wszyscy zainteresowani tematyką wdrażania OZE we własnym środowisku; Samorządowcy, firmy, indywidualne osoby, które przyczyniły się do wdrażania, promowania odnawialnych źródeł energii.</t>
  </si>
  <si>
    <t>liczba uczestników konkursu</t>
  </si>
  <si>
    <t xml:space="preserve">Konkurs wiedzy OZE dla szkół rolniczych </t>
  </si>
  <si>
    <t>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</si>
  <si>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</si>
  <si>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</si>
  <si>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</si>
  <si>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</si>
  <si>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</si>
  <si>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</si>
  <si>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</si>
  <si>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</si>
  <si>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</si>
  <si>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</si>
  <si>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</si>
  <si>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</si>
  <si>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</si>
  <si>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</si>
  <si>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</si>
  <si>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</si>
  <si>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</si>
  <si>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"Najaktywniejszy  Lider Społeczności Wiejskiej"</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</si>
  <si>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</si>
  <si>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</si>
  <si>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</si>
  <si>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</si>
  <si>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</si>
  <si>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</si>
  <si>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</si>
  <si>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</si>
  <si>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</si>
  <si>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</si>
  <si>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Wspieranie innowacji  w  rolnictwie, produkcji żywności, leśnictwie i na obszarach wiejskich</t>
  </si>
  <si>
    <t>Celem operacji jest przekonanie odbiorców, że fundusze europejskie w wymierny sposób wpływają na rozwój obszarów wiejskich województwa opolskiego. 
Projekt obejmować będzie zadania związane z promocją i rozpowszechnianiem dobrych przykładów / rozwiązań zrealizowanych i sfinansowanych ze środków PROW w perspektywie 2007-2013 oraz 2014-2020.
W ramach operacji sfinansowane zostaną działania związane z organizacją  spotkania (ranga spotkania zostanie doprecyzowana). Dzięki zastosowanej formie możliwa będzie wymiana wiedzy i doświadczeń z realizacji projektów, wśród potencjalnych i przyszłych beneficjentów. Wydarzenie będzie jednocześnie inspiracją do zrealizowania nowych operacji. 
Celem konferencji  będzie  stworzenie warunków dla dyskusji i wymiany doświadczeń́ na temat dobrych praktyk na obszarach wiejskich województwa opolskiego. Spotkanie  pozwoli również na zaprezentowanie efektów wdrażania Programu poprzez wybrane projekty realizowane z jego środków. Wydarzenie umożliwi również wyrażenie swojego stanowiska, pomysłów dot. przyszłości opolskiej wsi.</t>
  </si>
  <si>
    <t xml:space="preserve">Szkolenie / seminarium / warsztat / spotkanie </t>
  </si>
  <si>
    <t>Mieszkańcy terenów wiejskich, rolnicy, przedstawiciele samorządu lokalnego oraz podmiotów wspierających rozwój obszarów wiejskich</t>
  </si>
  <si>
    <t>Szkolenie, spotkanie, inne formy - wg potrzeb zgłaszanych przez LGD</t>
  </si>
  <si>
    <t>liczba szkoleń / spotkań</t>
  </si>
  <si>
    <t xml:space="preserve">liczba uczestników szkoleń / spotkań </t>
  </si>
  <si>
    <t>Udział w Targach "Smaki Regionów 2019"</t>
  </si>
  <si>
    <t>Promocja żywności wysokiej jakości - podczas targów na stoisku promocyjnym odbędzie się prezentacja osiągnięć i promocja opolskiej wsi za pośrednictwem dziedzictwa kulinarnego i kulturowego regionu.  Dzięki udziałowi w targach będzie możliwa promocja jakości życia na wsi i promocja wsi, jako miejsca do życia i rozwoju zawodowego.</t>
  </si>
  <si>
    <t>Stoisko wystawiennicze / punkt informacyjny na targach / imprezie plenerowej / wystawie</t>
  </si>
  <si>
    <t xml:space="preserve">liczba stoisk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</si>
  <si>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 koła gospodyń wiejskich.</t>
  </si>
  <si>
    <t>Podróz studyjna po dobrych przykładach Odnowy Wsi ARGE</t>
  </si>
  <si>
    <t xml:space="preserve">Zwiększenie zainteresowania podmiotów działających na obszarach wiejskich we wdrażaniu inicjatyw na rzecz rozwoju obszarów wiejskich. Przykłady, możliwe rozwiązania i zagadnienia poruszane w trakcie wyjazdu mogą stanowić inspirację do podejmowania działań społecznych, ekonomicznych czy środowiskowych na obszarach wiejskich oraz być bazą do przenoszenia podobnych dobrych praktyk na grunt opolski. Udział w podróży studyjnej umożliwi uczestnikom poszerzenie wiedzy i zdobycie doświadczeń w działaniach realizowanych na rzecz aktywizacji obszarów wiejskich. </t>
  </si>
  <si>
    <t xml:space="preserve">Liderzy odnowy wsi, przedstawiciele samorządu gminnego oraz przedstawiciele Urzędu Marszałkowskiego Województwa Opolskiego </t>
  </si>
  <si>
    <t xml:space="preserve">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 </t>
  </si>
  <si>
    <t>Targi / impreza plenerowa / wystawa Organizacja wyjazdu delegacji województwa opolskiego na Dożynki Prezydenckie</t>
  </si>
  <si>
    <t>Przedstawiciele sołectw województwa opolskiego (grupy wieńcowe), mieszkańcy obszarów wiejskich, rolnicy, przedstawiciele władz samorządowych i rządowych oraz instytucji około rolniczych.</t>
  </si>
  <si>
    <t xml:space="preserve">liczba uczestników wyjazdu </t>
  </si>
  <si>
    <t>Festiwal Twórczości Artystycznej "Opolskie Szmaragdy"</t>
  </si>
  <si>
    <t xml:space="preserve">Prezentacja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t>
  </si>
  <si>
    <t>Grupę docelową stanowią osoby odwiedzające targi, poszukujące ofert spędzenia wolnego czasu poza miejscem zamieszkania.</t>
  </si>
  <si>
    <t>Publikacja: Opolska mama gotuje</t>
  </si>
  <si>
    <t xml:space="preserve">Promocja lokalnych produktów, zwyczajów i tradycji obszarów wiejskich województwa opolskiego. Promocja tych walorów przyczyni się do poprawy wizerunku obszarów wiejskich. Odbiorcy publikacji będą mieli możliwość poznania tradycji kulturowych i kulinarnych regionu, zdobędą wiedzę na temat zdrowego trybu życia. Realizacja pomysłu przyczyni się do rozwoju współpracy regionalnej i budowy partnerskich relacji ze społecznością lokalną. </t>
  </si>
  <si>
    <t xml:space="preserve">Publikacja/ materiał drukowany </t>
  </si>
  <si>
    <t>Liczba egzemplarzy</t>
  </si>
  <si>
    <t>Mieszkańcy województwa opolskiego, turyści odwiedzający Opolszczyznę, odwiedzający targi na terenie Polski, gospodarstwa agroturystyczne, LGD</t>
  </si>
  <si>
    <t>Dobre praktyki wzorem i przykładem dla innych mieszkańców terenu Euro-Country</t>
  </si>
  <si>
    <t xml:space="preserve">CEL: Podniesienie jakości realizacji PROW 2014-2020 poprzez zgromadzenie przykładów zrealizowanych projektów grantowych, promocję dobrych praktyk oraz aktywizację mieszkańców do podejmowania działań mających wpływ na rozwój obszarów wiejskich. Działanie ma służyć upowszechnianiu wśród potencjalnych beneficjentów i beneficjentów PROW  2014-2020 skutecznych rozwiązań wspierających rozwój obszarów wiejskich, z uwzględnieniem projektów grantowych. PRZEDMIOT: wydanie folderu oraz kalendarza zawierających informacje i zdjęcia dotyczące zrealizowanych projektów grantowych. TEMAT: 1) Aktywizacja mieszkańców obszarów wiejskich w celu tworzenia partnerstw na rzecz realizacji projektów nakierowanych na rozwój tych obszarów, w skład których wchodzą przedstawiciele sektora publicznego, sektora prywatnego oraz organizacji pozarządowych. 2) Promocja jakości życia na wsi lub promocja wsi jako miejsca do życia i rozwoju zawodowego. 3) Upowszechnianie wiedzy dotyczącej zarządzania projektami z zakresu rozwoju obszarów wiejskich.  </t>
  </si>
  <si>
    <t>liczba materiałów drukowanych</t>
  </si>
  <si>
    <t xml:space="preserve">Grantobiorcy, potencjalni beneficjenci, osoby korzystające lub biorące udział w projekcie grantowym, organizacje pozarządowe z terenu LGD, członkowie Stowarzyszenia „Euro-Country”, gminy, mieszkańcy obszaru LGD </t>
  </si>
  <si>
    <t>Stowarzyszenie „Euro-Country”</t>
  </si>
  <si>
    <t>ul. Raciborska 4, 47-260 Polska Cerekiew</t>
  </si>
  <si>
    <t>LEADER TU BYŁ – produkcja filmu prezentującego osiągnięcia organizacji, instytucji i przedsiębiorców obszaru LGD „Płaskowyż Dobrej Ziemi”</t>
  </si>
  <si>
    <t>CEL: Produkcja i emisja filmu o tytule „Leader tu był” promującego rozwój obszarów wiejskich LGD „Płaskowyż Dobrej Ziemi”. PRZEDMIOT: zawiera się w celu operacji. TEMAT: Promocja jakości życia na wsi lub promocja wsi jako miejsca do życia i rozwoju zawodowego</t>
  </si>
  <si>
    <t>informacje i publikacje w Internecie</t>
  </si>
  <si>
    <t>liczba informacji / publikacji w Internecie</t>
  </si>
  <si>
    <t>Uczestnicy nagrań filmowych / osoby występujące w scenach: m.in. przedstawiciele urzędów gmin, urzędów miejskich, jednostek organizacyjnych gmin, organizacji pozarządowych, parafii, przedsiębiorców, mieszkańcy LGD; odbiorcy nagrań filmowych</t>
  </si>
  <si>
    <t>Stowarzyszenie Lokalna Grupa Działania „Płaskowyż Dobrej Ziemi”</t>
  </si>
  <si>
    <t>ul. Wojska Polskiego 21,              48-130 Kietrz</t>
  </si>
  <si>
    <t>liczba stron internetowych, na których zostanie zamieszczona informacja / publikacja</t>
  </si>
  <si>
    <t>liczba odwiedzin strony internetowej</t>
  </si>
  <si>
    <t>Ekosystemy terenów wiejskich - identyfikacja i znaczenie dla środowiska lokalnego</t>
  </si>
  <si>
    <t>CEL: Podniesienie świadomości mieszkańców Gminy Grodków na temat ochrony naturalnych środowisk przyrodniczych i ich rola w przestrzeni wsi i gospodarce rolnej. PRZEDMIOT: Przeprowadzenie warsztatów połączonych z wykładami na temat: 1) roli i znaczenia zadrzewień śródpolnych i przydrożnych i ich wpływu na gospodarkę rolną i środowisko naturalne oraz 2) sadów i alei drzew owocowych; organizacja spotkania podsumowującego i wydanie broszury. TEMAT: 1) Aktywizacja mieszkańców obszarów wiejskich w celu tworzenie partnerstw na rzecz realizacji projektów nakierowanych na rozwój tych obszarów, w skłąd których wchodzą przedstawiciele sektora publicznego, prywatnego oraz organizacji pozarządowych. 2) Upowszechnianie wiedzy w zakresie optymalizacji wykorzystywania przez mieszkańców obszarów wiejskich zasobów środowiska naturalnego. 3) Upowszechnianie wiedzy w zakresie dotyczącym zachowania różnorodności genetycznej roślin lub zwierząt. 4) Wspieranie tworzenia sieci współpracy partnerskiej dotyczącej rolnictwa i obszarów wiejskich przez podnoszenie poziomu wiedzy w tym zakresie</t>
  </si>
  <si>
    <t>szkolenie / seminarium / warsztat / spotkanie</t>
  </si>
  <si>
    <t>Mieszkańcy Gminy Grodków, ze szczegolnym uwzględnieniem mieszkańców wsi Lipowa</t>
  </si>
  <si>
    <t>Stowarzyszenie Rozwoju Wsi Lipowa</t>
  </si>
  <si>
    <t>Lipowa 15,                    49-200 Grodków</t>
  </si>
  <si>
    <t>liczba spotkań</t>
  </si>
  <si>
    <t xml:space="preserve">liczba tytułów publikacji </t>
  </si>
  <si>
    <t>Wpływ Produktów Lokalnych na rozwój turystyki</t>
  </si>
  <si>
    <t>CEL: Stworzenie podstaw do budowy Centrum Produktu Lokalnego oraz rozwój turystyki poprzez rozwój produktów lokalnych. PRZEDMIOT: organizacja wyjazdu studyjnego do Centrum Produktu Lokalnego wraz z warsztatami i wizytami na miejscu oraz organizacja stoiska wystawienniczego w ramach imprezy plenerowej wraz z organizacją warsztatów ginących zawodów. TEMAT: 1) Upowszechnianie wiedzy w zakresie tworzenia krótkich łańcuchów dostaw. 2) Wspieranie rozwoju przedsiębiorczości na obszarach wiejskich przez podnoszenie poziomu wiedzy i umiejętności . 3) Wspieranie tworzenia sieci współpracy partnerskiej dotyczącej rolnictwa i obszarów wiejskich przez podnoszenie poziomu wiedzy w tym zakresie. 4) Upowszechnianie wiedzy dotyczącej zarządzania projektami z zakresu rozwoju obszarów wiejskich</t>
  </si>
  <si>
    <t>Turyści, mieszkańcy terenu LGD; osoby zajmujące się produktem lokalnym (rękodzielnicy, przetwórcy, osoby zajmujące się turystyką), przedstawiciele LGD</t>
  </si>
  <si>
    <t>Nyskie Księstwo Jezior i Gór</t>
  </si>
  <si>
    <t>ul. Bracka 7,            48-300 Nysa</t>
  </si>
  <si>
    <t>stoisko wystawiennicze / punkt informacyjny na targach / imprezie plenerowej / wystawie</t>
  </si>
  <si>
    <t>liczba stoisk wystawienniczych</t>
  </si>
  <si>
    <t>szacowana liczba odwiedzających stoiska wystawiennicze</t>
  </si>
  <si>
    <t>CEL: Organizacja Regionalnej Wystawy Zwierząt Hodowlanych AGROFESIWAL, będącej regionalnym wydarzeniem mającym na celu zwiększenie udziału zainteresowanych stron we wdrażaniu inicjatyw na rzecz rozwoju obszarów wiejskich oraz ułatwiającym wymianę wiedzy pomiędzy podmiotami uczestniczącymi w rozwoju obszarów wiejskich, jak również wymianę i rozpowszechnianie rezultatów dzialań na rzecz tego rozwoju w zakresie hodowli zwierząt, uprawy roślin oraz produktów i usług dla rolnictwa i mieszkańców obszarów wiejskich. PRZEDMIOT: Organizacja wystawy rolniczej. TEMAT: 1) Upowszechnianie wiedzy w zakresie optymalizacji wykorzystywania przez mieszkańców obszarów wiejskich zasobów środowiska naturalnego. 2) Wspieranie rozwoju przedsiębiorczości na obszarach wiejskich przez podnoszenie poziomu wiedzy i umiejętności. 3) Promocja jakości życia na wsi lub promocja wsi jako miejsca do życia i rozwoju zawodowego.</t>
  </si>
  <si>
    <t>targi / impreza plenerowa / wystawa</t>
  </si>
  <si>
    <t>Mieszkańcy województwa opolskiego, w tym rolnicy, przyszli potencjalni rolnicy</t>
  </si>
  <si>
    <t>szacowana liczba uczestników wystaw</t>
  </si>
  <si>
    <t>prasa</t>
  </si>
  <si>
    <t>liczba artykułów / wkładek / ogłoszeń w prasie</t>
  </si>
  <si>
    <t>audycja / film / spot odpowiednio w radiu i telewizji</t>
  </si>
  <si>
    <t>liczba audycji / programów / spotów w radiu i telewizji</t>
  </si>
  <si>
    <t>łączna liczba słuchaczy</t>
  </si>
  <si>
    <t>"PROSTE ZASADY - UNIKALNE KORZYŚCI - CZYLI SPRZEDAŻ BEZPOŚREDNIA PRODUKTÓW ROLNYCH"</t>
  </si>
  <si>
    <t>CEL: Umożliwienie transferu wiedzy i innowacji oaz przedstawienie dobrych praktyk nt. innowacyjnych rozwiązań w rolnictwie. Przekazanie wiedzy i informacji dotyczących rolniczego handlu detalicznego oraz wzajemna wymiana wiedzy i informacji o RHD, będącego jednym z elementów łańcucha dostaw żywności. Promocja rolniczego handlu detaliczego jako elementu umożliwiającego pozyskanie dodatkowego źródła dochodu dla rolników. PRZEDMIOT: Organizacja konferencji. TEMAT: 1) Upowszechnianie wiedzy w zakresie tworzenia krótkich łańcuchów dostaw. 2) Upowszechnianie wiedzy w zakresie systemów jakości żywności. 3) Wspieranie rozwoju przedsiębiorczości na obszarach wiejskich przez podnoszenie poziomu wiedzy i umiejętności w obszarze małego przetwórstwa lokalnego lub w obszarze rozwoju zielonej gospodarki, w tym tworzenie nowych miejsc pracy. 4) Wspieranie rozwoju społeczeństwa cyfrowego na obszarach wiejskich przez podnoszenie poziomu wiedzy w tym zakresie</t>
  </si>
  <si>
    <t>konferencja / kongres</t>
  </si>
  <si>
    <t xml:space="preserve">Rolnicy prezentujący różne kierunki produkcji rolniczej i prowadzący gospodarstwa o różnych areałach, przedstawiciele administracji rządowej, samorządowej, agencji rolniczych, uczelni i instytucji okołorolniczych </t>
  </si>
  <si>
    <t>Izba Rolnicza w Opolu</t>
  </si>
  <si>
    <t>ul. Północna 2,      45-805 Opole</t>
  </si>
  <si>
    <t>"Lato Kwiatów i Pszczół w Kałkowie"</t>
  </si>
  <si>
    <t>CEL: Wsparcie działań związanych z ochroną pszczół w naszym regionie poprzez uświadomienie lokalnej społeczności o przyczynach występowania negatywnego zjawiska, jakim jest spadek owadów zapylających oraz o metodach przeciwdziałania temu zjawisku. PRZEDMIOT: Organizacja konferencji w ramach imprezy plenerowej wraz z wydaniem publikacji. TEMAT: 1) Upowszechnianie wiedzy w zakresie optymalizacji wykorzystywania przez mieszkańców obszarów wiejskich zasobów środowiska naturalnego. 2) Upowszechnianie wiedzy w zakresie dotyczącym zachowania różnorodności genetycznej roślin lub zwierząt. 3) Promocja jakości życia na wsi lub promocja wsi jako miejsca do życia i rozwoju zawodowego.</t>
  </si>
  <si>
    <t>konferencja/ kongres</t>
  </si>
  <si>
    <t>Mieszkańcy Gminy Otmuchów i okolicznych gmin, eksperci zagraniczni z dziedziny pszczelarstwa</t>
  </si>
  <si>
    <t>Gmina Otmuchów</t>
  </si>
  <si>
    <t xml:space="preserve">ul. Zamkowa 6,     48-385 Otmuchów </t>
  </si>
  <si>
    <t>Warsztaty sztuki w Gminie Bierawa</t>
  </si>
  <si>
    <t>CEL: Podniesienie świadomości kulturalnej związanej z dziedzictwem kulturowym regionu wśród mieszkańców Gminy Bierawa - dzieci w wieku szkolnym oraz dorosłych. PRZEDMIOT: organizacja warsztatów (w tym plenerowych) malarstwa, rysunku, grafiki oraz sztuk użytkowych; organizacja konkursu "Moje dzieło" wraz z rozstrzygnięciem w formie wystawy podczas "Nocy Utopca"; wydanie materiału promującego efekty operacji. TEMAT: Promocja jakości życia na wsi lub promocja wsi jako miejsca do życia i rozwoju zawodowego.</t>
  </si>
  <si>
    <t>Uczniowie klas V-VIII, szkół podstwowych z terenu Gminy Bierawa, oddziałów klas III gimnazjum oraz dorośli z Gminy Bierawa</t>
  </si>
  <si>
    <t>Gminne Centrum Kultury i Rekreacji w Bierawie</t>
  </si>
  <si>
    <t>ul. Kościelna 2,       47-240 Bierawa</t>
  </si>
  <si>
    <t>konkurs / olimpiada</t>
  </si>
  <si>
    <t>Konferencja podsumowująca konkurs AgroLiga 2019 w województwie opolskim</t>
  </si>
  <si>
    <t>CEL: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PRZEDMIOT: Organizacja konferencji, podczas której nastąpi m.in. rozstrzygnięcie konkursu Agroliga wraz z projekcją filmu nt. laureatów konkursu oraz dystrybucja materiału promującego efekty konkursu. TEMAT: Wspieranie rozwoju przedsiębiorczości na obszarach wiejskich przez podnoszenie poziomu wiedzy i umiejętności.</t>
  </si>
  <si>
    <t xml:space="preserve">Mieszkańcy obszarów wiejskich oraz osoby zawodowo związane z obszarami wiejskimi województwa opolskiego, w tym rolnicy, firmy przetwórstwa rolno-spożywczego i usług rolniczych, osoby zainteresowane tematem innowacji, modernizacji, dobrych praktyk w produkcji rolnej, przetwórstwie i usługach rolniczych </t>
  </si>
  <si>
    <t>ul. Główna 1,            49-330 Łosiów</t>
  </si>
  <si>
    <t>łączna liczba osób oglądających programy w telewizji oraz słuchaczy radiowych</t>
  </si>
  <si>
    <t>Stowarzyszenia bliżej siebie</t>
  </si>
  <si>
    <t xml:space="preserve">CEL: Nawiązanie współpracy między NGO, uświadomienie szans jakie daje wspólne działanie i tworzenie projektów włączających w inicjatywy jednocześnie co najmniej dwie NGO, wymiana doświadczeń i zaprezentowanie dotąd zrealizowanych działań jako dobrych przykładów zadań realizowanych na podobnym kulturowo i demograficznie obszarze, wypracowanie mechanizmów działań służących rozwojowi obszarów wiejskich. PRZEDMIOT: Organizacja spotkania plenerowego połączonego z wykonaniem wystawy plenerowej i wydaniem broszury na temat działalności NGO na terenie Gminy Pokój. Organizacja konkursu dla NGO na najciekawsze stoisko i prezentację podczas wystawy. TEMAT: 1) Promocja jakości życia na wsi lub promocja wsi jako miejsca do życia i rozwoju zawodowego. 2) Wspieranie tworzenia sieci współpracy partnerskiej dotyczącej rolnictwa i obszarów wiejskich przez podnoszenie poziomu wiedzy w tym zakresie. 3) Upowszechnianie wiedzy dotyczącej zarządzania projektami z zakresu rozwoju obszarów wiejskich. 4) Upowszechnianie wiedzy w zakresie planowania rozwoju lokalnego z uwzględnieniem potencjału ekonomicznego, społecznego i środowiskowego danego obszaru. </t>
  </si>
  <si>
    <t xml:space="preserve">Działacze NGO z terenu Gminy Pokój i powiatu namysłowskiego, rad sołeckich, aktywni i zainteresowani działalnością na rzecz rozwoju obszarów wiejskich osób mieszkańcy </t>
  </si>
  <si>
    <t>Gmina Pokój</t>
  </si>
  <si>
    <t>ul. Sienkiewicza 8, 46-034 Pokój</t>
  </si>
  <si>
    <t>ZAGRASZ Z NAMI? - opracowanie scenariuszy gier terenowych na bazie lokalnych zasobów obszaru LGD "Górna Prosna"</t>
  </si>
  <si>
    <t>CEL: Opracowanie scenariuszy gier terenowych, opartych na zasobach lokalnych przez przedstawicieli organizacji społecznych i liderów obszaru LGD „Górna Prosna”. PRZEDMIOT: organizacja warsztatów (opracowanie i wdrożenie scenariuszy gier terenowych).  TEMAT: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dotyczącej zarządzania projektami z zakresu rozwoju obszarów wiejskich. 3) Upowszechnianie wiedzy w zakresie planowania rozwoju lokalnego z uwzględnieniem potencjału ekonomicznego, społecznego i środowiskowego danego obszaru.</t>
  </si>
  <si>
    <t>Mieszkańcy obszaru LGD „Górna Prosna”, tj. gmin: Gorzów Śląski, Praszka, Radłów, Rudniki, działający w formalnych i nieformalnych organizacjach społecznych (stowarzyszenia, fundacje, jednostki OSP, kluby sportowe, koła gospodyń wiejskich, grupy odnowy wsi, członkowie rad parafialnych), liderzy lokalni (sołtysi, miejscowi działacze, radni), przedsiębiorcy.</t>
  </si>
  <si>
    <t>Lokalna Grupa Działania "Górna Prosna"</t>
  </si>
  <si>
    <t>Sternalice 81,                      46-333 Sternalice</t>
  </si>
  <si>
    <t>Dziedzictwo Kulinarne - promujmy żywność wysokiej jakości</t>
  </si>
  <si>
    <t>CEL: Promocja żywności wysokiej jakości, wytwarzania produktów regionalnych oraz idei skracania łańcucha dostaw poprzez wytwarzanie końcowych produktów z produktów pochodzących od lokalnych dostawców (rolników, producentów) oraz sieciowanie zrzeszonych członków. PRZEDMIOT: Wykonanie 6 filmów, w ramach których zaprezentowane zostaną produkty (wyroby) wytarzane przez członków sieci Dziedzictwo Kulinarne Opolskie, co przyczyni się do promocji żywności wysokiej jakości. TEMAT: 1) Upowszechnianie wiedzy w zakresie systemów jakości żywności. 2) Wspieranie rozwoju przedsiębiorczości na obszarach wiejskich przez podnoszenie poziomu wiedzy i umiejętności w obszarze małego przetwórstwa lokalnego lub w obszarze rozwoju zielonej gospodarki, w tym tworzenie nowych miejsc pracy. 3) Promocja jakości życia na wsi lub promocja wsi jako miejsca do życia i rozwoju zawodowego. 4) Wspieranie tworzenia sieci współpracy partnerskiej dotyczącej rolnictwa i obszarów wiejskich przez podnoszenie poziomu wiedzy w tym zakresie.</t>
  </si>
  <si>
    <t>Mieszkańcy obszarów wiejskich, a także potencjalni turyści którzy odwiedzą Opolszczyznę, producenci rolni, przedsiębiorcy prowadzący dostawy bezpośrednie, sprzedaż bezpośrednią, działalność marginalną, lokalną i ograniczoną, rolnicy prowadzący handel detaliczny,  gospodarstwa agroturystyczne oraz oferujący produkty tradycyjne, członkowie sieci Dziedzictwo Kulinarne Opolskie, Zespół ds. Dziedzictwa Kulinarnego, przedsiębiorcy lokalni</t>
  </si>
  <si>
    <t>Fundacja Ludzie, Środowisko, Ekologia</t>
  </si>
  <si>
    <t>ul. Północna 2,                     45-805 Opole</t>
  </si>
  <si>
    <t>Jubileuszowy X Stobrawski Festiwal Piosenki Turystycznej pn. "Z piosenką na Stobrawskim Zielonym Szlaku"</t>
  </si>
  <si>
    <t>CEL: Promocja turystyczna walorów kulturowych, historycznych i przyrodniczych obszaru województwa opolskiego poprzez organizację jubileuszowego X Stobrawskiego Festiwalu Piosenki Turystycznej pn. „Z piosenką na Stobrawskim Zielonym Szlaku”. PRZEDMIOT: organizacja festiwalu jako efektywnego narzędzia, które same w sobie stało się produktem turystycznym promującym najcenniejsze walory obszaru LGD. TEMAT: Promocja jakości życia na wsi lub promocja wsi jako miejsca do życia i rozwoju zawodowego</t>
  </si>
  <si>
    <t xml:space="preserve">Uczestnicy konkursu (dzieci, młodzież, osoby starsze oraz osoby niepełnosprawne) wraz z opiekunami, którzy zgłoszą się poprzez formularz zgłoszeniowy oraz zaproszeni goście w tym przedstawiciele samorządu terytorialnego, którzy są mieszkańcami województwa opolskiego. </t>
  </si>
  <si>
    <t>Stowarzyszenie Lokalna Grupa Działania Stobrawski Zielony Szlak</t>
  </si>
  <si>
    <t xml:space="preserve">Spotkanie podnoszące wiedzę na temat nowoczesnych technologii wykorzystywanych przy hodowli bydła i w produkcji mleka w wybranym gospodarstwie rolnym </t>
  </si>
  <si>
    <t>CEL: Aktywizacja mieszkańców wsi na rzecz podejmowania inicjatyw w zakresie rozwoju obszarów wiejskich, w tym innowacji na obszarach wiejskich. PRZEDMIOT: organizacja spotkania na terenie gospodarstwa rolnego. TEMAT: 1) Upowszechnianie wiedzy w zakresie optymalizacji wykorzystywania przez mieszkańców obszarów wiejskich zasobów środowiska naturalnego. 2) Promocja jakości życia na wsi lub promocja wsi jako miejsca do życia i rozwoju zawodowego.</t>
  </si>
  <si>
    <t>Mieszkańcy województwa opolskiego</t>
  </si>
  <si>
    <t>Gmina Lewin Brzeski</t>
  </si>
  <si>
    <t>Rynek 1, 49-340 Lewin Brzeski</t>
  </si>
  <si>
    <t>Promocja i upowszechnianie walorów terenów wiejskich Gminy Prudnik</t>
  </si>
  <si>
    <t>CEL: Promowanie jakości życia na wsi, jej zrównoważonego rozwoju, pokazanie wsi jako idealnego miejsca do życia i rozwoju zawodowego, o wysokiej jakości życia, z dużym potencjałem kulturowym, społecznym i gospodarczym. PRZEDMIOT: opracowanie i wydanie folderu prezentującego wszystkie sołectwa Gminy Prudnik. TEMAT: 1) Aktywizacja mieszkańców obszarów wiejskich w celu tworzenia partnerstw na rzecz realizacji projektów nakierowanych na rozwój tych obszarów, w skład których wchodzą przedstawiciele sektora publicznego, sektora prywatnego oraz organizacji pozarządowych. 2) Promocja jakości życia na wsi lub promocja wsi jako miejsca do życia i rozwoju zawodowego.</t>
  </si>
  <si>
    <t>Mieszkańcy województwa opolskiego - mieszkańcy obszarów wiejskich,  turyści, osoby przyjezdne odwiedzające swoich bliskich na obszarze  Gminy Prudnik, przedsiębiorcy z i poza terenu Gminy Prudnik, osoby uczestniczące w różnych imprezach okolicznościowych, targach, festynach, wystawach</t>
  </si>
  <si>
    <t>Gmina Prudnik</t>
  </si>
  <si>
    <t>ul. Kościuszki 3,               48-200 Prudnik</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</si>
  <si>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</si>
  <si>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</si>
  <si>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 xml:space="preserve">liczba uczestników szkoleń </t>
  </si>
  <si>
    <t>przedstawiciele LGD</t>
  </si>
  <si>
    <t>Urząd Marszałkowski Województwa Małopolskiego</t>
  </si>
  <si>
    <t>31-156 Kraków, ul. Basztowa 23</t>
  </si>
  <si>
    <t>Wyjazd studyjny dla LGD</t>
  </si>
  <si>
    <t>Organizacja wyjazdu studyjnego dla przedstawicieli Lokalnych Grup Działania (LGD) podyktowana jest koniecznością wymiany doświadczeń i podzieleniem się dobrymi praktykami z przedstawicielami LGD z innych krajów UE, w tym przypadku Portugalii.</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</si>
  <si>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</si>
  <si>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</si>
  <si>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</si>
  <si>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reprezentanci jednostek i instytucji zajmujących się rozwojem obszarów wiejskich (m.in. CDR, ARiMR, MIR, KOWR), uczelni wyższych, reprezentanci doradztwa rolniczego, jst, lgd, rolnicy</t>
  </si>
  <si>
    <t>Centrum Doradztwa Rolniczego w Brwinowie Oddział w Krakowie</t>
  </si>
  <si>
    <t>31-063 Kraków
ul. Meiselsa 1</t>
  </si>
  <si>
    <t>220</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</si>
  <si>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</si>
  <si>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</si>
  <si>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</si>
  <si>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</si>
  <si>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</si>
  <si>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</si>
  <si>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</si>
  <si>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</si>
  <si>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</si>
  <si>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reportaży video</t>
  </si>
  <si>
    <t>liczba odbiorców reportazu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</si>
  <si>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</si>
  <si>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</si>
  <si>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</si>
  <si>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</si>
  <si>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</si>
  <si>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</si>
  <si>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</si>
  <si>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</si>
  <si>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</si>
  <si>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</si>
  <si>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</si>
  <si>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</si>
  <si>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</si>
  <si>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</si>
  <si>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uczestników spotkań</t>
  </si>
  <si>
    <t>liczba egz. ulotek</t>
  </si>
  <si>
    <t>liczba egz. broszu</t>
  </si>
  <si>
    <t>liczba emisji spotu promocyjnych</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</si>
  <si>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</si>
  <si>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</si>
  <si>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</si>
  <si>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</si>
  <si>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</si>
  <si>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</si>
  <si>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</si>
  <si>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</si>
  <si>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</si>
  <si>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</si>
  <si>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</si>
  <si>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</si>
  <si>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</si>
  <si>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</si>
  <si>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</si>
  <si>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</si>
  <si>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</si>
  <si>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</si>
  <si>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</si>
  <si>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</si>
  <si>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</si>
  <si>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</si>
  <si>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 xml:space="preserve"> - </t>
  </si>
  <si>
    <t xml:space="preserve">Wyjazd studyjny dla partnerów KSOW </t>
  </si>
  <si>
    <t>Organizacja wyjazdu studyjnego dla przedstawicieli partnerów KSOW mająca na celu wymiane dobrych praktyk w zakresie rozwoju obszarów wiejskich.</t>
  </si>
  <si>
    <t>przedstawiciele partnerów KSOW</t>
  </si>
  <si>
    <t>II/III</t>
  </si>
  <si>
    <t>"Od Puszczy do Puszczy - Nawiązanie Współpracy, Wymina Doświadczeń"</t>
  </si>
  <si>
    <t xml:space="preserve">Organizacja wizyty studyjnej ma na celu nawiązanie współpracy, zwiększenie zainteresowania we wdrażaniu inicjatyw na rzecz rozwoju obszarów wiejskich. </t>
  </si>
  <si>
    <t xml:space="preserve">Liczba wyjazdów studyjnych </t>
  </si>
  <si>
    <t xml:space="preserve">Przedstawiciele LGD </t>
  </si>
  <si>
    <t>Nadwiślańska Grupa Działania "E.O.CENOMA"</t>
  </si>
  <si>
    <t>Rynek 4, 32-820 Szczurowa</t>
  </si>
  <si>
    <t>Wypracowanie modelu współpracy lokalnych grup działania</t>
  </si>
  <si>
    <t xml:space="preserve">Podniesienie kompetencji 7 lokalnych grup działania zrzeszonych w Federacji LGD Małopolska przez organizację: szkolenia w zakresie aktualnego stanu prawnego dotyczącego funkcjonowania LGD i wdrażania LSR, warsztatów połączonych z wypracowaniem narzędzi współpracy a także spotkania na temat kierunków rozwoju sieci współpracy partnerskiej. </t>
  </si>
  <si>
    <t>Szkolenie/warsztaty/spotkanie</t>
  </si>
  <si>
    <t>Federacja LGD Małopolska</t>
  </si>
  <si>
    <t>Ul. Papieska 2, 33-395 Chełmiec</t>
  </si>
  <si>
    <t>15</t>
  </si>
  <si>
    <t xml:space="preserve">Warsztaty </t>
  </si>
  <si>
    <t xml:space="preserve">Spotkanie </t>
  </si>
  <si>
    <t>Traktoryja 2019</t>
  </si>
  <si>
    <t xml:space="preserve">Organizacja imprezy plenerowej - wiejskiej olimpiady w celu promocji regionalnej kultury, przedsiębiorczości, upowszechniania lokalnych tradycji. </t>
  </si>
  <si>
    <t>Mieszkańcy gminy Wieprz, powiatu wadowickiego, Małopolski Zachodniej.</t>
  </si>
  <si>
    <t>Gminny Osrodek Kultury w Wieprzu</t>
  </si>
  <si>
    <t>Ul. Centralna 7, 34-122 Wieprz</t>
  </si>
  <si>
    <t>Małe przetwórstwo i sprzedaż bezpośrednia szansą dla producentów, zdrowiem dla konsumentów</t>
  </si>
  <si>
    <t>Dostarczenie odpowiedniej wiedzy mieszkańcowm, rolnikom, mikroprzedsiebiorcom, KGW i uczniom rolniczej szkoły rolniczej z terenu LGD "Dolina Raby" oraz wymiana doświadczeń pomiędzy podmiotami zaangażowanymi w rozwój obszarów wiejskich w zakresie małego przetwórstwa, jak również promocja i rozpowszechnianie rezultatów dotychczas prowadzonych działań i zrealizowanych projektów w tym obszarze.</t>
  </si>
  <si>
    <t>Konferencja/impreza plenerowa/konkurs</t>
  </si>
  <si>
    <t>Mieszkańcy LGD "Dolina Raby", uczniowie szkoły rolniczej, KGW, LGD z województwa małopolskiego, mieszkańcy województwa małopolskiego</t>
  </si>
  <si>
    <t>Stowarzyszenie Lokalna Grupa Działania "Dolina Raby"</t>
  </si>
  <si>
    <t>Chrostowa 1B, 32-742 Sobolów</t>
  </si>
  <si>
    <t>200</t>
  </si>
  <si>
    <t>Budowanie ścieżki kariery przez wolontariat</t>
  </si>
  <si>
    <t>Rozwój aktywności obywatelskiej i przedsiębiorczości u 120 uczestników oraz stworzenie warunków sprzyjających zaangażowaniu się młodzieży w wieku 13-19 lat z powiatu brzeskiego w działania wolontarystyczne.</t>
  </si>
  <si>
    <t>Szkolenie/wyjazd studyjny/warsztaty/dni wolontariatu/konkurs</t>
  </si>
  <si>
    <t>Mieszkańcy województwa małopolskiego, powiatu brzeskiego w szczególności młodzież.</t>
  </si>
  <si>
    <t>Stowarzyszenie Regiony Nowych Szans "Vesna"</t>
  </si>
  <si>
    <t xml:space="preserve">Gnojnik 48, 32-864 Gnojnik </t>
  </si>
  <si>
    <t>Wyjazdy studyjne</t>
  </si>
  <si>
    <t>Dni wolontariatu</t>
  </si>
  <si>
    <t>Nowe trendy w dywersyfikacji działalności rolniczej na przykładzie Austrii i Słowacji</t>
  </si>
  <si>
    <t>Zwiększenie udziału zainteresowanych stron we wdrażaniu inicjatyw na rzecz rozwoju obszarów wiejskich tj. działań w zakresie budowania i wdrażania promocji produktów lokalnych, wspieranie przetwórstwa lokalnego oraz sprzedaży produktów, a także upowszechnianie i wzmacnianie świadomosci społeczeństwa na temat agroturystyki i turystyki wiejskiej.</t>
  </si>
  <si>
    <t xml:space="preserve">Spotkanie/wyjazd studyjny </t>
  </si>
  <si>
    <t>Mieszkańcy gminy Ochotnica Dolna, przedstawiciele sektora społecznego, gospodarczego i publicznego realizujący inicjatywy na rzecz zrównowazonego rozwoju obszarów wiejskich, m.in.. ARiMR, MIR, MODR.</t>
  </si>
  <si>
    <t>Gmina Ochotnica Dolna</t>
  </si>
  <si>
    <t>Os. Dłubacze 160, 34-452 Ochotnica Dolna</t>
  </si>
  <si>
    <t>20</t>
  </si>
  <si>
    <t xml:space="preserve">Produkty lokalne w systemach jakości żywności i krótkich łańcuchach dostaw na przykładzie Włoch </t>
  </si>
  <si>
    <t>Wsparcie w zakresie rozwoju działalności wytwórczej gospodarstw rolnych, uczestnictwa rolników w systemach jakości żywności i organizacji łańcuchów dostaw produktów żywnościowych poprzez prezentację dobrych przykładów z Włoch</t>
  </si>
  <si>
    <t>Wyjazd studyjny/Informacje i publikacje w internecie</t>
  </si>
  <si>
    <t>Przedstawiciele: pracowników państwowych jednostek doradztwa rolniczego, rolników idywidualnych,  organizacji pozarządowych, jednostek naukowych, samorządu, MODR</t>
  </si>
  <si>
    <t>192,004,24</t>
  </si>
  <si>
    <t>Ul. Meiselsa 1, 31-063 Kraków</t>
  </si>
  <si>
    <t>"Nasze dziedzictwo - smacznie, zdrowo i kolorowo"</t>
  </si>
  <si>
    <t>Wspieranie oraz promowanie rozwoju terenów wiejskich małopolskich gmin z powiatów bocheńskiego, brzeskiego, nowosądeckiego, proszowickiego, tarnowskiego oraz z powiatu kazimierskiego w województwie świętokrzyskim poprzez prezentacje tradycji rękodzielniczych, artystycznych, kulinarnych oraz dorobku mieszkańców terenów wiejskich.</t>
  </si>
  <si>
    <t>Impreza plenerowa/materiał drukowany</t>
  </si>
  <si>
    <t xml:space="preserve">Mieszkańcy małopolskich gmin z powiatów bocheńskiego, brzeskiego, nowosądeckiego, proszowickiego, tarnowskiego oraz z powiatu kazimierskiego w Województwie Świętokrzyskim </t>
  </si>
  <si>
    <t>Gmina Brzesko</t>
  </si>
  <si>
    <t>Ul. Bartosza Głowackiego 51, 32-800 Brzesko</t>
  </si>
  <si>
    <t xml:space="preserve">Wydawnictwo - album </t>
  </si>
  <si>
    <t xml:space="preserve">Nakład </t>
  </si>
  <si>
    <t xml:space="preserve">1000 </t>
  </si>
  <si>
    <t>Kreatywna wieś</t>
  </si>
  <si>
    <t>Zwiększenie udziału zainteresowanych stron we wdrażaniu inicjatyw na rzecz rozwoju obszarów wiejskich, tj. działań w zakresie budowania i wdrażania promocji produktów lokalnych, wspieranie przetwórstwa lokalnego oraz sprzedaży produktów, a także upowszechnianie i wzmacnianie świadomości społeczeństwa na temat agroturystyki i turystyki wiejskiej.</t>
  </si>
  <si>
    <t>Spotkanie/wyjazd studyjny</t>
  </si>
  <si>
    <t xml:space="preserve">Wyjazd studyjny </t>
  </si>
  <si>
    <t>Mieszkańcy gminy Ochotnica Dolna, przedstawiciele sektora społecznego, gospodarczego i publicznego realizujący inicjatywy na rzecz zrównoważonego rozwoju obszarów wiejskich, m.in.. ARiMR, MIR, MODR, Inspekcji Weterynaryjnej i Stacji Sanitarno - Epidemiologicznej w Nowym Targu</t>
  </si>
  <si>
    <t xml:space="preserve">Spotkanie podsumowujące </t>
  </si>
  <si>
    <t>Organizacja Targów Warzywnictwa podczas XII Małopolskiego Święta Warzyw</t>
  </si>
  <si>
    <t>Stworzenie miejsca spotkań dostawców i odbiorców z branży warzywniczej oraz zaprezentowanie i promocja obszarów wiejskich oraz wzbudzenie zainteresowania u mieszkańców miast.</t>
  </si>
  <si>
    <t>Impreza plenerowa/materiał drukowany/konkurs</t>
  </si>
  <si>
    <t>Mieszkańcy Województwa Małopolskiego, producenci, dostawcy, odbiorcy branży warzywniczej, instystucje wspierające, w szczególności: KRUS, ARiMR, MARR, UR, CDR,MODR, WIORiN,KOWR</t>
  </si>
  <si>
    <t>Gmina Igołomia - Wawrzeńczyce</t>
  </si>
  <si>
    <t>Wawrzeńczyce 57, 32-125 Wawrzeńczyce</t>
  </si>
  <si>
    <t>"Nowoczesne inspiracje w połączeniu z tradycją - warsztaty"</t>
  </si>
  <si>
    <t xml:space="preserve">Podniesienie wiedzy oraz doskonalenie umiejętności dekorowania potraw tradycyjnych </t>
  </si>
  <si>
    <t>Przedstawiciele KGW z powiatów: gorlickiego, nowosądeckiego, nowotarskiego</t>
  </si>
  <si>
    <t>Os. Krakowiaków 45A/15, 31-964 Kraków</t>
  </si>
  <si>
    <t>Hiszpańskie przykłady porozumień rolników w aspekcie skróconych łańcuchów dostaw i eksportu</t>
  </si>
  <si>
    <t>Wsparcie w zakresie rozwoju działalności wytwórczej gospodarstw rolnych i organizacji łańcucha dostaw produktów żywnościowych poprzez prezentację dobrych praktyk krajów zagranicznych, działających w formie wspólnych przedsięwzięć rolników.</t>
  </si>
  <si>
    <t>Wyjazd studyjny/publikacja/materiał drukowany</t>
  </si>
  <si>
    <t>Przedstawiciele: organizacji pozarządowych, jednostek naukowych, instytucji naukowych, jednostek samorządu terytorialnego, przesiebiorców, rolników indywidualnych, związku rolniczego zawodowego, MZLZS, Instytutu Rozwoju Obszarów Wiejskich.</t>
  </si>
  <si>
    <t>Ul. Czysta 21, 31-121 Kraków</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</si>
  <si>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</si>
  <si>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</si>
  <si>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</si>
  <si>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</si>
  <si>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</si>
  <si>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7500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</si>
  <si>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</si>
  <si>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</si>
  <si>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</si>
  <si>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</si>
  <si>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</si>
  <si>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</si>
  <si>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sołtysi, rolnicy z Mazowsza</t>
  </si>
  <si>
    <t>minimum 15 maksimum 50</t>
  </si>
  <si>
    <t xml:space="preserve">liczba plakatów </t>
  </si>
  <si>
    <t>0</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</si>
  <si>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</si>
  <si>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</si>
  <si>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</si>
  <si>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</si>
  <si>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</si>
  <si>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</si>
  <si>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</si>
  <si>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</si>
  <si>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r>
      <t>audycje na kanale YouTube, profil w mediach społecznościowych</t>
    </r>
    <r>
      <rPr>
        <sz val="11"/>
        <color theme="1"/>
        <rFont val="Calibri"/>
        <family val="2"/>
        <charset val="238"/>
        <scheme val="minor"/>
      </rPr>
      <t xml:space="preserve">, spot promocyjny  </t>
    </r>
  </si>
  <si>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</si>
  <si>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</si>
  <si>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</si>
  <si>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</si>
  <si>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minimum 3 maksimum 5</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</si>
  <si>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</si>
  <si>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</si>
  <si>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</si>
  <si>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</si>
  <si>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</si>
  <si>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</si>
  <si>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</si>
  <si>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</si>
  <si>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</si>
  <si>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</si>
  <si>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</si>
  <si>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</si>
  <si>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</si>
  <si>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</si>
  <si>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</si>
  <si>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r>
      <rPr>
        <sz val="11"/>
        <color theme="1"/>
        <rFont val="Calibri"/>
        <family val="2"/>
        <charset val="238"/>
        <scheme val="minor"/>
      </rPr>
      <t xml:space="preserve">stoisko wystawiennicze na dożynkach, kalendarze na 2019 rok, wykonane na potrzeby tej operacji </t>
    </r>
  </si>
  <si>
    <t xml:space="preserve">uczestnicy dożynek województwa mazowieckiego </t>
  </si>
  <si>
    <t>liczba kalendarzy</t>
  </si>
  <si>
    <t>584</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</si>
  <si>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</si>
  <si>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</si>
  <si>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</si>
  <si>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</si>
  <si>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</si>
  <si>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</si>
  <si>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</si>
  <si>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</si>
  <si>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</si>
  <si>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100</t>
  </si>
  <si>
    <t xml:space="preserve">liczba zaproszeń </t>
  </si>
  <si>
    <t xml:space="preserve">liczba banerów </t>
  </si>
  <si>
    <t>XII Mazowiecki Kongres Rozwoju Obszarów Wiejskich</t>
  </si>
  <si>
    <t>stworzenie możliwości współpracy 
i wymiany doświadczeń dla wszystkich instytucji działających na rzecz rozwoju obszarów wiejskich na poziomie lokalnym, regionalnym</t>
  </si>
  <si>
    <t>kongres tematyczny</t>
  </si>
  <si>
    <t>liczba konferencji, spotkań, seminariów</t>
  </si>
  <si>
    <t>beneficjenci i potencjalni beneficjenci środków UE</t>
  </si>
  <si>
    <t>liczba uczestników  konferencji, spotkań, seminariów</t>
  </si>
  <si>
    <t>minimum 150 maksimum 270</t>
  </si>
  <si>
    <t>liczba kompletów: materiałów promocyjnych (tylko gadżety)</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</si>
  <si>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</si>
  <si>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</si>
  <si>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</si>
  <si>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</si>
  <si>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</si>
  <si>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</si>
  <si>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wyjazd studyjny </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</si>
  <si>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</si>
  <si>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</si>
  <si>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</si>
  <si>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</si>
  <si>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</si>
  <si>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regionu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</si>
  <si>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</si>
  <si>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</si>
  <si>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liczba seminariów</t>
  </si>
  <si>
    <t>właściciele gospodarstw wytwarzających produkty tradycyjne, Koła Gospodyń Wiejskich, stowarzyszenia, producenci żywności</t>
  </si>
  <si>
    <t>Mazowiecki Ośrodek Doradztwa Rolniczego z siedzibą w Warszawie</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</si>
  <si>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</si>
  <si>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</si>
  <si>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</si>
  <si>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</si>
  <si>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</si>
  <si>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</si>
  <si>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</si>
  <si>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</si>
  <si>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</si>
  <si>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</si>
  <si>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 xml:space="preserve">liczba konferencji </t>
  </si>
  <si>
    <t>mieszkańcy północnego Mazowsza w tym mieszkańcy obszarów wiejskich, osoby szukające alternatywnych rozwiązań dla biznesu</t>
  </si>
  <si>
    <t>114</t>
  </si>
  <si>
    <t>260</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</si>
  <si>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</si>
  <si>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</si>
  <si>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</si>
  <si>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</si>
  <si>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</si>
  <si>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</si>
  <si>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</si>
  <si>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</si>
  <si>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</si>
  <si>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</si>
  <si>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</si>
  <si>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</si>
  <si>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</si>
  <si>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120</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</si>
  <si>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</si>
  <si>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</si>
  <si>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</si>
  <si>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</si>
  <si>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</si>
  <si>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</si>
  <si>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</si>
  <si>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</si>
  <si>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</si>
  <si>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</si>
  <si>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</si>
  <si>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</si>
  <si>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</si>
  <si>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</si>
  <si>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</si>
  <si>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</si>
  <si>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</si>
  <si>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</si>
  <si>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</si>
  <si>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</si>
  <si>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</si>
  <si>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</si>
  <si>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81</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</si>
  <si>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</si>
  <si>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</si>
  <si>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</si>
  <si>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</si>
  <si>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</si>
  <si>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</si>
  <si>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</si>
  <si>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</si>
  <si>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54</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</si>
  <si>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</si>
  <si>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</si>
  <si>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</si>
  <si>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</si>
  <si>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</si>
  <si>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</si>
  <si>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53</t>
  </si>
  <si>
    <t xml:space="preserve">liczba stoisk wystawienniczych na imprezie plenerowej </t>
  </si>
  <si>
    <t>liczba broszur</t>
  </si>
  <si>
    <t>150</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</si>
  <si>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</si>
  <si>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</si>
  <si>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</si>
  <si>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</si>
  <si>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</si>
  <si>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</si>
  <si>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</si>
  <si>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</si>
  <si>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</si>
  <si>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</si>
  <si>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</si>
  <si>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</si>
  <si>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</si>
  <si>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</si>
  <si>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</si>
  <si>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</si>
  <si>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</si>
  <si>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</si>
  <si>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</si>
  <si>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</si>
  <si>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liczba publikacji</t>
  </si>
  <si>
    <t xml:space="preserve">liczba ulotek </t>
  </si>
  <si>
    <t>13</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</si>
  <si>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</si>
  <si>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</si>
  <si>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</si>
  <si>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</si>
  <si>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</si>
  <si>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</si>
  <si>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</si>
  <si>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</si>
  <si>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</si>
  <si>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</si>
  <si>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10</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</si>
  <si>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</si>
  <si>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</si>
  <si>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</si>
  <si>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</si>
  <si>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</si>
  <si>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</si>
  <si>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</si>
  <si>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</si>
  <si>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</si>
  <si>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</si>
  <si>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</si>
  <si>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</si>
  <si>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liczba bilbordów</t>
  </si>
  <si>
    <t>12</t>
  </si>
  <si>
    <t xml:space="preserve">liczba spotów </t>
  </si>
  <si>
    <t xml:space="preserve">liczba emisji spotów </t>
  </si>
  <si>
    <t>5971</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</si>
  <si>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</si>
  <si>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</si>
  <si>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</si>
  <si>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</si>
  <si>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</si>
  <si>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</si>
  <si>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</si>
  <si>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 xml:space="preserve">liczba olimpiad </t>
  </si>
  <si>
    <t>młodzi rolnicy, mieszkańcy obszarów wiejskich z powiatów: nowodworskiego, legionowskiego, ciechanowskiego, mławskiego, płońskiego, pułtuskiego, żuromińskiego</t>
  </si>
  <si>
    <t xml:space="preserve">liczba uczestników olimpiad </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</si>
  <si>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</si>
  <si>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</si>
  <si>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149</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</si>
  <si>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</si>
  <si>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</si>
  <si>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</si>
  <si>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</si>
  <si>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</si>
  <si>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</si>
  <si>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</si>
  <si>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</si>
  <si>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</si>
  <si>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</si>
  <si>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</si>
  <si>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</si>
  <si>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</si>
  <si>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</si>
  <si>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</si>
  <si>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</si>
  <si>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</si>
  <si>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</si>
  <si>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</si>
  <si>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</si>
  <si>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</si>
  <si>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</si>
  <si>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</si>
  <si>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</si>
  <si>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</si>
  <si>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25</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</si>
  <si>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</si>
  <si>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</si>
  <si>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</si>
  <si>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</si>
  <si>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</si>
  <si>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</si>
  <si>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</si>
  <si>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</si>
  <si>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</si>
  <si>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</si>
  <si>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</si>
  <si>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</si>
  <si>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</si>
  <si>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</si>
  <si>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</si>
  <si>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</si>
  <si>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</si>
  <si>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89</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</si>
  <si>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</si>
  <si>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</si>
  <si>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</si>
  <si>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</si>
  <si>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</si>
  <si>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</si>
  <si>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</si>
  <si>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</si>
  <si>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</si>
  <si>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</si>
  <si>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</si>
  <si>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</si>
  <si>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</si>
  <si>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64</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</si>
  <si>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</si>
  <si>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</si>
  <si>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</si>
  <si>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257</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</si>
  <si>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</si>
  <si>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</si>
  <si>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</si>
  <si>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</si>
  <si>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</si>
  <si>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</si>
  <si>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Dobre praktyki PROW 2014-2020 - cz. I</t>
  </si>
  <si>
    <t xml:space="preserve"> prezentacja dobrych praktyk w operacjach partnerów KSOW z nastawieniem na realizację różnych priorytetów PROW 2014-2020</t>
  </si>
  <si>
    <t xml:space="preserve">publikacja dobrych praktyk w kalendarzach </t>
  </si>
  <si>
    <t>Tytuły publikacji wydanych w formie papierowej (kalendarze)</t>
  </si>
  <si>
    <t>2 rodzaje/ nakład: minimum 2000 maksimum 3000</t>
  </si>
  <si>
    <t>Dobre praktyki PROW 2014-2020 - cz. II</t>
  </si>
  <si>
    <t>gromadzenie dobrych praktyk w ramach operacji nastawionych na realizację m. in: różnych priorytetów PROW 2014-2020</t>
  </si>
  <si>
    <t>Zagraniczne wyjazdy  studyjne</t>
  </si>
  <si>
    <t>minimum 1 maksimum 2</t>
  </si>
  <si>
    <t>partnerzy KSOW i/lub przedstawiciele Wojewódzkiej Grupy Roboczej z Mazowsza, przedstawiciele Samorządu Województwa Mazowieckiego</t>
  </si>
  <si>
    <t>Uczestnicy zagranicznych wyjazdów  studyjnych</t>
  </si>
  <si>
    <t>minimum 10 maksimum 40</t>
  </si>
  <si>
    <t xml:space="preserve">Szkolenie specjalistyczne dla LGD </t>
  </si>
  <si>
    <t>stworzenie możliwości współpracy 
i wymiany doświadczeń dla LGD, działających na rzecz rozwoju obszarów wiejskich na poziomie lokalnym, regionalnym i międzynarodowym</t>
  </si>
  <si>
    <t>przedstawiciele LGD oraz Samorządu Województwa Mazowieckiego</t>
  </si>
  <si>
    <t>minimum 10 maksimum 20</t>
  </si>
  <si>
    <t xml:space="preserve">Działalność informacyjno-szkoleniowa dla LGD </t>
  </si>
  <si>
    <t>operacja będzie dotyczyła: wdrażania inicjatywy LEADER w ramach PROW 2014-2020; podsumowania dotychczasowych postępów we wdrażaniu LSR, zobowiązań wynikających z umowy ramowej, spraw bieżących, zmian w przepisach dotyczących wdrażania inicjatywy LEADER</t>
  </si>
  <si>
    <t>Szkolenia/seminaria/inne formy szkoleniowe</t>
  </si>
  <si>
    <t>Uczestnicy szkoleń/seminariów/innych form szkoleniowych</t>
  </si>
  <si>
    <t>minimum 40 maksimum 120</t>
  </si>
  <si>
    <t xml:space="preserve">Publikacja dotycząca włączenia społecznego seniorów </t>
  </si>
  <si>
    <t>publikacja badania naukowego Instytutu Ekonomiki Rolnictwa i Gospodarki Żywnościowej na temat włączenia społecznego seniorów i rozpowszechnienie publikacji wśród instytucji zaangażowanych społecznie w ramach tematyki badania</t>
  </si>
  <si>
    <t>Tytuły publikacji wydanych w formie papierowej</t>
  </si>
  <si>
    <t>1 publikacja/ nakład:             minimum 1000 maksimum 1500</t>
  </si>
  <si>
    <t>instytucje, samorządy z Mazowsza: powiaty, Rady Seniorów, Powiatowe Centra Pomocy Rodzinie, biblioteki, Uniwersytety Trzeciego Wieku itd.</t>
  </si>
  <si>
    <t>Konkursy</t>
  </si>
  <si>
    <t>Uczestnicy konkursów</t>
  </si>
  <si>
    <t>Wyjazd studyjny dla sołtysów - producentów rolnych i potencjalnych producentów rolnych</t>
  </si>
  <si>
    <t>wyjazd studyjny - element towarzyszący konkursowi na najaktywniejsze sołectwo, promocja spółdzielczości na obszarach wiejskich</t>
  </si>
  <si>
    <t>Krajowe wyjazdy  studyjne</t>
  </si>
  <si>
    <t>Uczestnicy krajowych wyjazdów  studyjnych</t>
  </si>
  <si>
    <t xml:space="preserve">audycje na kanale YouTube, profil w mediach społecznościowych, płatne elementy promocji w mediach społecznościowych </t>
  </si>
  <si>
    <t>Audycje, programy, spoty w radio, telewizji i internecie</t>
  </si>
  <si>
    <t>Słuchalność/oglądalność audycji, programów, spotów</t>
  </si>
  <si>
    <t>minimum 1000 maksimum 10 000</t>
  </si>
  <si>
    <t>Fora internetowe, media 
społecznościowe itp.</t>
  </si>
  <si>
    <t>min. 1 maksimum 5</t>
  </si>
  <si>
    <t>Unikalni użytkownicy forów internetowych, mediów społecznościowych itp.</t>
  </si>
  <si>
    <t xml:space="preserve">stoisko wystawiennicze na targach, loteria z nagrodami - materiałami promocyjnymi, wykonanymi na potrzeby tej operacji </t>
  </si>
  <si>
    <t>Targi, wystawy, imprezy lokalne, regionalne, krajowe i międzynarodowe</t>
  </si>
  <si>
    <t>Materiały promocyjne (komplety)</t>
  </si>
  <si>
    <t>minimum 300 maksimum 1000</t>
  </si>
  <si>
    <t>konkurs z nagrodami oraz warsztaty dla kapelmistrzów</t>
  </si>
  <si>
    <t>mieszkańcy Mazowsza, orkiestry dęte z Mazowsza, kapelmistrzowie</t>
  </si>
  <si>
    <t>minimum 10; maksimum 20</t>
  </si>
  <si>
    <t xml:space="preserve">Konkurs dla Kół Gospodyń Wiejskich  </t>
  </si>
  <si>
    <t xml:space="preserve"> promowanie i popularyzacja regionalnego dziedzictwa kulinarnego i kulturowego, budowanie więzi wśród lokalnej społeczności poprzez wspólne działania na rzecz rozwoju regionu</t>
  </si>
  <si>
    <t>mieszkańcy Mazowsza, członkowie KGW</t>
  </si>
  <si>
    <t>minimum 200; maksimum 500</t>
  </si>
  <si>
    <t>Księga kucharska KGW</t>
  </si>
  <si>
    <t xml:space="preserve">rozpowszechnienie regionalnego dziedzictwa kulinarnego Mazowsza </t>
  </si>
  <si>
    <t xml:space="preserve">Tytuły publikacji wydanych w formie papierowej </t>
  </si>
  <si>
    <t>1 publikacja/ nakład: minimum 1500 maksimum 3000</t>
  </si>
  <si>
    <t>Wkładki tematyczne do gazet</t>
  </si>
  <si>
    <t xml:space="preserve">prasa - wkładki tematyczne w maksymalnie sześciu gazetach regionalnych </t>
  </si>
  <si>
    <t>Artykuły/wkładki w 
prasie i w internecie</t>
  </si>
  <si>
    <t>Kampania promocyjna „WIEŚci z Mazowsza” cz.2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</si>
  <si>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</si>
  <si>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audycje radiowe</t>
  </si>
  <si>
    <t>minimum 80 000                                     maksimum                         180 000</t>
  </si>
  <si>
    <t xml:space="preserve">Mazowieckie dobre praktyki i tradycje kulinarne </t>
  </si>
  <si>
    <t xml:space="preserve">akcja edukacyjna mająca na celu 
upowszechnienie wiedzy i umiejętności dotyczących zagrodowej produkcji wyrobów, w oparciu o surowce uzyskiwane z własnych gospodarstwach, w tym produktów lokalnych i tradycyjnych
</t>
  </si>
  <si>
    <t>minimum 10 maksimum 30</t>
  </si>
  <si>
    <t xml:space="preserve">lokalna społeczność obszarów wiejskich Mazowsza, w tym rolnicy, rolnicy ekologiczni, rolnicy prowadzący działalność agroturystyczną, uczniowie szkół wszystkich szczebli, przedstawiciele samorządów i LGD </t>
  </si>
  <si>
    <t>minimum 300 maksimum 900</t>
  </si>
  <si>
    <t>Wyjazd studyjny - tworzenie sieci kontaktów międzynarodowych</t>
  </si>
  <si>
    <t>doskonalenie umiejętności, poszerzenie wiedzy w zakresie przedsiębiorczości, zastosowania innowacyjnych rozwiązań w biznesie</t>
  </si>
  <si>
    <t>przedstawiciele LGD, lokalni liderzy, przedsiębiorcy, pracownicy biura LGD, przedstawiciele partnera projektu</t>
  </si>
  <si>
    <t>Lokalna Grupa Działania Ziemi Mińskiej</t>
  </si>
  <si>
    <t>ul. Tuwima 2a, lokal U-3
05-300 Mińsk Mazowiecki</t>
  </si>
  <si>
    <t xml:space="preserve">Inicjujemy współpracę międzynarodową </t>
  </si>
  <si>
    <t xml:space="preserve">podniesienie poziomu wiedzy w zakresie podejmowania współpracy międzynarodowej na rzecz rozwoju obszarów wiejskich </t>
  </si>
  <si>
    <t>wyjazd studyjny, analiza</t>
  </si>
  <si>
    <t xml:space="preserve">mieszkańcy obszarów wiejskich z terenu LGD Razem dla Rozwoju </t>
  </si>
  <si>
    <t>ul. Rębowska 52 lokal 3, 4, 6, 09-450 Wyszogród</t>
  </si>
  <si>
    <t>minimum 10 maksimum 12</t>
  </si>
  <si>
    <t>liczba analiz</t>
  </si>
  <si>
    <t>Nowoczesna hodowla drogą do sukcesu - wyjazd studyjny dla rolników</t>
  </si>
  <si>
    <t xml:space="preserve">przekazanie wiedzy w zakresie innowacji w rolnictwie </t>
  </si>
  <si>
    <t>rolnicy z gminy Krasnosielc oraz koordynatorzy</t>
  </si>
  <si>
    <t>XIV Jesienny Jarmark „Od pola do stołu"</t>
  </si>
  <si>
    <t xml:space="preserve">aktywizacja mieszkańców wsi do podejmowania inicjatyw na rzecz rozwoju obszarów wiejskich poprzez poszukiwanie alternatywnych rozwiązań, prowadzących do uruchomienia własnego biznesu, a tym samym poprawy warunków i jakości życia na wsi oraz jej promocji jako atrakcyjnego miejsca do życia i rozwoju zawodowego </t>
  </si>
  <si>
    <t>konferencja, konkurs</t>
  </si>
  <si>
    <t xml:space="preserve">mieszkańcy Północnego Mazowsza, w tym rolnicy, właściciele gospodarstw agroturystycznych,  producenci żywności  </t>
  </si>
  <si>
    <t>Wizyta studyjna na Pomorzu dla Kół Gospodyń Wiejskich z terenu Gminy Krasnosielc</t>
  </si>
  <si>
    <t xml:space="preserve">aktywizacja społeczeństwa, wymiana doświadczeń,  poznanie tradycji, kultury i życia w różnych zakątkach kraju </t>
  </si>
  <si>
    <t xml:space="preserve">członkinie kół gospodyń wiejskich z gminy Krasnosielc, koordynatorzy, przedstawiciel LGD </t>
  </si>
  <si>
    <t>Mała przedsiębiorczość na obszarach wiejskich - duże możliwości</t>
  </si>
  <si>
    <t xml:space="preserve">aktywizacja mieszkańców wsi w kierunku rozwoju przedsiębiorczości w celu poprawy jakości życia oraz kreowania miejsc pracy na terenach wiejskich </t>
  </si>
  <si>
    <t xml:space="preserve">właściciele gospodarstw agroturystycznych i obiektów turystyki wiejskiej, rolnicy, domownicy, przedsiębiorcy zainteresowani działalnością pozarolniczą, przedstawiciele organizacji pozarządowych, lokalni liderzy, pracownicy MODR </t>
  </si>
  <si>
    <t>Aktywizacja mieszkańców wsi w działalności pozarolniczej - konferencja</t>
  </si>
  <si>
    <t>podniesienie wiedzy dotyczącej małego przetwórstwa i sprzedaży produktów w gospodarstwach rolnych, działalności edukacyjnej i turystycznej oraz promocji tych działalności i obszarów wiejskich</t>
  </si>
  <si>
    <t>mieszkańcy wsi zainteresowani prowadzeniem działalności pozarolniczej, przedstawiciele organizacji pozarządowych i przedstawiciele sektora publicznego</t>
  </si>
  <si>
    <t>V Mazowiecka Konferencja Pszczelarska „Ratujmy pszczoły"</t>
  </si>
  <si>
    <t xml:space="preserve">przekazanie wiedzy w zakresie prawidłowej gospodarki pasiecznej, zwalczania chorób i szkodników, wsparcia rynku produktów pszczelich </t>
  </si>
  <si>
    <t>Zioła dodatkowym źródłem dochodu w gospodarstwie rolnym - wyjazd studyjny</t>
  </si>
  <si>
    <t xml:space="preserve">upowszechnienie informacji nt. uprawy, zbioru, suszenia oraz wykorzystania ziół w kuchni oraz w lecznictwie </t>
  </si>
  <si>
    <t xml:space="preserve">właściciele gospodarstw agroturystycznych i obiektów turystyki wiejskiej, rolnicy lub domownicy zainteresowani działalnością zielarską, pracownicy MODR </t>
  </si>
  <si>
    <t>W poszukiwaniu innowacji</t>
  </si>
  <si>
    <t xml:space="preserve">prezentacja przykładów dobrych praktyk w zakresie współpracy i wsparcia sprzedaży detalicznej bezpośredniej </t>
  </si>
  <si>
    <t xml:space="preserve">wyjazd studyjny, spot promocyjny </t>
  </si>
  <si>
    <t>rolnicy, mieszkańcy obszarów wiejskich z terenu województwa mazowieckiego</t>
  </si>
  <si>
    <t>ul. Rębowska 52 lokal 3 ,4, 6, 09-450 Wyszogród</t>
  </si>
  <si>
    <t>44</t>
  </si>
  <si>
    <t xml:space="preserve">liczba spotów promocyjnych </t>
  </si>
  <si>
    <t>liczba stron internetowych, na których zostanie zamieszczony spot promocyjny</t>
  </si>
  <si>
    <t>VI Jarmark Raciąski - operacja o charakterze wystawienniczym</t>
  </si>
  <si>
    <t>promocja regionu w tym wyrobów lokalnych producentów i artystów, promocja życia na wsi i możliwości rozwoju osobistego na obszarach wiejskich</t>
  </si>
  <si>
    <t xml:space="preserve">impreza plenerowa, materiał drukowany,  konkurs, spot promocyjny  </t>
  </si>
  <si>
    <t>liczba targów, imprez plenerowych/ wystaw</t>
  </si>
  <si>
    <t>producenci i usługodawcy, konsumenci, instytucje, mieszkańcy województwa mazowieckiego</t>
  </si>
  <si>
    <t>ul. Parkowa 14, 09-140 Raciaż</t>
  </si>
  <si>
    <t>XX Mazowieckie Dni Rolnictwa - prezentacja osiągnięć, promocji polskiej wsi</t>
  </si>
  <si>
    <t>pokazanie w jednym miejscu i czasie postępu technologicznego i hodowlanego w rolnictwie, wskazanie perspektyw rozwoju producentom rolnym, kierunków przemian na obszarach wiejskich oraz bezpośrednia wymiana opinii, informacji między jednostkami obsługującymi rolnictwo, a odbiorcami usług</t>
  </si>
  <si>
    <t>impreza plenerowa, publikacja</t>
  </si>
  <si>
    <t>rolnicy i mieszkańcy obszarów wiejskich z powiatów: ciechanowskiego, mławskiego, płońskiego, pułtuskiego, żuromińskiego, legionowskiego i nowodworskiego, uczestnicy XX Mazowieckich Dni Rolnictwa</t>
  </si>
  <si>
    <t>Udział w Targach Turystycznych Wypoczynek 2019 Toruński Festiwal Smaków</t>
  </si>
  <si>
    <t>promowanie w skali ponadlokalnej produktów tradycyjnych KGW działających na terenie gminy Serock, aktywizacja lokalnej społeczności oraz stworzenie możliwości wymiany doświadczeń</t>
  </si>
  <si>
    <t xml:space="preserve">przedstawiciele KGW i Gospodarstw Agroturystycznych, koordynatorzy </t>
  </si>
  <si>
    <t xml:space="preserve">aktywizacja mieszkańców wsi na rzecz podejmowania inicjatyw w zakresie rozwoju obszarów wiejskich z wykorzystaniem potencjału kulturowego poprzez promowanie lokalnych twórców, dorobku kulturalnego i historycznego podczas Powiatowego Święta Plonów </t>
  </si>
  <si>
    <t>impreza plenerowa, konkurs</t>
  </si>
  <si>
    <t>mieszkańcy gmin wiejskich, miejsko-wiejskich oraz miast do 25 tys. mieszkańców z terenu powiatu sokołowskiego oraz powiatów ościennych</t>
  </si>
  <si>
    <t>Organizacja twórczych aktywności dla mieszkańców obszaru LGD Natura i Kultura</t>
  </si>
  <si>
    <t>aktywizacja lokalnej społeczności, podniesienie jej motywacji do podejmowania różnorodnych działań, integracji lokalnego środowiska, podniesienie standardów i jakości życia na terenach wiejskich</t>
  </si>
  <si>
    <t xml:space="preserve">szkolenie, konkurs </t>
  </si>
  <si>
    <t>mieszkańcy LGD Natura i Kultura</t>
  </si>
  <si>
    <t>LGD Kultura i Natura</t>
  </si>
  <si>
    <t>ul. Warszawska 28, 05-480 Karczew</t>
  </si>
  <si>
    <t>Spójność społeczna na obszarach wiejskich - analiza i praktyczne wskazania</t>
  </si>
  <si>
    <t>opracowanie ekspertyzy „Spójność społeczna na obszarach wiejskich - analiza i praktyczne wskazania”, w której przedstawione zostaną przykłady skutecznej polityki spójności realizowanej w innych Krajach UE</t>
  </si>
  <si>
    <t>samorządy w województwie mazowieckim, powiatowe centra pomocy rodzinie, wybrane organizacje społeczne</t>
  </si>
  <si>
    <t xml:space="preserve">Instytut Ekonomiki Rolnictwa i Gospodarki Żywnościowej - Państwowy Instytut Badawczy </t>
  </si>
  <si>
    <t>Wyjazd studyjny liderów lokalnej społeczności z Gminy Klembów</t>
  </si>
  <si>
    <t xml:space="preserve">zwiększenie poziomu wiedzy nt. różnych form działalności gospodarczej na obszarach wiejskich i znaczenia zaangażowania liderów lokalnych w rozwój obszarów wiejskich </t>
  </si>
  <si>
    <t>lokalni liderzy m.in.: rolnicy, sołtysi,  przedsiębiorcy, osoby działające w organizacjach pozarządowych</t>
  </si>
  <si>
    <t xml:space="preserve">aktywizacja społeczności wiejskiej do pogłębiania wiedzy rolniczej, lepszego gospodarowania oraz podejmowania inicjatyw w zakresie rozwoju obszarów wiejskich </t>
  </si>
  <si>
    <t xml:space="preserve">konkurs </t>
  </si>
  <si>
    <t xml:space="preserve">rolnicy z Mazowsza prowadzący gospodarstwa rolne samodzielnie lub wspólnie z rodzicami </t>
  </si>
  <si>
    <t>promowanie i rozpowszechnianie pozytywnego wizerunku rolnictwa ekologicznego w województwie mazowieckim</t>
  </si>
  <si>
    <t>Produkty pszczele możliwością rozwoju obszarów wiejskich gminy Serock</t>
  </si>
  <si>
    <t xml:space="preserve">zwiększenie wiedzy  w zakresie znaczenia pszczoły miodnej w zdrowiu i życiu człowieka </t>
  </si>
  <si>
    <t>rolnicy z terenu gminy Serock, członkinie KGW, właściciele gospodarstw agroturystycznych</t>
  </si>
  <si>
    <t xml:space="preserve">Dożynki Gminne Drobin 2019 </t>
  </si>
  <si>
    <t xml:space="preserve">pobudzenie mieszkańców Gminy Drobin do uczestnictwa w  życiu społecznym i motywacja do rozwoju inicjatyw służących ożywieniu i pielęgnacji tradycji oraz kultury na szczeblu lokalnym </t>
  </si>
  <si>
    <t xml:space="preserve">impreza plenerowa, materiał drukowany, konkurs </t>
  </si>
  <si>
    <t>mieszkańcy Miasta i Gminy Drobin, osoby zainteresowane tematyką rolną</t>
  </si>
  <si>
    <t xml:space="preserve">ul. Piłsudskiego 12, 09-210 Drobin </t>
  </si>
  <si>
    <t>Współczesna wieś - film promocyjny</t>
  </si>
  <si>
    <t>promocja zrównoważonego rozwoju obszarów wiejskich</t>
  </si>
  <si>
    <t xml:space="preserve">film promocyjny </t>
  </si>
  <si>
    <t xml:space="preserve">liczba filmów promocyjnych </t>
  </si>
  <si>
    <t>mieszkańcy gminy Nasielsk</t>
  </si>
  <si>
    <t>Gmina Nasielsk</t>
  </si>
  <si>
    <t>ul. Elektronowa 3, 05-190 Nasielsk</t>
  </si>
  <si>
    <t xml:space="preserve">Promocja rozwoju obszarów wiejskich poprzez publikację dobrych praktyk </t>
  </si>
  <si>
    <t>uzyskanie równowagi ekonomicznej i społecznej na obszarach wiejskich województwa mazowieckiego, poprzez promocję zrównoważonego rozwoju tych obszarów</t>
  </si>
  <si>
    <t>2000</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</si>
  <si>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</si>
  <si>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</si>
  <si>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</si>
  <si>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</si>
  <si>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</si>
  <si>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</si>
  <si>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</si>
  <si>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</si>
  <si>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</si>
  <si>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</si>
  <si>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</si>
  <si>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</si>
  <si>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III/IV kwartał</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</si>
  <si>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</si>
  <si>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</si>
  <si>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</si>
  <si>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</si>
  <si>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</si>
  <si>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</si>
  <si>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</si>
  <si>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</si>
  <si>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</si>
  <si>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</si>
  <si>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</si>
  <si>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</si>
  <si>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</si>
  <si>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</si>
  <si>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</si>
  <si>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</si>
  <si>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</si>
  <si>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</si>
  <si>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</si>
  <si>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</si>
  <si>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</si>
  <si>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36-040 Boguchwała, ul. Suszyckich 9</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</si>
  <si>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</si>
  <si>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</si>
  <si>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</si>
  <si>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</si>
  <si>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</si>
  <si>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</si>
  <si>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</si>
  <si>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</si>
  <si>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</si>
  <si>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</si>
  <si>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</si>
  <si>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</si>
  <si>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</si>
  <si>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</si>
  <si>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</si>
  <si>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</si>
  <si>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</si>
  <si>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</si>
  <si>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</si>
  <si>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</si>
  <si>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</si>
  <si>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</si>
  <si>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</si>
  <si>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</si>
  <si>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</si>
  <si>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</si>
  <si>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</si>
  <si>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</si>
  <si>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</si>
  <si>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</si>
  <si>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</si>
  <si>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</si>
  <si>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</si>
  <si>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</si>
  <si>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</si>
  <si>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</si>
  <si>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</si>
  <si>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</si>
  <si>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</si>
  <si>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</si>
  <si>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</si>
  <si>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</si>
  <si>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</si>
  <si>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</si>
  <si>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</si>
  <si>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</si>
  <si>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</si>
  <si>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</si>
  <si>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</si>
  <si>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</si>
  <si>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</si>
  <si>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</si>
  <si>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</si>
  <si>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</si>
  <si>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</si>
  <si>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</si>
  <si>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</si>
  <si>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</si>
  <si>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</si>
  <si>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</si>
  <si>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</si>
  <si>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</si>
  <si>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</si>
  <si>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</si>
  <si>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</si>
  <si>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</si>
  <si>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</si>
  <si>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</si>
  <si>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</si>
  <si>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</si>
  <si>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</si>
  <si>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</si>
  <si>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</si>
  <si>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</si>
  <si>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</si>
  <si>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</si>
  <si>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</si>
  <si>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</si>
  <si>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</si>
  <si>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</si>
  <si>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</si>
  <si>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</si>
  <si>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</si>
  <si>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</si>
  <si>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</si>
  <si>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</si>
  <si>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</si>
  <si>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</si>
  <si>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</si>
  <si>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</si>
  <si>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</si>
  <si>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</si>
  <si>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</si>
  <si>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</si>
  <si>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</si>
  <si>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</si>
  <si>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</si>
  <si>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</si>
  <si>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</si>
  <si>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</si>
  <si>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</si>
  <si>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</si>
  <si>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1, 3</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</si>
  <si>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</si>
  <si>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</si>
  <si>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</si>
  <si>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</si>
  <si>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</si>
  <si>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</si>
  <si>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</si>
  <si>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Szkolenie dla Lokalnych Grup Działania</t>
  </si>
  <si>
    <t>Celem operacji jest wsparcie lokalnych grup działania w zakresie wykonywanych przez nie zadań, związanych z realizacja Lokalnych Strategii Rozwoju szczególności doradztwa na rzecz potencjalnych wnioskodawców i prowadzenia oceny operacji.</t>
  </si>
  <si>
    <t>Formą realizowanej operacji będzie szkolenie/warsztaty</t>
  </si>
  <si>
    <t>liczba szkoleń/warsztatów</t>
  </si>
  <si>
    <t>Lolane Grupy Działania</t>
  </si>
  <si>
    <t xml:space="preserve"> II - IV </t>
  </si>
  <si>
    <t>XIV Podkarpackie Święto Miodu</t>
  </si>
  <si>
    <t xml:space="preserve">III/IV </t>
  </si>
  <si>
    <t>Dożynki Prezydenckie w Spale</t>
  </si>
  <si>
    <t>Celem operacjijest aktywizacja mieszkańców wsi, poprzez zaangażowanie w działania służące podtrzymaniu tradycji związanej z obrzędem Święta Plonów, mocno zakorzenionego w polskiej tradycji oraz będącego zwieńczeniem rolniczego trudu. Ponadto operacja ta służyć będzie ukazaniu dorobku podkarpackiego rolnictwa szczególnie w obszarze dziedzictwa kulturowego i kulinarnego.</t>
  </si>
  <si>
    <t>Forma realizowanej operacji: udział w wystawie</t>
  </si>
  <si>
    <t>Dobre praktyki w realizacji zadań PROW 2014-2020</t>
  </si>
  <si>
    <t xml:space="preserve">Celem operacji jest poinformowanie społeczności lokalnej a także zaprezentowanie przykładów zrealizowanych zadań oraz przekazanie informacji o możliwości jakie daje korzystanie z PROW 2014-2010. Operacja realizuje temat nr 9 i 13 </t>
  </si>
  <si>
    <t>1) spotkanie, 2) impreza plenerowa, 3) film, 4) Konkurs 5) informacja i publikacja w internecie</t>
  </si>
  <si>
    <t>1) Liczba spotakań, 2) Liczba uczestników spotkań, 3) Liczba ipmprez plenerowych, 4) Liczba uczestników imprez plenerowych, 5) Liczba Konkursów, 6) Liczba uczestników konkursu, 7) Liczba informacji w internecie, 8) Liczba stron internetowych</t>
  </si>
  <si>
    <t>1) 1 szt. 2) 50 osób, 3) 1 szt. 4) 400 osób, 5) 1 szt. 6) 23 osoby, 7) 1 szt. 8) 1 szt.</t>
  </si>
  <si>
    <t xml:space="preserve">1. Konkurs-mieszkańcy Gminy, 2. Impreza plenerowa - mieszkancy powiatu rzeszowskiego, 3. Publikacja w internecie - mieszkańcy wojewówdztwa Podkarpackiego, 4. Spotkania - rodziny z gminy Krasne min. 50 osób </t>
  </si>
  <si>
    <t>Marzena Szmigiel - Skomra</t>
  </si>
  <si>
    <t xml:space="preserve">Malawa 416, 36-007 Krasne </t>
  </si>
  <si>
    <t xml:space="preserve">"Partnerstwo i dialog w rozwoju współpracy pomiędzy lokalnymi grupami działania" </t>
  </si>
  <si>
    <t>Celem operacji jest zbudowanie platformy współpracy - partnerstwa w obrzarze działań Lokalnych Grup Działania z wykorzystaniem zasobów lokalnych poprzez nawiazanie współpracy międzyterytorialnej pomiędzy partnerami i wypracowanie innowacyjnych instrumentóww poprawiających wdrażanie inicjatyw w zakresie rozwoju obszarów wiejskich. Operacja realizuje temat   nr 1,  8, 11 i 13.</t>
  </si>
  <si>
    <t xml:space="preserve">1) Liczba wyjazdów studyjnch, 2) Liczba uczestników wyjazdu </t>
  </si>
  <si>
    <t>1) 1 szt. 2) 70 osób</t>
  </si>
  <si>
    <t>Grupa docelowa - przedstawiciele 7 LGD należace do sektora publicznego, gospodarczego, NGO</t>
  </si>
  <si>
    <t xml:space="preserve">Lokalna Grupa Działania Nasze Bieszczady </t>
  </si>
  <si>
    <t xml:space="preserve">Ulica 1000-lecia 1, 38-600 Lesko </t>
  </si>
  <si>
    <t>Gospodarstwo Edukacyjne – nowe trendy dywersyfikacji źródeł przychodów rolników na przykładzie Szwajcarii</t>
  </si>
  <si>
    <t>Celem operacji jest zapoznanie się z funkcjonowaniem gospodartw edukacyjnych w Szwajcarii poprzez zoorganizowanie wyjazdu studyjnego dla 20 osób. Operacja realizuje tematy  7, 8, 9 i 11.</t>
  </si>
  <si>
    <t>1) 1 szt. 2) 20 osób</t>
  </si>
  <si>
    <t>Rolnicy, doradcy zajumący się wdrażaniem nowych inicjatyw na terenach wiejskich, przedstawiciele instytucji rolniczych i okołorolniczych z województwa podkarpackiego</t>
  </si>
  <si>
    <t xml:space="preserve">PODR Boguchwała </t>
  </si>
  <si>
    <t xml:space="preserve">ul.Suszyckich 9, 36-040 Boguchwała </t>
  </si>
  <si>
    <t>Wopływ pozyskiwania środków finansowych oraz poszerzenia  współpracy z lokalnymi podmiotami na rozwój organizacji pozarządowych na obszarach wiejskich.</t>
  </si>
  <si>
    <t>Głównym celem projektu jest podniesienie wiedzy i umiejętności, poprzez organizację szkoleń, wśród członków organizacji pozarządowych w aspekcie  pozyskiwania środków finansowych oraz podnoszenie jakości życia na obszarach wiejskich w konteksicie wykorzystania powyższych środków na rzecz społeczności lokalnej. Operacja realizuje tematy: 1, 9, 12 i 13.</t>
  </si>
  <si>
    <t>Szkolenie, wyjazd studyjny, publikacja</t>
  </si>
  <si>
    <t>1) Liczba szkoleń 2) Liczba uczestników szkoleń 3) Liczba wyjazdów studyjnych 4) Liczba uczestników wyjazdów studyjnych</t>
  </si>
  <si>
    <t xml:space="preserve">1) 3 sz. 2) 75 osób, 3) 3 szt. 4) 75 osób </t>
  </si>
  <si>
    <t>Członkowie organizacji pozarządowych działających formalnie i nieformalnie z terenu województwa poddkarpackiego</t>
  </si>
  <si>
    <t>Małopolskie Stpwarzyszenie  Doradztwa Rolniczego</t>
  </si>
  <si>
    <t>ul. Czysta 21, 31-121 Kraków</t>
  </si>
  <si>
    <t>Gospodarka odpadami w obszarach wiejskich - Wermikompostowanie</t>
  </si>
  <si>
    <t xml:space="preserve">Celem operacji jest zaprezentowanie problemu gospodarowania odpadami na obszarach wiejskich w sposób nowoczeny, z uzględnieniem zamierzenia w kierunku gospodarki o obiegu zamknietym . Operacja realizuje temat 5,8,9. </t>
  </si>
  <si>
    <t xml:space="preserve">Warsztaty, Wyjzd studyjny, Konferencja,  Publikacja </t>
  </si>
  <si>
    <t xml:space="preserve">1) Liczba warsztatów, 2) Liczba uczestników warsztatów, 3) Liczba Wyjazdów studyjnych, 4) Liczba uczestników wyjazdu studyjnego, 5) Liczba konferencji, 6) Liczba uczestników konferencji 7) Liczba monografi  </t>
  </si>
  <si>
    <t>1) 3 szt. 2) 60 osób, 3)  1 szt. 4) 13 osób, 5) 1 szt. 6) 100 osób, 7) 1 szt.</t>
  </si>
  <si>
    <t xml:space="preserve">Rolnicy z województwa podkarpackiego zainteresowani wdrażaniem nowych rozwiązań dotyczących gospodarki odpadami. </t>
  </si>
  <si>
    <t>Uniwersytet Rzeszowski</t>
  </si>
  <si>
    <t xml:space="preserve">Aleja Rejtana 16C, 35-959 Rzeszów </t>
  </si>
  <si>
    <t>Organizacja XXI Regionalnej Wystawy Zwierząt Hodowlanych i Dni Otwartych Drzwi PODR Boguchwała</t>
  </si>
  <si>
    <t>Celem operacji jest promocja osiągnięć podkarpackich rolników oraz regionalnych producentów żywności, a przez to przedstawienie jakości życia na wsi i możliwości rozwoju zawodowego. Wystawa pozwala na wymianę doświadczeń i zapoznanie zainteresowanych osób z innowacyjnymi metodami hodowli ziwerząt  oraz wdrażanie postępu genetycznego oraz poszerzanie wiedzy w zakresie bioróżnorodności z zachowaniem racjonalności pordukcji zwierzęcej. Ponadto zadaniem operacji jest upowszechnianie  wiedzy o nowych technikach i technologiach w pordukcji rolniczej. Dodatkowo wystawa umożliwi nawiązanie kontaktów pozwalających na rozwój gospodarstwa bądź przetwórstwa oraz jego restrukturyzację a przez to zwiększene uzyskanych dochodów. Operacja realizuje temat: 5, 6, 7 i 9.</t>
  </si>
  <si>
    <t>Wystawa, spot odpowiednio w radiu i telewizji, konkurs</t>
  </si>
  <si>
    <t>1) liczba wystaw, 2) Liczba odwiedzających wystawę, 3) liczba emisje reklamy w TVP, 4) Lczba spotów reklamowych w Polskim Radko Rzeszów, 5) liczba konkursów, 6) liczba uczestników konkusu</t>
  </si>
  <si>
    <t>1) 1 szt. 2) 20000 osób, 3) 7 szt. w TVP, 4) 40 spotów radio, 5) 1 szt. 6) 15 uczestników</t>
  </si>
  <si>
    <t>Hodowcy prezentujący zwierzęta, rolnicy odwiedzający wystawę, zwierdzający wystawę z miast i wsi oraz  uczestnicy konkursu: producenci wyrobów spożyczych wysokiej jakości, zakłady przetwórcze, kgw, stowarzyszenia, podmioty gospodarcze oraz indywidualni producenci</t>
  </si>
  <si>
    <t>Podkarpacki Ośrodek Doradztwa Rolniczego</t>
  </si>
  <si>
    <t>ul. Suszyckich 9, 36-040 Boguchwała</t>
  </si>
  <si>
    <t>Promocja obszarów wiejskich w ramach organizacji targów „AGROBIESZCZADY 2019”</t>
  </si>
  <si>
    <t>Operacja ma służyć promowaniu polskich i regionalnych producentów żywności, wytórców produktów lokalnych, lokalnych twórców i artystów, a także poznanie wykorzystywanych na świecie rozwiązań organizacyjnych i technicznych, metod produkcji, uprawy roślin i hodowli zwierząt. Przedsięwzięcie ma w zamyśle dać szansę rozwoju dla lokalnego rynku rolnego i rzemieślniczego. Ponadto celem opreacji jest popularyzowanie  produktów, potraw i dzieł lokalnych rękodzielników pochodzących z terenu Bieszczadów ze szczególnym uwzględnieniem tradycji myśliwskiej i leśnej. Celem jest również identyfikacja i zgromadzenie wiedzy o oryginalnych i regionalnych potrawach i produktach stanowiących dziedzictwo kulinarne kuchni regionalnej oraz zapoznanie szerszego grona odbiorców z potrawami kuchni myśliwskiej, produktami lokalnych twórców i rękodzielników. Operacja realizuje temat: 8</t>
  </si>
  <si>
    <t>Targi, konkurs</t>
  </si>
  <si>
    <t>1) liczba targów, 2) liczba uczestników  targów, 3)  liczba konkursów, 4) liczba uczestników konkursów</t>
  </si>
  <si>
    <t>1) 1 szt. 2) 10000 os. 3) 3 szt. 4) 166 os.</t>
  </si>
  <si>
    <t>Osoby indywidualne, podmioty, rolnicy, rzemieślnicy, wytwórcy produktu lokalnego, podmioty gospodarcze, turyści oraz uczestnicy konkursu</t>
  </si>
  <si>
    <t>Powiat Leski</t>
  </si>
  <si>
    <t>ul. Rynek 1, 38-600 Lesko</t>
  </si>
  <si>
    <t>Dni Błażowej 2019</t>
  </si>
  <si>
    <t>Zwiększenie aktywności mieszkańców terenów wiejskich gminy Błażowa na rzecz pokejmowania inicjatyw służącyc h zapobieganiu wykluczeiu społecznemu, a także poprawa ich pozycji na rynku pracy i pomoc w samozatrudnieniu oraz aktywizacja społeczności wiejskiej, organizacji pozarządowych, instytucji publicznych oraz przedstawicieli sektora prywatnego do do podejmowania lokalnego dialogu, wspólnych działań z uwzględnieniem potencjału ekonomicznego, społecznego i środowiskowego danego obszaru, które służą wzmocnieniu wiejskiej wspólnoty i poprawie warunków życia na wsi. Operacja realizuje temat:5, 9, 12 i13</t>
  </si>
  <si>
    <t>1) liczba imprez plenerowych, 2) szacowana liczba uczestników</t>
  </si>
  <si>
    <t xml:space="preserve">1) 1 szt. 2) 7500 os. </t>
  </si>
  <si>
    <t>Mieszkańcy gminy, powiatu, goście i turyści, twórcy ludowi, rzemieślnicy oraz KGW</t>
  </si>
  <si>
    <t>Plac Jana Pawła II 1, 36-30 Błazowa</t>
  </si>
  <si>
    <t>Gminne Święto Chleba w Parku Buczyna w Górze Ropczyckiej</t>
  </si>
  <si>
    <t>Celem operacji jest aktywizacja lokalnej społeczności prowadząca do podejmowania inicjatyw służących wielokierunkowemu rozwojowi miejscowości Góra Ropczycka. Operacja realizuje temat: 7 i 9.</t>
  </si>
  <si>
    <t>Warsztaty, impreza plenerowa</t>
  </si>
  <si>
    <t>1) liczba warsztatów, 2) liczba uczestników warsztatów, 3) liczba imprez plenerowych</t>
  </si>
  <si>
    <t>1) 1 szt. 2) 40 os. 3) szacowana liczba uczestników 900 os.</t>
  </si>
  <si>
    <t xml:space="preserve">Mieszkańcy gminy oraz województwa  </t>
  </si>
  <si>
    <t>ul. Rynek 1, 39-120 Sędziszów Małopolski</t>
  </si>
  <si>
    <t>Dni tradycji i kultury Ziemi Brzozowskiej</t>
  </si>
  <si>
    <t>Celem operacji jest zwiększenie aktywności mieszkańców terenów wiejskich gmniny Brzozów, nadanie impulsu do rozwoju obszarów wiejskich, w tym także kreowanie miejsc pracy, a także pobudzanie inicjatyw służących zapobieganiu wykluczeniu społecznemu.Operacja rrealizuje temat: 9.</t>
  </si>
  <si>
    <t>1) Liczba warsztatów, 2) liczba uczestników warsztatów, 3) liczba imprez plenerowych, 4) szacowana liczba uczestników imprezy plenerowej</t>
  </si>
  <si>
    <t>1) 9 szt. 2) 180 os. 3) 1 szt. 4) 2000 os.</t>
  </si>
  <si>
    <t>Mieszkańcy terenów wiejskich gminy Brzozów, twórcy rzemiosła ludowego i folkloru, goście i turyści</t>
  </si>
  <si>
    <t xml:space="preserve"> Gmina Brzozów</t>
  </si>
  <si>
    <t>ul. Armii Krajowej 1, 36-200 Brzozów</t>
  </si>
  <si>
    <t>Akademia Umiejętności – uaktywnienie mieszkańców z terenów Gminy Przecław poprzez ich udział w zajęciach warsztatowych</t>
  </si>
  <si>
    <t>Celem operacji jest aktywizacja mieszkańców wsi na rzecz podejmowania inicjatyw w zakresie rozwoju obszarów wiejskich. Realizacja operacji wpłynie w sposób pośredni na zachęcenie osób młodych i seniorów do aktywności poprzez umożliwienie im rozwijania ich pasji, zainteresowań i umiejętności. Przyczyni się do integracji międzypokoleniowej oraz zapobiegnie wykluczeniu społecznemu  tych dwóch grup społecznych. Operacja realizuje teamat: 9.</t>
  </si>
  <si>
    <t>1) Liczba warsztatów, 2) liczba uczestników warsztatów,</t>
  </si>
  <si>
    <t xml:space="preserve">1) 3 szt. 2) 28 osaób, </t>
  </si>
  <si>
    <t>Seniorzy w tym członkinie KGW z ternu gminy Przecław oraz osoby młoded do 35 roku życia.</t>
  </si>
  <si>
    <t>Dom Kultury w Przecławiu</t>
  </si>
  <si>
    <t>ul. Zielona 52, 39-320 Przecław</t>
  </si>
  <si>
    <t>Wyjazd studyjny ukierunkowany na wspieranie rozwoju gospodarczego wsi i upowszechnienie wiedzy w zakresie optymalizacji wykorzystania zasobów środowiska naturalnego</t>
  </si>
  <si>
    <t>Celem operacj jest włączenie mieszkańców Podkarpacia ze szczególnym uwzgkędnieniem obszaru LGD "PROWENT" do planowania i wdrażania lokalnych inicjatyw aktywizujących i promujących rozwój przedsiębiorczości opartej na lokalnych zasobach środowiska naturalnego. Operacja realizuje temat: 8.</t>
  </si>
  <si>
    <t>1) Liczba wyjazdów, 2) Liczba uczestników wyjazdu</t>
  </si>
  <si>
    <t>1) 1 szt. 2) 40 osób</t>
  </si>
  <si>
    <t>Projekt skierowany jest do grupy osób, w tym animatorów życia społecznego, liderów lokalnych, przedstawicieli organizacji pozarządowych działających na rzecz rozwoju obszarów wiejskich i aktywizacji, gospodarstw agroturystycznych, przedstawicieli obiektów turystyki, a także członków LGD. Przynajmniej 20% uczestników to osoby wykluczone społecznie (w szczególności starsze, młodzież, niepoełnosprawni)</t>
  </si>
  <si>
    <t>Partnerstwo dla Rozwoju Obszarów Wiejskich Ekonomika- Nauka- Tradycja "PROWENT" LGD</t>
  </si>
  <si>
    <t>ul. Sienkiewicza 1, 39-300 Mielec</t>
  </si>
  <si>
    <t>„Rolnictwo i żywność eko – dobry wybór”</t>
  </si>
  <si>
    <t>Celem operacji jest identyfikacja i szerzenie dobrych praktyk w zakresie rolnictwa ekologicznego oraz upowszechnianie wiedzy z zakresu rolnictwa i żywności ekologicznej poprzez: organizację konkursu na najlepsze gospodarstwo ekologiczne w województwie podkarpackim w 2019, opracowanie i dystrybucja 500 szt. publikacji "EKO-dobry wybór" oraz stworzenie stoisk wystawienniczych dla poroducentów ekologicznych podczas Dni Otwartych Drzwi oraz Jesiennej Giełdy Orgrodniczej.</t>
  </si>
  <si>
    <t>Stoisko wystwawiennicze, publikacja, konkurs</t>
  </si>
  <si>
    <t>1) Ilość stoisk wystawienniczych, 2) Ilość osób odwiedzających stoiska, 3) Liczba tytułów publikacji, 4) Ilość nakładu, 5) Ilość konkursów, 6) Ilość uczestników</t>
  </si>
  <si>
    <t>1) 20 szt. 2) 10000 osób, 3) 1 szt. 4) 500 szt. 5) 1 szt. 6) konkurs otwarty</t>
  </si>
  <si>
    <t>1. Rolnicy pragnący zapoznać się z nowościami i trendami w produkcji roślinnej i zwierzęcej, nowymi typami maszyn rolniczych oraz potencjali producenci i konsumenci żywności ekologicznej, doradcy. 2. Producenci z terenu województwa podkarpackiego, posiadający certyfiat gospodarstwa ekologicznego wydany przez upoważnioną jednostkę certfikujacą.</t>
  </si>
  <si>
    <t>"Tradycyjne wesele regionu przeworskiego - obrzędy, zwyczaje, wierzenia i potrawy"</t>
  </si>
  <si>
    <t>Celem operacji jest popularyzacja zjawiska kultury ludowej, jakim było dawne wesele wiejskie . Dzieki publikacji ukazane zostanie bogactwo i specyfika obrzędu wesele w regionie przeworskim. Operacja realizuje temat nr 1, 9 i 11</t>
  </si>
  <si>
    <t xml:space="preserve"> Liczba publikacji</t>
  </si>
  <si>
    <t xml:space="preserve">1000 egz. </t>
  </si>
  <si>
    <t>Mieszkańcy powiatu przeworskiego</t>
  </si>
  <si>
    <t>Powiat Przeworski</t>
  </si>
  <si>
    <t>ul.Jagiellońska 10, 37-200 Przeworsk</t>
  </si>
  <si>
    <t>"Starych potraw smak i urok - Wojewódzki Konkurs Kapel Ludowych</t>
  </si>
  <si>
    <t>Celem operacji "Starych Potraw Smak i Urok - Wojewódzki Konkurs Kapel Ludowych" jest ochrona dziecictwa kulturowego naszego województwa, zwłaszcza jego terenów wiejskich a także krzewienie bogatych tradycji zakorzenionych w kulturze ludowej i obrzędowej mieszkańców Podkarpacia a przede wszystkim aktywizacja mieszkańców wsi. Operacja realizuje temat nr 1, 9 i 11.</t>
  </si>
  <si>
    <t>Impreza plenerowa, Konkurs</t>
  </si>
  <si>
    <t>1) Liczba impresz plenerowych, 2) Liczba uczestników imprezy plenerowej 3) Liczba konkursów, 4) Liczba uczestników konkursów</t>
  </si>
  <si>
    <t xml:space="preserve">1) 1sz. 2) 3000 osób, 3) 2 szt. 4) 35 uczestników konkursów,   </t>
  </si>
  <si>
    <t>Grupę docelową operacji stanowią wszytskie zainteresowane podmioty: przede wszystkim osoby starsze niepełnosprawne i zmarginalizowane, osoby prywatne, stowarzyszenia, grupy nieformalne, twórcy i artyści ludowi oraz działające na Podkarpackiu kapele ludowe</t>
  </si>
  <si>
    <t>Gminny Ośrodek Kultury w Błażowej</t>
  </si>
  <si>
    <t xml:space="preserve">Ul. Armii Krajowej  17A, 36-030 Błażowa </t>
  </si>
  <si>
    <t>"Podkarpackie Smaki"</t>
  </si>
  <si>
    <t>Celem operacji jest aktywizacja społeczna oraz budowanie świadomości w środowisku lokalnym odnosnie walorów i promocji produktów regionalnych. Operacja realizuje temat nr 5.</t>
  </si>
  <si>
    <t>Warsztaty, Impreza plenerowa, Stoisko wystawiennicze,  Konkurs, Mistrzowskie pokazy kulinarne</t>
  </si>
  <si>
    <t>1) Liczba warsztatów, 2) Liczba uczestników warsztatów, 3) Liczba imprez plenerowych,4)  Liczba uczestników imprezy plenerowej 5) Liczba stoisk wystawienniczych, 6) Liczba odwiedzających stoiska,  7) Licza konkursów, 8) Liczba uczestników konkursów, 9) Liczba Mistrzowskich pokazów kulinarnych, 10) Liczba uczestnkiów pokazów</t>
  </si>
  <si>
    <t>1. 12 szt. 2) 100 osób, 3) 1 szt. 4) 600 osób, 5) 10 szt. 6)  300 osób, 7)1 szt. 8) 6 uczestników, 9)  7 szt. 10) 300 osób</t>
  </si>
  <si>
    <t xml:space="preserve">Przedstawicielki reprezentujace Koła Gospodyń Wiejskich z Gminy Cieszanów, Grupa młodzieży z Zespołu Szkół Gastronomicznych w Oleszycach Przestawiciele branży gastronomicznej , grupa producentów i Kół Gospodyń Wiejskich tworzących "ryneczek produktów tradycyjnych", społeczność lokalna i turyści uczestniczacy w imprezie plenerowej. </t>
  </si>
  <si>
    <t xml:space="preserve">Centrum Kultury i Sportu w Cieszanowie </t>
  </si>
  <si>
    <t xml:space="preserve">ul. Kościuszki 4 , 37-611 Cieszanów </t>
  </si>
  <si>
    <t>Promocja tradycyjnych produktów lokalnych "Znad Tanwi i Sanu"</t>
  </si>
  <si>
    <t>Celem operacji jest ochrona produktów lokalnych, zwiększenie udziału zainteresowanych stron we wdrażaniu inicjatyw na rzecz rozwoju obszarów wiejskich, będzie zwiększeniem aktywności podmiotów z terenu powiatu Niżańskiegom. Operacja realizuje temat nr 9</t>
  </si>
  <si>
    <t>Stoisko wystawiennicze, Konkurs</t>
  </si>
  <si>
    <t>1) Liczba stoisk, 2) Liczba odwiedzających stoiska, 3) Liczba konkursów 4) Liczba uczestników konkursu</t>
  </si>
  <si>
    <t xml:space="preserve">1) 12 szt. 2) 1500 osób, 3) 1 szt. 4) 12 uczestników </t>
  </si>
  <si>
    <t xml:space="preserve">Koła Gospodyń Wiejskich, Stowarzyszenia, Grupy nieformalne </t>
  </si>
  <si>
    <t>Towarzystwo Przyjaciół Wsi Bieliniec</t>
  </si>
  <si>
    <t xml:space="preserve">ul.Św. Jana Pawła II 27, 37-410 Bieliniec </t>
  </si>
  <si>
    <t xml:space="preserve">Promocja produktów tradycyjnych Powiatu Niżańskiego </t>
  </si>
  <si>
    <t xml:space="preserve">Celem operacji jest zwiekszenie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Operacja realizuje temat nr 9.   </t>
  </si>
  <si>
    <t>1) Liczba imprez plenerowych, 2) Liczba uczrestników imprezy plenerowej 3) Liczba Konkursów 4) Liczba  uczestników Konkursu</t>
  </si>
  <si>
    <t>1) 1 szt. 2) 1100 3) 1 szt. 4) 15 uczestników</t>
  </si>
  <si>
    <t>Mieszkancy województwa podkaprackiego, lubelskiego oraz 15 podmiotów zainteresowanych udziałem w konkursie ( 120 osób0)</t>
  </si>
  <si>
    <t xml:space="preserve">III </t>
  </si>
  <si>
    <t xml:space="preserve">Powiat Niżański </t>
  </si>
  <si>
    <t xml:space="preserve">Plac Wolności 2, 37-400 Nisko </t>
  </si>
  <si>
    <t>Gromadzenie przykładów operacji realizowanych w ramach Programu Rozwoju Obszarów Wiejskich 2014-2020 w województwie podlaskim</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</si>
  <si>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</si>
  <si>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t>Informacje i publikacje w Internecie/ Konkurs</t>
  </si>
  <si>
    <t>Inne materiały informacyjne – forma elektroniczna dostępna w internecie / konkursy/ uczestnicy konkursów</t>
  </si>
  <si>
    <t>9/1/ min. 4</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</si>
  <si>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</si>
  <si>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</si>
  <si>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</si>
  <si>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</si>
  <si>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r>
      <rPr>
        <b/>
        <sz val="11"/>
        <color indexed="8"/>
        <rFont val="Calibri"/>
        <family val="2"/>
        <charset val="238"/>
        <scheme val="minor"/>
      </rPr>
      <t>Cel operacji:</t>
    </r>
    <r>
      <rPr>
        <sz val="11"/>
        <color indexed="8"/>
        <rFont val="Calibri"/>
        <family val="2"/>
        <charset val="238"/>
        <scheme val="minor"/>
      </rPr>
      <t xml:space="preserve">  Podniesienie poziomu wiedzy i kompetencji  LGD w procesie wdrażania RLKS. </t>
    </r>
    <r>
      <rPr>
        <b/>
        <sz val="11"/>
        <color indexed="8"/>
        <rFont val="Calibri"/>
        <family val="2"/>
        <charset val="238"/>
        <scheme val="minor"/>
      </rPr>
      <t>Przedmiot operacji:</t>
    </r>
    <r>
      <rPr>
        <sz val="11"/>
        <color indexed="8"/>
        <rFont val="Calibri"/>
        <family val="2"/>
        <charset val="238"/>
        <scheme val="minor"/>
      </rPr>
      <t xml:space="preserve"> Wsparcie kompetencyjne LGD w procesie wdrażania LSR/RLKS poprzez zorganizowanie forum LGD, wymiana doświadczeń LGD, upowszechnianie dobrych praktyk w zakresie RLKS. </t>
    </r>
    <r>
      <rPr>
        <b/>
        <sz val="11"/>
        <color indexed="8"/>
        <rFont val="Calibri"/>
        <family val="2"/>
        <charset val="238"/>
        <scheme val="minor"/>
      </rPr>
      <t xml:space="preserve">Temat operacji: </t>
    </r>
    <r>
      <rPr>
        <sz val="11"/>
        <color indexed="8"/>
        <rFont val="Calibri"/>
        <family val="2"/>
        <charset val="238"/>
        <scheme val="minor"/>
      </rPr>
      <t>Upowszechnianie wiedzy w zakresie planowania rozwoju lokalnego z uwzględnieniem potencjału ekonomicznego, społecznego i środowiskowego danego obszaru.</t>
    </r>
  </si>
  <si>
    <t>Liczba konferencji/ Liczba uczestników konferencji</t>
  </si>
  <si>
    <t>1/min. 25</t>
  </si>
  <si>
    <t>Przedstawiciele LGD oraz instytucji zarządzającej/ wdrażającej RLKS</t>
  </si>
  <si>
    <t>Cykl warsztatów praktycznych dla uczniów i kadr szkół rolniczych w zakresie doboru odmian</t>
  </si>
  <si>
    <t>Liczba warsztatów/ Uczestnicy warsztatów</t>
  </si>
  <si>
    <t>2/253</t>
  </si>
  <si>
    <t>Uczniowie i nauczyciele szkół rolniczych z województwa podlaskiego</t>
  </si>
  <si>
    <t xml:space="preserve">Popularyzacja przetwórstwa mleka na Podlasiu, jako dodatkowego źródła dochodu </t>
  </si>
  <si>
    <r>
      <rPr>
        <b/>
        <sz val="11"/>
        <rFont val="Calibri"/>
        <family val="2"/>
        <charset val="238"/>
        <scheme val="minor"/>
      </rPr>
      <t>Cel operacji:</t>
    </r>
    <r>
      <rPr>
        <sz val="11"/>
        <rFont val="Calibri"/>
        <family val="2"/>
        <charset val="238"/>
        <scheme val="minor"/>
      </rPr>
      <t xml:space="preserve"> 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</si>
  <si>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Liczba warsztatów/uczestnicy warsztatów</t>
  </si>
  <si>
    <t>min. 2/ min. 40</t>
  </si>
  <si>
    <t>Osoby rozważające podjęcie działalności gospodarczej w zakresie trurystyki wiejskiej lub małego przetwórstwa zamieszkujące obszary wiejskie województwa podlaskiego, koła gospodyń wiejskich</t>
  </si>
  <si>
    <t>Wydanie poradnika "Zasady procesu produkcyjnego i higieny w zatwierdzonej urzędowo serowarni farmerskiej i rzemieślniczej"</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</si>
  <si>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</si>
  <si>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</si>
  <si>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</si>
  <si>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</si>
  <si>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t>Badanie</t>
  </si>
  <si>
    <t>Publikacje samodzielne – forma elektroniczna dostępna w internecie</t>
  </si>
  <si>
    <t>Współpraca na "zerowym kilometrze" - włoskie inspiracje w sektorze rolnym</t>
  </si>
  <si>
    <r>
      <rPr>
        <b/>
        <sz val="11"/>
        <rFont val="Calibri"/>
        <family val="2"/>
        <charset val="238"/>
        <scheme val="minor"/>
      </rPr>
      <t xml:space="preserve">Cel operacji: </t>
    </r>
    <r>
      <rPr>
        <sz val="11"/>
        <rFont val="Calibri"/>
        <family val="2"/>
        <charset val="238"/>
        <scheme val="minor"/>
      </rPr>
      <t xml:space="preserve">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 xml:space="preserve">Temat operacji: </t>
    </r>
    <r>
      <rPr>
        <sz val="11"/>
        <rFont val="Calibri"/>
        <family val="2"/>
        <charset val="238"/>
        <scheme val="minor"/>
      </rPr>
      <t xml:space="preserve">Wspieranie tworzenia sieci współpracy partnerskiej dotyczącej rolnictwa i obszarów wiejskich przez podnoszenie poziomu wiedzy w tym zakresie.           </t>
    </r>
  </si>
  <si>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</si>
  <si>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</si>
  <si>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</si>
  <si>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</si>
  <si>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</si>
  <si>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r>
      <rPr>
        <b/>
        <sz val="11"/>
        <rFont val="Calibri"/>
        <family val="2"/>
        <charset val="238"/>
        <scheme val="minor"/>
      </rPr>
      <t xml:space="preserve">Cel operacji: </t>
    </r>
    <r>
      <rPr>
        <sz val="11"/>
        <rFont val="Calibri"/>
        <family val="2"/>
        <charset val="238"/>
        <scheme val="minor"/>
      </rPr>
      <t xml:space="preserve">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r>
      <rPr>
        <b/>
        <sz val="11"/>
        <rFont val="Calibri"/>
        <family val="2"/>
        <charset val="238"/>
        <scheme val="minor"/>
      </rPr>
      <t xml:space="preserve">     </t>
    </r>
    <r>
      <rPr>
        <sz val="11"/>
        <rFont val="Calibri"/>
        <family val="2"/>
        <charset val="238"/>
        <scheme val="minor"/>
      </rPr>
      <t xml:space="preserve">    </t>
    </r>
  </si>
  <si>
    <t>Targi, wystawy</t>
  </si>
  <si>
    <t>Liczba targów/wystaw</t>
  </si>
  <si>
    <t>min. 1</t>
  </si>
  <si>
    <t>Odwiedzający targi, potencjalni konsumenci  produktów rolno- spożywczych, producenci żywności wysokiej jakości - wystawcy podczas targów</t>
  </si>
  <si>
    <t>Olimpiada Aktywności Wiejskiej</t>
  </si>
  <si>
    <r>
      <rPr>
        <b/>
        <sz val="11"/>
        <color indexed="8"/>
        <rFont val="Calibri"/>
        <family val="2"/>
        <charset val="238"/>
        <scheme val="minor"/>
      </rPr>
      <t xml:space="preserve">Cel operacji: </t>
    </r>
    <r>
      <rPr>
        <sz val="11"/>
        <color indexed="8"/>
        <rFont val="Calibri"/>
        <family val="2"/>
        <charset val="238"/>
        <scheme val="minor"/>
      </rPr>
      <t xml:space="preserve">Aktywizacja oraz wzmocnienie potencjału społecznego mieszkańców obszarów wiejskich. </t>
    </r>
    <r>
      <rPr>
        <b/>
        <sz val="11"/>
        <color indexed="8"/>
        <rFont val="Calibri"/>
        <family val="2"/>
        <charset val="238"/>
        <scheme val="minor"/>
      </rPr>
      <t>Przedmiot operacji: U</t>
    </r>
    <r>
      <rPr>
        <sz val="11"/>
        <color indexed="8"/>
        <rFont val="Calibri"/>
        <family val="2"/>
        <charset val="238"/>
        <scheme val="minor"/>
      </rPr>
      <t xml:space="preserve">kazanie najlepszych praktyk związanych z rozwojem obszrów wiejskich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obszarach innych niż wskazane w pkt. 4.7.   </t>
    </r>
  </si>
  <si>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</si>
  <si>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</si>
  <si>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</si>
  <si>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</si>
  <si>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</si>
  <si>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min. 1/ min. 20</t>
  </si>
  <si>
    <t>Konferencja agroturystyczna</t>
  </si>
  <si>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 </t>
    </r>
    <r>
      <rPr>
        <b/>
        <sz val="11"/>
        <rFont val="Calibri"/>
        <family val="2"/>
        <charset val="238"/>
        <scheme val="minor"/>
      </rPr>
      <t xml:space="preserve">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 xml:space="preserve">Temat operacji: </t>
    </r>
    <r>
      <rPr>
        <sz val="11"/>
        <rFont val="Calibri"/>
        <family val="2"/>
        <charset val="238"/>
        <scheme val="minor"/>
      </rPr>
      <t xml:space="preserve">Upowszechnianie wiedzy w zakresie optymalizacji wykorzystywania przez mieszkańców obszarów wiejskich zasobów środowiska naturalnego. </t>
    </r>
  </si>
  <si>
    <t>Liczba konferencji/uczestnicy konferencji</t>
  </si>
  <si>
    <t>1/min. 50</t>
  </si>
  <si>
    <t>Mieszkańcy obszarów wiejskich (w szczególności podmioty prowadzące obiekty agroturystyczne)</t>
  </si>
  <si>
    <t>145 lat pszczelarzy na Sejneńszczyźnie</t>
  </si>
  <si>
    <r>
      <rPr>
        <b/>
        <sz val="11"/>
        <rFont val="Calibri"/>
        <family val="2"/>
        <charset val="238"/>
        <scheme val="minor"/>
      </rPr>
      <t>Cel operacji:</t>
    </r>
    <r>
      <rPr>
        <sz val="11"/>
        <rFont val="Calibri"/>
        <family val="2"/>
        <charset val="238"/>
        <scheme val="minor"/>
      </rPr>
      <t xml:space="preserve"> Popularyzacja uczestnictwa pszczelarzy w systemach jakości żywności oraz zachęcenie młodego pokolenia do kultywowania tradycji pszczelarskich. </t>
    </r>
    <r>
      <rPr>
        <b/>
        <sz val="11"/>
        <rFont val="Calibri"/>
        <family val="2"/>
        <charset val="238"/>
        <scheme val="minor"/>
      </rPr>
      <t xml:space="preserve">Przedmiot operacji: </t>
    </r>
    <r>
      <rPr>
        <sz val="11"/>
        <rFont val="Calibri"/>
        <family val="2"/>
        <charset val="238"/>
        <scheme val="minor"/>
      </rPr>
      <t xml:space="preserve">Popularyzacja "Miodu wielokwiatowego z Sejneńszczyzny/Łoździej" w kontekście rozwoju wsi oraz umacnianie pozycji tego produktu w świadomości społeczności lokalnej. </t>
    </r>
    <r>
      <rPr>
        <b/>
        <sz val="11"/>
        <rFont val="Calibri"/>
        <family val="2"/>
        <charset val="238"/>
        <scheme val="minor"/>
      </rPr>
      <t xml:space="preserve">Temat operacji: </t>
    </r>
    <r>
      <rPr>
        <sz val="11"/>
        <rFont val="Calibri"/>
        <family val="2"/>
        <charset val="238"/>
        <scheme val="minor"/>
      </rPr>
      <t>Upowszechnianie  wiedzy  w  zakresie  systemów  jakości żywności, o których mowa w art. 16 ust. 1 lit. a lub b rozporządzenia nr 1305/2013</t>
    </r>
  </si>
  <si>
    <t>1/min. 100</t>
  </si>
  <si>
    <t>Społeczność lokalna powiatu sejneńskiego i okolic, pszczelarze, młodzież, przedstawiciele administracji publicznej</t>
  </si>
  <si>
    <t>Od pomysłu do zmiany. Konferencja Sieciująca LGD: Promocja i Współpraca Regionalna i Międzyterytorialna.</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</si>
  <si>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</si>
  <si>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</si>
  <si>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</si>
  <si>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</si>
  <si>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</si>
  <si>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</si>
  <si>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</si>
  <si>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</si>
  <si>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</si>
  <si>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</si>
  <si>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</si>
  <si>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</si>
  <si>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</si>
  <si>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</si>
  <si>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</si>
  <si>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</si>
  <si>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</si>
  <si>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</si>
  <si>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</si>
  <si>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</si>
  <si>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</si>
  <si>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</si>
  <si>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</si>
  <si>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</si>
  <si>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</si>
  <si>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</si>
  <si>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</si>
  <si>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</si>
  <si>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</si>
  <si>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</si>
  <si>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</si>
  <si>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</si>
  <si>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Rozwój przedsiębiorczości wiejskiej na terenie Powiatu Monieckiego</t>
  </si>
  <si>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</si>
  <si>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</si>
  <si>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</si>
  <si>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</si>
  <si>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</si>
  <si>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</si>
  <si>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</si>
  <si>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</si>
  <si>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</si>
  <si>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</si>
  <si>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</si>
  <si>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</si>
  <si>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</si>
  <si>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</si>
  <si>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</si>
  <si>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</si>
  <si>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</si>
  <si>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</si>
  <si>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</si>
  <si>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</si>
  <si>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</si>
  <si>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</si>
  <si>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</si>
  <si>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</si>
  <si>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</si>
  <si>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t xml:space="preserve">Osoby zainteresowane utworzeniem inkubatora kuchennego z powiatu bielskiego i hajnowskiego/ przedstawiciele LGD/ przedstawiciele Podlaskiej Izby Rolniczej </t>
  </si>
  <si>
    <t>W poszukiwaniu innowacyjnych rozwiązań odnawialnych źródeł energii</t>
  </si>
  <si>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</si>
  <si>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</si>
  <si>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</si>
  <si>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</si>
  <si>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</si>
  <si>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</si>
  <si>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</si>
  <si>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</si>
  <si>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</si>
  <si>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</si>
  <si>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</si>
  <si>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</si>
  <si>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</si>
  <si>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</si>
  <si>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</si>
  <si>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</si>
  <si>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</si>
  <si>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</si>
  <si>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</si>
  <si>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</si>
  <si>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</si>
  <si>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</si>
  <si>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</si>
  <si>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</si>
  <si>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</si>
  <si>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</si>
  <si>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Brama na Podlasie – Bramą do lokalnych tradycji</t>
  </si>
  <si>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</si>
  <si>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</si>
  <si>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</si>
  <si>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</si>
  <si>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</si>
  <si>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r>
      <t xml:space="preserve">Cel operacji: </t>
    </r>
    <r>
      <rPr>
        <sz val="11"/>
        <rFont val="Calibri"/>
        <family val="2"/>
        <charset val="238"/>
        <scheme val="minor"/>
      </rPr>
      <t xml:space="preserve">Aktywizacja mieszkańców wsi oraz promowanie jakości życia na wsi. </t>
    </r>
    <r>
      <rPr>
        <b/>
        <sz val="11"/>
        <rFont val="Calibri"/>
        <family val="2"/>
        <charset val="238"/>
        <scheme val="minor"/>
      </rPr>
      <t xml:space="preserve">Przedmiot operacji: </t>
    </r>
    <r>
      <rPr>
        <sz val="11"/>
        <rFont val="Calibri"/>
        <family val="2"/>
        <charset val="238"/>
        <scheme val="minor"/>
      </rPr>
      <t xml:space="preserve"> Przedmiotem operacji jest organizacja bezpłatnych zajęć dla dzieci i młodzieży rozwijających zdolności plastyczne i manualne.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t>
    </r>
  </si>
  <si>
    <t>Zajęcia edukacyjne</t>
  </si>
  <si>
    <t>Liczba przeprowadzonych zajęć/ Liczba osób uczestniczących na zajęciach</t>
  </si>
  <si>
    <t>Dzieci i młodzież w wieku szkolnym z terenu Gminy Grajewo</t>
  </si>
  <si>
    <t>Stowarzyszenie Rozwoju Gminy Grajewo</t>
  </si>
  <si>
    <t xml:space="preserve">Wojewodzin 2, 19-200 Grajewo </t>
  </si>
  <si>
    <t>„Sery Korycińskie – jak je ugryźć ?”- II edycja</t>
  </si>
  <si>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</si>
  <si>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t xml:space="preserve">Liczba tytułów publikacji/ Nakład </t>
  </si>
  <si>
    <t>1/2500</t>
  </si>
  <si>
    <t>Stowarzyszenie „Korycinianki”</t>
  </si>
  <si>
    <t>ul .Knyszyńska 2a, 16-140 Korycin</t>
  </si>
  <si>
    <t>Dzień Konia na Podlasiu XV edycja</t>
  </si>
  <si>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</si>
  <si>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</si>
  <si>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</si>
  <si>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</si>
  <si>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</si>
  <si>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</si>
  <si>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</si>
  <si>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</si>
  <si>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</si>
  <si>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</si>
  <si>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</si>
  <si>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Rolnicy, doradcy rolni, pracownicy urzędów gmin i miast</t>
  </si>
  <si>
    <t>Organizacja Święta Gminy Zambrów</t>
  </si>
  <si>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</si>
  <si>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t xml:space="preserve">Mieszkańcy Gminy Zambrów oraz goście spoza obszaru gminy </t>
  </si>
  <si>
    <t>Gmina Zambrów</t>
  </si>
  <si>
    <t>ul. Fabryczna 3, 18-300 Zambrów</t>
  </si>
  <si>
    <t>Biesiada żniwiarzy – tradycje gminy Kołaki Kościelne</t>
  </si>
  <si>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</si>
  <si>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 xml:space="preserve"> Liczba imprez plenerowych/ Liczba uczestników imprez plenerowych</t>
  </si>
  <si>
    <t>1/280</t>
  </si>
  <si>
    <t>Mieszkańcy Gminy Kołaki Kościelne oraz osoby zainteresowane poznaniem walorów kulturowych i kulinarnych gminy</t>
  </si>
  <si>
    <t>Cykl innowacyjnych warsztatów praktycznych dla uczniów i kadr szkół rolniczych w zakresie doboru odmian</t>
  </si>
  <si>
    <t>7/310</t>
  </si>
  <si>
    <t>Popularyzacja przetwórstwa jako dodatkowego źródła dochodu w gospodarwstwach rolnych</t>
  </si>
  <si>
    <r>
      <rPr>
        <b/>
        <sz val="11"/>
        <color indexed="8"/>
        <rFont val="Calibri"/>
        <family val="2"/>
        <charset val="238"/>
        <scheme val="minor"/>
      </rPr>
      <t>Cel operacji:</t>
    </r>
    <r>
      <rPr>
        <sz val="11"/>
        <color indexed="8"/>
        <rFont val="Calibri"/>
        <family val="2"/>
        <charset val="238"/>
        <scheme val="minor"/>
      </rPr>
      <t xml:space="preserve"> Celem operacji jest ułatwienie wymiany wiedzy w zakresie wytwarzania produktów z dostępnych w gospodarstwie rolnym surowców oraz popularyzacja przetwórstwa, jako dodatkowego źródła dochodu. </t>
    </r>
    <r>
      <rPr>
        <b/>
        <sz val="11"/>
        <color indexed="8"/>
        <rFont val="Calibri"/>
        <family val="2"/>
        <charset val="238"/>
        <scheme val="minor"/>
      </rPr>
      <t xml:space="preserve">Przedmiot operacji:  </t>
    </r>
    <r>
      <rPr>
        <sz val="11"/>
        <color indexed="8"/>
        <rFont val="Calibri"/>
        <family val="2"/>
        <charset val="238"/>
        <scheme val="minor"/>
      </rPr>
      <t xml:space="preserve">Zapoznanie uczestników warsztatów z metodami wytwarzania produktów spożywczych i przemysłowych w warunkach domowych oraz zachęcenie osób zamieszkujących obszary wiejskie do rozpoczęcia  działalność, w zakresie działalności zwiazanej z turystyką wiejską lub małym przetwórstwem.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</si>
  <si>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min. 1/min. 15</t>
  </si>
  <si>
    <t>Jak optymalnie wyzwolić potencjał regionu w zakresie jego rozwoju z wykorzystaniem żywności wysokiej jakości oraz skracania łańcucha dostaw?</t>
  </si>
  <si>
    <t>Instytucje i organizacje wspierające rozwój obszarów wiejskich</t>
  </si>
  <si>
    <t>"Jak samorząd może animować rozwój obszarów wiejskich poprzez rozwój krótkich łańcuchów dystrybucji żywności?" - spotkanie poświęcone wymianie wiedzy tematycznej i prezentacji m.in. rezultatów wizyty we Włoszech w 2018 r. oraz sieciowaniu działań.</t>
  </si>
  <si>
    <r>
      <rPr>
        <b/>
        <sz val="11"/>
        <color indexed="8"/>
        <rFont val="Calibri"/>
        <family val="2"/>
        <charset val="238"/>
        <scheme val="minor"/>
      </rPr>
      <t>Cel operacji:</t>
    </r>
    <r>
      <rPr>
        <sz val="11"/>
        <color indexed="8"/>
        <rFont val="Calibri"/>
        <family val="2"/>
        <charset val="238"/>
        <scheme val="minor"/>
      </rPr>
      <t xml:space="preserve"> Zwiększenie zaangażowania samorzadu terytorialnego w propagowanie krótkich łańcuchów dystrybucji żywności. </t>
    </r>
    <r>
      <rPr>
        <b/>
        <sz val="11"/>
        <color indexed="8"/>
        <rFont val="Calibri"/>
        <family val="2"/>
        <charset val="238"/>
        <scheme val="minor"/>
      </rPr>
      <t>Przedmiot operacji:</t>
    </r>
    <r>
      <rPr>
        <sz val="11"/>
        <color indexed="8"/>
        <rFont val="Calibri"/>
        <family val="2"/>
        <charset val="238"/>
        <scheme val="minor"/>
      </rPr>
      <t xml:space="preserve"> Zorganizowanie konferencji związanej z propagowaniem rezultatów KSOW i zachęcaniem JST do włączania się w tematykę produktu lokalnego.</t>
    </r>
    <r>
      <rPr>
        <b/>
        <sz val="11"/>
        <color indexed="8"/>
        <rFont val="Calibri"/>
        <family val="2"/>
        <charset val="238"/>
        <scheme val="minor"/>
      </rPr>
      <t>Temat operacji</t>
    </r>
    <r>
      <rPr>
        <sz val="11"/>
        <color indexed="8"/>
        <rFont val="Calibri"/>
        <family val="2"/>
        <charset val="238"/>
        <scheme val="minor"/>
      </rPr>
      <t>: wspieranie tworzenia sieci współpracy partnerskiej dotyczącej rolnictwa i obszarów wiejskich przez podnoszenie poziomu wiedzy w tym zakresie</t>
    </r>
  </si>
  <si>
    <t>1/50</t>
  </si>
  <si>
    <t>JST, Instytucje i organizacje wspierające rozwój obszarów wiejskich</t>
  </si>
  <si>
    <t>Elastyczność prawa żywnościowego w zakresie produkcji lokalnej - spotkanie poświęcone wymianie wiedzy tematycznej związanej z przepisami higienicznymi mającymi wpływ na rozwój obszarów wiejskich ze szczególnym uwzględnieniem rolniczego handlu detalicznego oraz inkubatorów kuchennych</t>
  </si>
  <si>
    <r>
      <rPr>
        <b/>
        <sz val="11"/>
        <color indexed="8"/>
        <rFont val="Calibri"/>
        <family val="2"/>
        <charset val="238"/>
        <scheme val="minor"/>
      </rPr>
      <t>Cel operacji:</t>
    </r>
    <r>
      <rPr>
        <sz val="11"/>
        <color indexed="8"/>
        <rFont val="Calibri"/>
        <family val="2"/>
        <charset val="238"/>
        <scheme val="minor"/>
      </rPr>
      <t xml:space="preserve"> Propagowanie elastycznego podejścia do respektowania przepisów higienicznych. </t>
    </r>
    <r>
      <rPr>
        <b/>
        <sz val="11"/>
        <color indexed="8"/>
        <rFont val="Calibri"/>
        <family val="2"/>
        <charset val="238"/>
        <scheme val="minor"/>
      </rPr>
      <t>Przedmiot operacji:</t>
    </r>
    <r>
      <rPr>
        <sz val="11"/>
        <color indexed="8"/>
        <rFont val="Calibri"/>
        <family val="2"/>
        <charset val="238"/>
        <scheme val="minor"/>
      </rPr>
      <t xml:space="preserve"> Zorganizowanie konferencji związanej z propagowaniem podejścia do producenta, które zapewnia odpowiedni poziom higieny, a jednocześnie jest możliwy do respektowania przez małych producentów. </t>
    </r>
    <r>
      <rPr>
        <b/>
        <sz val="11"/>
        <color indexed="8"/>
        <rFont val="Calibri"/>
        <family val="2"/>
        <charset val="238"/>
        <scheme val="minor"/>
      </rPr>
      <t>Temat operacji</t>
    </r>
    <r>
      <rPr>
        <sz val="11"/>
        <color indexed="8"/>
        <rFont val="Calibri"/>
        <family val="2"/>
        <charset val="238"/>
        <scheme val="minor"/>
      </rPr>
      <t>: Wspieranie tworzenia sieci współpracy partnerskiej dotyczącej rolnictwa i obszarów wiejskich przez podnoszenie poziomu wiedzy w tym zakresie.</t>
    </r>
  </si>
  <si>
    <t>Liczba konferencji/ liczba uczestników</t>
  </si>
  <si>
    <t>Sanepid, inspekcja weterynaryjna, IJHARS i inne organizacje i instytucje związane z higieną i jakością żywności</t>
  </si>
  <si>
    <t>"Higiena wytwarzania produktów pszczelich" - opracowanie poradnika zawierającego wiedzę tematyczną sprzyjającą rozwijaniu pasiek lokalnych mających wpływ na rozwój obszarów wiejskich</t>
  </si>
  <si>
    <t>Liczba publikacji (elektronicznych)</t>
  </si>
  <si>
    <t>Pszczelarze, inspekcja weterynaryjna</t>
  </si>
  <si>
    <t>Strona internetowa "Baza producentów lokalnych" służąca agregowaniu informacji o producentach żywności lokalnego pochodzenia</t>
  </si>
  <si>
    <t>Liczba serwisów internetowych</t>
  </si>
  <si>
    <t>Konsumenci, producenci, media</t>
  </si>
  <si>
    <t>Tłumaczenie materiałów związanych z krótkimi łańcuchami dystrybucji</t>
  </si>
  <si>
    <t>Opracowanie (wersja elektroniczna)</t>
  </si>
  <si>
    <t xml:space="preserve">Liczba opracowań </t>
  </si>
  <si>
    <t>Konsumenci, producenci</t>
  </si>
  <si>
    <t xml:space="preserve">Promowanie w mediach współpracy w sektorze rolnym i realizacji przez rolników wspólnych inwestycji  </t>
  </si>
  <si>
    <t>Mieszkańcy obszarów wiejskich, przedstawiciele instytucji współpracujących z rolnictwem, ogół społeczeństwa</t>
  </si>
  <si>
    <t>5/18/5/14</t>
  </si>
  <si>
    <r>
      <rPr>
        <b/>
        <sz val="11"/>
        <color indexed="8"/>
        <rFont val="Calibri"/>
        <family val="2"/>
        <charset val="238"/>
        <scheme val="minor"/>
      </rPr>
      <t xml:space="preserve">Cel operacji: </t>
    </r>
    <r>
      <rPr>
        <sz val="11"/>
        <color indexed="8"/>
        <rFont val="Calibri"/>
        <family val="2"/>
        <charset val="238"/>
        <scheme val="minor"/>
      </rPr>
      <t xml:space="preserve">Aktywizacja oraz wzmocnienie potencjału społecznego mieszkańców obszarów wiejskich. </t>
    </r>
    <r>
      <rPr>
        <b/>
        <sz val="11"/>
        <color indexed="8"/>
        <rFont val="Calibri"/>
        <family val="2"/>
        <charset val="238"/>
        <scheme val="minor"/>
      </rPr>
      <t>Przedmiot operacji:</t>
    </r>
    <r>
      <rPr>
        <sz val="11"/>
        <color indexed="8"/>
        <rFont val="Calibri"/>
        <family val="2"/>
        <charset val="238"/>
        <scheme val="minor"/>
      </rPr>
      <t xml:space="preserve"> Ukazanie najlepszych praktyk związanych z rozwojem obszrów wiejskich.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obszarach innych niż wskazane w pkt. 4.7.   </t>
    </r>
  </si>
  <si>
    <t>1/min. 20</t>
  </si>
  <si>
    <t>Konferencja pn. "Aktywizacja lokalnych społeczności - zasady ubiegania się o środki UE oraz krajowe na działalność OSP"</t>
  </si>
  <si>
    <r>
      <rPr>
        <b/>
        <sz val="11"/>
        <rFont val="Calibri"/>
        <family val="2"/>
        <charset val="238"/>
        <scheme val="minor"/>
      </rPr>
      <t>Cel operacji:</t>
    </r>
    <r>
      <rPr>
        <sz val="11"/>
        <rFont val="Calibri"/>
        <family val="2"/>
        <charset val="238"/>
        <scheme val="minor"/>
      </rPr>
      <t xml:space="preserve"> Celem operacji jest przekazanie rozwiązań i wiedzy w zakresie ubiegania się o środki UE oraz krajowe na działalność OSP. </t>
    </r>
    <r>
      <rPr>
        <b/>
        <sz val="11"/>
        <rFont val="Calibri"/>
        <family val="2"/>
        <charset val="238"/>
        <scheme val="minor"/>
      </rPr>
      <t xml:space="preserve">Przedmiot operacji:  </t>
    </r>
    <r>
      <rPr>
        <sz val="11"/>
        <rFont val="Calibri"/>
        <family val="2"/>
        <charset val="238"/>
        <scheme val="minor"/>
      </rPr>
      <t xml:space="preserve">Zapoznanie uczestników konferencji z możliwościami jakie dają fundusze UE i krajowe oraz zachęcenie osób zamieszkujących obszary wiejskie do większej aktywności na rzecz lokalnych społeczności.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obszarach innych niż wskazane w pkt. 4.7.  </t>
    </r>
  </si>
  <si>
    <t>Liczba konferencji/ uczestnicy konferencji</t>
  </si>
  <si>
    <t>Osoby zamieszkujące obszary wiejskie województwa podlaskiego,</t>
  </si>
  <si>
    <r>
      <t>1/</t>
    </r>
    <r>
      <rPr>
        <sz val="11"/>
        <color rgb="FFFF0000"/>
        <rFont val="Calibri"/>
        <family val="2"/>
        <charset val="238"/>
        <scheme val="minor"/>
      </rPr>
      <t>200</t>
    </r>
  </si>
  <si>
    <t>1, 5</t>
  </si>
  <si>
    <t>Produkt lokalny - czyli aktywnie i lokalnie</t>
  </si>
  <si>
    <r>
      <rPr>
        <b/>
        <sz val="11"/>
        <rFont val="Calibri"/>
        <family val="2"/>
        <charset val="238"/>
        <scheme val="minor"/>
      </rPr>
      <t>Cel operacji:</t>
    </r>
    <r>
      <rPr>
        <sz val="11"/>
        <rFont val="Calibri"/>
        <family val="2"/>
        <charset val="238"/>
        <scheme val="minor"/>
      </rPr>
      <t xml:space="preserve">  Zwiększenie aktywności społecznej, wzrost wiedzy i zaangażowania 30 mieszkańców Gminy Dobrzyniewo poprzez poznanie dobrych praktyk, które zaktywizują i pokażą możliwości różnych form aktywności na terenach wiejskich. </t>
    </r>
    <r>
      <rPr>
        <b/>
        <sz val="11"/>
        <rFont val="Calibri"/>
        <family val="2"/>
        <charset val="238"/>
        <scheme val="minor"/>
      </rPr>
      <t>Przedmiot operacji:</t>
    </r>
    <r>
      <rPr>
        <sz val="11"/>
        <rFont val="Calibri"/>
        <family val="2"/>
        <charset val="238"/>
        <scheme val="minor"/>
      </rPr>
      <t xml:space="preserve"> Ukazanie najlepszych praktyk związanych z rozwojem obszrów wiejskich.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r>
  </si>
  <si>
    <t xml:space="preserve">Wyjazd studyjny/ Warsztaty </t>
  </si>
  <si>
    <t>Liczba wyjazdów studyjnych/ Liczba uczestników wyjazdu studyjnego/ Liczba warsztatów/ Liczba uczestników warsztatów</t>
  </si>
  <si>
    <t>1/30/2/30</t>
  </si>
  <si>
    <t xml:space="preserve">Mieszkańcy Gminy Dobrzyniewo Duże w szczególności: członkowie organizacji pozarządowych, kół gospodyń wiejskich, przedsiębiorcy lub ich przedstawiciele, rolnicy, właściciele gospodarstw agroturystycznych, pracownicy JST, przedstawiciele LGD- Puszcza Knyszyńska.  </t>
  </si>
  <si>
    <t>Gmina Dobrzyniewo Duże</t>
  </si>
  <si>
    <t xml:space="preserve">Dobrzyniewo Duże,         
ul. Białostocka,   
16-002 Dobrzyniewo Duże
</t>
  </si>
  <si>
    <t>Obszary Wiejskie szansą na lepsze "jutro" - wyjazd studyjny</t>
  </si>
  <si>
    <r>
      <rPr>
        <b/>
        <sz val="11"/>
        <rFont val="Calibri"/>
        <family val="2"/>
        <charset val="238"/>
        <scheme val="minor"/>
      </rPr>
      <t>Cel operacji:</t>
    </r>
    <r>
      <rPr>
        <sz val="11"/>
        <rFont val="Calibri"/>
        <family val="2"/>
        <charset val="238"/>
        <scheme val="minor"/>
      </rPr>
      <t xml:space="preserve"> Zapoznanie uczestników z przedsiębiorczością i turystyką regionu Dalmacja (Chorwacja) oraz zaobserwowanie dobrych praktyk w zakresie wykorzystania lokalnych zasobów przyrodniczych i kulturowych dla poprawy jakości życia mieszkańców na terenach wiejskich, jak również próba nawiązania sieci współpracy pomiędzy LGD z województwa podlaskiego a LGD z Chorwacji poprzez organizację wyjazdu studyjnego w terminie do końca lipca 2019 r. </t>
    </r>
    <r>
      <rPr>
        <b/>
        <sz val="11"/>
        <rFont val="Calibri"/>
        <family val="2"/>
        <charset val="238"/>
        <scheme val="minor"/>
      </rPr>
      <t xml:space="preserve">Przedmiot operacji: </t>
    </r>
    <r>
      <rPr>
        <sz val="11"/>
        <rFont val="Calibri"/>
        <family val="2"/>
        <charset val="238"/>
        <scheme val="minor"/>
      </rPr>
      <t>Nawiązanie wspópracy międzynarodowej oraz zaobserwowanie dobrych praktyk w zakresie wykorzystania lokalnych zasobów przyrodniczych i kulturowych dla poprawy jakości życia mieszkańców.</t>
    </r>
    <r>
      <rPr>
        <b/>
        <sz val="11"/>
        <rFont val="Calibri"/>
        <family val="2"/>
        <charset val="238"/>
        <scheme val="minor"/>
      </rPr>
      <t xml:space="preserve"> 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r>
  </si>
  <si>
    <t>Liczba wyjazdów studyjnych/ Liczba uczestników wyjazdu studyjnego</t>
  </si>
  <si>
    <t>1/min. 20 osób</t>
  </si>
  <si>
    <t>Pracownicy biur oraz członkowie Lokalnych Grup Działania z województwa podlaskiego.</t>
  </si>
  <si>
    <t>Lokalna Grupa Działania "Puszcza Białowieska"</t>
  </si>
  <si>
    <t xml:space="preserve">Hajnówka
ul. A. Zina 1
17-200 Hajnówka
</t>
  </si>
  <si>
    <t>Wizyta studyjna do Francji w dniach 18-22 września 2019 r. pn. "Dobre przykłady w zakresie rozwoju turystyki opartej na walorach przyrody oraz dziedzictwie kulturowym"</t>
  </si>
  <si>
    <r>
      <rPr>
        <b/>
        <sz val="11"/>
        <rFont val="Calibri"/>
        <family val="2"/>
        <charset val="238"/>
        <scheme val="minor"/>
      </rPr>
      <t>Cel operacji:</t>
    </r>
    <r>
      <rPr>
        <sz val="11"/>
        <rFont val="Calibri"/>
        <family val="2"/>
        <charset val="238"/>
        <scheme val="minor"/>
      </rPr>
      <t xml:space="preserve"> Celem operacji jest organizacja wizyty studyjnej do Francji i przybliżenie jej uczestnikom bogatych doświadczeń lokalnych grup działania z zakresu rozwoju obszarów wiejskich. Nawiązanie współpracy podlaskich LGD z francuskimi oraz planowanie rozwoju lokalnego z uwzględnieniem potencjału ekonomicznego, społecznego i środowiskowego poprzez  zapoznanie z projektami dotyczącymi rozwoju turystyki opartej na walorach przyrody,  dziedzictwie kulturowym, produkcie lokalnym. </t>
    </r>
    <r>
      <rPr>
        <b/>
        <sz val="11"/>
        <rFont val="Calibri"/>
        <family val="2"/>
        <charset val="238"/>
        <scheme val="minor"/>
      </rPr>
      <t>Przedmiot operacji:</t>
    </r>
    <r>
      <rPr>
        <sz val="11"/>
        <rFont val="Calibri"/>
        <family val="2"/>
        <charset val="238"/>
        <scheme val="minor"/>
      </rPr>
      <t xml:space="preserve"> Zaprezentowanie uczestnikom wyjazdu najlepszych przykładów projektów w zakresie rozwoju turystyki i ich wpływu na wsparcie włączenia społecznego, ograniczenie ubóstwa i rozwoju gospodarczego obszarów wiejskich przy wykorzystaniu potencjału natury, produktu lokalnego oraz dziedzictwa kulturowego. </t>
    </r>
    <r>
      <rPr>
        <b/>
        <sz val="11"/>
        <rFont val="Calibri"/>
        <family val="2"/>
        <charset val="238"/>
        <scheme val="minor"/>
      </rPr>
      <t xml:space="preserve">Temat operacji: </t>
    </r>
    <r>
      <rPr>
        <sz val="11"/>
        <rFont val="Calibri"/>
        <family val="2"/>
        <charset val="238"/>
        <scheme val="minor"/>
      </rPr>
      <t>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Upowszechnianie wiedzy dotyczącej zarządzania projektami z zakresu rozwoju obszarów wiejskich; Upowszechnianie wiedzy w zakresie planowania rozwoju lokalnego z uwzględnieniem potencjału ekonomicznego, społecznego i środowiskowego danego obszaru.</t>
    </r>
  </si>
  <si>
    <t>1/12</t>
  </si>
  <si>
    <t xml:space="preserve">Przedstawiciele lokalnych grup działania woj. podlaskiego. </t>
  </si>
  <si>
    <t>Stowarzyszenie "Lokalna Grupa Działania - Tygiel Doliny Bugu"</t>
  </si>
  <si>
    <t xml:space="preserve">Drohiczyn,
ul. Warszawska 51/7,
17-312 Drohiczyn 
</t>
  </si>
  <si>
    <t>Forum Podlaskich Lokalnych Grup Działania - wymiana wiedzy i doświadczeń</t>
  </si>
  <si>
    <r>
      <rPr>
        <b/>
        <sz val="11"/>
        <rFont val="Calibri"/>
        <family val="2"/>
        <charset val="238"/>
        <scheme val="minor"/>
      </rPr>
      <t>Cel operacji: P</t>
    </r>
    <r>
      <rPr>
        <sz val="11"/>
        <rFont val="Calibri"/>
        <family val="2"/>
        <charset val="238"/>
        <scheme val="minor"/>
      </rPr>
      <t xml:space="preserve">odniesienie wiedzy i kompetencji przedstawicieli Lokalnych Grup Działania z województwa podlaskiego w zakresie realizacji zadań związanych z wdrażaniem RLKS, jak też z zakresu rozwoju obszarów wiejskich poprzez angażowanie w ten proces lokalnej społeczności oraz promowanie tworzenia sieci współpracy partnerskiej, w terminie do końca września 2019 r.  </t>
    </r>
    <r>
      <rPr>
        <b/>
        <sz val="11"/>
        <rFont val="Calibri"/>
        <family val="2"/>
        <charset val="238"/>
        <scheme val="minor"/>
      </rPr>
      <t>Przedmiot operacji:</t>
    </r>
    <r>
      <rPr>
        <sz val="11"/>
        <rFont val="Calibri"/>
        <family val="2"/>
        <charset val="238"/>
        <scheme val="minor"/>
      </rPr>
      <t xml:space="preserve"> Dokształcenie przedstawicieli LGD w zakresie realizacji zadań związanych z wdrażaniem RLKS jak też z zakresu rozwoju obszarów wiejskich oraz promowanie tworzenia sieci współpracy partnerskiej , a w efekcie podniesienie ich wiedzy, kompetencji i kwalifikacji. </t>
    </r>
    <r>
      <rPr>
        <b/>
        <sz val="11"/>
        <rFont val="Calibri"/>
        <family val="2"/>
        <charset val="238"/>
        <scheme val="minor"/>
      </rPr>
      <t>Temat operacji</t>
    </r>
    <r>
      <rPr>
        <sz val="11"/>
        <rFont val="Calibri"/>
        <family val="2"/>
        <charset val="238"/>
        <scheme val="minor"/>
      </rPr>
      <t>: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t>
    </r>
  </si>
  <si>
    <t xml:space="preserve">Pracownicy biur oraz członkowie Lokalnych Grup Działania z województwa podlaskiego, jak też przedstawiciele Urzędu Marszałkowskiego Województwa Podlaskiego, MRiRW oraz ARiMR. </t>
  </si>
  <si>
    <t>Wizyta studyjna w Bieszczady</t>
  </si>
  <si>
    <r>
      <rPr>
        <b/>
        <sz val="11"/>
        <rFont val="Calibri"/>
        <family val="2"/>
        <charset val="238"/>
        <scheme val="minor"/>
      </rPr>
      <t>Cel operacji:</t>
    </r>
    <r>
      <rPr>
        <sz val="11"/>
        <rFont val="Calibri"/>
        <family val="2"/>
        <charset val="238"/>
        <scheme val="minor"/>
      </rPr>
      <t xml:space="preserve"> Poznanie dobrych praktyk w oparciu o produkty i usługi lokalne z zakresu ekoturystyki i turystyki, przedsiębiorczości społecznej, tworzenia sieci współpracy oraz produktów lokalnych, jak również nawiązanie kontaktów pomiędzy LGD poprzez uczestnictwo w wizycie studyjnej w Bieszczady oraz aktywizacja uczestników do podejmowania inicjatyw w zakresie rozwoju obszarów wiejskich.  </t>
    </r>
    <r>
      <rPr>
        <b/>
        <sz val="11"/>
        <rFont val="Calibri"/>
        <family val="2"/>
        <charset val="238"/>
        <scheme val="minor"/>
      </rPr>
      <t>Przedmiot operacji:</t>
    </r>
    <r>
      <rPr>
        <sz val="11"/>
        <rFont val="Calibri"/>
        <family val="2"/>
        <charset val="238"/>
        <scheme val="minor"/>
      </rPr>
      <t xml:space="preserve"> Zapoznanie uczestników z dobrymi praktykami w zakresie rozwoju oferty obszarów partnerów w oparciu o produkty i usługi lokalne z zakresu ekoturystyki i turystyki, przedsiębiorczości społecznej, tworzenia sieci współpracy oraz produktów lokalnych. </t>
    </r>
    <r>
      <rPr>
        <b/>
        <sz val="11"/>
        <rFont val="Calibri"/>
        <family val="2"/>
        <charset val="238"/>
        <scheme val="minor"/>
      </rPr>
      <t>Temat operacji</t>
    </r>
    <r>
      <rPr>
        <sz val="11"/>
        <rFont val="Calibri"/>
        <family val="2"/>
        <charset val="238"/>
        <scheme val="minor"/>
      </rPr>
      <t xml:space="preserve">: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 </t>
    </r>
  </si>
  <si>
    <t>XXVI Regionalna Wystawa Zwierząt Hodowlanych Szepietowo 2019 - przedsięwzięcie edukacyjne</t>
  </si>
  <si>
    <r>
      <rPr>
        <b/>
        <sz val="11"/>
        <rFont val="Calibri"/>
        <family val="2"/>
        <charset val="238"/>
        <scheme val="minor"/>
      </rPr>
      <t>Cel operacji:</t>
    </r>
    <r>
      <rPr>
        <sz val="11"/>
        <rFont val="Calibri"/>
        <family val="2"/>
        <charset val="238"/>
        <scheme val="minor"/>
      </rPr>
      <t xml:space="preserve"> Zwiększenie udziału zainteresowanych stron we wdrażaniu inicjatyw na rzecz rozwoju obszarów wiejskich. Przeszkolenie hodowców bydła z zakresu efektywnego żywienia zwierząt oraz tworzenia współpracy partnerskiej, przedsiębiorczości i lokalnego przetwórstwa. 
. </t>
    </r>
    <r>
      <rPr>
        <b/>
        <sz val="11"/>
        <rFont val="Calibri"/>
        <family val="2"/>
        <charset val="238"/>
        <scheme val="minor"/>
      </rPr>
      <t>Przedmiot operacji:</t>
    </r>
    <r>
      <rPr>
        <sz val="11"/>
        <rFont val="Calibri"/>
        <family val="2"/>
        <charset val="238"/>
        <scheme val="minor"/>
      </rPr>
      <t xml:space="preserve"> Organizacja XXVI Regionalnej Wystawy Zwierząt Hodowlanych oraz seminarium edukacyjnego podczas którego promowane będą innowacyjne technologie oraz wymiana wiedzy i doświadczeń pomiędzy zainteresowanymi. </t>
    </r>
    <r>
      <rPr>
        <b/>
        <sz val="11"/>
        <rFont val="Calibri"/>
        <family val="2"/>
        <charset val="238"/>
        <scheme val="minor"/>
      </rPr>
      <t>Temat operacji</t>
    </r>
    <r>
      <rPr>
        <sz val="11"/>
        <rFont val="Calibri"/>
        <family val="2"/>
        <charset val="238"/>
        <scheme val="minor"/>
      </rPr>
      <t xml:space="preserve">: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</si>
  <si>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 xml:space="preserve">Seminarium/ Wystawa/ Materiał drukowany/ Spot  w radiu i/lub telewizji </t>
  </si>
  <si>
    <t>Liczba seminariów/ Liczba uczestników seminarium/ Liczba wystaw/ Liczba rodzajów materiałów drukowanych/ Liczba spotów w radiu i/lub telewizji</t>
  </si>
  <si>
    <t xml:space="preserve">1/250/1/6/73 </t>
  </si>
  <si>
    <t>Rolnicy i mieszkańcy obszarów wiejskich.</t>
  </si>
  <si>
    <t>Podlaski Ośrodek Doradztwa Rolniczego w Szepietowie</t>
  </si>
  <si>
    <t xml:space="preserve">Szepietowo-Wawrzyńce 64, 
18-210 Szepietowo
</t>
  </si>
  <si>
    <t>Uprawy tlenowców szansą na zrównoważony rozwój wsi</t>
  </si>
  <si>
    <r>
      <rPr>
        <b/>
        <sz val="11"/>
        <rFont val="Calibri"/>
        <family val="2"/>
        <charset val="238"/>
        <scheme val="minor"/>
      </rPr>
      <t>Cel operacji:</t>
    </r>
    <r>
      <rPr>
        <sz val="11"/>
        <rFont val="Calibri"/>
        <family val="2"/>
        <charset val="238"/>
        <scheme val="minor"/>
      </rPr>
      <t xml:space="preserve"> Wymiana wiedzy, dotychczasowych doświadczeń oraz wskazanie możliwości zrównoważonego rozwoju dla podmiotów biorących udział w rozwoju obszarów wiejskich, ukierunkowanym na ochronę środowiska naturalnego. 
</t>
    </r>
    <r>
      <rPr>
        <b/>
        <sz val="11"/>
        <rFont val="Calibri"/>
        <family val="2"/>
        <charset val="238"/>
        <scheme val="minor"/>
      </rPr>
      <t>Przedmiot operacji:</t>
    </r>
    <r>
      <rPr>
        <sz val="11"/>
        <rFont val="Calibri"/>
        <family val="2"/>
        <charset val="238"/>
        <scheme val="minor"/>
      </rPr>
      <t xml:space="preserve"> Przekazania wiedzy dotyczącej upraw tlenowych oraz pszczelarstwa. </t>
    </r>
    <r>
      <rPr>
        <b/>
        <sz val="11"/>
        <rFont val="Calibri"/>
        <family val="2"/>
        <charset val="238"/>
        <scheme val="minor"/>
      </rPr>
      <t>Temat operacji</t>
    </r>
    <r>
      <rPr>
        <sz val="11"/>
        <rFont val="Calibri"/>
        <family val="2"/>
        <charset val="238"/>
        <scheme val="minor"/>
      </rPr>
      <t xml:space="preserve">: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</si>
  <si>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Warsztaty/ Wyjazd studyjny/ Konferencja/ Stoisko wystawiennicze/  Publikacja/ Film promocyjny</t>
  </si>
  <si>
    <t xml:space="preserve">Liczba warsztatów/ Liczba uczestników warsztatów/ Liczba wyjazdów studyjnych/ Liczba uczestników wyjazdu studyjnego/ Liczba konferencji/ Liczba uczestników konferencji/ Liczba stoisk wystawienniczych/ Szacowana liczba odwiedzających stoiska wystawiennicze/ Liczba tytułów publikacji/ Liczba filmów promocyjnych  </t>
  </si>
  <si>
    <t>10/ 100/ 1/ 20/ 2/ 50/ 5/ 100/ 2/ 1</t>
  </si>
  <si>
    <t>Przedstawiciele jednostek samorządów terytorialnych gmin wiejskich, którzy podejmą wyzwanie stworzenia „Programu zagospodarowania nieużytków w gminach wiejskich”/ Osoby bezrobotne z terenów wiejskich oraz osoby uczące się do 26 roku życia na kierunkach rolniczych oraz ochrony środowiska lub pokrewnych.</t>
  </si>
  <si>
    <t>Gminny Ośrodek Kultury w Boćkach</t>
  </si>
  <si>
    <t xml:space="preserve">Boćki
ul. Dubieńska 11,
17-111 Boćki 
</t>
  </si>
  <si>
    <t>"Polsko - Węgierskie doświadczenia w budowaniu partnerstwa na rzecz zrównoważonego rozwoju obszarów wiejskich - wyjazd studyjny"</t>
  </si>
  <si>
    <r>
      <rPr>
        <b/>
        <sz val="11"/>
        <rFont val="Calibri"/>
        <family val="2"/>
        <charset val="238"/>
        <scheme val="minor"/>
      </rPr>
      <t>Cel operacji:</t>
    </r>
    <r>
      <rPr>
        <sz val="11"/>
        <rFont val="Calibri"/>
        <family val="2"/>
        <charset val="238"/>
        <scheme val="minor"/>
      </rPr>
      <t xml:space="preserve"> Celem operacji jest zdobycie wiedzy przez 41 osób reprezentujących podmioty uczestniczące w rozwoju obszarów wiejskich województwa podlaskiego w zakresie możliwości zwiększenia udziału zainteresowanych stron w tworzeniu oraz wdrażaniu wspólnych inicjatyw i innowacji na rzecz rozwoju obszarów wiejskich na przykładzie rolnictwa w wizytowanym kraju. </t>
    </r>
    <r>
      <rPr>
        <b/>
        <sz val="11"/>
        <rFont val="Calibri"/>
        <family val="2"/>
        <charset val="238"/>
        <scheme val="minor"/>
      </rPr>
      <t xml:space="preserve">Przedmiot operacji: </t>
    </r>
    <r>
      <rPr>
        <sz val="11"/>
        <rFont val="Calibri"/>
        <family val="2"/>
        <charset val="238"/>
        <scheme val="minor"/>
      </rPr>
      <t xml:space="preserve">Identyfikacja, zgromadzenie, wymiana i upowszechnienie doświadczeń rolników oraz przedstawicieli innych podmiotów działających na rzecz rozwoju obszarów wiejskich województwa podlaskiego oraz przedstawicieli Węgierskich. </t>
    </r>
    <r>
      <rPr>
        <b/>
        <sz val="11"/>
        <rFont val="Calibri"/>
        <family val="2"/>
        <charset val="238"/>
        <scheme val="minor"/>
      </rPr>
      <t xml:space="preserve">Temat operacji: </t>
    </r>
    <r>
      <rPr>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</si>
  <si>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1/ min.41</t>
  </si>
  <si>
    <t>Grupę docelową operacji stanowić będą przedstawiciele podmiotów uczestniczących w rozwoju obszarów wiejskich.</t>
  </si>
  <si>
    <t xml:space="preserve">Porosły, 
ul. Wierzbowa 57,
16-070 Choroszcz
</t>
  </si>
  <si>
    <t>Porejestrowe Doświadczalnictwo Odmianowe nośnikiem postępu biologicznego w produkcji roślinnej</t>
  </si>
  <si>
    <r>
      <rPr>
        <b/>
        <sz val="11"/>
        <rFont val="Calibri"/>
        <family val="2"/>
        <charset val="238"/>
        <scheme val="minor"/>
      </rPr>
      <t>Cel operacji:</t>
    </r>
    <r>
      <rPr>
        <sz val="11"/>
        <rFont val="Calibri"/>
        <family val="2"/>
        <charset val="238"/>
        <scheme val="minor"/>
      </rPr>
      <t xml:space="preserve"> Przekazanie wiedzy o gatunkach i odmianach roślin rolniczych, które mogą poprawić strukturę zasiewów gruntów rolnych w woj. podlaskim oraz wysokość osiąganych plonów.</t>
    </r>
    <r>
      <rPr>
        <b/>
        <sz val="11"/>
        <rFont val="Calibri"/>
        <family val="2"/>
        <charset val="238"/>
        <scheme val="minor"/>
      </rPr>
      <t xml:space="preserve"> Przedmiot operacji:</t>
    </r>
    <r>
      <rPr>
        <sz val="11"/>
        <rFont val="Calibri"/>
        <family val="2"/>
        <charset val="238"/>
        <scheme val="minor"/>
      </rPr>
      <t xml:space="preserve"> Wykonanie spotu reklamowego na temat postępu biologicznego, jak również czynników naturalnie ograniczających potencjał plonowania.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obszarach innych niż wskazane w pkt. 4.7; Wspieranie tworzenia sieci współpracy partnerskiej dotyczącej rolnictwa i obszarów wiejskich przez podnoszenie poziomu wiedzy w tym zakresie.</t>
    </r>
  </si>
  <si>
    <t xml:space="preserve">Liczba publikacji w internecie/ Liczba stron internetowych, na których zostanie zamieszczona publikacja / Liczba odwiedzin strony internetowej </t>
  </si>
  <si>
    <t>1/4/ ok. 200 odsłon</t>
  </si>
  <si>
    <t>Rolnicy, osoby związane z sektorem rolno-spożywczym z terenu woj. podlaskiego.</t>
  </si>
  <si>
    <t>COBORU Stacja Doświadczalna Oceny Odmian w Krzyżewie</t>
  </si>
  <si>
    <t xml:space="preserve">Krzyżewo 26,
18-218 Sokoły
</t>
  </si>
  <si>
    <t>Kultywowanie tradycji ludowych oraz rozwój przedsiębiorczości wiejskiej na terenie Powiatu Monieckiego</t>
  </si>
  <si>
    <r>
      <rPr>
        <b/>
        <sz val="11"/>
        <rFont val="Calibri"/>
        <family val="2"/>
        <charset val="238"/>
        <scheme val="minor"/>
      </rPr>
      <t xml:space="preserve">Cel operacji: </t>
    </r>
    <r>
      <rPr>
        <sz val="11"/>
        <rFont val="Calibri"/>
        <family val="2"/>
        <charset val="238"/>
        <scheme val="minor"/>
      </rPr>
      <t xml:space="preserve">Wymiana wiedzy i doświadczeń nt. rozwoju obszarów wiejskich oraz budowanie trwałej współpracy pomiędzy mieszkańcami, a organizacjami gospodarczymi, rolniczymi oraz rozwój i promocja przedsiębiorczości wiejskiej opartej na lokalnych tradycjach. </t>
    </r>
    <r>
      <rPr>
        <b/>
        <sz val="11"/>
        <rFont val="Calibri"/>
        <family val="2"/>
        <charset val="238"/>
        <scheme val="minor"/>
      </rPr>
      <t xml:space="preserve">Przedmiot operacji: </t>
    </r>
    <r>
      <rPr>
        <sz val="11"/>
        <rFont val="Calibri"/>
        <family val="2"/>
        <charset val="238"/>
        <scheme val="minor"/>
      </rPr>
      <t xml:space="preserve">Zaprezentowanie tradycji ludowych podczas jarmarku oraz wymiana wiedzy i doświadczenia, nt. rozwoju obszarów wiejskich oraz budowanie trwałej współpracy pomiędzy mieszkańcami, organizacjami gospodarczymi, rolniczymi oraz rozwój i promocja przedsiębiorczości wiejskiej poprzez aktywizację mieszkańców obszarów wiejskich. </t>
    </r>
    <r>
      <rPr>
        <b/>
        <sz val="11"/>
        <rFont val="Calibri"/>
        <family val="2"/>
        <charset val="238"/>
        <scheme val="minor"/>
      </rPr>
      <t xml:space="preserve">Temat operacji: </t>
    </r>
    <r>
      <rPr>
        <sz val="11"/>
        <rFont val="Calibri"/>
        <family val="2"/>
        <charset val="238"/>
        <scheme val="minor"/>
      </rPr>
      <t xml:space="preserve">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w obszarach innych niż wskazane w pkt. 4.7; Promocja jakości życia na wsi lub promocja wsi jako miejsca do życia i rozwoju zawodowego.         </t>
    </r>
  </si>
  <si>
    <t>Szkolenie/ Impreza plenerowa</t>
  </si>
  <si>
    <t xml:space="preserve">Liczba szkoleń/ Liczba uczestników szkolenia/ Liczba imprez plenerowych/ Szacowana liczba uczestników imprezy plenerowej  </t>
  </si>
  <si>
    <t>1/ 50/ 1/ 900</t>
  </si>
  <si>
    <t>Mieszkańcy obszarów wiejskich, lokalni producenci i wytwórcy produktów tradycyjnych i lokalnych, firmy i instytucje z branży rolniczej, firmy prowadzące działalność gospodarczą.</t>
  </si>
  <si>
    <t xml:space="preserve">Mońki,
ul. Słowackiego 5a
19-100 Mońki 
</t>
  </si>
  <si>
    <t>Idea Kilometra Zero szansą na rozwój obszarów wiejskich - wyjazd studyjny</t>
  </si>
  <si>
    <r>
      <rPr>
        <b/>
        <sz val="11"/>
        <rFont val="Calibri"/>
        <family val="2"/>
        <charset val="238"/>
        <scheme val="minor"/>
      </rPr>
      <t xml:space="preserve">Cel operacji: </t>
    </r>
    <r>
      <rPr>
        <sz val="11"/>
        <rFont val="Calibri"/>
        <family val="2"/>
        <charset val="238"/>
        <scheme val="minor"/>
      </rPr>
      <t xml:space="preserve">Zapoznanie się z dobrze rozwijającym się i cieszącym się dużą popularnością modelem współpracy KM0 w regionie Veneto we Włoszech, którego ideą jest promowanie produktów pochodzacych od lokalnych przedsiębiorców poprzez nakierowanierestauracji, kawiarni, kucharzy, sprzedawców oraz stołówek na oferowanie klientom lokalnych produktów, a także wspieranie sprzedaży produktów bezpośrednio z gospodarstwa. </t>
    </r>
    <r>
      <rPr>
        <b/>
        <sz val="11"/>
        <rFont val="Calibri"/>
        <family val="2"/>
        <charset val="238"/>
        <scheme val="minor"/>
      </rPr>
      <t xml:space="preserve">Przedmiot operacji: </t>
    </r>
    <r>
      <rPr>
        <sz val="11"/>
        <rFont val="Calibri"/>
        <family val="2"/>
        <charset val="238"/>
        <scheme val="minor"/>
      </rPr>
      <t xml:space="preserve">Zaprezentowanie idei Kilometra Zero oraz funkcjonowania krótkich łańcuchów dostaw.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</si>
  <si>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1/ 20</t>
  </si>
  <si>
    <t>Przedstawiciele JST oraz ich jednostek podległych, członkowie stowarzyszeń i LGD, przedsiębiorcy.</t>
  </si>
  <si>
    <t>Gmina Boćki</t>
  </si>
  <si>
    <t xml:space="preserve">Boćki,
Plac Armii Krajowej 3,
17-111 Boćki 
</t>
  </si>
  <si>
    <t>EkoSmaki Podlasia</t>
  </si>
  <si>
    <r>
      <rPr>
        <b/>
        <sz val="11"/>
        <rFont val="Calibri"/>
        <family val="2"/>
        <charset val="238"/>
        <scheme val="minor"/>
      </rPr>
      <t xml:space="preserve">Cel operacji: </t>
    </r>
    <r>
      <rPr>
        <sz val="11"/>
        <rFont val="Calibri"/>
        <family val="2"/>
        <charset val="238"/>
        <scheme val="minor"/>
      </rPr>
      <t xml:space="preserve">Wzmocnienie współpracy między podmiotami zaangażowanymi w rozwój obszarów wiejskich (m.in. producentami, przetwórcami i dystrybutorami) skutkujące ożywieniem przedsiębiorczości wśród mieszkańców wsi województwa podlaskiego. </t>
    </r>
    <r>
      <rPr>
        <b/>
        <sz val="11"/>
        <rFont val="Calibri"/>
        <family val="2"/>
        <charset val="238"/>
        <scheme val="minor"/>
      </rPr>
      <t>Przedmiot operacji:</t>
    </r>
    <r>
      <rPr>
        <sz val="11"/>
        <rFont val="Calibri"/>
        <family val="2"/>
        <charset val="238"/>
        <scheme val="minor"/>
      </rPr>
      <t xml:space="preserve">  Zwiększenia świadomości wśród mieszkańców województwa podlaskiego dot. certyfikowanych produktów i działalności producentów, przetwórców rolnych, dystrybutorów z obszarów wiejskich, a także promocja wsi jako miejsca do życia i rozwoju zawodowego.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</si>
  <si>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 xml:space="preserve"> Seminarium/ Targi/ Materiał drukowany/Prasa/ Informacje i publikacje w internecie/audycja/film/spot odpowiednio 
w radiu i telewizji </t>
  </si>
  <si>
    <t xml:space="preserve">Liczba seminariów/ Liczba uczestników seminarium/ Liczba targów/ Szacowana liczba uczestników targów/ Liczba tytułów publikacji / materiałów drukowanych/ Liczba artykułów / wkładek / ogłoszeń w prasie / Liczba audycji / programów / spotów w radiu lub telewizji  / Łączna liczba osób oglądających programy w telewizji lub słuchaczy radiowych </t>
  </si>
  <si>
    <t>1/ 50/ 1/ 3000/ 3/ 2/ 2/ 100 000</t>
  </si>
  <si>
    <t>Lokalni producenci, przetwórcy i dystrybutorzy produktów: certyfikowanych, posiadających znaki jakości produktów ekologicznych, produktów regionalnych (lokalnych), tradycyjnych, wytwarzanych z lokalnych surowców itp. z obszarów wiejskich województwa podlaskiego oraz mieszkańcy woj. podlaskiego.</t>
  </si>
  <si>
    <t>Podlaskie Muzeum Kultury Ludowej</t>
  </si>
  <si>
    <t xml:space="preserve">Wasilków,
ul. Leśna 7, 
16-010 Wasilków
</t>
  </si>
  <si>
    <t>#DolinaBugu</t>
  </si>
  <si>
    <r>
      <rPr>
        <b/>
        <sz val="11"/>
        <rFont val="Calibri"/>
        <family val="2"/>
        <charset val="238"/>
        <scheme val="minor"/>
      </rPr>
      <t>Cel operacji:</t>
    </r>
    <r>
      <rPr>
        <sz val="11"/>
        <rFont val="Calibri"/>
        <family val="2"/>
        <charset val="238"/>
        <scheme val="minor"/>
      </rPr>
      <t xml:space="preserve"> Celem operacji jest promocja Doliny Bugu w social media wpływająca na rozwój gospodarczy obszaru wiejskiego przy wykorzystaniu potencjału turystycznego. </t>
    </r>
    <r>
      <rPr>
        <b/>
        <sz val="11"/>
        <rFont val="Calibri"/>
        <family val="2"/>
        <charset val="238"/>
        <scheme val="minor"/>
      </rPr>
      <t xml:space="preserve">Przedmiot operacji:  </t>
    </r>
    <r>
      <rPr>
        <sz val="11"/>
        <rFont val="Calibri"/>
        <family val="2"/>
        <charset val="238"/>
        <scheme val="minor"/>
      </rPr>
      <t xml:space="preserve">W ramach operacji planuje się szeroko rozumianą promocję turystyczną Doliny Bugu w social mediach. </t>
    </r>
    <r>
      <rPr>
        <b/>
        <sz val="11"/>
        <rFont val="Calibri"/>
        <family val="2"/>
        <charset val="238"/>
        <scheme val="minor"/>
      </rPr>
      <t xml:space="preserve">Temat operacji: </t>
    </r>
    <r>
      <rPr>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r>
  </si>
  <si>
    <t>Liczba informacji/publikacji w internecie/ Liczba stron internetowych, na których zostanie zamieszczona informacja/publikacja / Liczba odwiedzin strony internetowej</t>
  </si>
  <si>
    <t>54/ 2/ ok. 180 tyś.</t>
  </si>
  <si>
    <t xml:space="preserve">Turyści, mieszkańcy obszaru Doliny Bugu, odbiorcy bloga i social media  pochodzący z całej Polski i zagranicy. </t>
  </si>
  <si>
    <t>Lokalna Organizacja Turystyczna "Lot nad Bugiem"</t>
  </si>
  <si>
    <t xml:space="preserve">Sarnaki,
ul. Berka Joselewicza 3, 
08-220 Sarnaki
</t>
  </si>
  <si>
    <t>„Szelment 2.0 - uczymy się od najlepszych”</t>
  </si>
  <si>
    <r>
      <rPr>
        <b/>
        <sz val="11"/>
        <rFont val="Calibri"/>
        <family val="2"/>
        <charset val="238"/>
        <scheme val="minor"/>
      </rPr>
      <t>Cel operacji:</t>
    </r>
    <r>
      <rPr>
        <sz val="11"/>
        <rFont val="Calibri"/>
        <family val="2"/>
        <charset val="238"/>
        <scheme val="minor"/>
      </rPr>
      <t xml:space="preserve"> Celem operacji jest jest  poznanie dobrych praktyk w tworzeniu sieci współpracy pomiędzy różnymi podmiotami gospodarczymi działającymi w branży turystycznej na obszarach wiejskich. Celem pośrednim jest  wskazanie możliwości wykorzystania obiektów agro i eko turystycznych w tworzeniu  sieci wzajemnych, powiązanych ze sobą podmiotów świadczących usługi turystyczne. </t>
    </r>
    <r>
      <rPr>
        <b/>
        <sz val="11"/>
        <rFont val="Calibri"/>
        <family val="2"/>
        <charset val="238"/>
        <scheme val="minor"/>
      </rPr>
      <t xml:space="preserve">Przedmiot operacji:  </t>
    </r>
    <r>
      <rPr>
        <sz val="11"/>
        <rFont val="Calibri"/>
        <family val="2"/>
        <charset val="238"/>
        <scheme val="minor"/>
      </rPr>
      <t xml:space="preserve">Zdobycie praktycznych umiejętności w przygotowaniu produktów sieciowych wiążących obiekty, atrakcje, produkty regionalne i lokalne, trasy turystyczne oraz wiele innych elementów wpływających na pozyskanie klientów i wydłużenie sezonu.  </t>
    </r>
    <r>
      <rPr>
        <b/>
        <sz val="11"/>
        <rFont val="Calibri"/>
        <family val="2"/>
        <charset val="238"/>
        <scheme val="minor"/>
      </rPr>
      <t xml:space="preserve">Temat operacji: </t>
    </r>
    <r>
      <rPr>
        <sz val="11"/>
        <rFont val="Calibri"/>
        <family val="2"/>
        <charset val="238"/>
        <scheme val="minor"/>
      </rPr>
      <t>Upowszechnianie wiedzy w zakresie optymalizacji wykorzystywania przez mieszkańców obszarów wiejskich zasobów środowiska naturalnego;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t>
    </r>
  </si>
  <si>
    <t>1/ 21</t>
  </si>
  <si>
    <t xml:space="preserve">Pracownicy WOSiR Szelment sp. z o.o., kwaterodawcy, przedstawiciele PROT, LGD,  przedstawiciele samorządu  lokalnego gminy Szypliszki i gminy Jeleniewo, przedstawiciele samorządu województwa podlaskiego.
</t>
  </si>
  <si>
    <t>WOSIR Szelment spółka z o.o.</t>
  </si>
  <si>
    <t xml:space="preserve">Szelment 2,
16-404 Jeleniewo
</t>
  </si>
  <si>
    <t>Czynniki sukcesu współpracy rolników województwa podlaskiego w ramach grup producentów</t>
  </si>
  <si>
    <r>
      <rPr>
        <b/>
        <sz val="11"/>
        <rFont val="Calibri"/>
        <family val="2"/>
        <charset val="238"/>
        <scheme val="minor"/>
      </rPr>
      <t>Cel operacji:</t>
    </r>
    <r>
      <rPr>
        <sz val="11"/>
        <rFont val="Calibri"/>
        <family val="2"/>
        <charset val="238"/>
        <scheme val="minor"/>
      </rPr>
      <t xml:space="preserve"> Celem operacji jest pogłębienie i wymiana wiedzy nt. czynników determinujących trwałość oraz zdolność do osiągania korzyści płynących ze współpracy rolników w ramach grup producentów, jak również promocja dobrych praktyk z zakresu funkcjonowania tych grup. </t>
    </r>
    <r>
      <rPr>
        <b/>
        <sz val="11"/>
        <rFont val="Calibri"/>
        <family val="2"/>
        <charset val="238"/>
        <scheme val="minor"/>
      </rPr>
      <t xml:space="preserve">Przedmiot operacji:  </t>
    </r>
    <r>
      <rPr>
        <sz val="11"/>
        <rFont val="Calibri"/>
        <family val="2"/>
        <charset val="238"/>
        <scheme val="minor"/>
      </rPr>
      <t xml:space="preserve">Pozyskanie informacji na temat mechanizmów funkcjonowania grup producentów w województwie podlaskim, ze szczególnym uwzględnieniem czynników warunkujących osiągnięcie sukcesu ze współpracy.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w obszarach innych niż wskazane w pkt. 4.7; Wspieranie tworzenia sieci współpracy partnerskiej dotyczącej rolnictwa i obszarów wiejskich przez podnoszenie poziomu wiedzy w tym zakresie.  </t>
    </r>
  </si>
  <si>
    <t xml:space="preserve">Konferencja/ Publikacja/ Materiał drukowany/ Badanie </t>
  </si>
  <si>
    <t>Liczba konferencji/ Liczba uczestników konferencji/ Liczba tytułów publikacji / materiałów drukowanych/ Liczba badania</t>
  </si>
  <si>
    <t>1/ 65/ 1/ 1</t>
  </si>
  <si>
    <t>Rolnicy, doradcy rolni, przedstawiciele administracji publicznej oraz środowiska ekonomistów rolnictwa zainteresowanych problematyką funkcjonowania rynków rolnych.</t>
  </si>
  <si>
    <t xml:space="preserve">Białystok, 
ul. Świerkowa 20B,
15-328 Białystok
</t>
  </si>
  <si>
    <t>Pszczelarskie ABC</t>
  </si>
  <si>
    <r>
      <rPr>
        <b/>
        <sz val="11"/>
        <rFont val="Calibri"/>
        <family val="2"/>
        <charset val="238"/>
        <scheme val="minor"/>
      </rPr>
      <t>Cel operacji:</t>
    </r>
    <r>
      <rPr>
        <sz val="11"/>
        <rFont val="Calibri"/>
        <family val="2"/>
        <charset val="238"/>
        <scheme val="minor"/>
      </rPr>
      <t xml:space="preserve"> Rozwój pszczelarstwa jako jednej z gałęzi rolnictwa w województwie podlaskim. Zajęcia teoretyczne oraz warsztaty praktyczne pozwolą na podniesienie poziomu wiedzy początkującym pszczelarzom oraz pomogą w zdobywaniu nowych rynków zbytu własnych produktów pszczelich.  </t>
    </r>
    <r>
      <rPr>
        <b/>
        <sz val="11"/>
        <rFont val="Calibri"/>
        <family val="2"/>
        <charset val="238"/>
        <scheme val="minor"/>
      </rPr>
      <t xml:space="preserve">Przedmiot operacji:  </t>
    </r>
    <r>
      <rPr>
        <sz val="11"/>
        <rFont val="Calibri"/>
        <family val="2"/>
        <charset val="238"/>
        <scheme val="minor"/>
      </rPr>
      <t xml:space="preserve">Doszkolenie rolników prowadzacych małe, rodzinne gospodarstwa z zagadnień związanych z produkcją pszczelarską.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t>
    </r>
  </si>
  <si>
    <t>Seminarium/ Warsztaty</t>
  </si>
  <si>
    <t>Liczba seminariów/ warsztatów/ Liczba uczestników seminarium i warsztatu</t>
  </si>
  <si>
    <t>Rolnicy</t>
  </si>
  <si>
    <t>Nowoczesne gospodarstwo pszczelarskie - wyjazd studyjno-kooperacyjny PZP</t>
  </si>
  <si>
    <r>
      <rPr>
        <b/>
        <sz val="11"/>
        <rFont val="Calibri"/>
        <family val="2"/>
        <charset val="238"/>
        <scheme val="minor"/>
      </rPr>
      <t>Cel operacji:</t>
    </r>
    <r>
      <rPr>
        <sz val="11"/>
        <rFont val="Calibri"/>
        <family val="2"/>
        <charset val="238"/>
        <scheme val="minor"/>
      </rPr>
      <t xml:space="preserve"> Celem operacji jest podniesienie poziomu wiedzy podlaskich pszczelarzy z zakresu higieny i zdrowotności pni pszczelich, rozmnażania pszczół, jakości miodu w kontekście systemów jakości żywności. </t>
    </r>
    <r>
      <rPr>
        <b/>
        <sz val="11"/>
        <rFont val="Calibri"/>
        <family val="2"/>
        <charset val="238"/>
        <scheme val="minor"/>
      </rPr>
      <t>Przedmiot operacji:  Z</t>
    </r>
    <r>
      <rPr>
        <sz val="11"/>
        <rFont val="Calibri"/>
        <family val="2"/>
        <charset val="238"/>
        <scheme val="minor"/>
      </rPr>
      <t xml:space="preserve">ainicjowanie prężnego rozwoju pszczelarstwa jako jednej z gałęzi rolnictwa w województwie podlaskim.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Wspieranie rozwoju przedsiębiorczości na obszarach wiejskich przez podnoszenie poziomu wiedzy i umiejętności w obszarze małego przetwórstwa lokalnego lub w obszarze rozwoju zielonej gospodarki, w tym tworzenie nowych miejsc pracy.  </t>
    </r>
  </si>
  <si>
    <t>1/45</t>
  </si>
  <si>
    <t>Rolnicy-pszczelarze</t>
  </si>
  <si>
    <t>Podlaski Związek Pszczelarzy</t>
  </si>
  <si>
    <t xml:space="preserve">Białystok, 
ul. Wiewiórcza 68
15-532 Białystok
</t>
  </si>
  <si>
    <t>„NATURA - lnie LOKALNIE -  kampania na rzecz tworzenia krótkich łańcuchów dostaw w Powiecie Łomżyńskim”</t>
  </si>
  <si>
    <r>
      <rPr>
        <b/>
        <sz val="11"/>
        <rFont val="Calibri"/>
        <family val="2"/>
        <charset val="238"/>
        <scheme val="minor"/>
      </rPr>
      <t>Cel operacji:</t>
    </r>
    <r>
      <rPr>
        <sz val="11"/>
        <rFont val="Calibri"/>
        <family val="2"/>
        <charset val="238"/>
        <scheme val="minor"/>
      </rPr>
      <t xml:space="preserve"> Zdobycie, uzupełnienie lub rozszerzenie wiedzy i umiejętności fachowych w zakresie rolnictwa ekologicznego i prowadzenia gospodarstwa w systemie gospodarstwa ekologicznego przez indywidualnych rolników/producentów z terenu Powiatu Łomżyńskiego oraz tworzenia krótkich łańcuchów dostaw, tworzenia sieci współpracy, wdrażania innowacji oraz ich promocja poprzez m.in. szkolenia, wizyty studyjne, działania promocyjne, kongres połączony z targami żywności czy doradztwo specjalistyczne w okresie kwiecień – październik 2019 roku. </t>
    </r>
    <r>
      <rPr>
        <b/>
        <sz val="11"/>
        <rFont val="Calibri"/>
        <family val="2"/>
        <charset val="238"/>
        <scheme val="minor"/>
      </rPr>
      <t xml:space="preserve">Przedmiot operacji:  </t>
    </r>
    <r>
      <rPr>
        <sz val="11"/>
        <rFont val="Calibri"/>
        <family val="2"/>
        <charset val="238"/>
        <scheme val="minor"/>
      </rPr>
      <t xml:space="preserve">Zapoznanie uczestników z rolnictwem ekologicznym oraz działaniem krótkich łańcuchów dystrybucji oraz zachęcenie osób zamieszkujących obszary wiejskie do większej aktywności na rzecz tworzenia sieci współpracy.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t>
    </r>
  </si>
  <si>
    <t>Szkolenie/ Wyjazd studyjny/ Kongres/ Publikacja/ Prasa/ Film (w formie felietonów)/ Inne (Baza danych dot. gospodarstw / producentów ekologicznych na terenie powiat łomżyńskiego)</t>
  </si>
  <si>
    <t xml:space="preserve">Liczba szkoleń/ Liczba uczestników szkolenia/ Liczba wyjazdów studyjnych/ Liczba uczestników wyjazdów studyjnych/ Liczba konferencji/ Liczba uczestników konferencji/ Liczba tytułów publikacji/ Liczba artykułów / wkładek / ogłoszeń w prasie/ Liczba Filmów  (w formie felietonów)/ Liczba baz danych </t>
  </si>
  <si>
    <t>6/ 20/ 2/ 50/ 1/ 250/ 1/ 6/ 4/ 1</t>
  </si>
  <si>
    <t>Rolnicy, producenci ekologiczni z terenu powiatu łomżyńskiego.</t>
  </si>
  <si>
    <t>Powiat Łomżyński</t>
  </si>
  <si>
    <t xml:space="preserve">Łomża, 
ul. Szosa Zambrowska 1/27,
18-400 Łomża 
</t>
  </si>
  <si>
    <t>Inseminacja bydła mlecznego sposobem na zwiększenie rentowności gospodarstw</t>
  </si>
  <si>
    <r>
      <rPr>
        <b/>
        <sz val="11"/>
        <rFont val="Calibri"/>
        <family val="2"/>
        <charset val="238"/>
        <scheme val="minor"/>
      </rPr>
      <t>Cel operacji:</t>
    </r>
    <r>
      <rPr>
        <sz val="11"/>
        <rFont val="Calibri"/>
        <family val="2"/>
        <charset val="238"/>
        <scheme val="minor"/>
      </rPr>
      <t xml:space="preserve"> Celem operacji jest edukacja hodowców w zakresie zalet stosowania inseminacji w gospodarstwie, ze szczególnym uwzględnieniem następującej tematyki: biotechniki rozrodu bydła stosowane w Polsce i na świecie, inseminacja nasieniem konwencjonalnym i seksowanym, stosowanie nasienia seksowanego w gospodarstwie, nakreślenie korzyści dla hodowcy z tytułu wykorzystania inseminacji w gospodarstwie w celu podniesienia rentowności i konkurencyjności na rynku. </t>
    </r>
    <r>
      <rPr>
        <b/>
        <sz val="11"/>
        <rFont val="Calibri"/>
        <family val="2"/>
        <charset val="238"/>
        <scheme val="minor"/>
      </rPr>
      <t xml:space="preserve">Przedmiot operacji:  </t>
    </r>
    <r>
      <rPr>
        <sz val="11"/>
        <rFont val="Calibri"/>
        <family val="2"/>
        <charset val="238"/>
        <scheme val="minor"/>
      </rPr>
      <t xml:space="preserve">Wymiana doświadczeń i poglądów z zakresu hodowli bydła mlecznego oraz zalet stosowania inseminacji w gospodarstwie.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t>
    </r>
  </si>
  <si>
    <t>Liczba wyjazdów studyjnych/ Liczba uczestników wyjazdów studyjnych</t>
  </si>
  <si>
    <t xml:space="preserve">2/ 46 </t>
  </si>
  <si>
    <t>Rolnicy, zajmujący się hodowlą bydła mlecznego z województwa podlaskiego.</t>
  </si>
  <si>
    <t>Wielkopolskie Centrum Hodowli i Rozrodu Zwierząt w Poznaniu z/s w Tulcach Sp. z o.o.</t>
  </si>
  <si>
    <t xml:space="preserve">Tulce,
ul. Poznańska 13,
63-004 Kleszczewo
</t>
  </si>
  <si>
    <t>VII Festyn sportowo-
rekreacyjny 
i piknik rolniczy "Powitanie Lata u Ossolińskich"</t>
  </si>
  <si>
    <r>
      <rPr>
        <b/>
        <sz val="11"/>
        <rFont val="Calibri"/>
        <family val="2"/>
        <charset val="238"/>
        <scheme val="minor"/>
      </rPr>
      <t>Cel operacji:</t>
    </r>
    <r>
      <rPr>
        <sz val="11"/>
        <rFont val="Calibri"/>
        <family val="2"/>
        <charset val="238"/>
        <scheme val="minor"/>
      </rPr>
      <t xml:space="preserve"> Celem operacji jest 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rFont val="Calibri"/>
        <family val="2"/>
        <charset val="238"/>
        <scheme val="minor"/>
      </rPr>
      <t xml:space="preserve">Przedmiot operacji:  </t>
    </r>
    <r>
      <rPr>
        <sz val="11"/>
        <rFont val="Calibri"/>
        <family val="2"/>
        <charset val="238"/>
        <scheme val="minor"/>
      </rPr>
      <t xml:space="preserve">Stworzenie możliwości zaprezentowania się wystawców oferujących maszyny i sprzęt rolniczy, regionalne produkty żywnościowe oraz rękodzieło. </t>
    </r>
    <r>
      <rPr>
        <b/>
        <sz val="11"/>
        <rFont val="Calibri"/>
        <family val="2"/>
        <charset val="238"/>
        <scheme val="minor"/>
      </rPr>
      <t xml:space="preserve">Temat operacji: </t>
    </r>
    <r>
      <rPr>
        <sz val="11"/>
        <rFont val="Calibri"/>
        <family val="2"/>
        <charset val="238"/>
        <scheme val="minor"/>
      </rPr>
      <t>Upowszechnianie wiedzy w zakresie optymalizacji wykorzystywania przez mieszkańców obszarów wiejskich zasobów środowiska naturalnego; Promocja jakości życia na wsi lub promocja wsi jako miejsca do życia i rozwoju zawodowego.</t>
    </r>
  </si>
  <si>
    <t xml:space="preserve">Szkolenie/ Impreza plenerowa/ Stoisko degustacyjno-wystawiennicze produktów regionalnych/ Konkurs  </t>
  </si>
  <si>
    <t xml:space="preserve">Liczba szkoleń/ Liczba uczestników szkoleń/ Liczba imprez plenerowych/ Szacowana liczba uczestników imprez plenerowych/ Liczba stoisk degustacyjno-wystawienniczych/ Szacowana liczba odwiedzających stoisko wystawiennicze/ Liczba konkursów/ Liczba uczestników konkursu </t>
  </si>
  <si>
    <t xml:space="preserve">2/ 100/ 1/ 1000/ 1/ 1000/ 1/ 120 </t>
  </si>
  <si>
    <t>Osoby zamieszkujące obszary wiejskie województwa podlaskiego.</t>
  </si>
  <si>
    <t>Zespół Szkół Centrum 
Kształcenia Rolniczego 
im. Krzysztofa Kluka w 
Rudce</t>
  </si>
  <si>
    <t xml:space="preserve">Rudka,
ul. Ossolińskich 1
17-123 Rudka
</t>
  </si>
  <si>
    <t>Kiermasz zdrowej żywności i 
rękodzieła "NATURA I MY"</t>
  </si>
  <si>
    <r>
      <rPr>
        <b/>
        <sz val="11"/>
        <rFont val="Calibri"/>
        <family val="2"/>
        <charset val="238"/>
        <scheme val="minor"/>
      </rPr>
      <t>Cel operacji:</t>
    </r>
    <r>
      <rPr>
        <sz val="11"/>
        <rFont val="Calibri"/>
        <family val="2"/>
        <charset val="238"/>
        <scheme val="minor"/>
      </rPr>
      <t xml:space="preserve"> Celem operacji jest rozwój i promocja 20 lokalnych producentów, usług i produktów lokalnych, popularyzacji kuchni lokalnej i zdrowej żywności, a także rękodzieła ludowego oraz wymiana doświadczeń pomiędzy 20 wystawcami kiermaszu. </t>
    </r>
    <r>
      <rPr>
        <b/>
        <sz val="11"/>
        <rFont val="Calibri"/>
        <family val="2"/>
        <charset val="238"/>
        <scheme val="minor"/>
      </rPr>
      <t xml:space="preserve">Przedmiot operacji:  </t>
    </r>
    <r>
      <rPr>
        <sz val="11"/>
        <rFont val="Calibri"/>
        <family val="2"/>
        <charset val="238"/>
        <scheme val="minor"/>
      </rPr>
      <t xml:space="preserve">Umożliwienie przedstawienia oferty lokalnych produktów jak najszerszej liczbie konsumentów.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 Promocja jakości życia na wsi lub promocja wsi jako miejsca do życia i rozwoju zawodowego.</t>
    </r>
  </si>
  <si>
    <t>Liczba imprez plenerowych/ Szacowana liczba uczestników imprez plenerowych</t>
  </si>
  <si>
    <t>2/ 1000</t>
  </si>
  <si>
    <t>Lokalni producenci zdrowej, ekologicznej i tradycyjnej żywności, lokalnego rękodzieła, naturalnych kosmetyków oraz odbiorcy w/w produktów.</t>
  </si>
  <si>
    <t xml:space="preserve">Białystok,
ul. Borsucza 2,
15-569 Białystok
</t>
  </si>
  <si>
    <t>Edukacja lokalna na Podlasiu 
Nadbużańskim</t>
  </si>
  <si>
    <r>
      <rPr>
        <b/>
        <sz val="11"/>
        <rFont val="Calibri"/>
        <family val="2"/>
        <charset val="238"/>
        <scheme val="minor"/>
      </rPr>
      <t>Cel operacji:</t>
    </r>
    <r>
      <rPr>
        <sz val="11"/>
        <rFont val="Calibri"/>
        <family val="2"/>
        <charset val="238"/>
        <scheme val="minor"/>
      </rPr>
      <t xml:space="preserve"> Celem operacji jest budowanie tożsamości i poczucia wspólnoty lokalnej wśród młodzieży Podlasia Nadbużańskiego poprzez utworzenie grupy edukatorów lokalnych biorących udział w wyjeździe studyjnym oraz warsztatach przygotowujących do opracowania scenariuszy lekcji lokalnych. </t>
    </r>
    <r>
      <rPr>
        <b/>
        <sz val="11"/>
        <rFont val="Calibri"/>
        <family val="2"/>
        <charset val="238"/>
        <scheme val="minor"/>
      </rPr>
      <t xml:space="preserve">Przedmiot operacji:  </t>
    </r>
    <r>
      <rPr>
        <sz val="11"/>
        <rFont val="Calibri"/>
        <family val="2"/>
        <charset val="238"/>
        <scheme val="minor"/>
      </rPr>
      <t xml:space="preserve">Zapoznanie uczestników z dobrymi praktykami programu „Edukacja dla Doliny Baryczy”, następnie podczas zaplanowanych zajęć warsztatowych przygotowany zostanie skrypt lekcji dot. edukacji lokalnej.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r>
  </si>
  <si>
    <t>Warsztaty/ Wyjazd studyjny/ Informacje i publikacje w internecie</t>
  </si>
  <si>
    <t>Liczba warsztatów/ Liczba uczestników warsztatów/ Liczba wyjazdów studyjnych/ Liczba uczestników wyjazdu studyjnego/ Liczba informacji/publikacji w internecie/ Liczba stron internetowych, na których zostanie zamieszczona informacja/publikacja/ Liczba odwiedzin strony internetowej</t>
  </si>
  <si>
    <t xml:space="preserve">3/ 15/ 1/ 18/ 1/ 1/ 200  </t>
  </si>
  <si>
    <t>Grupę docelową stanowić będą nauczyciele oraz pracownicy ośrodków kultury, bibliotek z terenu pow. siemiatyckiego, łosickiego i siedleckiego oraz młodzież, do której kierowana będzie oferta edukacyjna stworzona w trakcie realizacji operacji.</t>
  </si>
  <si>
    <t>„Szkółka Pszczelarska”</t>
  </si>
  <si>
    <r>
      <rPr>
        <b/>
        <sz val="11"/>
        <rFont val="Calibri"/>
        <family val="2"/>
        <charset val="238"/>
        <scheme val="minor"/>
      </rPr>
      <t>Cel operacji:</t>
    </r>
    <r>
      <rPr>
        <sz val="11"/>
        <rFont val="Calibri"/>
        <family val="2"/>
        <charset val="238"/>
        <scheme val="minor"/>
      </rPr>
      <t xml:space="preserve"> Celem operacji jest zwiększenie wiedzy na temat praktycznego wykorzystania i możliwości leczniczych i odżywczych miodu, a także produktów pszczelarskich. </t>
    </r>
    <r>
      <rPr>
        <b/>
        <sz val="11"/>
        <rFont val="Calibri"/>
        <family val="2"/>
        <charset val="238"/>
        <scheme val="minor"/>
      </rPr>
      <t xml:space="preserve">Przedmiot operacji:  </t>
    </r>
    <r>
      <rPr>
        <sz val="11"/>
        <rFont val="Calibri"/>
        <family val="2"/>
        <charset val="238"/>
        <scheme val="minor"/>
      </rPr>
      <t xml:space="preserve">Promocja produktu jakim jest miód i jego pochodne podczas pikniku pszczelarskiego nad zalewem w Korycinie.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</si>
  <si>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Warsztaty/ Impreza plenerowa</t>
  </si>
  <si>
    <t xml:space="preserve">Liczba warsztatów/ Liczba uczestników warsztatów/ Liczba  imprez plenerowych/ Szacowana liczba uczestników imprez plenerowych  </t>
  </si>
  <si>
    <t>10/ 20/ 1/ 1000</t>
  </si>
  <si>
    <t>Osoby zamieszkujące obszary wiejskie województwa podlaskiego, młodzież a także seniorzy, osoby niepełnosprawne i wykluczone społecznie.</t>
  </si>
  <si>
    <t>Stowarzyszenie „KORYCINIANKI”</t>
  </si>
  <si>
    <t xml:space="preserve">Korycin,
ul. Knyszyńska 2a,
16-140 Korycin
</t>
  </si>
  <si>
    <t>VII Festyn "
Z Koniem za Pan
- Brat" w Putkowicach Nadolnych</t>
  </si>
  <si>
    <r>
      <rPr>
        <b/>
        <sz val="11"/>
        <rFont val="Calibri"/>
        <family val="2"/>
        <charset val="238"/>
        <scheme val="minor"/>
      </rPr>
      <t>Cel operacji:</t>
    </r>
    <r>
      <rPr>
        <sz val="11"/>
        <rFont val="Calibri"/>
        <family val="2"/>
        <charset val="238"/>
        <scheme val="minor"/>
      </rPr>
      <t xml:space="preserve"> Celem operacji jest zaprezentowanie dobrych praktyk w oparciu o produkty i usługi lokalne z zakresu rolnictwa, ekoturystyki i turystyki oraz aktywizacja uczestników do podejmowania inicjatyw w zakresie rozwoju obszarów wiejskich. </t>
    </r>
    <r>
      <rPr>
        <b/>
        <sz val="11"/>
        <rFont val="Calibri"/>
        <family val="2"/>
        <charset val="238"/>
        <scheme val="minor"/>
      </rPr>
      <t xml:space="preserve">Przedmiot operacji:  </t>
    </r>
    <r>
      <rPr>
        <sz val="11"/>
        <rFont val="Calibri"/>
        <family val="2"/>
        <charset val="238"/>
        <scheme val="minor"/>
      </rPr>
      <t xml:space="preserve">Zapoznanie uczestników festynu z możliwościami jakie dają lokalne zasoby.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 Promocja jakości życia na wsi lub promocja wsi jako miejsca do życia i rozwoju zawodowego.</t>
    </r>
  </si>
  <si>
    <t>1/ 500</t>
  </si>
  <si>
    <t>STOWARZYSZENIE  "KOŃ 
NADBUŻAŃSKI"</t>
  </si>
  <si>
    <t xml:space="preserve">Putkowice Nadolne 29,
17-312 Drohiczyn
</t>
  </si>
  <si>
    <t>„Przy stole na grodzisku 
- FESTIWAL MIEJSCOWEGO 
JADŁA”</t>
  </si>
  <si>
    <r>
      <rPr>
        <b/>
        <sz val="11"/>
        <rFont val="Calibri"/>
        <family val="2"/>
        <charset val="238"/>
        <scheme val="minor"/>
      </rPr>
      <t>Cel operacji:</t>
    </r>
    <r>
      <rPr>
        <sz val="11"/>
        <rFont val="Calibri"/>
        <family val="2"/>
        <charset val="238"/>
        <scheme val="minor"/>
      </rPr>
      <t xml:space="preserve"> Zwiększenie udziału zainteresowanych stron we wdrażaniu inicjatyw na rzecz rozwoju obszarów wiejskich, co przyczyni się do podwyższenia wiedzy mieszkańców obszarów wiejskich o ich potencjale przedsiębiorczym i atrakcyjności ich codziennej działalności; Podwyższenie wiedzy uczestników imprezy oraz wszystkich zainteresowanych w zakresie obejmującym turystykę wiejską, jakość i znaczenie produktów regionalnych oraz produktów lokalnego przetwórstwa i rzemiosła.  </t>
    </r>
    <r>
      <rPr>
        <b/>
        <sz val="11"/>
        <rFont val="Calibri"/>
        <family val="2"/>
        <charset val="238"/>
        <scheme val="minor"/>
      </rPr>
      <t xml:space="preserve">Przedmiot operacji:  </t>
    </r>
    <r>
      <rPr>
        <sz val="11"/>
        <rFont val="Calibri"/>
        <family val="2"/>
        <charset val="238"/>
        <scheme val="minor"/>
      </rPr>
      <t xml:space="preserve">Zaprezentowanie pradawnych tradycji kulinarnych naszych terenów, rzemiosła lokalnych twórców, zielarstwa oraz znaczenia ziół i zdrowej żywności.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r>
  </si>
  <si>
    <t>1/ min. 300</t>
  </si>
  <si>
    <t>Towarzystwo 
Przyjaciół Ziemi 
Korycińskiej</t>
  </si>
  <si>
    <t>Promocja turystyki 
zrównoważonej szansą rozwoju obszarów 
wiejskich”</t>
  </si>
  <si>
    <r>
      <rPr>
        <b/>
        <sz val="11"/>
        <rFont val="Calibri"/>
        <family val="2"/>
        <charset val="238"/>
        <scheme val="minor"/>
      </rPr>
      <t>Cel operacji:</t>
    </r>
    <r>
      <rPr>
        <sz val="11"/>
        <rFont val="Calibri"/>
        <family val="2"/>
        <charset val="238"/>
        <scheme val="minor"/>
      </rPr>
      <t xml:space="preserve"> Aktywizacja mieszkańców obszarów wiejskich poprzez wspólną promocję oferty i lokalnych produktów, co bezpośrednio wpłynie na rozwój turystyki zrównoważonej na obszarze Gminy Białowieża. </t>
    </r>
    <r>
      <rPr>
        <b/>
        <sz val="11"/>
        <rFont val="Calibri"/>
        <family val="2"/>
        <charset val="238"/>
        <scheme val="minor"/>
      </rPr>
      <t xml:space="preserve">Przedmiot operacji: </t>
    </r>
    <r>
      <rPr>
        <sz val="11"/>
        <rFont val="Calibri"/>
        <family val="2"/>
        <charset val="238"/>
        <scheme val="minor"/>
      </rPr>
      <t xml:space="preserve"> Promocja oferty turystycznej i lokalnych produktów  Gminy Białowieża. </t>
    </r>
    <r>
      <rPr>
        <b/>
        <sz val="11"/>
        <rFont val="Calibri"/>
        <family val="2"/>
        <charset val="238"/>
        <scheme val="minor"/>
      </rPr>
      <t xml:space="preserve">Temat operacji: </t>
    </r>
    <r>
      <rPr>
        <sz val="11"/>
        <rFont val="Calibri"/>
        <family val="2"/>
        <charset val="238"/>
        <scheme val="minor"/>
      </rPr>
      <t>Aktywizacja mieszkańców obszarów wiejskich w celu tworzenia partnerstw na rzecz realizacji projektów nakierowanych na rozwój tych obszarów, w skład których wchodzą przedstawiciele sektora publicznego, sektora prywatnego oraz organizacji pozarządowych.</t>
    </r>
  </si>
  <si>
    <t>Impreza plenerowa/ Publikacja/ Spot reklamowy w radiu</t>
  </si>
  <si>
    <t xml:space="preserve">Liczba  imprez plenerowych/ Szacowana liczba uczestników imprez plenerowych/  Liczba tytułów publikacji/ Liczba spotów w radiu / Łączna liczba osób słuchaczy radiowych  </t>
  </si>
  <si>
    <t xml:space="preserve">1/ 100/ 1/ 25/ 1,5 mln  </t>
  </si>
  <si>
    <t>Osoby zamieszkujące obszary wiejskie województwa podlaskiego, lokalni przedsiębiorcy oferujący usługi noclegowe, gastronomiczne oraz lokalne produkty.</t>
  </si>
  <si>
    <t>Gmina Białowieża</t>
  </si>
  <si>
    <t xml:space="preserve">Białowieża,
ul. Sportowa 1
17-230 Białowieża
</t>
  </si>
  <si>
    <t>Ułatwienie wymiany wiedzy w zakresie wdrażania wielofunduszowego RLKS</t>
  </si>
  <si>
    <t>Spotkanie informacyjne</t>
  </si>
  <si>
    <t>Liczba spotkań informacyjnych/ Liczba uczestników spotkań informacyjnych</t>
  </si>
  <si>
    <t>2/min. 40</t>
  </si>
  <si>
    <r>
      <rPr>
        <b/>
        <sz val="11"/>
        <color theme="1"/>
        <rFont val="Calibri"/>
        <family val="2"/>
        <charset val="238"/>
        <scheme val="minor"/>
      </rPr>
      <t>Cel operacji:</t>
    </r>
    <r>
      <rPr>
        <sz val="11"/>
        <color theme="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color theme="1"/>
        <rFont val="Calibri"/>
        <family val="2"/>
        <charset val="238"/>
        <scheme val="minor"/>
      </rPr>
      <t xml:space="preserve">Przedmiot operacji: </t>
    </r>
    <r>
      <rPr>
        <sz val="11"/>
        <color theme="1"/>
        <rFont val="Calibri"/>
        <family val="2"/>
        <charset val="238"/>
        <scheme val="minor"/>
      </rPr>
      <t>Propagowanie wśród młodych rolników/przyszłych producentów racjonalnego gospodarowania gruntami rolnymi, uświadomienie im czym jest rekomendacja odmian.</t>
    </r>
    <r>
      <rPr>
        <b/>
        <sz val="11"/>
        <color theme="1"/>
        <rFont val="Calibri"/>
        <family val="2"/>
        <charset val="238"/>
        <scheme val="minor"/>
      </rPr>
      <t xml:space="preserve"> Temat operacji: </t>
    </r>
    <r>
      <rPr>
        <sz val="11"/>
        <color theme="1"/>
        <rFont val="Calibri"/>
        <family val="2"/>
        <charset val="238"/>
        <scheme val="minor"/>
      </rPr>
      <t>Upowszechnianie wiedzy w zakresie innowacyjnych rozwiązań w rolnictwie, produkcji żywności, leśnictwie i na obszarach wiejskich.</t>
    </r>
  </si>
  <si>
    <r>
      <rPr>
        <b/>
        <sz val="11"/>
        <color theme="1"/>
        <rFont val="Calibri"/>
        <family val="2"/>
        <charset val="238"/>
        <scheme val="minor"/>
      </rPr>
      <t xml:space="preserve">Cel operacji: </t>
    </r>
    <r>
      <rPr>
        <sz val="11"/>
        <color theme="1"/>
        <rFont val="Calibri"/>
        <family val="2"/>
        <charset val="238"/>
        <scheme val="minor"/>
      </rPr>
      <t xml:space="preserve">Promocja i upowszechnanie najlepszych praktyk w rolnictwie. </t>
    </r>
    <r>
      <rPr>
        <b/>
        <sz val="11"/>
        <color theme="1"/>
        <rFont val="Calibri"/>
        <family val="2"/>
        <charset val="238"/>
        <scheme val="minor"/>
      </rPr>
      <t>Przedmiot operacji:</t>
    </r>
    <r>
      <rPr>
        <sz val="11"/>
        <color theme="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color theme="1"/>
        <rFont val="Calibri"/>
        <family val="2"/>
        <charset val="238"/>
        <scheme val="minor"/>
      </rPr>
      <t xml:space="preserve">Temat operacji: </t>
    </r>
    <r>
      <rPr>
        <sz val="11"/>
        <color theme="1"/>
        <rFont val="Calibri"/>
        <family val="2"/>
        <charset val="238"/>
        <scheme val="minor"/>
      </rPr>
      <t xml:space="preserve"> Wspieranie rozwoju przedsiębiorczości na obszarach wiejskich przez podnoszenie poziomu wiedzy i umiejętności w obszarze małego przetówrstwa lokalnego.    </t>
    </r>
  </si>
  <si>
    <r>
      <rPr>
        <b/>
        <sz val="11"/>
        <color theme="1"/>
        <rFont val="Calibri"/>
        <family val="2"/>
        <charset val="238"/>
        <scheme val="minor"/>
      </rPr>
      <t>Cel operacji:</t>
    </r>
    <r>
      <rPr>
        <sz val="11"/>
        <color theme="1"/>
        <rFont val="Calibri"/>
        <family val="2"/>
        <charset val="238"/>
        <scheme val="minor"/>
      </rPr>
      <t xml:space="preserve"> Popularyzowanie upraw i przetwórstwa metodami ekologicznymi </t>
    </r>
    <r>
      <rPr>
        <b/>
        <sz val="11"/>
        <color theme="1"/>
        <rFont val="Calibri"/>
        <family val="2"/>
        <charset val="238"/>
        <scheme val="minor"/>
      </rPr>
      <t xml:space="preserve">Przedmiot operacji: </t>
    </r>
    <r>
      <rPr>
        <sz val="11"/>
        <color theme="1"/>
        <rFont val="Calibri"/>
        <family val="2"/>
        <charset val="238"/>
        <scheme val="minor"/>
      </rPr>
      <t>Rozwijanie towarowej produkcji żywności wytwarzanej certyfikowanymi metodami ekologicznymi .</t>
    </r>
    <r>
      <rPr>
        <b/>
        <sz val="11"/>
        <color theme="1"/>
        <rFont val="Calibri"/>
        <family val="2"/>
        <charset val="238"/>
        <scheme val="minor"/>
      </rPr>
      <t xml:space="preserve"> Temat operacji: </t>
    </r>
    <r>
      <rPr>
        <sz val="11"/>
        <color theme="1"/>
        <rFont val="Calibri"/>
        <family val="2"/>
        <charset val="238"/>
        <scheme val="minor"/>
      </rPr>
      <t>Upowszechnianie wiedzy w zakresie systemów jakości związanych z rolnictwem ekologicznym</t>
    </r>
  </si>
  <si>
    <r>
      <t xml:space="preserve">Cel operacji:  </t>
    </r>
    <r>
      <rPr>
        <sz val="11"/>
        <rFont val="Calibri"/>
        <family val="2"/>
        <charset val="238"/>
        <scheme val="minor"/>
      </rPr>
      <t xml:space="preserve">Podniesienie kompetencji LGD w zakresie  realizacji wielofunduszowych strategii. </t>
    </r>
    <r>
      <rPr>
        <b/>
        <sz val="11"/>
        <rFont val="Calibri"/>
        <family val="2"/>
        <charset val="238"/>
        <scheme val="minor"/>
      </rPr>
      <t xml:space="preserve"> Przedmiot operacji: </t>
    </r>
    <r>
      <rPr>
        <sz val="11"/>
        <rFont val="Calibri"/>
        <family val="2"/>
        <charset val="238"/>
        <scheme val="minor"/>
      </rPr>
      <t>Dokształcenie przedstawicieli LGD w zakresie  realizacji zadań związanych z wdrażaniem RLKS oraz wymiana wiedzy i doświadczeń w tym zakresie.</t>
    </r>
    <r>
      <rPr>
        <b/>
        <sz val="11"/>
        <rFont val="Calibri"/>
        <family val="2"/>
        <charset val="238"/>
        <scheme val="minor"/>
      </rPr>
      <t xml:space="preserve"> Temat operacji: </t>
    </r>
    <r>
      <rPr>
        <sz val="11"/>
        <rFont val="Calibri"/>
        <family val="2"/>
        <charset val="238"/>
        <scheme val="minor"/>
      </rPr>
      <t>Upowszechnianie wiedzy w zakresie planowania rozwoju lokalnego z uwzględnieniem potencjału ekonomicznego, społecznego i środowiskowego danego obszaru.</t>
    </r>
  </si>
  <si>
    <t>Białystok,    ul. Kard. S. Wyszyńskiego 1,      15-888 Białystok</t>
  </si>
  <si>
    <t xml:space="preserve">Promocja dobrych praktyk PROW na terenie wojewodztwa zachodniopomorskiego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</si>
  <si>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</si>
  <si>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</si>
  <si>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Zwiedzający stoisko wystawiennicze Województwa Zachodniopomorskiego na imprezach lokalnych</t>
  </si>
  <si>
    <t>Urząd Marszałkowski Województwa Zachodniopomorskiego</t>
  </si>
  <si>
    <t>ul. Korsarzy 34,       70 - 540 Szczecin</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</si>
  <si>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</si>
  <si>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</si>
  <si>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</si>
  <si>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</si>
  <si>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</si>
  <si>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</si>
  <si>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</si>
  <si>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Promocja regionalnej żywności wysokiej jakości, wytwarzanej z wykorzystaniem lokalnych surowców,  tradycji kulinarnych i nowoczesnych metod pozwalających zachować wartości odżywcze.</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</si>
  <si>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</si>
  <si>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</si>
  <si>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</si>
  <si>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</si>
  <si>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</si>
  <si>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</si>
  <si>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Dożynki Wojewódzkie</t>
  </si>
  <si>
    <t>Aleja Zachodniopomorskie Smaki - Produkty Tradycyjne Pomorza Zachodniego w ramach "Pikniku nad Odrą"</t>
  </si>
  <si>
    <t>Impreza plenerowa- jarmark</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</si>
  <si>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</si>
  <si>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</si>
  <si>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Zaproszeni goście i uczestnicy Dożynek Prezydenckich oraz zwiedzający stoisko wystawiennicze Województwa Zachodniopomorskiego na dożynkach</t>
  </si>
  <si>
    <t>Uczestnicy targów wystaw, imprez lokalnych, regionalnych, krajowych i międzynarodowych</t>
  </si>
  <si>
    <t>14</t>
  </si>
  <si>
    <t>Aleja Zachodniopomorskie Smaki - Produkty Tradycyjne Pomorza Zachodniego w ramach Festiwalu Słowian i Wikingów w Wolinie</t>
  </si>
  <si>
    <t>Zwiedzający stoiska wystawiennicze wystawców na imprezie plenerowej, potencjalni kontrahenci wystawców</t>
  </si>
  <si>
    <t>11</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</si>
  <si>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</si>
  <si>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</si>
  <si>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</si>
  <si>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</si>
  <si>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</si>
  <si>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</si>
  <si>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</si>
  <si>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 pracownicy lub przedstawiciele Zarządów, Rad, a także członkowie LGD-ów</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</si>
  <si>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</si>
  <si>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</si>
  <si>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</si>
  <si>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</si>
  <si>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</si>
  <si>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</si>
  <si>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</si>
  <si>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</si>
  <si>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</si>
  <si>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</si>
  <si>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</si>
  <si>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</si>
  <si>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</si>
  <si>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</si>
  <si>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</si>
  <si>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</si>
  <si>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</si>
  <si>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</si>
  <si>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</si>
  <si>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</si>
  <si>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przedstawiciele ngo, jst, rad sołeckich, przedsiębiorcy</t>
  </si>
  <si>
    <t>Gmina Gryfino</t>
  </si>
  <si>
    <t>ul. 1 maja 16,              74-100 Gryfino</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</si>
  <si>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</si>
  <si>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</si>
  <si>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wykład/ warsztat/ spotkanie. Targi/ impreza plenerowa/ wystawa</t>
  </si>
  <si>
    <t>liczba wykladów/warsztatów. Liczba imprez plenerowych</t>
  </si>
  <si>
    <t>8/1</t>
  </si>
  <si>
    <t>ogół mieszkańców i przyjezdnych</t>
  </si>
  <si>
    <t>Fundacja SIEDEM OGRODÓW</t>
  </si>
  <si>
    <t>Łowicz Wałecki 50, 78-650 Mirosławiec</t>
  </si>
  <si>
    <t>liczba uczestników wykładów, warsztatów / liczba uczestników imprezy plenerowych</t>
  </si>
  <si>
    <t>273/335</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</si>
  <si>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</si>
  <si>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</si>
  <si>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</si>
  <si>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</si>
  <si>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1/1</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</si>
  <si>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</si>
  <si>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</si>
  <si>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</si>
  <si>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</si>
  <si>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</si>
  <si>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</si>
  <si>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</si>
  <si>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</si>
  <si>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</si>
  <si>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</si>
  <si>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 xml:space="preserve">liczba egzemplarzy publikacji </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</si>
  <si>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</si>
  <si>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</si>
  <si>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</si>
  <si>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</si>
  <si>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</si>
  <si>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</si>
  <si>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</si>
  <si>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</si>
  <si>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</si>
  <si>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183/2500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</si>
  <si>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</si>
  <si>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</si>
  <si>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</si>
  <si>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</si>
  <si>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Zachodniopomorski Ośrodek Doradztwa Rolniczego w Barzkowicach</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</si>
  <si>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</si>
  <si>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</si>
  <si>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</si>
  <si>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</si>
  <si>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</si>
  <si>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</si>
  <si>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liczba uczestników seminarium/liczba uczestników imprezy plenerowej</t>
  </si>
  <si>
    <t>123/300</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</si>
  <si>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</si>
  <si>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Przedmiot: konferencja.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</si>
  <si>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Kobiety aktywnie biorące udział w konferencji, osoby niepełnosprawne , przedstawiciele samorządu, mieszkańcy województwa zachodniopomorskiego</t>
  </si>
  <si>
    <t>Fundacja Razem dla rozwoju obszarów wiejskich</t>
  </si>
  <si>
    <t>ul. Pod Lipami 9/18, 74-200 Pyrzyce</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</si>
  <si>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</si>
  <si>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</si>
  <si>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</si>
  <si>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</si>
  <si>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</si>
  <si>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</si>
  <si>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</si>
  <si>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</si>
  <si>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</si>
  <si>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</si>
  <si>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</si>
  <si>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</si>
  <si>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</si>
  <si>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</si>
  <si>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</si>
  <si>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</si>
  <si>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</si>
  <si>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</si>
  <si>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300/41</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</si>
  <si>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</si>
  <si>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</si>
  <si>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</si>
  <si>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</si>
  <si>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</si>
  <si>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</si>
  <si>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</si>
  <si>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</si>
  <si>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</si>
  <si>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</si>
  <si>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</si>
  <si>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</si>
  <si>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</si>
  <si>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</si>
  <si>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</si>
  <si>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</si>
  <si>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1/1/1/2</t>
  </si>
  <si>
    <t>Stowarzyszenie Promocji i Rozwoju Osady Nadmorskiej Chłopy "16-ty południk"</t>
  </si>
  <si>
    <t>Chłopy,                             ul. Kapitańska 57,    76-034 Sarbinowo</t>
  </si>
  <si>
    <t>liczba uczestników konferencji/liczba uczestników imprezy plenerowej/nakład publikacji/liczba uczestników konkursów</t>
  </si>
  <si>
    <t>50/100/200/20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</si>
  <si>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</si>
  <si>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</si>
  <si>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liczba imprez plenerowych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</si>
  <si>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</si>
  <si>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</si>
  <si>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</si>
  <si>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</si>
  <si>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</si>
  <si>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</si>
  <si>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</si>
  <si>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</si>
  <si>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</si>
  <si>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</si>
  <si>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</si>
  <si>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</si>
  <si>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</si>
  <si>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liczba uczestników imprezy plenerowej/liczba uczestników warsztatów / nakład publikacji</t>
  </si>
  <si>
    <t>300/60/1000</t>
  </si>
  <si>
    <t>Aleja Zachodniopomorskie Smaki - produkty tradycyjne Pomorza Zachodniego w ramach VIII Pikniku Lotniczego w Świdwinie</t>
  </si>
  <si>
    <t>Festiwal Współczesnej Kultury Ludowej</t>
  </si>
  <si>
    <t>Kultywowanie oraz popularyzacja najbardziej wartościowych, kulturowych tradycji regionalnych, promocja dorobku kulturowego polskiej wsi oraz rozbudzanie i poszerzanie zainteresowań twórczością ludową poprzez współorganizację festiwalu.</t>
  </si>
  <si>
    <t>Społeczność lokalna gmin wiejsko-miejskich, mogąca uczestniczyć w sposób bezpośredni w wydarzeniu, przedstawiciele organizacji pozarządowych, samorządowcy, turyści i uczestnicy festiwalu</t>
  </si>
  <si>
    <t>Uczestnicy festiwalu, grupy folklorystyczne i taneczne</t>
  </si>
  <si>
    <t>"Szlakiem smaku i wypoczynku"</t>
  </si>
  <si>
    <t>Identyfikacja rozwiązań i  dobrych praktyk poprzez gromadzenie i upowszechnianie przykladow operacji zrealizowanychw ramach priorytetów PROW 2014-2020 z terenu województwa zachodniopomorskiego</t>
  </si>
  <si>
    <t>Liczba publikacji/materiałów drukowanych</t>
  </si>
  <si>
    <t>ogół mieszkanców i przyjezdnych</t>
  </si>
  <si>
    <t>Nakład publikacji/materiału drukowanego</t>
  </si>
  <si>
    <t>10000</t>
  </si>
  <si>
    <t>Celem operacji jest wspieranie profesjonalnej współpracy i realizacji przez rolników (pszczelarzy) wspólnych inwestycji.</t>
  </si>
  <si>
    <t>II-Iv</t>
  </si>
  <si>
    <t>Targi Rolne "Agro Pomerania" w Barzkowicach</t>
  </si>
  <si>
    <t>Aleja Obszary Wiejskich Pomorza Zachodniego w ramach "Pikniku nad Odrą"</t>
  </si>
  <si>
    <t>Promocja produktów tradycyjnych i regionalnych producentów z województwa zachodniopomorskiego, promocja dorobku kulturowego polskiej wsi oraz rozbudzanie i poszerzanie zainteresowań turystyką wiejską</t>
  </si>
  <si>
    <t>Leaderfest 2019 – Europejskie dobre praktyki</t>
  </si>
  <si>
    <t xml:space="preserve">Cel: Udział przedstawicieli  LGD  Pomorza Zachodniego w wyjeździe studyjnym w celu nawiązania współpracy z LGDami europejskimi dla opracowania międzynarodowych projektów współpracy na lata 2021-2027. 
Udział w konferencji oraz prezentacja na forum Leaderfest projektów współpracy realizowanych przez LGD Pomorza Zachodniego jako przykłady dobrych praktyk.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upowszechnianie wiedzy w zakresie planowania rozwoju lokalnego z uwzględnieniem potencjału ekonomicznego, społecznego i środowiskowego danego obszaru </t>
  </si>
  <si>
    <t xml:space="preserve"> Wyjazd studyjny </t>
  </si>
  <si>
    <t>liczba wyjazdów studyjnych/liczba uczestników wyjazdów studyjnych</t>
  </si>
  <si>
    <t>1/16</t>
  </si>
  <si>
    <t>pracownicy, członkowie zarządów i radni organu decyzyjnego LGD Pomorza Zachodniego</t>
  </si>
  <si>
    <t>Rola międzynarodowych projektów współpracy w pobudzeniu aktywności społecznej na obszarach wiejskich - dobre praktyki</t>
  </si>
  <si>
    <t>Cel: zwiększenie udziału zainteresowanych stron we wdrażaniu inicjatyw na rzecz rozwoju obszarów wiejskich dzięki wspieraniu transferu wiedzy i innowacji na obszarach wiejskich poprzez udział uczestników  w wyjeździe studyjnym i ich uczestnictwo w konferencji z udziałem Litewskich Lokalnych Grup. Tematy: Aktywizacja mieszkańców obszarów wiejskich w celu tworzenia partnerstw na rzecz realizacji projektów nakierowanych na rozwój tych obszarów, w skład których wchodzą przedstawiciele sektora publicznego, sektora prywatnego oraz organizacji pozarządowych oraz Wspieranie rozwoju przedsiębiorczości na obszarach wiejskich przez podnoszenie poziomu wiedzy i umiejętności w obszarze małego przetwórstwa lokalnego lub w obszarze rozwoju zielonej gospodarki, w tym tworzenie nowych miejsc pracy</t>
  </si>
  <si>
    <t>ul. Aleja 1 Maja 6, 74-320 Barlinek</t>
  </si>
  <si>
    <t>Upowszechnianie wiedzy na temat wykorzystania dziedzictwa przyrodniczego i kulturowego  w realizacji projektów na obszarach wiejskich dofinansowanych ze środków unijnych.</t>
  </si>
  <si>
    <t xml:space="preserve">Cel: zwiększenie wiedzy na temat projektów, które wpłynęły na rozwój gospodarczy obszaru  wykorzystując naturalny potencjał środowiska, zasoby kulturowe również projektów, które wpierały proces aktywizacji mieszkańców, promocję obszaru - tzw. „dobrych praktyk”. Przedmiot: wyjazd studyjny. Tematy: wspieranie rozwoju przedsiębiorczości na obszarach wiejskich przez podnoszenie poziomu wiedzy i umiejętności w obszarach innych niż  małego przetwórstwa lokalnego lub w obszarze rozwoju zielonej gospodarki, w tym tworzenia nowych miejsc pracy oraz upowszechnianie wiedzy w zakresie planowania rozwoju lokalnego z uwzględnieniem potencjału ekonomicznego, społecznego i środowiskowego danego obszaru </t>
  </si>
  <si>
    <t>1/24</t>
  </si>
  <si>
    <t>przedstawiciele lokalnych grup działania z województwa zachodniopomorskiego w szczególności pracownicy lub przedstawiciele Zarządu, Rady lub inni członkowie LGD.</t>
  </si>
  <si>
    <t>Stowarzyszenie ”WIR” - Wiejska Inicjatywa Rozwoju</t>
  </si>
  <si>
    <t>ul. Śląska 9, 73-110 Stargard</t>
  </si>
  <si>
    <t>Podniesienie kompetencji LGD w zakresie zadań związanychc z realizacją Lokalnych Strategii Rozwoju</t>
  </si>
  <si>
    <t>Cel: Prezentacja najciekawszych projektów realizowanych za pośrednictwem lokalnych grup działania, wykorzystanych pomysłów i nowoczesnych rozwiązań w stwarzaniu nowych miejsc pracy. Sieciowanie lokalnych grup działania-wymiana doświadczenia w temacie realizacji naborów co przełoży się na ujednolicenie procedur dla całego obszaru, co przyczyni się do polepszenia jakości procedur oraz pozwoli na lepszą komunikacje konsultacji procedur w przyszłości. Temat: Upowszechnianie wiedzy dotyczącej zarządzania projektami z zakresu rozwoju obszarów wiejskich.</t>
  </si>
  <si>
    <t>konferencja/publikacja pokonferencyjna</t>
  </si>
  <si>
    <t>liczba konferencji/liczba uczestników konferencji/ naklad publikacji</t>
  </si>
  <si>
    <t>1/30/500</t>
  </si>
  <si>
    <t xml:space="preserve">Stowarzyszenie LGD "Partnerstwo Drawy z Liderem Wałeckim" </t>
  </si>
  <si>
    <t>ul. Satry Rynek 6, 78-520 Złocieniec</t>
  </si>
  <si>
    <t>Aktywna wieś = Atrakcyjna wieś</t>
  </si>
  <si>
    <t xml:space="preserve">Cel: Zwiększenie udziału zainteresowanych stron we wdrażaniu inicjatyw na rzecz rozwoju obszarów wiejskich poprzez zaktywizowanie mieszkańców z terenu 8 gmin powiatu koszalińskiego do podjęcia działań/ inicjatyw lokalnych na rzecz rozwoju obszarów wiejskich, obszarów swoich wsi. Tematy: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
</t>
  </si>
  <si>
    <t>szkolenie/seminarium/publikacja/materiał drukowany</t>
  </si>
  <si>
    <t>liczba szkoleń/liczba uczestników szkoleń/nakład publikacji/materiału drukowanego</t>
  </si>
  <si>
    <t>8/120/900</t>
  </si>
  <si>
    <t>mieszkańcy terenów wiejskich 8 gmin powiatu koszalińskiego</t>
  </si>
  <si>
    <t>ul. Racławicka 13, 75-620 Koszalin</t>
  </si>
  <si>
    <t>Zdobycie nowych umiejętności szansą na rozwój gospodarczy i społeczny obszarów wiejskich</t>
  </si>
  <si>
    <t>Cel: przeszkolenie grupy 12 osób w rzemiośle wyplatania z wikliny sprzętów użytkowych. Przedmiot: warsztaty, Tematy: upowszechnianie wiedzy w zakresie optymalizacji wykorzystywania przez mieszkańców obszarów wiejskich zasobów środowiska naturalnego, wspieranie rozwoju przedsiębiorczości na obszarach wiejskich przez podnoszenie poziomu wiedzy i umiejętności w obszarach innych niż  małego przetwórstwa lokalnego lub w obszarze rozwoju zielonej gospodarki, w tym tworzenia nowych miejsc pracy, Promocja jakości życia na wsi lub promocja wsi jako miejsca do życia i rozwoju zawodowego, upowszechnianie wiedzy w zakresie planowania rozwoju lokalnego z uwzględnieniem potencjału ekonomicznego, społecznego i środowiskowego danego obszaru</t>
  </si>
  <si>
    <t>przedstawiciele kół gospodyń wiejskich, jak i organizacji pozarządowych z obszarów wiejskich znajdujących się na terenie Województwa Zachodniopomorskiego</t>
  </si>
  <si>
    <t>Samorządowe Centrum Kultury w Sarbinowie</t>
  </si>
  <si>
    <t>ul. Leśna 2, 76-034 Sarbinowo</t>
  </si>
  <si>
    <t>Wyjazd studyjny do wsi truskawkowej dla 50 liderów jako katalizator aktywizacji społecznej na rzecz rozwoju gospodarczego obszarów wiejskich</t>
  </si>
  <si>
    <t>Cel: wizyta we wsi truskawkowej w Koserow, 50 przedstawicieli środowisk wiejskich z terenu Powiatu Łobeskiego w celu zapoznania z dobrymi praktykami dotyczącymi wykorzystania lokalnych zasobów naturalnych oraz produktów lokalnych do aktywizacji społecznej oraz do rozwoju przedsiębiorczości wiejskiej, Przedmiot: wizyta studyjna. Tematy: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</si>
  <si>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iczba wyjazdów studyjnych/liczba uczestników wyajzdów studyjnych</t>
  </si>
  <si>
    <t xml:space="preserve">50 mieszkańców terenów wiejskich Powiatu Łobeskiego. Zaplanowano, że uczestnikami będą przedstawiciele stowarzyszeń, rad sołeckich i lokalni liderzy, którzy mają największy potencjał do aktywizacji mieszkańców. </t>
  </si>
  <si>
    <t>Centrum Inicjatyw Wiejskich</t>
  </si>
  <si>
    <t>ul. Drawska 6, 73-150 Łobez</t>
  </si>
  <si>
    <t>Publikacja „Wyniki doświadczeń odmianowych w roku 2018„ i „LZO  do uprawy w roku 2019”.</t>
  </si>
  <si>
    <t>liczba tytułow publikacji/ nakład publikacji</t>
  </si>
  <si>
    <t>2/3000</t>
  </si>
  <si>
    <t>Rolnicy województwa zachodniopomorskiego zajmujący się produkcją roślinną , hodowcy odmian, samorządowcy, firmy i instytucje działające na rzecz rolnictwa, uczelnie wyższe zajmujące się doświadczeniami rolniczymi, szkolnictwo zawodowe z zakresu rolnictwa, Instytuty Rolnicze, samorząd rolniczy, doradcy terenowi Zachodniopomorskiego Ośrodka Doradztwa Rolniczego.</t>
  </si>
  <si>
    <t>ul. Goleniowska 56 A, 70-847 Szczecin</t>
  </si>
  <si>
    <t>Festyn Święto Ziół</t>
  </si>
  <si>
    <t xml:space="preserve">Cel: uzyskanie wiedzy przez grupę 30 lokalnych drobnych rolników o rodzajach zasiewów odpowiednich dla posiadanych przez nich areałów, poznanie dobrze funkcjonujących gospodarstw rolnych z uprawami ziołowymi, pozyskanie wiedzy jak można wykorzystać doświadczenie innych gospodarstw. Ponadto: zainteresowanie społeczeństwa terenami wiejskimi jako atrakcyjnym miejscem do wypoczynku, edukacji, pracy i życia oraz smakowania naturalnych produktów niezbędnych w codziennej kuchni, a także umożliwienie zakupu na targu produktów bezpośrednio od producentów rolnych w celu pokazania jak ważna jest naturalność i świeżość żywności. Przedmiot: impreza plenerowa, wyjazd studyjny, konkurs, warszaty/wykłady. Tematy: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t>
  </si>
  <si>
    <t>wykłady/warsztaty/wyjazd studyjny/impreza plenerowa/konkurs</t>
  </si>
  <si>
    <t xml:space="preserve">liczba imprez plenerowych/liczba wykładów i warsztatów/liczba uczestników wykładów i warsztatów/liczba wyjazdów studyjnych/iczba uczestników wyjazdów studyjnych/liczba konkursów/liczba uczestników konkursów </t>
  </si>
  <si>
    <t>1/6/150/1/33/2/20</t>
  </si>
  <si>
    <t>Wyjazd studyjny skierowany jest do rolników uczestniczących w wykładach w celu poznania już funkcjonujących upraw ziołowych.
Festyn oraz konkurs skierowane są do wszystkich grup wiekowych oraz całych rodzin.</t>
  </si>
  <si>
    <t>52.184,82</t>
  </si>
  <si>
    <t>XXXII Barzkowickie Targi Rolne AGRO POMERANIA 2019</t>
  </si>
  <si>
    <t xml:space="preserve">impreza targowa </t>
  </si>
  <si>
    <t xml:space="preserve">liczba dni targowych/liczba uczestników </t>
  </si>
  <si>
    <t>3/130 000</t>
  </si>
  <si>
    <t>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t>
  </si>
  <si>
    <t>Barzkowice 2, 73-134 Barzkowice</t>
  </si>
  <si>
    <t>"SIELAWKA" - święto ińskich jezior</t>
  </si>
  <si>
    <t>Współpraca, integracja i odnowa dla zwiększenia tożsamości i więzi społecznych oraz poczucia bezpieczeństwa społecznego mieszkańców. Wzrost aktywności i integracji oraz przeciwdziałanie marginalizacji społecznej. Obszary wiejskie są najbardziej narażone na dezintegrację społeczną, zwłaszcza tereny popegeerowskie. Cel przyczyni się do wzmocnienia tożsamości kulturowej obszaru.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t>
  </si>
  <si>
    <t>warsztaty kulinarne/impreza plenerowa</t>
  </si>
  <si>
    <t>liczba warsztatów/ liczba uczestników warsztatów/liczba iprez plenerowych/liczba uczestników iprezy plenerowej</t>
  </si>
  <si>
    <t>1/100/1/400</t>
  </si>
  <si>
    <t>Osoby z grup defaworyzowanych, zamieszkujących obszary wiejskie zależne od rolnictwa i rybactwa. Dzieci, młodzież, dorośli, seniorzy, osoby niepełnosprawne oraz osoby z mniejszości narodowych zamieszkujący Gminę Ińsko oraz gminy ościenne.</t>
  </si>
  <si>
    <t>Gospodarstwo Rybackie Michał Czerepaniak</t>
  </si>
  <si>
    <t>ul. Przybrzeżna 8, 73-140 Ińsko</t>
  </si>
  <si>
    <t>Aktywizacja mieszkańców poprzez organizację biegu pn. „XVII Mieszkowicka Nadodrzańska Dziesiątka”</t>
  </si>
  <si>
    <t>Cel: aktywizacja mieszkańców do działania na rzecz promowania obszarów wiejskich poprzez udział oraz współorganizację biegu pn.” XVII Mieszkowicka Nadodrzańska Dziesiątka”. Spowodowanie, aby mieszkańcy włączyli się w działania realizowane na terenach wiejskich. Mieszkańcy zaangażują się w przygotowanie stoisk promocyjnych, na których będą sprzedawać swoje wyroby kulinarne, pomogą też w przygotowaniu miejsca, w którym odbędzie się bieg. Realizacja operacji wpłynie pozytywnie na promocję jakości życia na wsi. Pokaże, że jest to miejsce bardzo dobre do życia na terenach wiejskich. Udowodni, że także na terenach wiejskich można aktywnie spędzać czas wolny i przyczynić się do promowania tego miejsca, jako miejsca idealnego do życia. Przedmiot: bieg.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Promocja jakości życia na wsi lub promocja wsi jako miejsca do życia i rozwoju zawodowego.</t>
  </si>
  <si>
    <t xml:space="preserve">bieg </t>
  </si>
  <si>
    <t>liczba zorganizownych biegów/liczba uczestników</t>
  </si>
  <si>
    <t>mieszkańcy terenów wiejskich, zawodnicy</t>
  </si>
  <si>
    <t>ul. Chopina 1, 74-505 Mieszkowice</t>
  </si>
  <si>
    <t>Od ziarenka do bochenka</t>
  </si>
  <si>
    <t>Aktywizacja mieszkańców wsi na rzecz podejmowania inicjatyw w zakresie rozwoju obszarów wiejskich, w tym kreowania miejsc pracy na terenach wiejskich powiatu koszalińskiego to podjęcie działań i inicjatyw lokalnych, m.in. poprzez: podzielenie się przepisami mieszkańców na zdrowy domowy wypiek, warsztaty wspólnego pieczenia chleba, aktywizacja młodzieży poprzez udział świetlic wiejskich/domów kultury w konkursie.</t>
  </si>
  <si>
    <t>warsztaty/konkurs</t>
  </si>
  <si>
    <t>liczba uczestników warsztatów/liczba uczestników konkursu</t>
  </si>
  <si>
    <t>200/80</t>
  </si>
  <si>
    <t>mieszkańcy terenów wiejskich  powiatu koszalińskiego</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</si>
  <si>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</si>
  <si>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liczba imprez plenerowych/liczba konkursów/liczba uczestników imprezy plenerowej/liczba uczestników konkursów</t>
  </si>
  <si>
    <t>1/5/300/94</t>
  </si>
  <si>
    <t>ul. Kościelna 3, 73-220 Drawno</t>
  </si>
  <si>
    <t>Wioski Kadekowskie z zespolem Stawnianki</t>
  </si>
  <si>
    <t>Celem operacji jest wspieranie lokalnych grup kontynuujących i współtworzących lokalną kulturę ludową oraz zapoznanie mieszkańców obszarów wiejskich z tymi tradycjami, edukowanie w obszarze rękodzieła, kulinariów, muzyki i działań na rzecz kultury wiejskiej, kultury ludowej. Tematy: Aktywizacja mieszkańców obszarów wiejskich w celu tworzenia partnerstw na rzecz realizacji projektów nakierowanych na rozwój tych obszarów, w skład których wchodzą przedstawiciele sektora publicznego, sektora prywatnego oraz organizacji pozarządowych oraz Promocja jakości życia na wsi lub promocja wsi jako miejsca do życia i rozwoju zawodowego</t>
  </si>
  <si>
    <t>warsztaty/impreza plenerowa/publikacja/materiał drukowany</t>
  </si>
  <si>
    <t>liczba warsztatów/liczba uczestników warsztatów/ liczba imprez plenerowych/liczba uczestników imprez plenerowych/liczba tytułow publikacji/ naklad publikacji</t>
  </si>
  <si>
    <t>10/500/10/1000/1/120</t>
  </si>
  <si>
    <t>mieszkańcy obszarów wiejskich gminy Kamień Pomorski</t>
  </si>
  <si>
    <t>Kamieński Dom Kultury w Kamieniu Pomorskim</t>
  </si>
  <si>
    <t>ul. Wolińska 9, 72-400 Kamień Pomorski</t>
  </si>
  <si>
    <t>3, 5</t>
  </si>
  <si>
    <t>Koła Gospodyń Wiejskich pomysłem na przedsiębiorczość społeczną</t>
  </si>
  <si>
    <t>zapoznanie przedstawicielek KGW z zasadami funkcjonowania kół gospodyń wiejskich w woj.zachodniopomorskim oraz umiejętności wnioskowania o dotację na jego działalność  stwarzając możliwości rozwoju i powstania nowych miejsc pracy. Tematy:    Aktywizacja mieszkańców obszarów wiejskich w celu tworzenia partnerstw na rzecz realizacji projektów nakierowanych na rozwój tych obszarów, w skład których wchodzą przedstawiciele sektora publicznego, sektora prywatnego oraz organizacji pozarządowych oraz Upowszechnianie wiedzy dotyczącej zarządzania projektami z zakresu rozwoju obszarów wiejskich.</t>
  </si>
  <si>
    <t>liczba szkoleń/liczba uczestnikow szkoleń</t>
  </si>
  <si>
    <t xml:space="preserve">przedstawicielki Kół Gospodyń Wiejskich z woj.zachodniopomorskiego  </t>
  </si>
  <si>
    <t>Razem dla rozwoju obszarów wiejskich</t>
  </si>
  <si>
    <t>Konkurs pn. Agro-Eko-Turystyczne „Zielone Lato” 2019</t>
  </si>
  <si>
    <t>Zachodniopomorski Ośrodek Doradztwa Rolniczego                          w Barzkowicach</t>
  </si>
  <si>
    <t>Sąsiedzi wokół Zalewu</t>
  </si>
  <si>
    <t xml:space="preserve">Cel: promocja walorów i zasobów regionalnych, promocja przedsiębiorczości oraz nawiązywanie nowych kontaktów i wymiana informacji związanych z działaniami lokalnymi na rzecz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</si>
  <si>
    <t>liczba imprez plenerowych/liczba uczestników imprez plenerowych</t>
  </si>
  <si>
    <t>Mieszkańcy województwa zachodniopomorskiego, ludność z obszarów wiejskich</t>
  </si>
  <si>
    <t xml:space="preserve">39.577,25 </t>
  </si>
  <si>
    <t>Pro Consulting s.c.</t>
  </si>
  <si>
    <t>ul. Dubois 17 B, 71-610 Szczecin</t>
  </si>
  <si>
    <t xml:space="preserve">Organizacja Święta Plonów - podziękowanie za tegoroczne plony przez lokalną społeczność </t>
  </si>
  <si>
    <t>Cel: pobudzenie mieszkańców obszarów wiejskich do uczestnictwa w życiu społecznym i motywacja do rozwoju inicjatyw służących ożywieniu i pielęgnowaniu tradycji na szczeblu lokalnym.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Upowszechnianie wiedzy w zakresie planowania rozwoju lokalnego z uwzględnieniem potencjału ekonomicznego, społecznego i środowiskowego danego obszaru</t>
  </si>
  <si>
    <t xml:space="preserve">mieszkańcy terenów wiejskich, rolnicy, przedsiębiorcy, szkoły, KGW, lokalni działacze, stowarzyszenia, instytucje państwowe. </t>
  </si>
  <si>
    <t xml:space="preserve">Jarmark Zdrowej Żywności i Rękodzieła </t>
  </si>
  <si>
    <t>Cel: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podczas Jarmarku Zdrowej Żywności i Rękodzieła. Przedmiot: impreza plenerowa. Tematy: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</si>
  <si>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liczba imprez plenerowych/liczba wystawców podczas imprez plenerowych/liczba uczestników imprez plenerowych</t>
  </si>
  <si>
    <t>1/10/2000</t>
  </si>
  <si>
    <t>Lokalni producenci, rolnicy - jako wystawcy. Mieszkańcy powiatu świdwińskiego i turyści - jako odwiedzający imprezę</t>
  </si>
  <si>
    <t>Powiat  Świdwiński</t>
  </si>
  <si>
    <t>ul. Mieszka I 16, 78-300 Świdwin</t>
  </si>
  <si>
    <t>Lokalny Festiwal Potraw Tradycyjnych</t>
  </si>
  <si>
    <t>Celem operacji jest zwiększenie świadomości mieszkańców w zakresie możliwości umieszczania produktów tradycyjnych na liście produktów tradycyjnych oraz poszerzenie wiedzy historycznej z tego zakresu, a w konsekwencji zaprezentowanie swoich możliwości podczas Lokalnego Festiwalu Potraw Tradycyjnych. Zwiększenie udziału zaangażowania KGW w działania na rzecz lokalnej społeczności, zamieszkujących powiat wałecki.</t>
  </si>
  <si>
    <t>spotkanie szkoleniowe/ impreza plenerowa</t>
  </si>
  <si>
    <t>liczba spotkań/liczba uczestników spotkań/ liczba imprez plenerowch/ liczba uczestników imprez plenerowych</t>
  </si>
  <si>
    <t>16/96/1/100</t>
  </si>
  <si>
    <t>przedstawiciele Kół Gospodyń Wiejskich, które działają na terenach powiatu wałeckiego oraz mieszkańcy obszarów wiejskich powiatu wałeckiego</t>
  </si>
  <si>
    <t>II - IV</t>
  </si>
  <si>
    <t>Stowarzyszenie Lider Wałecki</t>
  </si>
  <si>
    <t>ul. Dąbrowskiego 6, 78-600 Wałcz</t>
  </si>
  <si>
    <t xml:space="preserve">,,LATO Z SYDONIĄ – od czarownicy do  farmerki” Kongres kobiet z obszarów wiejskich.  </t>
  </si>
  <si>
    <t xml:space="preserve">celem operacji jest  zwiększenie inicjatyw na rzecz zmiany stereotypowego postrzegania kobiety na  Polskiej wsi poprzez promocję, połączenie tradycji ze współczesnością,  podpisania Partnerstwa na rzecz promocji obszarów wiejskich i zielonych miejsc pracy w okresie od 1 lipca 2019 roku do 31 października 2019 roku. </t>
  </si>
  <si>
    <t>warsztaty/konferencja</t>
  </si>
  <si>
    <t>liczba warsztatów/ liczba uczestników warsztatów/liczba konferencji/liczba uczestników konferencji</t>
  </si>
  <si>
    <t>2/150/1/150</t>
  </si>
  <si>
    <t>kobiety z woj. zachodniopomorskiego mieszkające na obszarach wiejskich lub prowadzące działalność na wsi, przedstawiciele ngo działajacych na rzecz rozwoju obszarów wiejskich, przedstawiciele JST, przedstawiciele uczelni wyższych, rolnicy, przedsiębiorcy</t>
  </si>
  <si>
    <t>Gmina Marianowo</t>
  </si>
  <si>
    <t>Ul. Mieszka I 1, 73-121 Marianowo</t>
  </si>
  <si>
    <t>Eko Jarmark nad Jeziorem Ogórkowym</t>
  </si>
  <si>
    <t>Promocja "Jeziorowego Ogórka Kiszonego" wpisanego na listę produktów tradycyjnych, prowadzoną przez Ministra Rolnictwa i Rozwoju Wsi. Przygotowanie i przeprowadzenie pokazu kulinarnego promującego lokalne produkty.</t>
  </si>
  <si>
    <t>Społeczność lokalna gminy wiejsko-miejskiej, mogąca uczestniczyć w sposób bezpośredni w wydarzeniu, przedstawiciele organizacji pozarządowych, samorządowcy, turyści i uczestnicy jarmarku</t>
  </si>
  <si>
    <t>Liczba przeprowadzonych pokazów</t>
  </si>
  <si>
    <t>1, 2</t>
  </si>
  <si>
    <t>Biuletyn informacyjny 
"Nasza euroPROWincja" 
w wersji polskiej i angielskiej</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</si>
  <si>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</si>
  <si>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</si>
  <si>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</si>
  <si>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</si>
  <si>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</si>
  <si>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</si>
  <si>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</si>
  <si>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Liczba wydań prasowych</t>
  </si>
  <si>
    <t>Al. Niepodległości 34
61-714 Poznań</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</si>
  <si>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</si>
  <si>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</si>
  <si>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</si>
  <si>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</si>
  <si>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</si>
  <si>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</si>
  <si>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</si>
  <si>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</si>
  <si>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</si>
  <si>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szkolenia/spotkania/stoiska wystawiennicze</t>
  </si>
  <si>
    <t>Liczba szkoleń, spotkań lub stoisk wystawienniczych</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</si>
  <si>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</si>
  <si>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</si>
  <si>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</si>
  <si>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</si>
  <si>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</si>
  <si>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ogół społeczeństwa, 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</si>
  <si>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</si>
  <si>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</si>
  <si>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</si>
  <si>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</si>
  <si>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</si>
  <si>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</si>
  <si>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</si>
  <si>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</si>
  <si>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</si>
  <si>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</si>
  <si>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</si>
  <si>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</si>
  <si>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</si>
  <si>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</si>
  <si>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</si>
  <si>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</si>
  <si>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</si>
  <si>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</si>
  <si>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</si>
  <si>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</si>
  <si>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19</t>
  </si>
  <si>
    <t>Działania LGD na rzecz tworzenia sieci kontaktów i wzmacniania współpracy</t>
  </si>
  <si>
    <t xml:space="preserve">Organizacja i udział w jednodniowym wyjeździe studyjnym i spotkaniu z członkami Dolnośląskiej Sieci Partnerstw LGD. </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</si>
  <si>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</si>
  <si>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</si>
  <si>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</si>
  <si>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</si>
  <si>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</si>
  <si>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</si>
  <si>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</si>
  <si>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</si>
  <si>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</si>
  <si>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</si>
  <si>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</si>
  <si>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</si>
  <si>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</si>
  <si>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</si>
  <si>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</si>
  <si>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</si>
  <si>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</si>
  <si>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</si>
  <si>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</si>
  <si>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</si>
  <si>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</si>
  <si>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</si>
  <si>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</si>
  <si>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</si>
  <si>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</si>
  <si>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</si>
  <si>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</si>
  <si>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</si>
  <si>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</si>
  <si>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</si>
  <si>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</si>
  <si>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</si>
  <si>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</si>
  <si>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</si>
  <si>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</si>
  <si>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</si>
  <si>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</si>
  <si>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</si>
  <si>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</si>
  <si>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</si>
  <si>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</si>
  <si>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</si>
  <si>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6 subregionalnych konferencji dla 650 osób</t>
  </si>
  <si>
    <t>Konferencja/kongres</t>
  </si>
  <si>
    <t>Liczba konferencji/kongresów</t>
  </si>
  <si>
    <t>Rolnicy, myśliwi, dzierżawcy i zarządcy obwodów łowieckich, przedstawiciele urzędów miast i gmin, starostw, przedstawiciele Lasów Państwowych, organizacji ekologicznych.</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</si>
  <si>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</si>
  <si>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</si>
  <si>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</si>
  <si>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</si>
  <si>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</si>
  <si>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</si>
  <si>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</si>
  <si>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</si>
  <si>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</si>
  <si>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</si>
  <si>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</si>
  <si>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</si>
  <si>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</si>
  <si>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</si>
  <si>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</si>
  <si>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</si>
  <si>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</si>
  <si>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</si>
  <si>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</si>
  <si>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</si>
  <si>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</si>
  <si>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</si>
  <si>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</si>
  <si>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</si>
  <si>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</si>
  <si>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</si>
  <si>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</si>
  <si>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</si>
  <si>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</si>
  <si>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uczestników konkursów / olimpiad</t>
  </si>
  <si>
    <t>Inne: dni otwarte</t>
  </si>
  <si>
    <t>liczba tablic informacyjnych</t>
  </si>
  <si>
    <t>Udział w Dożynkach Powiatowych w Milczu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</si>
  <si>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</si>
  <si>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</si>
  <si>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</si>
  <si>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</si>
  <si>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5 000</t>
  </si>
  <si>
    <t xml:space="preserve">Prasa </t>
  </si>
  <si>
    <t xml:space="preserve">Liczba artykułów / wkładek / ogłoszeń w prasie </t>
  </si>
  <si>
    <t xml:space="preserve">I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</si>
  <si>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</si>
  <si>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</si>
  <si>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Rolnicy, mieszkańcy obszarów wiejskich, studenci i uczniowe szkół rolniczych.</t>
  </si>
  <si>
    <t>Wielkopolski Ośrodek Doradztwa Rolniczego w Poznaniu</t>
  </si>
  <si>
    <t>ul. Sieradzka 29,       60-163 Poznań</t>
  </si>
  <si>
    <t>17 000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</si>
  <si>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</si>
  <si>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</si>
  <si>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</si>
  <si>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 xml:space="preserve">Krajowe Stowarzyszenie Sołtysów </t>
  </si>
  <si>
    <t>ul. Zofii Urbanowskiej 8,          62-500 Konin</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</si>
  <si>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</si>
  <si>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</si>
  <si>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</si>
  <si>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</si>
  <si>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</si>
  <si>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</si>
  <si>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</si>
  <si>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</si>
  <si>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</si>
  <si>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</si>
  <si>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</si>
  <si>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</si>
  <si>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</si>
  <si>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</si>
  <si>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</si>
  <si>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</si>
  <si>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</si>
  <si>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</si>
  <si>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</si>
  <si>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</si>
  <si>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</si>
  <si>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</si>
  <si>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</si>
  <si>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</si>
  <si>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</si>
  <si>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140</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</si>
  <si>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</si>
  <si>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</si>
  <si>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</si>
  <si>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w tym liczba doradców rolniczych</t>
  </si>
  <si>
    <t>liczba laureatów</t>
  </si>
  <si>
    <t>Biuletyn informacyjny "Nasza euroPROWincja" w wersji polsko- i angielskojęzycznej</t>
  </si>
  <si>
    <t>Publikacja "Dobre praktyki realizacji PROW 2014-2020"</t>
  </si>
  <si>
    <t>1
1500</t>
  </si>
  <si>
    <t>Promocja dorobku wielkopolskich LGD podczas Dożynek Prezydenckich w Spale oraz zapewnienie pomocy technicznej w zakresie współpracy międzyterytorialnej</t>
  </si>
  <si>
    <t xml:space="preserve">Promocja działań i aktywności wielkopolskich LGD-ów na forum krajowym oraz osiągnięć w dziedzinie rolnictwa i przetwórstwa rolno-spożywczego. Organizacja spotkania z przedstawicielami LGD reprezentującymi inne regiony ukierunkowanego na omówienie możliwości współpracy międzyteryorialnej. Dodatkowym celem operacji jest także zachowanie dziedzictwa kulturowego wsi, w tym obrzędowości związanej ze zbiorem. </t>
  </si>
  <si>
    <t>targi/imprezy plenerowe/wystawy/ spotkania</t>
  </si>
  <si>
    <t>liczba targów/imprez plenerowych/ wystaw
liczba spotkań</t>
  </si>
  <si>
    <t>1
1</t>
  </si>
  <si>
    <t>przedstawiciele LGD, członkinie KGW, producenci rolni, instytucje kulturalne, samorządowcy, beneficjenci oraz potencjalni beneficjenci PROW 2014-2020</t>
  </si>
  <si>
    <t>Dzień św. Marcina w Brukseli 2019</t>
  </si>
  <si>
    <t>Aktywizacja kobiet na obszarach wiejskich poprzez udział członkiń kół gospodyń wiejskich w spotkaniach i przedsięwzięciach przyczyniających się do rozwoju obszarów wiejskich w województwie wielkopolskim, w tym organizacja spotkań w subregionach województwa</t>
  </si>
  <si>
    <t>Organizacja spotkań i konkursu mających na celu zainspirowanie kół gospodyń wiejskich do większej aktywności na rzecz rozwoju obszarów wiejskich, promocji wielkopolskiego dziedzictwa kulinarnego i kulturowego, a także zwiększenia wiedzy mieszkańców obszarów wiejskich  na temat możliwości zrzeszania się w KGW oraz korzystania ze środków europejskich w ramach PROW przez KGW</t>
  </si>
  <si>
    <t>spotkania, szkolenia, konkurs</t>
  </si>
  <si>
    <t>liczba spotkań/szkoleń
liczba konkursów</t>
  </si>
  <si>
    <t>6
1</t>
  </si>
  <si>
    <t>mieszkańcy obszarów wiejskich, członkinie oraz potencjalne członkinie kół gospodyń wiejskich, instytucje zaangażowane w rozwój obszarów wiejskich</t>
  </si>
  <si>
    <t>Wymiana wiedzy oraz rezultatów działań pomiędzy podmiotami uczestniczącymi w rozwoju obszarów wiejskich, w tym organizacja wydarzeń targowych o zasięgu krajowym i międzynarodowym</t>
  </si>
  <si>
    <t>Organizacja spotkań i wydarzeń targowych mających na celu wymianę wiedzy na temat  możliwości rozwoju obszarów wiejskich oraz promocji życia na wsi</t>
  </si>
  <si>
    <t>spotkania, targi</t>
  </si>
  <si>
    <t>liczba targów/spotkań</t>
  </si>
  <si>
    <t>ogół społeczeństwa, podmioty uczestniczące w realizacji i wdrażaniu PROW 2014-2020; instytucje zaangażowane w rozwój obszarów wiejskich lub zaangażowane bezpośrednio w realizację i wdrażanie PROW 2014-2020; przedstawiciele branży rolno-spożywczej</t>
  </si>
  <si>
    <t>Organizacja i 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</si>
  <si>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Organizacja wyjazdu studyjnego dla samorządowców z województwa wielkopolskiego mającego na celu poznanie przykładów dobrych praktyk realizacji PROW 2014-2020 w innym regionie kraju, wymianę wiedzy i doświadczeń na temat rozwoju obszarów wiejskich w ramach spotkań zorganizowanych podczas wyjazdu</t>
  </si>
  <si>
    <t xml:space="preserve">samorządowcy, w tym przedstawiciele Urzędu Marszałkowskiego,  przedstawiciele LGD oraz instytucje zaangażowane w rozwój obszarów wiejskich lub zaangażowane bezpośrednio w realizację i wdrażanie PROW 2014-2020 </t>
  </si>
  <si>
    <t>Międzynarodowe Targi Przemysłu Spożywczego, Rolnictwa i Ogrodnictwa "Grüne Woche 2019" w Berlinie</t>
  </si>
  <si>
    <t>Współpracujemy – zasoby LGD wykorzystujemy</t>
  </si>
  <si>
    <t>Celem głównym jest wzrost poziomu wiedzy reprezentantów lokalnego partnerstwa LGD „Wielkopolska z Wyobraźnią” działającego na obszarze powiatu krotoszyńskiego i gostyńskiego na rzecz zacieśnienia współpracy w zakresie lepszego wykorzystania zasobów LGD, poprzez realizację wyjazdu studyjnego w tym nawiązanie kontaktu inicjującego zawiązanie współpracy i wymianę doświadczeń z co najmniej jedną Lokalną Grupą Działania prowadzącą działalność gospodarczą i mającą wypracowany system certyfikacji marki lokalnej.</t>
  </si>
  <si>
    <t xml:space="preserve">Członkowie istniejącego partnerstwa LGD „Wielkopolska z Wyobraźnią” oraz  członkowie osób prawnych wchodzących w skład LGD. </t>
  </si>
  <si>
    <t>Stowarzyszenie "Wielkopolska                         z Wyobraźnią"</t>
  </si>
  <si>
    <t>Poprzez wyjazd studyjny, spotkania, szkolenie, warsztaty i wymianę doświadczeń nastąpi promowanie życia na wsi, podniesienie świadomości na  temat żywności ekologicznej, jej produkcji, a także upowszechnianie wiedzy w zakresie planowania rozwoju lokalnego z uwzględnieniem potencjału ekonomicznego, społecznego i środowiskowego danego obszaru.</t>
  </si>
  <si>
    <t xml:space="preserve">Osoby z obszaru działania Lokalnej Grupy Działania „MIĘDZY LUDŹMI                                   I JEZIORAMI”  oraz przedstawiciele LGD            (gmina: Kazimierz Biskupi, Kleczew, Ślesin, Skulsk, Wilczyn).
</t>
  </si>
  <si>
    <t>Między Ludźmi                     i Jeziorami</t>
  </si>
  <si>
    <t>Plac Wolności 2, 62-530 Kazimierz Biskupi</t>
  </si>
  <si>
    <t>w tym: liczba doradców</t>
  </si>
  <si>
    <t>LGD KOLD  tworzy sieć kontaktów i aktywizuje mieszkańców obszaru</t>
  </si>
  <si>
    <t xml:space="preserve">Aktywizacja społeczności lokalnej wdrażającej PROW wraz z rozwojem obszarów wiejskich. </t>
  </si>
  <si>
    <t>Członkowie LGD jak i mieszkańcy obszaru, działający w ramach programu PROW               w tym w aktywizacji mieszkańców, promowania tworzenia miejsc pracy i dziedzictwa kulturowego.</t>
  </si>
  <si>
    <t>Lokalna Grupa Działania KOLD</t>
  </si>
  <si>
    <t>ul. Rynek 33/1, 64-310 Lwówek</t>
  </si>
  <si>
    <t>Międzyterytorialna współpraca LGD jako źródło wiedzy                               i doświadczeń</t>
  </si>
  <si>
    <t>Wspieranie tworzenia sieci współpracy i podnoszenie wiedzy członków Wielkopolskiej Sieci LGD na temat wielofunduszowych LGD poprzez udział w wyjeździe studyjnym do LGD z Województwa Kujawsko - Pomorskiego.</t>
  </si>
  <si>
    <t xml:space="preserve">Pracownicy biur lub członkowie Zarządów lokalnych grup działania z Wielkopolski, zrzeszonych w ramach Związku Stowarzyszeń Wielkopolska Sieć Lokalnych Grup Działania oraz Zarząd Sieci. </t>
  </si>
  <si>
    <t>Związek Stowarzyszeń Wielkopolska Sieć Lokalnych Grup Działania</t>
  </si>
  <si>
    <t>(KO)operatywność na wsi</t>
  </si>
  <si>
    <t>Celem niniejszego projektu jest inspirowanie i inicjowanie działań wspierających rozwój partnerskiego podejścia na rzecz rozwoju przedsiębiorczości, budowanie postaw przedsiębiorczych w szczególności pośród osób młodych, aktywizacja seniorów i wzrost pewności siebie mieszkańców obszarów wiejskich Turkowskiej Unii Rozwoju - T.U.R. oraz promocja naszego obszaru jako miejsca sprzyjającego rozwojowi społecznych inicjatyw poprzez organizację wyjazdów studyjnych, warsztatów, kongresu, stoiska produktów lokalnych i filmu promującego potencjał wsi do końca października 2019 r.</t>
  </si>
  <si>
    <t>Mieszkańcy z gmin z powiatu tureckiego: Brudzew, Kawęczyn, Dobra, Malanów, Przykona, Władysławów, Turek, z powiatu kolskiego - Kościelec oraz powiatu sieradzkiego - Goszczanów (woj. łódzkie).</t>
  </si>
  <si>
    <t>Turkowska Unia Rozwoju - T.U.R.</t>
  </si>
  <si>
    <t>ul. Kolska Szosa 3, 62-700 Turek</t>
  </si>
  <si>
    <t>Liczba stoisk wystawienniczych / punktów informacyjnych na targach / imprezie plenerowej / wystawie</t>
  </si>
  <si>
    <t xml:space="preserve">Szacowana liczba odwiedzających stoiska wystawiennicze / punkty informacyjne na targach / imprezie plenerowej / wystawie </t>
  </si>
  <si>
    <t>Liczba audycji / programów / spotów w radiu i telewizji</t>
  </si>
  <si>
    <t xml:space="preserve">Łączna liczba osób oglądających programy w telewizji oraz słuchaczy radiowych </t>
  </si>
  <si>
    <t>Aktywni lokalnie</t>
  </si>
  <si>
    <t>Celem operacji jest ułatwienie budowania partnerstwa i współpracy pomiędzy podmiotami inicjującymi działania na rzecz społeczności lokalnej. Operacja ma również na celu przekazanie wiedzy i informacji oraz wymianę wiedzy i informacji w zakresie partnerstwa i nawiązywania współpracy prowadzącej do aktywizacji mieszkańców obszarów wiejskich.</t>
  </si>
  <si>
    <t xml:space="preserve">Liczba konferencji/ kongresów </t>
  </si>
  <si>
    <t xml:space="preserve">Rolnicy, domownicy, inni mieszkańcy obszarów wiejskich, osoby zainteresowane tematyką żywności wysokiej jakości, jej sprzedażą oraz wspieraniem aktywizacji i współpracy mieszkańców na terenach obszarów wiejskich, a także doradcy rolniczy z terenu województwa wielkopolskiego. </t>
  </si>
  <si>
    <t>ul. Sieradzka 29, 60-163 Poznań</t>
  </si>
  <si>
    <t xml:space="preserve">w tym: liczba  doradców </t>
  </si>
  <si>
    <t xml:space="preserve">Udział w Targach Sztuki Ludowej i Ogólnopolskim Festiwalu Kapel i Śpiewaków Ludowych </t>
  </si>
  <si>
    <t>Celem operacji  jest upowszechnienie wiedzy i wymiana doświadczeń  w zakresie dobrych praktyk tradycyjnej wytwórczości lokalnej i folkloru wśród twórców ludowych, przedstawicieli zespołów folklorystycznych i Kół Gospodyń Wiejskich oraz ich aktywizacja poprzez uczestnictwo w wyjeździe studyjnym na Targi Sztuki Ludowej i Ogólnopolski Festiwalu Kapel i Śpiewaków Ludowych w Kazimierzu Dolnym oraz przygotowanie stoiska promocyjnego.</t>
  </si>
  <si>
    <t>Twórcy ludowi, przedstawiciele zespołów folklorystycznych i Kół Gospodyń Wiejskich z terenu powiatu krotoszyńskiego i gostyńskiego oraz przedstawiciele LGD z terenu powiatu krotoszyńskiego i gostyńskiego.</t>
  </si>
  <si>
    <t>Wyplatać każdy może</t>
  </si>
  <si>
    <t xml:space="preserve">Przekazanie wiedzy i podstawowych umiejętności plecionkarskich grupie 400 osób: dzieciom, młodzieży, dorosłym i seniorom w tym osobom niepełnosprawnych w zakresie pięciu różnych technik wyplatania, podczas trzeciego dnia  IV Światowego Festiwalu Wikliny i Plecionkarstwa na terenie Muzeum Wikliny i Chmielarstwa w Nowym Tomyślu.
Popularyzacja plecionkarstwa jako zawodu w formie przygotowanie dokumentacji               ze zrealizowanej operacji w formie 250 zdjęć zapisanych na nośniku elektronicznym.  
 </t>
  </si>
  <si>
    <r>
      <t>Liczba szkoleń/ seminariów/ warsztatów</t>
    </r>
    <r>
      <rPr>
        <sz val="11"/>
        <color theme="1"/>
        <rFont val="Calibri"/>
        <family val="2"/>
        <charset val="238"/>
        <scheme val="minor"/>
      </rPr>
      <t>/spotkań</t>
    </r>
  </si>
  <si>
    <t>1 (w podziale na 5 tematów)</t>
  </si>
  <si>
    <t>Mieszkańcy województwa wielkopolskiego jako osoby uczestniczące w IV Światowym Festiwalu Wikliny i Plecionkarstwa. Przedstawiciele wszystkich sektorów: publicznego – nauczyciele, pracownicy samorządu i jednostek podległych samorządowi, przedstawiciele organizacji pozarządowych oraz przedstawiciele sektora gospodarczego.</t>
  </si>
  <si>
    <t>Ogólnopolskie Stowarzyszenie Plecionkarzy                              i Wikliniarzy</t>
  </si>
  <si>
    <t>ul. Tysiąclecia 3, 60-300 Nowy Tomyśl</t>
  </si>
  <si>
    <t xml:space="preserve">Organizacje pozarządowe dla wielkopolskiej wsi </t>
  </si>
  <si>
    <t>Celem operacji jest organizacja spotkania, które zaktywizuje i wskaże kierunki działań oraz stworzy platformę do nawiązania współpracy, wymiany doświadczeń i integracji między organizacjami działającymi na terenach wiejskich w całej Wielkopolsce.</t>
  </si>
  <si>
    <t xml:space="preserve">Liderzy rozwoju lokalnego, przedstawiciele kół gospodyń wiejskich, członkowie stowarzyszeń i organizacji działających na terenach wiejskich oraz osoby aktywnie działające na rzecz rozwoju obszarów wiejskich z całej Wielkopolski. </t>
  </si>
  <si>
    <t>ul. Golęcińska 9, 60-626 Poznań</t>
  </si>
  <si>
    <t>Przetwórstwo przyzagrodowe szansą na biznes</t>
  </si>
  <si>
    <t>Celem głównym jest wzrost zainteresowania, poziomu wiedzy oraz współpracy w obszarze małego przetwórstwa przyzagrodowego oraz sprzedaży bezpośredniej jako formy realizacji krótkich łańcuchów dostaw integrujących rolników                          i przedstawicieli organizacji wiejskich/rolniczych z obszaru powiatu krotoszyńskiego i gostyńskiego podczas zrealizowanego 1 wyjazdu studyjnego na przykładzie przyzagrodowej serowarni i winiarni.</t>
  </si>
  <si>
    <t>Rolnicy i członkowie organizacji wiejskich/rolniczych z terenu powiatu krotoszyńskiego i gostyńskiego oraz przedstawiciele LGD.</t>
  </si>
  <si>
    <t>Liczab uczestników</t>
  </si>
  <si>
    <t>Strategicznie planujemy - rozwój podejmujemy</t>
  </si>
  <si>
    <t xml:space="preserve">Głównym celem operacji  jest wzrost poziomu wiedzy i umiejętności w zakresie zrównoważonego planowania strategicznego i zarządzania rozwojem jednostek wiejskich oraz współpracy wśród lokalnych liderów 12 jednostek przestrzennych z obszaru powiatu krotoszyńskiego i gostyńskiego.  </t>
  </si>
  <si>
    <t>Lokalni liderzy z powiatów krotoszyńskiego i gostyńskiego                                                             w szczególności sołtysi, członkowie rad sołeckich i grup odnowy wsi.</t>
  </si>
  <si>
    <t>Wyjazd studyjny formą wymiany doświadczeń pomiędzy Lokalnymi Grupami Działania</t>
  </si>
  <si>
    <t>Promocja włączenia społecznego i rozwoju gospodarczego na obszarach wiejskich.</t>
  </si>
  <si>
    <t>Przedstawiciele partnerów projektu, osób biorących udział we wdrażaniu Lokalnej Strategii Rozwoju oraz mających wpływ na jej realizację, członkowie stowarzyszenia oraz lokalnej społeczności.</t>
  </si>
  <si>
    <t>Stowarzyszenie "Dolina Noteci"</t>
  </si>
  <si>
    <t>ul. Sienkiewicza 2, 64-800 Chodzież</t>
  </si>
  <si>
    <t>w tym: liczba przedstwicieli LGD</t>
  </si>
  <si>
    <t>Dobre formy i metody promocji sukcesem rozwoju Gminy                 i Miasta Stawiszyn</t>
  </si>
  <si>
    <t>Celem operacji jest stworzenie sieci kontaktów między partnerami, umożliwiających wymianę wiedzy, doświadczeń w obszarze form i metod promocji lokalnych produktów poprzez organizację dwóch wyjazdów studyjnych między partnerem KSOW a partnerem dodatkowym, oraz stworzenie dwóch filmów i ulotek, które będących pierwszą metodą promocji lokalnych produktów oraz przyczynią się do rozwoju Gminy i Miasta Stawiszyn oraz Gminy Wisła.</t>
  </si>
  <si>
    <t>40 mieszkańców Gminy i Miasta Stawiszyn (woj. Wielkopolskie) oraz 20 mieszkańców Gminy Wisła ( woj. Śląskie).</t>
  </si>
  <si>
    <t>Gmina i Miasto Stawiszyn</t>
  </si>
  <si>
    <t>2 000/miesiąc</t>
  </si>
  <si>
    <t>Odnawialne źródła energii OZE szansą na poprawę jakości powietrza</t>
  </si>
  <si>
    <t>Podwyższenie wiedzy uczestników szkolenia, uczniów szkół rolniczych/leśnych oraz mieszkańców obszarów wiejskich w zakresie możliwości poprawy jakości powietrza, wykorzystania technologii OZE oraz ich zastosowania w przedsiębiorczości i przedsięwzięciach komunalnych.</t>
  </si>
  <si>
    <t xml:space="preserve">Przedstawiciele Lokalnych Grup Działania z terenu Wielkopolski, przedstawiciele wielkopolskich jednostek doradztwa rolniczego, przedstawiciele wielkopolskich samorządów, nauczyciele i uczniowie szkół rolniczych i leśnych, przedsiębiorcy. </t>
  </si>
  <si>
    <t>Centrum Doradztwa Rolniczego                         w Brwinowie, Oddział       w Poznaniu</t>
  </si>
  <si>
    <t>ul. Winogrady 63, 61-659 Poznań</t>
  </si>
  <si>
    <t xml:space="preserve">w tym: liczba doradców </t>
  </si>
  <si>
    <t>Liczba uczestników konkursów/olimpiad</t>
  </si>
  <si>
    <t>Od producenta do konsumenta</t>
  </si>
  <si>
    <t>Celem operacji jest organizacja szkolenia dla rolników zainteresowanych tworzeniem i rozwijaniem działalności grup producentów rolnych oraz skracaniem łańcucha dostaw produktów spożywczych a także imprezy plenerowej promującej ofertę  grup producenckich.</t>
  </si>
  <si>
    <t>Liczba szkoleń/ seminariów/ warsztatów/spotkań</t>
  </si>
  <si>
    <t xml:space="preserve">Rolnicy zainteresowani prowadzeniem działalności w ramach grupy producentów rolnych oraz członkowie grup producentów rolnych, konsumenci, uczestnicy otwartej imprezy plenerowej. </t>
  </si>
  <si>
    <t>Liczba targów / imprez plenerowych / wystaw</t>
  </si>
  <si>
    <t>Wielkopolskie Święto Mleka i Powiatu Kolskiego</t>
  </si>
  <si>
    <r>
      <t>C</t>
    </r>
    <r>
      <rPr>
        <sz val="11"/>
        <rFont val="Calibri"/>
        <family val="2"/>
        <charset val="238"/>
        <scheme val="minor"/>
      </rPr>
      <t>elem operacji jest zwiększenie udziału grupy docelowej społeczeństwa województwa wielkopolskiego z uwzględnieniem mieszkańców powiatu kolskiego, regionu typowo rolniczego, a w szczególności grupy hodowców krów we wdrażaniu inicjatyw na rzecz rozwoju obszarów wiejskich, w tym: wzrost świadomości społeczeństwa dotyczącej zdrowotnych walorów mleka i jego przetworów, budowanie partnerskich relacji ze społecznością lokalną oraz branżą mleczarską, promocja produktów wielkopolskich spółdzielni mleczarskich, upowszechnianie wiedzy o potencjale wielkopolskiego mleczarstw, integracja środowisk wiejskich i rozwój obszarów wiejskich, zachęcanie rolników do zrzeszania się w Okręgowej Spółdzielni Mleczarni w Kole.</t>
    </r>
    <r>
      <rPr>
        <sz val="11"/>
        <color theme="1"/>
        <rFont val="Calibri"/>
        <family val="2"/>
        <charset val="238"/>
        <scheme val="minor"/>
      </rPr>
      <t xml:space="preserve"> Operacja przyczyni się też do promowania idei zdrowego odżywiania oraz do promocji produktów mlecznych wysokiej jakości pochodzących z Wielkopolski. 
</t>
    </r>
  </si>
  <si>
    <t>Społeczeństwo województwa wielkopolskiego ze szczególnym uwzględnieniem mieszkańców powiatu kolskiego, hodowcy krów, rolnicy.</t>
  </si>
  <si>
    <t>ul. Towarowa 6, 62-600 Koło</t>
  </si>
  <si>
    <t>Szparagi - złoto z ziemi - Naturalny Smak Zdrowia</t>
  </si>
  <si>
    <r>
      <t xml:space="preserve">Celem operacji jest wspieranie profesjonalnej współpracy rolników przyczyniającej się do tworzenia marki przemęckiego szparaga jako produktu regionalnego oraz zainicjowania i realizacji wspólnych inicjatyw promocyjnych, których celem jest wypromowanie przemęckiego szparaga jako produktu unikalnego, zdrowego. </t>
    </r>
    <r>
      <rPr>
        <sz val="9"/>
        <color rgb="FFFF0000"/>
        <rFont val="Calibri"/>
        <family val="2"/>
        <charset val="238"/>
        <scheme val="minor"/>
      </rPr>
      <t/>
    </r>
  </si>
  <si>
    <t>Producenci i przetwórcy szparagów, osoby zainteresowane produkcją  lub przetwórstwem szparaga z terenu Gminy Przemęt.</t>
  </si>
  <si>
    <t>ul. Jagiellońska 8, 64-234 Przemęt</t>
  </si>
  <si>
    <t>Liczba gospodarstw uprawiających szparagi</t>
  </si>
  <si>
    <t>Liczba dni</t>
  </si>
  <si>
    <t>Liczba tablic informacyjnych</t>
  </si>
  <si>
    <t>III Targi w Gminie Lisków - praca i kultura wsi</t>
  </si>
  <si>
    <t xml:space="preserve">Celem operacji jest rozwiązanie problemu: mały i nieskuteczny przepływ informacji pomiędzy osobami i instytucjami życia gospodarczego, szczególnie przez podnoszenie wiedzy, umiejętności i kompetencji mieszkańców z zakresu technologii upraw polowych oraz równoważenie poziomu gospodarstw poprzez propagowanie zakresu Programu. </t>
  </si>
  <si>
    <t>Rolnicy czynnie prowadzący gospodarstwa rolne oraz planujący rozwijać i unowocześniać technologie produkcyjne.</t>
  </si>
  <si>
    <t>Gmina Lisków</t>
  </si>
  <si>
    <t>ul. Ks. W. Blizińskiego 56, 62-850 Lisków</t>
  </si>
  <si>
    <t>Targi Rolnicze Kościelec 2019 "Promocja Agrobiznesu                         z uwzględnieniem produktu lokalnego, regionalnego                           i tradycyjnego jako czynnika rozwoju społeczności lokalnej"</t>
  </si>
  <si>
    <t>Celem operacji będzie dotarcie w sposób masowy i komunikatywny z informacją o czynnikach warunkujących rozwój gospodarstw rolnych i społeczności lokalnej, a w szczególności przygotowanie uczestników targów (rolników, mieszkańców obszarów wiejskich, Konina, Koła i okolicznych miasteczek) do podejmowania nowych wyzwań w celu poprawy rentowności gospodarstw i konkurencyjności wszystkich rodzajów przedsięwzięć w całym regionie, z wykorzystaniem zarówno zasobów dziedzictwa kulturowego wsi Wielkopolskiej jak i nowych technologii.</t>
  </si>
  <si>
    <t>Producenci rolni, gospodynie wiejskie, lokalni przedsiębiorcy, mieszkańcy obszarów wiejskich i miast.</t>
  </si>
  <si>
    <t>Jesienna Biesiada aktywnych seniorów</t>
  </si>
  <si>
    <t>Celem operacji będzie organizacja spotkania  w mieście Grabów nad Prosną w dniu 5.10.2019r. pn. „Jesienna biesiada aktywnych seniorów”, która przyczyni się do wymiany wiedzy pomiędzy podmiotami, aktywizacji i integracji seniorów - mieszkańców, wspierania włączenia społecznego, wspierania rozwoju przedsiębiorczości na obszarach wiejskich, w tym małego przetwórstwa, upowszechniania wiedzy w zakresie optymalizacji wykorzystania zasobów środowiska naturalnego, a także szeroko rozumianej promocji  jakości życia na wsi.</t>
  </si>
  <si>
    <t xml:space="preserve">Seniorzy mieszkający na terenie Miasta      i Gminy Grabów nad Prosną, m.in. reprezentujący Koło Polskiego Związku Emerytów, Inwalidów i Rencistów w Grabowie nad Prosną, Stowarzyszenie Klub Seniora „Pelikan”,  osoby indywidualne, niezrzeszone, seniorzy z zaprzyjaźnionych stowarzyszeń i kół z sąsiadujących powiatów oraz zaproszeni goście. </t>
  </si>
  <si>
    <t>Miasto i Gmina Grabów nad Prosną</t>
  </si>
  <si>
    <t>ul. Kolejowa 8, 63-520 Grabów nad Prosną</t>
  </si>
  <si>
    <t>"X Turniej Sołectw integruje, smakuje i promuje"</t>
  </si>
  <si>
    <t>Celem operacji będzie organizacja imprezy plenerowej w miejscowości Bobrowniki w dniu 30.06.2019r. pn. „X Turniej Sołectw integruje, smakuje i promuje”, która przyczyni się do  wymiany wiedzy pomiędzy podmiotami,aktywizacji i integracji mieszkańców, wspierania włączenia społecznego, wspierania rozwoju przedsiębiorczości na obszarach wiejskich, w tym małego przetwórstwa, upowszechniania wiedzy w zakresie optymalizacji wykorzystania zasobów środowiska naturalnegoa także szeroko rozumianej promocji  jakości życia na wsi.</t>
  </si>
  <si>
    <t>Mieszkańcy Miasta i Gminy Grabów nad Prosną oraz sąsiadujących powiatów, w tym zawodnicy poszczególnych konkurencji, a także zaproszeni goście.</t>
  </si>
  <si>
    <t>VII edycja konkursu „Fundusz sołecki – najlepsza inicjatywa” skierowanego do sołectw z terenu województwa wielkopolskiego i konferencja finałowa „Wiejska Polska”</t>
  </si>
  <si>
    <t>Zwiększenie aktywizacji społeczności wiejskich,  w trakcie i po zakończeniu realizacji operacji, poprzez włączenie partnerów społecznych i gospodarczych do podejmowania lokalnego dialogu, planowania i wdrażania lokalnych inicjatyw, które służą wzmocnieniu wiejskiej wspólnoty, poprawie warunków życia na wsi oraz kreowaniu nowych miejsc pracy na obszarach wiejskich.</t>
  </si>
  <si>
    <t>  Sołtysi, członkowie rad sołeckich, mieszkańcy wsi,  przedstawiciele jednostek samorządu terytorialnego (wójtowie, burmistrzowie, radni, urzędnicy), środowiska wiejskie zaangażowane w rozwój obszarów wiejskich, w tym liderzy grup odnowy wsi, i lokalnych grup działania, doradcy oraz lokalni liderzy i animatorzy, przedstawiciele sektora prywatnego.</t>
  </si>
  <si>
    <t>Krajowe Stowarzyszenie Sołtysów</t>
  </si>
  <si>
    <t>ul. Zofii Urbanowskiej 8, 62-500 Konin</t>
  </si>
  <si>
    <t>Jarmark Krajeński - dziedzictwo kulturowe Krajny</t>
  </si>
  <si>
    <t xml:space="preserve">Celem realizacji operacji będzie zintegrowanie grupy mieszkańców obszaru, na którym funkcjonuje Stowarzyszenie Lokalna Grupa Działania Krajna Złotowska - przede wszystkim regionalnych rękodzielników oraz członkiń Kół Gospodyń Wiejskich. </t>
  </si>
  <si>
    <t>Przedstawiciele Kół Gospodyń Wiejskich, które działają na obszarze powiatu złotowskiego, mieszkańcy obszaru powiatu złotowskiego, którzy zajmują się wytwarzaniem produktów rękodzielniczych.</t>
  </si>
  <si>
    <t>Stowarzyszenie Lokalna Grupa Działania Krajna Złotowska</t>
  </si>
  <si>
    <t xml:space="preserve">ul. Aleja Piasta 32, 77-400 Złotów </t>
  </si>
  <si>
    <t>Pieczarka od A do Z</t>
  </si>
  <si>
    <t>Głównym celem operacji będzie organizacja stoiska wystawienniczego wraz z punktem informacyjnym „Pieczarka od A do Z” w trakcie Święta Pieczarki w Wielichowie, na którym dostępne będą informacje na temat innowacji w uprawie pieczarek, umożliwiona będzie wymiana doświadczeń dla odwiedzających stoisko, promocji zrównoważonego rozwoju obszarów wiejskich. Planuje się organizację konkursu "Pieczarka w stu odsłonach" dla kół gospodyń wiejskich. Udział w konkursie zmobilizuje do działania Panie z KGW i rozpropaguje ideę aktywności mieszkańców terenów wiejskich, wskazując równocześnie na mozliwości rozwoju.</t>
  </si>
  <si>
    <t>Producenci i przetwórcy pieczarek oraz panie z Kół Gospodyń Wiejskich powiatu grodziskiego i powiatów ościennych, mieszkańcy powiatu grodziskiego i powiatów ościennych odwiedzający Święto Pieczarki.</t>
  </si>
  <si>
    <t>Organizacja wystawy w ramach IV Światowego Festiwalu Wikliny i Plecionkarstwa: Regiony o tradycjach plecionkarskich – Francja, Niemcy, Polska</t>
  </si>
  <si>
    <t>Promocja i upowszechnianie wiedzy w zakresie plecionkarstwa z myślą o zachowaniu tego rzemiosła dla przyszłych pokoleń.</t>
  </si>
  <si>
    <t>Osoby dorosłe w wieku pozwalającym na podjęcie pracy zawodowej oraz młodzież szkolna.</t>
  </si>
  <si>
    <t>Muzeum Narodowe Rolnictwa i Przemysłu Rolno-Spożywczego w Szreniawie</t>
  </si>
  <si>
    <t>ul. Dworcowa 5, Szreniawa, 62-052 Komorniki</t>
  </si>
  <si>
    <t>Szkaradek dobrze wie, Unia wspiera polskie wsie</t>
  </si>
  <si>
    <t>Celem głównym operacji jest organizacja wydarzenia pn. „Szkaradek dobrze wie, Unia wspiera polskie wsie”, w formie plenerowej i konkursów oraz innych działań towarzyszących wydarzeniu. Promocja osiągnięć oraz poznanie możliwości pozyskania środków unijnych na różnego rodzaju zakresy zwiększające poziom atrakcyjności terenu oraz realizację własnych inicjatyw mieszkańców.</t>
  </si>
  <si>
    <t>Rolnicy oraz mieszkańcy obszarów wiejskich, których interesuje pozyskanie i wykorzystanie środków unijnych, młodzież i dzieci.</t>
  </si>
  <si>
    <t>Fabian Małecki</t>
  </si>
  <si>
    <t>Szkaradowo 176, 63-930 Jutrosin</t>
  </si>
  <si>
    <t>Rekreacja konna tradycja i współczesność</t>
  </si>
  <si>
    <t xml:space="preserve">Celem operacji jest organizacja plenerowej imprezy hipicznej, która przyczyni się do promocji rekreacji i turystyki konnej. W  ramach imprezy odbędą się zwody jeździeckie oraz zaprezentowana zostanie oferta miejscowych ośrodków jeździeckich. Realizacja projektu nakierowana będzie także na działania aktywizujące rolników, zachęcające do współpracy, wspólnej realizacji inicjatyw oraz zrzeszania się. </t>
  </si>
  <si>
    <t>Rolnicy prowadzący działalność na terenie Wielkopolski oraz mieszkańcy Wielkopolski (uczestnicy festynu, adresaci oferty gospodarstw i ośrodków jeździeckich, miłośnicy koni oraz sportów hipicznych).</t>
  </si>
  <si>
    <t>Festyn Zielonoświatkowy</t>
  </si>
  <si>
    <t xml:space="preserve">Celem festynu jest utrwalenie ginącej tradycji Zielonych Świątek – jednego z najważniejszych świąt kościelnych kończącego okres wielkanocny, będącego jednocześnie obrzędowym ukoronowaniem działań zapewniających obfite zbiory i dobry chów zwierząt. </t>
  </si>
  <si>
    <t>Mieszkańcy powiatu poznańskiego i pozostałych obszarów Wielkopolski, jak również goście odwiedzający województwo.</t>
  </si>
  <si>
    <t>Organizacja imprezy plenerowej pn. Dzień Ogórka</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</si>
  <si>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</si>
  <si>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t>
  </si>
  <si>
    <t>Gmina Dąbie</t>
  </si>
  <si>
    <t>Plac Mickiewicza 1, 62-660 Dąbie</t>
  </si>
  <si>
    <t>Letni Festiwal Familijny Smaków i Rękodzieła Wielkopolski            w Pakosławiu</t>
  </si>
  <si>
    <t>Głównym celem organizowanego Letniego Festiwalu Familijnego Smaków i Rękodzieła Wielkopolski w Pakosławiu jest promocja zrównoważonego rozwoju obszarów wiejskich poprzez zaprezentowanie bogactwa kulinarnego i kulturowego występującego na obszarze Wielkopolski.</t>
  </si>
  <si>
    <t>Mieszkańcy południowej części Wielkopolski (m.in. mieszkańcy powiatów: rawickiego, gostyńskiego, krotoszyńskiego i leszczyńskiego), wystawcy na Festiwalu: lokalni producenci produktów żywnościowych oraz rękodzielnicy (osoby z terenów, które swym zasięgiem obejmuje Lokalna Grupa Działania Gościnna Wielkopolska).</t>
  </si>
  <si>
    <t>Fundacja rodziny Duda im. Maksymiliana Duda</t>
  </si>
  <si>
    <t>Grąbkowo 76, 63-930 Jutrosin</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</si>
  <si>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</si>
  <si>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</si>
  <si>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</si>
  <si>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</si>
  <si>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</si>
  <si>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</si>
  <si>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</si>
  <si>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</si>
  <si>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</si>
  <si>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</si>
  <si>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</si>
  <si>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</si>
  <si>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Wizyta studyjna producentów i przetwórców żywności naturalnej, tradycyjnej, lokalnej, regionalnej w przedsiębiorstwach partnerskich województw zrzeszonych w Europejskiej Sieci Dziedzictwo Kulinarne</t>
  </si>
  <si>
    <t>Poznanie dobrych praktyk w zakresie wdrażania Programu Rozwoju Obszarów Wiejskich</t>
  </si>
  <si>
    <t>Producenci i przetwórcy żywności naturalnej, tradycyjnej, lokalnej, regionalnej będący członkami sieci Dziedzictwo Kulinarne Warmia, Mazury, Powiśle, przedstawiciele Urzędu Marszałkowskiego Województwa Warmińsko-Mazurskiego w Olsztynie</t>
  </si>
  <si>
    <t xml:space="preserve"> Organizacja konkursu na "Najładniejszy wieniec dożynkowy"</t>
  </si>
  <si>
    <t>Społeczności lokalne, gminne. Osoby zaangażowane  w rozwój obszarów wiejskich.</t>
  </si>
  <si>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</si>
  <si>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</si>
  <si>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</si>
  <si>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</si>
  <si>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</si>
  <si>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</si>
  <si>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</si>
  <si>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</si>
  <si>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</si>
  <si>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</si>
  <si>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Olimpiada Wiedzy Rolniczej, Ochrony Środowiska i BHP w Rolnictwie</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</si>
  <si>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</si>
  <si>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</si>
  <si>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Warmińsko-Mazurski Ośrodek Doradztwa Rolniczego z siedzibą w Olsztynie</t>
  </si>
  <si>
    <t>ul. Jagiellońska 91, 10-356 Olsztyn</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</si>
  <si>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</si>
  <si>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</si>
  <si>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</si>
  <si>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konferencja
impreza plenerowa 
audycja</t>
  </si>
  <si>
    <t xml:space="preserve">1  
1 
1 </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</si>
  <si>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</si>
  <si>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</si>
  <si>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</si>
  <si>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</si>
  <si>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</si>
  <si>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</si>
  <si>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</si>
  <si>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Producenci i przetwórcy regionalnej żywności, w tym członkowie sieci Dziedzictwo Kulinarne Warmia, Mazury, Powiśle. Dodatkowo również odwiedzający targi konsumenci</t>
  </si>
  <si>
    <t>Publikacja/broszura/materiał drukowany na temat dobrych praktyk w ramach PROW 2014-2020.</t>
  </si>
  <si>
    <t>Celem realizacji operacji jest identyfikacja oraz upowszechnienie przykładów operacji zrealizowanych w ramach Programu Rozwoju Obszarów Wiejskiech poprzez wydanie materiału drukowanego opisującego zrealizowane przedsięwzięcia, na których realizację uzyskano dofinansowanie w ramach PROW . Zakłada się, że materiał drukowany poświęcony będzie opisowi działalności usługowej, rzemieślniczej, artystycznej itp.</t>
  </si>
  <si>
    <t>Zakup wyrobów rzemieślniczych, artystycznych itp., których produkcja była możliwa dzięki dofinansowaniu operacji w ramach Programu Rozwoju Obszarów Wiejskich.</t>
  </si>
  <si>
    <t>Celem realizacji operacji jest identyfikacja oraz upowszechnienie przykładów operacji zrealizowanych w ramach Programu Rozwoju Obszarów Wiejskiech poprzez zakup wyrobów rzemieślniczych, artystycznych itp. , które następnie będą przekazywane ogółowi społeczeństwa na organizowanych w ramach planu operacyjnego wydarzeniach  oraz w ramach punktu informacyjnego PROW, jako promocja efektów realizacji przedsięwzięć w ramach Programu.</t>
  </si>
  <si>
    <t>materiał promocyjny</t>
  </si>
  <si>
    <t>Wyjazd studyjny na Targi Agrotechniki do Niemiec</t>
  </si>
  <si>
    <t>Celem organizacji wyjazdu studyjnego na Targi Agrotechniki w Hanowerze jest zwiedzanie targów oraz wizytacja w gospodarstwach rolnych na terenie Niemiec</t>
  </si>
  <si>
    <t>Młodzież ze szkół rolniczych, kadra zarządzająca, przedstawiciele samorządu</t>
  </si>
  <si>
    <t>Wyjazd studyjny dla Lokalnych Grup Działania</t>
  </si>
  <si>
    <t>Celem organizacji wyjazdu studyjnego jest poznanie dobrych praktyk w zakresie tworzenia inkubatorów kulinarnych (przetwórczych) oraz zapoznanie się z gospodarstwami opiekunczymi</t>
  </si>
  <si>
    <t>Lokalne Grupy Działania, przedstawiciele Samorządu Województwa</t>
  </si>
  <si>
    <t>Wyjazd studyjny producentów i przetwórców żywności naturalnej, tradycyjnej, lokalnej, regionalnej w przedsiębiorstwach partnerskiego regionu województwa warmińsko-mazurskiego - Region Umbria (Włochy)</t>
  </si>
  <si>
    <t>Producenci i przetwórcy żywności naturalnej, tradycyjnej, lokalnej, regionalnej będący członkami sieci Dziedzictwo Kulinarne Warmia, Mazury, Powiśle, przedsiębiorcy, rolnicy, reatauratorzy, przedstawiciele Urzędu Marszałkowskiego Województwa Warmińsko-Mazurskiego w Olsztynie, stacji sanitarno - epidemiologicznej, inspektoratu weterynarii, inspektoratu jakości handlowej art. rolno-spożywczych, UWM</t>
  </si>
  <si>
    <t>V Forum odnowy wsi</t>
  </si>
  <si>
    <t>Celem realizacji operacji jest organizacja forum odnowy wsi, dzięki czemu zwiększy się zaangażowanie społeczności wiejskich z terenu województwa w inicjatywy na rzecz swoich miejscowości, wzrost wiedzy w zakresie możliwości realizacji przedsięwzięć na obszarach wiejskich oraz poznanie dobrych praktyk w tym zakresie.</t>
  </si>
  <si>
    <t>liderzy, członkowie grup odnowy wsi, sołtysi i osoby wyróżniające się w społecznościach, włądze gminne, koordynatorzy gminni, moderatorzy, pracownicy Urzędu Marszałkowskiego Województwa Warmińsko-Mazurskiego, podmioty, które chcą dołączyć do programuOdnowy Wsi województwa warmińsko-mazurskiego "Wieś Warmii , Mazur i Powiśla miejscem, w którym warto żyć...", instytucje i organziacje branżowe, eksperci, jednostki naukowe, partnerzy zagraniczni, podmioty realizujące dobre praktyki, media.</t>
  </si>
  <si>
    <t>Organizacja konkursu na "Najładniejsze stoisko dożynkowe Kół Gospodyń Wiejskich 2019"</t>
  </si>
  <si>
    <t>Celem realizacji operacji jest utrzymanie, rozwijanie tradycji i obyczajów regionalnych, prezentowanie osiągnięć lokalnych twórców sztuki ludowej, promocja rynków produktów regionalnych oraz inicjatyw lokalnych. Istotne jet również pogłębianie więzi z regionem oraz integracja środowisk twórczych w województwie warmińsko-mazurskim.</t>
  </si>
  <si>
    <t>Udział  wiosek tematycznych, stowarzyszeń na imprezie plenerowej</t>
  </si>
  <si>
    <t>Celem realizacji operacji jest prezentacja oferty wiosek tematycznych i stowarzyszeń z województwa warmińsko-mazurskiego.</t>
  </si>
  <si>
    <t>Wioski tematyczne, stowarzyszenia z województwa warmińsko-mazurskiego</t>
  </si>
  <si>
    <t xml:space="preserve">Wydanie trzech publikacji zawierających wyniki Porejestrowych Doświadczeń Odmianowych w województwie warmińsko-mazurskim       </t>
  </si>
  <si>
    <t>Przekazanie grupie docelowej wiedzy na temat plonowania różnych odmian podstawowych zbóż, rzepaku i roślin bobowatych na terenie województwa warmińsko-mazurskiego w celu  podniesienia świadomości i ułatwienia wyboru odmian dających największy plon.</t>
  </si>
  <si>
    <t>liczba broszur
nakład</t>
  </si>
  <si>
    <t>3
1100</t>
  </si>
  <si>
    <t>500 osób- rolnicy, grupy zrzeszające producentów rolnych, eksperci, doradcy, organizacjje rolnicze, osoby pracujące na rzecz rolnictwa.</t>
  </si>
  <si>
    <t>II kw.</t>
  </si>
  <si>
    <t>Centralny Ośrodek Badania Odmian Roślin Uprawnych Stacja Doświadczalna Oceny Odmian we Wrócikowie</t>
  </si>
  <si>
    <t>63-022 Słupia Wielka
woj. wielkopolskie Słupia Wielka</t>
  </si>
  <si>
    <t>Szlak kulinarny warmińskich i mazurskich legend</t>
  </si>
  <si>
    <t xml:space="preserve">Stworzenie pilotażu wspólpracy 15 podmiotów wytwarzających produkty żywnościowe na obszarach wiejskich 3 LGD w oparciu o temat przewodni szlaku kulinarnego warmińskich i mazurskich legend. </t>
  </si>
  <si>
    <t>publikacja/materiał drukowany, szkolenie/seminarium/ warsztat/spotkanie, aurycja/film/spot odpowiednio w radiu i telewizji</t>
  </si>
  <si>
    <t xml:space="preserve">liczba materiałów drukowanych
nakład 
liczba szkoleń
 liczba filmów </t>
  </si>
  <si>
    <t>2
16000 
3
15</t>
  </si>
  <si>
    <t>przedsiębiorcy z terenów 3 LGD, przedstawiciele LGD,konsumeńci, mieszkańcy, turyści,</t>
  </si>
  <si>
    <t>II-III kw.</t>
  </si>
  <si>
    <t>Lokalna Grupa Działania Stowarzyszenie "Południowa Warmia"</t>
  </si>
  <si>
    <t>ul. Mickiewicza 40,                                  11-010 Barczewo</t>
  </si>
  <si>
    <t>Lokalne Grupy Działania Warmii   i Mazur w Europejskiej Sieci Współpracy</t>
  </si>
  <si>
    <t>Podniesienie kompetencji 12 Lokalnych Grup Działania województwa warmińsko-mazurskiego w zakresie nawiązania trwałej współpracy z co najmniej jedną siecią LGD funkcjonującą w Europie oraz prezentację co najmniej 10 polskich rozwiązań modelowych , przygotowanie do wdrożenia europejskich rozwiązań modelowych ENRD.</t>
  </si>
  <si>
    <t>liczba wyjazdów studyjnych 
liczba uczestników</t>
  </si>
  <si>
    <t>1
17</t>
  </si>
  <si>
    <t>przedstawiciele LGD, Związku Stowarzyszeń LGD Warmii i Mazur, Urzędu Marszałkowskiego Województwa Warmińsko-Mazurskiego -łącznie 18 osób</t>
  </si>
  <si>
    <t>III-IV kw.</t>
  </si>
  <si>
    <t>Lokalna Grupa Działania "Warmiński Zakątek</t>
  </si>
  <si>
    <t>ul. Grunwaldzka 6, 11-040 Dobre Miasto</t>
  </si>
  <si>
    <t>Forum LGD Warmii i Mazur 2019</t>
  </si>
  <si>
    <t>Wymiana doświadczeń, podniesienie wiedzy, orza poszerzenie kompetencji pracowników LGD oraz rozpowszechnienie wiedzy na temat zarządzania projektami z zakresu rozwoju obszarów wiejskich wśród mieszkańców oraz beneficjentów</t>
  </si>
  <si>
    <t>Szkolenie/Seminarium/Warsztat/Spotkanie</t>
  </si>
  <si>
    <t>liczba szkoleń
liczba uczestników</t>
  </si>
  <si>
    <t>1
41</t>
  </si>
  <si>
    <t>przedstawiciele 11 LGD z terenu woj..warmińsko-mazurskiego</t>
  </si>
  <si>
    <t>Lokalna Grupa Działania Ziemia Lubawska</t>
  </si>
  <si>
    <t>ul. Wybudowanie 4, 13-306 Kurzętnik</t>
  </si>
  <si>
    <t>Zagrody edukacyjne jako innowacyjny kierunek praktycznego kształcenia i popularyzacji działalności rolniczej</t>
  </si>
  <si>
    <t>Wymiana wiedzy i dobrych praktyk w zakresie funkcjonowania gospodarstw edukacyjnych .</t>
  </si>
  <si>
    <t>Seminarium, Warsztat,wyjazd studyjny, publikacja</t>
  </si>
  <si>
    <t>liczba seminariów
liczba uczestników
liczba warsztatów
liczba uczestników
liczba wyjazdów studyjnych
liczba uczestników
liczba tytułów publikacji/materiałów drukowanych</t>
  </si>
  <si>
    <t>1
30
1
30
1
30
2</t>
  </si>
  <si>
    <t>właściciele zagród edukacyjnych z terenu Warmii iMazur, osoby zainteresowane założeniem zagrody,przedstawiciele instytucji  ogół społeczeństwa</t>
  </si>
  <si>
    <t>II-IV kw.</t>
  </si>
  <si>
    <t xml:space="preserve">Warmińsko-Mazurski Ośrodek Doradztwa Rolniczego z siedzibą w Olsztynie </t>
  </si>
  <si>
    <t>Niewykorzystane potencjały rozwoju zrównoważonego obszarów wiejskich w województwie warmińsko-mazurskim</t>
  </si>
  <si>
    <t>Przeprowadzenie badań umożliwiających wskazanie możliwości stymulowania zrównoważonego rozwoju obszarów wiejskich w woj. warm.-maz. z wykorzystaniem mało rozpoznanych potencjałów (np.. Usługi ekosystemowe, enerooszczędność itp..)</t>
  </si>
  <si>
    <t>konferencja,analiza/ekspertyza/ badanie, publikacje w internecie</t>
  </si>
  <si>
    <t>liczba konferencji
liczba uczestników
 liczba rodzajów badania
 publikacje w internecie</t>
  </si>
  <si>
    <t>1
100
9
1</t>
  </si>
  <si>
    <t>919 respondentów- przedstawicieli samorzadów lokalnych, LGD, LGR, członkowie innych partnerstw terytorialnych, przedsiębiorcy, rolnicy</t>
  </si>
  <si>
    <t>I-IV kw.</t>
  </si>
  <si>
    <t>Stowarzyszenie Doradców na Rzecz Rozwoju Obszarów Wiejskich</t>
  </si>
  <si>
    <t>ul. Towarowa 9/101/A, 10-416 Olsztyn</t>
  </si>
  <si>
    <t>Gęś - arystokratka na polskich stołach. Walory gęsiny i przepisy kulinarne.</t>
  </si>
  <si>
    <t>Upowszechnienie wiedzy wśród mieszkańców Warmii i Mazur na temat wyjątkowych walorów gęsiny, promowanie tego rodzaju mięsa i zachęcanie mieszkansów do zwiększenia jej spożycia.</t>
  </si>
  <si>
    <t>liczba tytułów publikacji
nakład</t>
  </si>
  <si>
    <t>1
500</t>
  </si>
  <si>
    <t>producenci gęsi-100 osób, konsumenci-250 osób, restauratorzy- 100 osób, przetwórcy- 50 osób</t>
  </si>
  <si>
    <t>Iławskie Stowarzyszenie Producentów Gęsi</t>
  </si>
  <si>
    <t>ul. Wyszyńskiego 31C/2, 14-200 Iława</t>
  </si>
  <si>
    <t>Belgijskie doświadczenia w tworzeniu partnerstw w rolnictwie i na obszarach wiejskich</t>
  </si>
  <si>
    <t>Zdobycie i upowszechnianie wiedzy , wymiana doświadczeń nt podejmowania współpracy i realizacji przez rolników wspólnych projektów na rzecz rozwoju sektora rolnego na przykładzie belgijskich praktyk.</t>
  </si>
  <si>
    <t>liczba wyjazdów studyjnych 
liczba uczestników wyjazdów</t>
  </si>
  <si>
    <t>1
46</t>
  </si>
  <si>
    <t>46 osób z województwa  warm.maz: przedstawiciele partnerów KSOW, 38 rolników, 2 pracowników Warmińsko-Mazurskiej Izby Rolniczej, 1 przedstawiciel Urzędu Marszałkowskiego Woj.. Warm.-Maz., 2 doradców Warmińsko-Mazurskiego Ośrodka Doradztwa Rolniczego, 1 przedstawiciel Stowarzyszenia Doradców na Rzecz Rozwoju Obszarów Wiejskich , 2 osoby reprezentujące LGD</t>
  </si>
  <si>
    <t>ul. Towarowa 1, 10-416 Olsztyn</t>
  </si>
  <si>
    <t>Wspieranie współpracy między związkami hodowców zwierząt a producentami rolnymi</t>
  </si>
  <si>
    <t>Wspieranie współpracy między producentami rolnymi a związkami branżowymi, wzrost zainteresowania zrzeszaniem się , upowszechnienie wiedzy i zdobycie nowych doświadczeń z zakresu systemów jakości żywności, zapoznanie z przykładami dobrych praktyk.</t>
  </si>
  <si>
    <t>szkolenie/seminarium/warsztat/spotkanie, publikacja/materiał drukowany</t>
  </si>
  <si>
    <t>seminarium
broszura informacyjno-seminaryjna</t>
  </si>
  <si>
    <t>1
350</t>
  </si>
  <si>
    <t>producenci rolni, przedstawiciele związków hodowców zwierząt, grup producenckich, doradców i pracowników WMORD, W-MIR- 220 osób</t>
  </si>
  <si>
    <t>Wizyta studyjna - wymiana doświadczeń pomiędzy włoskimi i polskimi producentami gęsi</t>
  </si>
  <si>
    <t>Wymiana wiedzy i doświadczenia pomiędzy polskimi i przetwórcami gęsiny a producentami i przetwórcami gęsiny we Włoszech, utworzenie sieci współpracy pomiędzy producentami polskimi i włoskimi.</t>
  </si>
  <si>
    <t>1
25</t>
  </si>
  <si>
    <t>producenci gęsi z Iławskiego Stowarzyszenia Producentów Gęsi, Rolnicy- łącznie 25 osób</t>
  </si>
  <si>
    <t>Organizacja Warmińsko-Mazurskiej Wystawy Zwierząt Hodowlanych</t>
  </si>
  <si>
    <t>Promocja postępu hodowlanego hodowców z regionu Warmii i Mazur, wymiana doświadczeń między producentami, nawiazywanie kontaktów, pogłębianie współpracy pomiędy hodowcami oraz między hodowcami i Związkami hodowców, upowszechnianie wiedzy w zakresie innowacyjnych rozwiązań, różnorodności genetycznejprodukcji żywności wysokiej jakości. Podnoszenie poziomu wiedzy w zakresie hodowli zwierząt, pozyskania wsparcia finansowego, ,polotyce rozwoju obszarów wiejskich.</t>
  </si>
  <si>
    <t>targi
szacowana liczba odwiedzających</t>
  </si>
  <si>
    <t>1
400</t>
  </si>
  <si>
    <t>hodowcy zwierząt, producenci rolni, mieszkańscy obszarów wiejskich</t>
  </si>
  <si>
    <t>Cztery razy cztery - aktywizacja mieszkańców gminy Bartoszyce do działań sprzyjających rozwojowi wsi</t>
  </si>
  <si>
    <t>Aktywizacja mieszkańców gminy Bartoszyce zagrożonych wykluczeniem społecznym poprzez podniesienie ich kompetencji w zakresie rękodzieła, fotografiki, zagospodarowania przestrzennego, i ekonomii społecznej .</t>
  </si>
  <si>
    <t>warsztat
liczba uczestników</t>
  </si>
  <si>
    <t>8
40</t>
  </si>
  <si>
    <t>mieszkańcy obszarów wiejskich z terenu gminy Bartoszyce - 40 osób</t>
  </si>
  <si>
    <t>Gminny Ośrodek Kultury w Tolko</t>
  </si>
  <si>
    <t>Tolko 1/1, 11-200 Bartoszyce</t>
  </si>
  <si>
    <t>Aktywizacja mieszkańcó wsi- w tym młodzieży-do podejmowania inicjatyw w zakresie rozwoju obszarów wiejskich, przedsiębiorczości.Pobudzanie zainetresowania rolnictwem.</t>
  </si>
  <si>
    <t>Konkurs/Olimpiada</t>
  </si>
  <si>
    <t>liczba konkursów/olimpiad
liczba uczestników</t>
  </si>
  <si>
    <t>1
57</t>
  </si>
  <si>
    <t>osoby w wieku 18-35 lat, mieszkańcy obszarów wiejskich, prowadzące lub zamierzające prowadzić gospodarstwo rolne, uczniowie/studenci uczelni rolniczych, w sumie 57 osób</t>
  </si>
  <si>
    <t>Aktywizacja mieszkańców wsi poprzez organizację Święta Plonów Gminy Bartoszyce</t>
  </si>
  <si>
    <t>Zachowanie lokalnego dziedzictwa kulturowego, kulinarnego, podniesienie jakości życia mieszkańców wsi oraz aktywizacjamieszkańców na rzecz podejmowania inicjatyw w zakresie rozwoju obszarów wiejskich</t>
  </si>
  <si>
    <t>impreza plenerowa
szacowana liczba odwiedzających</t>
  </si>
  <si>
    <t>1
1000</t>
  </si>
  <si>
    <t>mieszkańcy gminy Bartoszyce</t>
  </si>
  <si>
    <t>Dożynki Gminne w Drygałach</t>
  </si>
  <si>
    <t>Aktywizacja lokalnej społeczności poprzez jej czynny udział w organizacji imprezy  oraz w samych dożynkach</t>
  </si>
  <si>
    <t>liczba imprez plenerowych
szacowana liczba odwiedzających</t>
  </si>
  <si>
    <t>1
700</t>
  </si>
  <si>
    <t>mieszkańcy gminy Biała Piska</t>
  </si>
  <si>
    <t>III kw.</t>
  </si>
  <si>
    <t>Miejsko-Gminny  Ośrodek Kultury w Białej Piskiej</t>
  </si>
  <si>
    <t>ul. Władysława Sikorskiego 4, 12-230 Biała Piska</t>
  </si>
  <si>
    <t>Festiwal kultur - U noju na Warniji</t>
  </si>
  <si>
    <t>Zdobycie i upowszechnianie wiedzy, wymiana doświadczeń nt podejmowania współpracy i realizacji przez mieszkańców działań na rzecz rozwoju obszarów wiejskich. Promocja dziedzictwa kulturowego, folkloru, zwyczajów i tradycji regionalnych obszarów wiejskich</t>
  </si>
  <si>
    <t>mieszkańcy województwa warmińsko-mazurskiego, twórcy i artyści ludowi, prowadzący działalność w tym zakresie</t>
  </si>
  <si>
    <t>Promocja dziedzictwa kulturowego i przyrodniczego wsi warmińskiej</t>
  </si>
  <si>
    <t xml:space="preserve">Przkazanie i upowszechnianie wiedzy w zakresie tradycyjnego rzemiosła budowlanego regionu Warmii, realizowane poprzez organizację konkursu na najciekawszą zagrodę warmińską, wyjzad do wzorcowych zagród wiejskich oraz organizację warsztatów, wydruk publikacji. </t>
  </si>
  <si>
    <t>Publikacja, Wyjazd studyjny, Konkurs, Warsztat</t>
  </si>
  <si>
    <t>liczba broszur
nakład
liczba wyjazdów studyjnych
liczba uczestników
liczba konkursów
liczba uczestników                           liczba warsztatów
liczba uczestników</t>
  </si>
  <si>
    <t>1
200
1
25
1
20
1
25</t>
  </si>
  <si>
    <t>mieszkańcy obszarów wiejskich z woj.. Warm.maz.posiadający zagrodę wiejską z zachowanymi elementami architektury regionalnej, osoby planujące wprowadzić do swojego otoczenia elementy zabudowy o tradycyjnym charakterze</t>
  </si>
  <si>
    <t>Promocja dziedzictwa kulturowego i przyrodniczego w gminie Stawiguda</t>
  </si>
  <si>
    <t xml:space="preserve">Propagowanie kultury warmińskiej wśród młodzieży szkół podstawowych z gminy Stawiguda.Upowszechnianie wiedzy w zakresie zasobów środowiska naturalnego regionu , ich ochrony oraz wykorzystania zgodnie z zasadami zrównoważonego rozwoju. Promocja walorów przyrodniczych i kulturowych gminy wśród ogółu społeczeństwa </t>
  </si>
  <si>
    <t>szkolenie/seminarium/warsztat/spotkanie, publikacja/materiał drukowany,</t>
  </si>
  <si>
    <t>liczba szkoleń
liczba uczestników
liczba tytułów publikacji
nakład
 liczba konkursów
liczba uczestników</t>
  </si>
  <si>
    <t>2
300
1
3000
1
300</t>
  </si>
  <si>
    <t>uczniowie szkół podstawowych w Stawigudzie i Rusi, turyści,partnerzy gminy, inwestorzy</t>
  </si>
  <si>
    <t>Gmina Stawiguda</t>
  </si>
  <si>
    <t>ul. Olsztyńska 10, 11-034 Stawiguda</t>
  </si>
  <si>
    <t>Uboczne użytkowanie lasu w rozwoju mikro-przedsiębiorczości na terenach wiejskich</t>
  </si>
  <si>
    <t>Upowszechnienie wiedzy wśród mieszkańców terenów wiejskich w zakresie sposobów użytkowania roślin dzikorosnących w lasach oraz możliwosci prowadzenia dochodowej działalności w zakresie ich obrotu oraz tworzenia na bazie roślinnej produktów do dalszej dystrybucji.</t>
  </si>
  <si>
    <t>2
56</t>
  </si>
  <si>
    <t>mieszkańcy terenów wiejskich z województwa warmińsko-mazurskiego, wybrani pracownicy Nadleśnictwa Maskulińskiego</t>
  </si>
  <si>
    <t>Państwowe Gospodarstwo Leśne Lasy Państwowe Nadleśnictwo Maskulińskie</t>
  </si>
  <si>
    <t>ul. Rybacka 1, 12-220 Ruciane-Nida</t>
  </si>
  <si>
    <t>Zrównoważony rozwój - las wokół nas</t>
  </si>
  <si>
    <t>Upowszechnianie wiedzy na temat potencjału, walorów krajobrazowych obszaru Puszczy Piskiej, idei zrównoważonego rozwoju w połączeniu z prowadzeniem gospodarki leśnej,zwiększenie zainteresowania lokalnej społeczności środowiskiem przyrodniczym, jego ochroną.</t>
  </si>
  <si>
    <t>liczba wystaw
szacowana liczba odwiedzających</t>
  </si>
  <si>
    <t>10
800</t>
  </si>
  <si>
    <t>lokalna społeczność w tym dzieci, młodzież, nauczyciele, pracownicy Urzędu Miasta i Urzędu Gminy Ruciane Nida</t>
  </si>
  <si>
    <t>ul+A34:R46. Rybacka 1, 12-220 Ruciane-Nida</t>
  </si>
  <si>
    <t>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t>
  </si>
  <si>
    <t>Album "Sieć Dziedzictwo Kulinarne Świętokrzyskie"</t>
  </si>
  <si>
    <t>Wydawnictwo</t>
  </si>
  <si>
    <t xml:space="preserve">Mieszkańcy Województwa świętokrzyskiego, producenci żywności, restauratorzy, a także turyści  
</t>
  </si>
  <si>
    <t>Samorząd Województwa Świętokrzyskiego</t>
  </si>
  <si>
    <t>al.. IX Wieków Kielc 3, 25- 516 Kielce</t>
  </si>
  <si>
    <t>Druk informatora "Wyniki Porejestrowych Doświadczeń Odmianowych w województwie świętokrzyskim w latach 2015-2017"</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</si>
  <si>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</si>
  <si>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250</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</si>
  <si>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</si>
  <si>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</si>
  <si>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</si>
  <si>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120 - 150</t>
  </si>
  <si>
    <t>Koła gospodyń wiejskich z terenu województwa świętokrzyskiego, mieszkańcy regionu świę-tokrzyskiego</t>
  </si>
  <si>
    <t>III - IV</t>
  </si>
  <si>
    <t>Wyjazd studyjny dla członków Świętokrzyskiej Sieci Dziedzictwa Kulinarnego do Województwa podkarpackiego</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</si>
  <si>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</si>
  <si>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30-  40</t>
  </si>
  <si>
    <t>Członkowie  ŚSDK</t>
  </si>
  <si>
    <t>Udział w Targach  Agrotravel</t>
  </si>
  <si>
    <t>Promowanie  walorów  turystycznych i gospodarczych, promocja bogactwa kultury ludowej, przyrodniczej, historycznej oraz produktów lokalnych, kreowanie miejsc pracy na terenach wijeskich.</t>
  </si>
  <si>
    <t>liczba osób</t>
  </si>
  <si>
    <t>20 - 30</t>
  </si>
  <si>
    <t>Koła Gospodyń Wiejskich z terenu województwa świętokrzyskiego, członkowie ŚSDK</t>
  </si>
  <si>
    <t>Organizacja i przeprowadzenie Międzynarodowej Konferencji Pszczelarskiej  podczas XI Świętokrzyskiego Święta Pszczoły</t>
  </si>
  <si>
    <t xml:space="preserve">Celem realizowanej operacji jest zwiększenie udziału zainteresowanych stron we wdrażaniu inicjatyw na rzecz rozwoju obszarów wiejskich, poprzez realizację konferencji dla członków Sieci  Dziedzictwo Kulinarne Świętokrzyskie oraz osób zainteresowanych podjęciem dzialności pszczelarskiej. Uczestnicy zapoznają się z procesem wytwarzania i produkcj miodów,  produktów miodopochodnych oraz innego wykorzystania produktów pszczelarskich. </t>
  </si>
  <si>
    <t>Członkowie ŚSDK oraz osoby chętne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</si>
  <si>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</si>
  <si>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</si>
  <si>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</si>
  <si>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</si>
  <si>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Kuchnia świętokrzyska czaruje - Rolniczy Handel Detaliczny czyli z pola do garnka</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</si>
  <si>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</si>
  <si>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</si>
  <si>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</si>
  <si>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</si>
  <si>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</si>
  <si>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</si>
  <si>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</si>
  <si>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</si>
  <si>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</si>
  <si>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</si>
  <si>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</si>
  <si>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</si>
  <si>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szkolenir</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</si>
  <si>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</si>
  <si>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</si>
  <si>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</si>
  <si>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</si>
  <si>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</si>
  <si>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</si>
  <si>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</si>
  <si>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</si>
  <si>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</si>
  <si>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</si>
  <si>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</si>
  <si>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</si>
  <si>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</si>
  <si>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</si>
  <si>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</si>
  <si>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</si>
  <si>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</si>
  <si>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</si>
  <si>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</si>
  <si>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</si>
  <si>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</si>
  <si>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</si>
  <si>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</si>
  <si>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</si>
  <si>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</si>
  <si>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</si>
  <si>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</si>
  <si>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</si>
  <si>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Święto Młodego Wina w Sandomierzu</t>
  </si>
  <si>
    <t>Celem zadania jest upowszechnienie sztuki uprawy winorośli, zapoznanie zainteresowanych z jej aspektami technologicznymi, promocja dotychczasowych osiągnięć gospodarstw z rejonu Sandomierza w zakresie turystyki winiarskiej oraz porównanie lokalnego potencjału z osiągnięciami innych regionów kraju.</t>
  </si>
  <si>
    <t>seminarium/konferencja</t>
  </si>
  <si>
    <t>150-200</t>
  </si>
  <si>
    <t xml:space="preserve">Mieszkańcy Województwa świętokrzyskiego, turyści spoza regionu, miłośnicy i producenci wina.
</t>
  </si>
  <si>
    <t>al. IX Wieków Kielc 3, 25- 516 Kielce</t>
  </si>
  <si>
    <t>Publikacja  Porejestrowego Doświadczalnictwa Odmianowego w województwie świętokrzyskim</t>
  </si>
  <si>
    <t xml:space="preserve">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 </t>
  </si>
  <si>
    <t>liczba egzemplarzy</t>
  </si>
  <si>
    <t>Rolnicy województwa świętokrzyskiego</t>
  </si>
  <si>
    <t>Członkowie  Sieci Dziedzictwo Kulinarne Świętokrzyskie</t>
  </si>
  <si>
    <t xml:space="preserve">Promowanie  wsi jako miejsca do życia i rozwoju zawodowego, a także zwiększenie udziału zainteresowanych stron we wdrażaniu inicjatyw na rzecz rozwoju obszarów wiejskich. Działania zmierzające do włączenia społecznego przyczyniają sie także do zmniejszenia ubóstwa oraz rozwoju gospodarczego na terenach wiejskich. </t>
  </si>
  <si>
    <t>liczba LGD-ów</t>
  </si>
  <si>
    <t>Lokalne Grupy Działania z terenu woj. świętokrzyskiego</t>
  </si>
  <si>
    <t xml:space="preserve">Udział w Międzynarodowych Targach Produktów i Żywności Wysokiej Jakości EKOGALA </t>
  </si>
  <si>
    <t>15-25</t>
  </si>
  <si>
    <t>Członkowie Sieci Dziedzictwo Kulinarne Świętokrzyskie, Lokalne grupy Działania</t>
  </si>
  <si>
    <t>Rolnicy, samorządowcy, mieszkańcy województwa świętokrzyskiego</t>
  </si>
  <si>
    <t>Seminarium "Rolnicze wykorzystanie osadów ściekowych oraz możliwości zagospodarowania popiołów"</t>
  </si>
  <si>
    <t>45-50</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</si>
  <si>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</si>
  <si>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12-18</t>
  </si>
  <si>
    <t>Iiczba osób</t>
  </si>
  <si>
    <t>Konkurs:"Kuchnia świętokrzyska czaruje - przetwórstwo żywności w ramach rolniczego handlu detalicznego - przetwory roślinne i mieszane"</t>
  </si>
  <si>
    <t xml:space="preserve">Uczestnicy konkursu oraz publicznosć biorąca udział w finale konkursu otrzymają wiedzę na temat unikatowych produktów żywieniowych z naszego regionu, co zwiększy popyt na te produkty, a także przyczyni się do większego zaineresowania wdrażaniem inicjatyw na rzecz rozwoju obszarów wiejskich. Przedmiotem operacji jest organizacja II edycji konkursu "Kuchnia świętokrzyska czaruje" dla osób, które przetwarzają swoje produkty rolne na niewielką skalę. Tematy operacji: wspieranie rozwoju przedsiębiorczości na obszarach wiejskich poprzez podnoszenie poziomu wiedzy i umiejętności w obszarze małego przetwóstwa lokalnego, w tym tworzenie nowych miejsc pracy oraz promocja jakości życia na wsi lub promocja wsi jako miejsca do życia i rozwoju zawodowego. </t>
  </si>
  <si>
    <t>konkurs
  materiał drukowany (broszura)</t>
  </si>
  <si>
    <t>liczba uczestników konkursu, liczba broszur</t>
  </si>
  <si>
    <t>30
200</t>
  </si>
  <si>
    <t>Rolnicy zainteresowani rolniczym handlem detalicznym, doradcy oraz konsumenci</t>
  </si>
  <si>
    <t>Międzynarodowa Konferencja Pszczelarska w Bałtowie w dn. 24.08.2019 r.</t>
  </si>
  <si>
    <t xml:space="preserve">Celem operacji jest zwiększenie udziału zainteresowanych stron we wdrażaniu inicjatyw na rzecz rozwoju obszarów wiejskich poprzez stworzenie możliwości do spotkania się osób zajmujących się rozwojem i promocją pszczelarstwa, a także rozwojem apiterapii, która wykorzystuje produkty pszczele w celach medycznych. Przedmiotem operacji jest organizacja międzynarodowej konferencji, podczas której będzie możliwość wysłuchania ciekawych prelekcji ekspertów z dziedziny pszczelarstwa (w tym osób zajmujących się naukowo apiterapią). Tematy operacji: upowszechnienie wiedzy w zakresie optymalizacji wykorzystywania przez mieszkańców obszarów wiejskich zasobów środowiska naturalnego; promocja jakości życia na wsi lub promocja wsi jako miejsca do życia i rozwoju zawodowego; upowszechnienie wiedzy w zakresie planowania rozwoju lokalnego z uwzględznieniem potencjału ekonomicznego, społecznego i środowiskowego danego obszaru.  </t>
  </si>
  <si>
    <t xml:space="preserve">Rolnicy, pszczelarze, osoby zainteresowane pszczelarstwem </t>
  </si>
  <si>
    <t>Centrum Apiterapii "ApiBałt" sp. z o.o.</t>
  </si>
  <si>
    <t>Bałtów 171 C; 27-423 Bałtów</t>
  </si>
  <si>
    <t>Wyjazdy studyjne lgd województwa świętokrzyskiego</t>
  </si>
  <si>
    <t>Ceklem operacji jest aktywizacja mieszkańców wsi na rzecz podejmowania inicjatyw w zakresie rozwoju obszarów wiejskich, w tym kreowania miejsc pracy na terenach wiejskich. Poprzez udział w wyjazdach studyjnych do Czech i Estonii uczestnicy będą mogli zapoznać się z rozwiązaniami stosowanymi w tych krajach w zakresie realizacji projektów, których beneficjantami są osoby wykluczone społecznie i dotknięte ubóstwem. Tematy operacji: aktywizacja mieszkańców obszarów wiejskich w celu tworzenia partnerstw na rzecz realizacji projektów nakierowanych na rozwój tych obszarów, w skład których wchodzą przedstawiciele sektora publicznego,sektora prywatnego oraz organizacji pozarządowych; wspieranie rozowju przedsiębiorczości na obszarach wiejskich przez podnoszenie poziomu wiedzy i umiejętności w obszarach innych niż rozwój zielonej gospodarki i obszar małego przetwórstwa lokalnego.</t>
  </si>
  <si>
    <t xml:space="preserve"> wyjazd studyjny</t>
  </si>
  <si>
    <t>liczba uczestników wyjazdów</t>
  </si>
  <si>
    <t>Przedstawiciele Lokalnych Grup Działania z terenu woj. świętokrzyskiego</t>
  </si>
  <si>
    <t>Pl. Staszica 6,       26-021 Daleszyce</t>
  </si>
  <si>
    <t>Celem operacji jest umożliwienie różnorodnym organizacjom, w szczególności Kołom Gospodyń Wiejskich  udziału we wdrażaniu inicjatyw  na rzecz rozwoju obszarów wiejskich, prowadzących również do współpracy w sektorze rolnym w zakresie realizacji wspólnych inwestycji. Przedmiotem operacji jest organizacja konkursu kulinarnego oraz całodniowych warsztatów kulinarnych promujących gęsinę oraz ideę żywności tradycyjnej, upowszechniających wiedzę o tradycji chowu i hodowli w regionie, możliwościach kulinarnych jej przyrządzania, a także możliwościach pogłębienia wiedzy o jej walorach , popularyzacji  i sposobach podtrzymania gatunku. Temat operacji: upowszechnienie wiedzy w zakresie dotyczącym zachowania różnorodności genetycznej zwierząt.</t>
  </si>
  <si>
    <t xml:space="preserve">liczba uczestników konkursu i całego wydarzenia  </t>
  </si>
  <si>
    <t>52
300</t>
  </si>
  <si>
    <t>Koła Gospodyń Wiejskich z terenu woj.świętokrzyskiego, osoby działające w sektorze rolnym</t>
  </si>
  <si>
    <t>Gminne Towarzystwo Sportowe w Rakowie</t>
  </si>
  <si>
    <t>ul. Łagowska 25, 26-035 Raków</t>
  </si>
  <si>
    <t>Organizacja konkursu pn. "Pierogi wczoraj i dziś" podczas Festiwalu Ludowego</t>
  </si>
  <si>
    <t xml:space="preserve">Celem operacji jest kampania wśród lokalnej społeczności promująca zwiększenie spożycia potraw opartych na bazie naturalnych składników, a także upowszecnienia wiedzy na temat znaczenia zdrowej żywności w racjonalnym żywienu człowieka. Przyczyni się to do szerszego zainteresowania inicjatywami wdrażanymi na rzecz rozwoju obszarów wiejskich. Społeczeństwo zostanie też poinformowane o polityce rozwoju obszarów wiejskich i wsparciu finansowym przez przedstawicieli profesjonalnych instytucji. Przedmiotem operacji jest organizacja konursu kulinarnego dla Pań z KGW i Stowarzyszeń. Tematy operacji:  upowszechnienie wiedzy w zakresie optymalizacji wykorzystywania przez mieszkańców obszarów wiejskich zasobów środowiska naturalnego; promocja jakości życia na wsi lub promocja wsi jako miejsca do życia i rozwoju zawodowego; wspieranie rozowju przedsiębiorczości na obszarach wiejskich przez podnoszenie poziomu wiedzy i umiejętności w obszarach innych niż rozwój zielonej gospodarki i obszar małego przetwórstwa lokalnego. </t>
  </si>
  <si>
    <t>liczba uczestników konursu i całego wydarzenia</t>
  </si>
  <si>
    <t>20
2000</t>
  </si>
  <si>
    <t>Koła Gospodyń Wiejskich z terenu woj.świętokrzyskiego, mieszkańcy regionu</t>
  </si>
  <si>
    <t>ul. Dworcowa 20, 28-340 Sędziszow</t>
  </si>
  <si>
    <t>Możliwości rozwoju organizacji pozarządowych w kontekście pozyskiwania środków finasowych oraz współpracy z lokalnymi podmiotami</t>
  </si>
  <si>
    <t>Głównym celem projektu jest podniesienie wiedzy i umiejętności, poprzez organizację szkoleń, wśród członków organizacji pozarządowych w aspekcie pozyskiwania środków finansowych oraz podnoszenie jakości życia na obszarach wiejskich w kontekście wykorzystania tych środków na rzecz społeczności lokalnej. Działaność organizacji pozarządowych prowadzi do aktywizacji społeczeństwa w celu podejmowania inicjatyw na rzecz rozwoju obszarów wiejskich. Przedmiotem operacji są 3 szkolenia i 3 wyjazdy studyjne. Tematy operacji: aktywizacja mieszkańców obszarów wiejskich w celu tworzenia partnerstw na rzecz realizacji projektów nakierowanych na rozwój tych obszarów, w skład których wchodzą przedstawiciele sektora publicznego,sektora prywatnego oraz organizacji pozarządowych; promocja jakości życia na wsi lub promocja wsi jako miejsca do życia i rozwoju zawodowego; upowszechnienie wiedzy dotyczącej zarządzania projektami z zakresu rozwoju obszarów wiejskich; upowszechnienie wiedzy w zakresie planowania rozwoju lokalnego z uwzględnieniem potencjału ekonomicznego, społecznego i środowiskowego danego obszaru.</t>
  </si>
  <si>
    <t>szkolenie 
 wyjazd studyjny</t>
  </si>
  <si>
    <t>liczba uczestników szkoleń i wyjazdów</t>
  </si>
  <si>
    <t>75
75</t>
  </si>
  <si>
    <t>Członkowie organizacji pozarządowych działających na terenie woj.świętokrzyskiego</t>
  </si>
  <si>
    <t>ul. Czysta 21,        31-121 Kraków</t>
  </si>
  <si>
    <t>Wyjazd studyjny do Bielsko-Białej na Ogólnopolskie Dni Pszczelarza w dniach 20-22.09.2019</t>
  </si>
  <si>
    <t xml:space="preserve">Celem operacji jest integrowanie środowisk pszczelarskich, podnoszenie kwalifikacji pszczelarzy, zapoznanie się z nowościami sprzętowymi oraz najnowszymi osiągnięciami nauki w dziedzinie pszczelarstwa. Osiągnięcie tych celów wpłynie na wzrost inicjatyw podejmowanych na rzecz rozwoju obszarów wiejskich. Przedmiotem operacji jest organizacja wyjazdu studyjnego do Bielsko-Białej na Ogólnopolskie Dni Pszczelarza. Tematy operacji: upowszechnienie wiedzy w zakresie optymalizacji wykorzystywania przez mieszkańców obszarów wiejskich zasobów środowiska naturalnego; promocja jakości życia na wsi lub promocja wsi jako miejsca do życia i rozwoju zawodowego; upowszechnienie wiedzy w zakresie planowania rozwoju lokalnego z uwzględznieniem potencjału ekonomicznego, społecznego i środowiskowego danego obszaru.  </t>
  </si>
  <si>
    <t xml:space="preserve">Pszczelarze z terenu woj. świętokrzyskiego </t>
  </si>
  <si>
    <t>Bałtów 171 C,     27-423 Bałtów</t>
  </si>
  <si>
    <t>Prekursorzy Rozwoju Obszarów Wiejskich</t>
  </si>
  <si>
    <t>Celem operacji jest działanie na rzecz rozwoju przedsiębiorczości wśród uczniów szkół rolniczych służące zwiększeniu ich udziału we wdrażaniu inicjatyw na rzecz rozwoju obszarów wiejskich. Przedmiotem operacji jest organizacja 3 szkoleń stacjonarnych i 1 e-learningowego związanego  z tematyką PROW 2014-2020, ze szczególnym uwzględnieniem innowacji, klimatu, środowiska, restrukturyzacji gospodarstw rolnych. W ramach szkoleń odbędą się również wyjazdy studyjne. Tematy operacji: wspieranie rozwoju przedsiębiorczości na obszarach wiejskich poprzez podnoszenie poziomu wiedzy i umiejętności w obszarze małego przetwóstwa lokalnego,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upowszechnienie wiedzy dotyczącej zarządzania projektami z zakresu rozwoju obszarów wiejskich.</t>
  </si>
  <si>
    <t>szkolenie 
wyjazd studyjny</t>
  </si>
  <si>
    <t>349
99</t>
  </si>
  <si>
    <t xml:space="preserve">Uczniowie i nauczyciele ze szkół rolniczych </t>
  </si>
  <si>
    <t>Piotr Rachwał Konferencje Naukowe, Sprzedaż Nasion</t>
  </si>
  <si>
    <t>ul. Gen. Leopolda Okulickiego 51D/20,                   31-637 Kraków</t>
  </si>
  <si>
    <t xml:space="preserve">Innowacyjne technologie i techniki produkcji, przetwarzania i sprzedaży produktów ekologicznych” </t>
  </si>
  <si>
    <t xml:space="preserve">Celem operacji jest upowszechnianie wiedzy w zakresie innowacyjnych technologii i techniki produkcji, przetwarzania i organizacji sprzedaży produktów ekologicznych poprzez zorganizowanie dwudniowego seminarium oraz wyjazdu studyjnego, który stanowić będzie praktyczne uzupełnienie wiedzy teoretycznej zdobytej podczas seminarium oraz ułatwi nawiązanie kontaktów, wymianę wiedzy i doświadczeń pomiędzy podmiotami mogącymi podejmować inicjatywy związane z rozwojem obszarów wiejskich, przy jednoczesnej prezentacji dotychczasowych osiągnieć jako „dobrych przykładów”.  Tematy operacji: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wspieranie rozwoju przedsiębiorczości na obszarach wiejskich przez podnoszenie poziomu wiedzy i umiejętności w obszarze małego przetwórstwa lokalnego lub w obszarze rozwoju zielonej gospodarki, w tym tworzenie nowych miejsc pracy.  </t>
  </si>
  <si>
    <t>seminarium 
   wyjazd studyjny</t>
  </si>
  <si>
    <t xml:space="preserve">liczba uczestników seminmarium i wyjazdu </t>
  </si>
  <si>
    <t>50
50</t>
  </si>
  <si>
    <t>Mieszkańcy obszarów wiejskich, w tym rolnicy ekologiczni, oraz rolnicy chcący przystąpić do rolnictwa ekologicznego, rolnicy prowadzący gospodarstwa agroturystyczne, pracownicy naukowi, doradcy</t>
  </si>
  <si>
    <t>Dobre bo świętokrzyskie - od jakości w produkcji do wartości na stole</t>
  </si>
  <si>
    <t>Głównym celem operacji jest zwiększenie udziału zainteresowanych stron we wdrażaniu inicjatyw na rzecz rozwoju obszarów wiejskich poprzez aktywizowanie potencjalnych beneficjentów do poszukiwania nowych metod możliwych do wdrożenia w gospdarstwach w województwie świętokrzyskim. Udział hodowców w wystawach i związana z tym rywalizacja motywuje ich do wdrażania postępu hodowlanego, skłania do sięgnięcia po innowacyjne rozwiązania oraz czerpania wiedzy od innych. Przedmiotem operacji jest organizacja Świętokrzyskiej Wojewódzkiej Wystawy Zwierząt Hodowlanych. Tematy operacji: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obszarach innych niż małe przetwórstwo lokalne lub rozwój zielonej gospodarki; wspieranie tworzenia sieci współpracy partnerskiej dotyczącej rolnictwa i obszarów wiejskich przez podnoszenie poziomu wiedzy w tym zakresie.</t>
  </si>
  <si>
    <t>liczba uczestników wystawy</t>
  </si>
  <si>
    <t xml:space="preserve">Grupę docelową stanowią rolnicy-hodowcy zwierząt, a także rolnicy planujący rozpoczęcie prowadzenia produkcji zwierzęcej. Ponadto w grupie docelowej znajdują się przedstawiciele instytucji rolniczych i okołorolniczych, przedstawiciele firm obsługujących rolników, doradcy rolni, uczniowie szkół rolniczych oraz mieszkańcy miast i obszarów wiejskich jako konsumenci. </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</si>
  <si>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</si>
  <si>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</si>
  <si>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</si>
  <si>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liczba uczestników imprezy i warsztatów</t>
  </si>
  <si>
    <t>5000
30</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</si>
  <si>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</si>
  <si>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</si>
  <si>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17; 26-004 Bieliny</t>
  </si>
  <si>
    <t>Udział w Targach "Smaki Regionów"  w Poznaniu</t>
  </si>
  <si>
    <t>13-16</t>
  </si>
  <si>
    <t>Członkowie Sieci Dziedzictwo Kulinarne Świętokrzyskie</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</si>
  <si>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</si>
  <si>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t>
  </si>
  <si>
    <t>Celem zadania jest upowszechnienie wiedzy wykorzystania odpadów i osadów pościekowych w rolnictwie. Zadanie to przybliży konieczność umiejętnego zagospodarowania tych odpadów, z korzyścią dla środowiska oraz rolnictwa i obszarów wiejskich</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</si>
  <si>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</si>
  <si>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</si>
  <si>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</si>
  <si>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</si>
  <si>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</si>
  <si>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</si>
  <si>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</si>
  <si>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</si>
  <si>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</si>
  <si>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Sołtysi z województwa śląskiego, przedstawiciele instytucji działających na rzecz rolnictwa, rozwoju obszarów wiejskich oraz Partnerzy KSOW</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</si>
  <si>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</si>
  <si>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</si>
  <si>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</si>
  <si>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</si>
  <si>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</si>
  <si>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</si>
  <si>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</si>
  <si>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</si>
  <si>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</si>
  <si>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</si>
  <si>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</si>
  <si>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</si>
  <si>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</si>
  <si>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</si>
  <si>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</si>
  <si>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</si>
  <si>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</si>
  <si>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</si>
  <si>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</si>
  <si>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</si>
  <si>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</si>
  <si>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</si>
  <si>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</si>
  <si>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</si>
  <si>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</si>
  <si>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154-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</si>
  <si>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</si>
  <si>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</si>
  <si>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</si>
  <si>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</si>
  <si>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</si>
  <si>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</si>
  <si>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</si>
  <si>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</si>
  <si>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</si>
  <si>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</si>
  <si>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</si>
  <si>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</si>
  <si>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700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</si>
  <si>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</si>
  <si>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</si>
  <si>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</si>
  <si>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</si>
  <si>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</si>
  <si>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</si>
  <si>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</si>
  <si>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</si>
  <si>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</si>
  <si>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</si>
  <si>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</si>
  <si>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</si>
  <si>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</si>
  <si>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64 uczestników/ 2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</si>
  <si>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</si>
  <si>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</si>
  <si>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</si>
  <si>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</si>
  <si>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</si>
  <si>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</si>
  <si>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</si>
  <si>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2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</si>
  <si>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</si>
  <si>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</si>
  <si>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</si>
  <si>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</si>
  <si>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</si>
  <si>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</si>
  <si>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36 uczestników/ 32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</si>
  <si>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</si>
  <si>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</si>
  <si>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</si>
  <si>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</si>
  <si>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</si>
  <si>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</si>
  <si>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</si>
  <si>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3 przedstawicieli LGD/ 7 doradców rolniczych; 2. 1 wyjazd studyjny/ 35 uczestników/ 3 przedstawicieli LGD/ 7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</si>
  <si>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</si>
  <si>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</si>
  <si>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</si>
  <si>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</si>
  <si>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</si>
  <si>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</si>
  <si>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40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</si>
  <si>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</si>
  <si>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</si>
  <si>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</si>
  <si>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</si>
  <si>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</si>
  <si>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</si>
  <si>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</si>
  <si>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</si>
  <si>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</si>
  <si>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</si>
  <si>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</si>
  <si>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</si>
  <si>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</si>
  <si>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Przedmiotem operacji jest zorganiozwanie wyjazdu studyjnego do Austrii i Francji, którego celem jest promocja współpracy w sektorze rolnym. Zakres tematyczny:  gospodarstwa edukacyjne, produkty regionalne, sprzedaż bezpośrednia</t>
  </si>
  <si>
    <t>liczba wyjazdów,wizyt studyjnych/ liczba uczestników</t>
  </si>
  <si>
    <t>Partnerzy KSOW, rolnicy, osoby prowadzące gospodarstwa edukacyjne, przedstawiciele instytucji działających na rzecz rozwoju obszarów wiejskich etc.</t>
  </si>
  <si>
    <t>Samorząd Województwa Śląskiego</t>
  </si>
  <si>
    <t>liczba konferencji, spotkań, seminariów/ liczba uczestników</t>
  </si>
  <si>
    <t>1/ 150</t>
  </si>
  <si>
    <t>Udział w Targach Turystyki Weekendowej "Atrakcje Regionów"</t>
  </si>
  <si>
    <t>Przedmiotem operacji jest udział Jednoski Regionalnej KSOW oraz Partnerów KSOW w targach, których celem jest promocja wszelkich form turystyki wiejskiej i agroturystyki, folkloru, produktu lokalnego etc.</t>
  </si>
  <si>
    <t>Jednostka Regionalna KSOW oraz Partnerzy KSOW w tym m.in. LGD z terenu województwa śląskiego.</t>
  </si>
  <si>
    <t>Zarządzanie funduszami unijnymi a rozwój przedsiębiorczości na terenach wiejskich w perspektywie finansowej 2014-2020.</t>
  </si>
  <si>
    <t>Celem operacji jest wzrost poziomu wiedzy mieszkańców Gminy Pilica na temat zarządzania funduszami unijnymi służącymi rozwojowi przedsiębiorczości na terenach wiejskich w perspektywie finansowej 2014-2020.</t>
  </si>
  <si>
    <t>Szkolenie/Seminarium/Warsztaty/Spotkanie</t>
  </si>
  <si>
    <t>Liczba szkoleń/seminariów/                             warsztatów/spotkań                                               Liczba uczestników</t>
  </si>
  <si>
    <t>1 /                          42</t>
  </si>
  <si>
    <t>Mieszkańcy Gminy Pilica tj. rolnicy, osoby należące do stowarzyszeń i organizacji pozarządowych działających na terenie Gminy Pilica. Będzie to grupa 42-osobowa składająca się z osób dorosłych na co dzień pracujących i mieszkających na obszarach wiejskich</t>
  </si>
  <si>
    <t>Gmina Pilica</t>
  </si>
  <si>
    <t>ul. Żarnowiecka 46a                            42-436 Pilica</t>
  </si>
  <si>
    <t>Biuletyny i broszury szansą podniesienia efektywności                                     i opłacalności produkcji roślinnej</t>
  </si>
  <si>
    <t>GŁÓWNYM CELEM OPERACJI JEST DOSTARCZENIE INFORMACJI SŁUŻBOM DORADCZYM ORAZ INSTYTUCJOM OBSŁUGUJĄCYCH SEKTOR ROLNY NA TEMAT NAJLEPSZYCH ODMIAN GATUNKÓW ROŚLIN W WOJ. ŚLĄSKIM.</t>
  </si>
  <si>
    <t>Liczba tytułów publikacji/ materiałów drukowanych</t>
  </si>
  <si>
    <t>GRUPĄ DOCELOWĄ SĄ PRODUCENCI ROLNI, DORADZTWO ROLNICZE, FIRMY HANDLOWO- NASIENNE, INSTYTUCJE OBSŁUGUJĄCE SEKTOR ROLNY W WOJ. ŚLĄSKIM</t>
  </si>
  <si>
    <t>COBORU Stacja Doświadczalna Oceny Odmian w Pawłowicach</t>
  </si>
  <si>
    <t>ul. Wiejska 25                                      44-180 Toszek</t>
  </si>
  <si>
    <t>Promocja działalności edukacyjnej „Szlaku Gospodarstw Edukacyjnych Województwa Śląskiego”</t>
  </si>
  <si>
    <t>Głównym celem operacji jest promowanie oraz dotarcie do jak najszerszego grona odbiorców  tj. nauczycieli, osób zaangażowanych w kształcenie, rodziców, turystów i wszystkich zainteresowanych poszerzeniem wiedzy  o praktyczne działania, z wykorzystaniem ćwiczeń warsztatowych do różnych zajęć edukacyjnych w alternatywnych miejscach edukacji</t>
  </si>
  <si>
    <t xml:space="preserve"> Publikacja/ materiał drukowany    </t>
  </si>
  <si>
    <t xml:space="preserve"> Liczba tytułów publikacji/ materiałów drukowanych</t>
  </si>
  <si>
    <t>Nauczyciele, dzieci, młodzież i rodzice ect.</t>
  </si>
  <si>
    <t>Stowarzyszenie Gospodarstw Edukacyjnych Województwa Śląskiego</t>
  </si>
  <si>
    <t>ul. Błonie 1A                                            42-270 Garnek</t>
  </si>
  <si>
    <t xml:space="preserve">                                                                                         Informacje i publikacje w internecie</t>
  </si>
  <si>
    <t xml:space="preserve"> Liczba informacji/publikacji w internecie                            Liczba stron internetowych, na których zostanie zamieszczona informacja/publikacja  Liczba odwiedzin strony internetowej</t>
  </si>
  <si>
    <t>1/4/1000</t>
  </si>
  <si>
    <t xml:space="preserve">Marketing produktów rolnych w ramach sprzedaży bezpośredniej, dostaw bezpośrednich 
i rolniczego handlu detalicznego
</t>
  </si>
  <si>
    <t>Celem realizowanej operacji będzie możliwość zapoznania się uczestników konferencji z aktualną sytuacją w zakresie rozwoju produktu regionalnego, tradycyjnego i ekologicznego w województwie śląskim, nowymi metodami marketingowymi i rodzajami marketingów, polityką jakości prowadzoną przez Unię Europejską, między innymi poprzez znaki potwierdzające wysoką jakość produktów rolno – spożywczych, jak też tradycyjną metodę produkcji</t>
  </si>
  <si>
    <t xml:space="preserve"> Liczba konferencji/kongresów  Liczba uczestników (w tym liczba gości zagranicznych/ liczba przedstawicieli LGD/ liczba doradców)</t>
  </si>
  <si>
    <t>1/ 200 (5/10/3)</t>
  </si>
  <si>
    <t>rolnicy województwa śląskiego, właścicieli małych gospodarstw rolnych, którzy zajmują się wytwarzaniem i sprzedażą produktów regionalnych, tradycyjnych i ekologicznych, bądź też w planach mają podjęcie tego rodzaju działalności</t>
  </si>
  <si>
    <t>Śląska Izba Rolnicza</t>
  </si>
  <si>
    <t>ul. Jesionowa 9a                                        40-159 Katowice</t>
  </si>
  <si>
    <t>Rozwój organizacji pozarządowych poprzez zwiększenie możliwości pozyskania środków finansowych i zacieśnienie współpracy z sektorem publicznym i prywatnym</t>
  </si>
  <si>
    <t xml:space="preserve">Głównym celem projektu jest podniesienie wiedzy i umiejętności, poprzez organizację szkoleń, wśród członków organizacji pozarządowych w aspekcie pozyskiwania środków finansowych oraz podnoszenie jakości życia na obszarach wiejskich w kontekście wykorzystania powyższych środków na rzecz społeczności lokalnej. </t>
  </si>
  <si>
    <t>Liczba szkoleń/seminariów/warsztatów/spotkań                                               Liczba uczestników (w tym: liczba przedstawicieli LGD)</t>
  </si>
  <si>
    <t>3/75 (3)</t>
  </si>
  <si>
    <t xml:space="preserve">członkowie organizacji pozarządowych z terenu województwa śląskiego </t>
  </si>
  <si>
    <t>ul. Czysta 21                                                31-121 Kraków</t>
  </si>
  <si>
    <t>„CZAS NA MLEKO – CZAS NA ZBIORY” – najlepsze tradycje wsi jurajskiej i kieleckiej</t>
  </si>
  <si>
    <t>Promocja zrównoważonego rozwoju obszarów wiejskich poprzez organizację jednodniowego wydarzenia plenerowego pn.: CZAS NA MLEKO – CZAS NA ZBIORY – najlepsze tradycje wsi jurajskiej i kieleckiej</t>
  </si>
  <si>
    <t>Targi/Impreza plenerowa/Wystawa</t>
  </si>
  <si>
    <t>Liczba targów/imprez plenerowych/wystaw Szacowana liczba uczestników targów/imprez plenerowych/wystaw</t>
  </si>
  <si>
    <t>1/800</t>
  </si>
  <si>
    <t xml:space="preserve"> przedstawiciele samorządów gminnych, powiatowych, wojewódzkich – województwa śląskiego i świętokrzyskiego, przedstawiciele organizacji pozarządowych i KGW, rolnicy, przedstawiciele instytucji działających na rzecz wsi i rolnictwa oraz media, turyści i mieszkańcy diecezji kieleckiej
</t>
  </si>
  <si>
    <t>Powiat Zawierciański</t>
  </si>
  <si>
    <t>ul. Sienkiewicza 34                                    42-400 Zawiercie</t>
  </si>
  <si>
    <t xml:space="preserve">„III SEKTOR – W NAS JEST SIŁA” </t>
  </si>
  <si>
    <t>Celem operacji jest wspieranie włączenia społecznego, ograniczania ubóstwa i rozwoju gospodarczego mieszkańców Gminy Pilchowice</t>
  </si>
  <si>
    <t>Liczba szkoleń/seminariów/warsztatów/spotkań                                               Liczba uczestników</t>
  </si>
  <si>
    <t>przedstawiciele lokalnych twórców, formalnych i nieformalnych organizacji pozarządowych, w tym stowarzyszeń i kół gospodyń wiejskich działających na terenie Gminy Pilchowice, przedstawiciele społeczników oraz osób zainteresowanych działalnością organizacji pozarządowych z Lokalnej Grupy Działania „Leśna Kraina Górnego Śląska</t>
  </si>
  <si>
    <t>ul. Damrota 6                                             44-145 Pilchowice</t>
  </si>
  <si>
    <t>Liczba wyjazdów studyjnych                                             Liczba uczestników (w tym: liczba przedstawicieli LGD)</t>
  </si>
  <si>
    <t>1/45 (40)</t>
  </si>
  <si>
    <t>Przez KONTAKTY do ROZWOJU – wyjazd studyjny</t>
  </si>
  <si>
    <t xml:space="preserve">Głównymi celami przyświecającymi planowanej operacji są:
a) wymiana wiedzy, doświadczeń oraz prezentacja wybranych dobrych praktyk wdrażania podejścia LEADER między przedstawicielami LGD z terenu województwa śląskiego i pomorskiego ze szczególnym uwzględnieniem rozwoju przedsiębiorczości lokalnej na obszarach wiejskich, w tym tworzenia miejsc pracy, wsparcia grup defaworyzowanych, realizacji projektów współpracy (omówienie lub przedstawienie w ramach programu wyjazdu minimum 8 zagadnień dot. zrealizowanych projektów/dobrych praktyk przez LGD),
b) nawiązanie bezpośrednich kontaktów między LGD z terenu województwa śląskiego i pomorskiego celem realizowania współpracy na rzecz rozwoju obszarów (w tym stworzenie listy kontaktów LGD, która zostanie rozesłana do uczestników wyjazdu studyjnego, a także Pomorskiej Sieci Leader oraz sieci SILESIAN LEADER NETWORK).
</t>
  </si>
  <si>
    <t>1/40 (35)</t>
  </si>
  <si>
    <t>Śląski Związek Gmin i Powiatów</t>
  </si>
  <si>
    <t>ul. Kościuszki 43/5                           40-048 Katowice</t>
  </si>
  <si>
    <t>przedstawiciele lokalnych grup działania z terenu województwa śląskiego oraz - wniejszym stopniu - przedstawiciele podmiotów działających na rzecz rozwoju obszarów wiejskich, w tym rozwoju podejścia LEADER</t>
  </si>
  <si>
    <t>PARTNERSTWO – WIELOFUNDUSZOWOŚĆ – ROZWÓJ: wyjazd studyjny do Szwecji</t>
  </si>
  <si>
    <t>Celem operacji jest poznanie dobrych praktyk w zakresie rozwoju obszarów wiejskich w warunkach wielofunduszowości poprzez organizację wyjazdu studyjnego do Szwecji dla przedstawicieli LGD z terenu województwa śląskiego</t>
  </si>
  <si>
    <t>1/25 (14)</t>
  </si>
  <si>
    <t>przedstawiciele lokalnych grup działania z terenu województwa śląskiego, w tym przedstawiciele samorządów lokalnych oraz instytucji działających na rzecz rozwoju obszarów wiejskich</t>
  </si>
  <si>
    <t>Zaprezentowanie alternatywnych źródeł dochodu dla kobiet z obszarów wiejskich</t>
  </si>
  <si>
    <t>Głównym celem operacji jest przeszkolenie uczestniczek z ideą , metodyką i praktyką zakładania własnych działalności związanych z produkcją sera i plecionek</t>
  </si>
  <si>
    <t>Liczba szkoleń/seminariów/warsztatów/spotkań                                               Liczba uczestników (w tym: liczba przedstawicieli LGD/ liczba doradców)</t>
  </si>
  <si>
    <t>4/50 (4/10)</t>
  </si>
  <si>
    <t>kobiety z obszarów wiejskich z województwa śląskiego, w tym młodzież, kobiety w średnim wieku i powyżej 60 r. ż., działające w  LGD, KGW, zrzeszone w  stowarzyszeniach, fundacjach, zagrodach edukacyjnych itd. do wszystkich pozostałych zainteresowanych kobiet z terenów wiejskich</t>
  </si>
  <si>
    <t>ul. Wyszyńskiego 70/126                                                         42-200 Częstochowa</t>
  </si>
  <si>
    <t>1/50 (4/10)</t>
  </si>
  <si>
    <t>Budowanie produktu turystycznego – Ekomuzeum Żabi Kraj</t>
  </si>
  <si>
    <t>Celem operacji jest wydanie ulotki oraz organizacja konferencji pt. „Budowanie produktu turystycznego – Ekomuzeum Żabi Kraj”</t>
  </si>
  <si>
    <t xml:space="preserve"> Liczba konferencji/kongresów  Liczba uczestników (w tym: liczba przedstawicieli LGD/ liczba doradców)</t>
  </si>
  <si>
    <t>1/60 (4/7)</t>
  </si>
  <si>
    <t xml:space="preserve">mieszkańcy, lokalni twórcy, przedsiębiorcy, organizacje pozarządowe, osoby pracujące w JST z obszaru Stowarzyszenia ale również całego regionu oraz turyści </t>
  </si>
  <si>
    <t>Stowarzyszenie Rybackie „Żabi Kraj”</t>
  </si>
  <si>
    <t>ul. Mickiewicza 9                                  43-430 Skoczów</t>
  </si>
  <si>
    <t>Aktywni na wsi – cykl artykułów promujących inicjatywy mieszkańców województwa śląskiego podejmowane w środowisku wiejskim</t>
  </si>
  <si>
    <t>Przybliżenie mieszkańcom województwa śląskiego i promocja inicjatyw mieszkańców podejmowanych w środowisku wiejskim na rzecz rozwoju gospodarczego, kulturalnego i społecznego poprzez publikację cyklu artykułów w czasopismach regionalnych wydawanych na terenie województwa śląskiego w okresie realizacji projektu.</t>
  </si>
  <si>
    <t xml:space="preserve">Liczba szkoleń/seminariów/warsztatów/spotkań                                               Liczba uczestników </t>
  </si>
  <si>
    <t xml:space="preserve">rolnicy, mieszkańcy obszarów wiejskich i przedstawiciele instytucji wspierające rozwój obszarów wiejskich - mieszkańcy województwa śląskiego, czytelnicy czasopism regionalnych </t>
  </si>
  <si>
    <t>Fundacja na rzecz Promocji i Rozwoju Sołectwa Karczewice</t>
  </si>
  <si>
    <t>ul. Wolności 19                                   42-270 Kłomnice</t>
  </si>
  <si>
    <t xml:space="preserve">Liczba artykułów/wkładek/ogłoszeń w prasie </t>
  </si>
  <si>
    <t>Ochrona zasobów naturalnych oraz odbudowa ekosystemu</t>
  </si>
  <si>
    <t>Głównym celem operacji jest podniesienie wiedzy oraz świadomości mieszkańców Beskidów w zakresie bezpośredniego wpływu jakie to społeczeństwo posiada na bioróżnorodność oraz ochronę różnorodności biologicznej poprzez utrzymanie wysokiej populacji owadów błonkoskrzydłych, których głównym przedstawicielem jest pszczoła miodna</t>
  </si>
  <si>
    <t xml:space="preserve"> Liczba konferencji/kongresów  Liczba uczestników (w tym: liczba doradców)</t>
  </si>
  <si>
    <t>1/80 (3)</t>
  </si>
  <si>
    <t>pszczelarze zrzeszeni i niezrzeszeni w kolach pszczelarskich województwa śląskiego i województwa małopolskiego</t>
  </si>
  <si>
    <t>Stowarzyszenie Pszczelarzy „Beskidzkie Trutnie”</t>
  </si>
  <si>
    <t>ul. Turystyczna 17, Kocierz Rychwałdzki,            34-321 Łękawica</t>
  </si>
  <si>
    <t>Popularyzacja dziedzictwa kulturowego, przyrodniczego i kulinarnego Złotej Krainy Pstrąga</t>
  </si>
  <si>
    <t>Głównym celem projektu jest poprawa jakości życia na obszarach wiejskich oraz rozwój gospodarczy w gminie Janów. Dobra promocja i organizacja wydarzenia „Święta Pstrąga” promującego Złotą Krainę Pstrąga jest skierowana na zatrzymanie stałych gości i pozyskiwanie nowych miłośników gminy, Jury i województwa śląskiego</t>
  </si>
  <si>
    <t>1/4000- 5000</t>
  </si>
  <si>
    <t>osoby w przeważającej części z regionu północnej Jury (powiat częstochowski, lubliniecki, zawierciański, myszkowski), jednakże wśród uczestników  jest również wielu turystów z aglomeracji śląskiej. Zdecydowanie przeważającą grupą są mieszkańcy województwa śląskiego</t>
  </si>
  <si>
    <t>Gmina Janów</t>
  </si>
  <si>
    <t>ul. Częstochowska 1                                                42-253 Janów</t>
  </si>
  <si>
    <t>Popularyzacja dziedzictwa kulinarnego wsi – II Jurajska Wiosna Seniorów</t>
  </si>
  <si>
    <t>Głównym celem operacji jest aktywizacja osób starszych, pobudzeniu w nich poczucia własnej wartości i podniesienia własnej samooceny</t>
  </si>
  <si>
    <t>seniorzy, będący jednocześnie mieszkańcami województwa śląskiego</t>
  </si>
  <si>
    <t>Lokalne rękodzieło sposobem na rozwój obszarów wiejskich Beskidów i okolic</t>
  </si>
  <si>
    <t>Głównym celem operacji jest rozpropagowanie tradycyjnych technik rękodzielniczych, by nie popadły w zapomnienie, rozszerzenie ich na większy obszar a przez to zachowanie dziedzictwa kulturowego Beskidów i okolic</t>
  </si>
  <si>
    <t>2/40 (2/6)</t>
  </si>
  <si>
    <t>członkinie Kół Gospodyń Wiejskich, osoby chcące tworzyć rękodzieło, osoby związane z instytucjami kulturalnymi (np. wiejskimi świetlicami, bibliotekami)gospodarstwami agroturystycznymi i zagrodami edukacyjnymi, przedstawiciele instytucji wspierających rozwój obszarów wiejskich (np. przedstawiciele LGD), doradcy rolniczy związani z WGD</t>
  </si>
  <si>
    <t>Dobre praktyki na obszarach wiejskich województwa pomorskiego</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</si>
  <si>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dwudniowego sympozjum. Powyższa forma realizacji operacji będzie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Spotkanie  pozwoli również na zaprezentowanie efektów wdrażania Programu poprzez wybrane projekty realizowane z jego środków na terenie Pomorza. Wydarzenie umożliwi również wyrażenie swoich refleksji, pomysłów dot. przyszłości pomorskiej wsi. 
</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</si>
  <si>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</si>
  <si>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</si>
  <si>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</si>
  <si>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</si>
  <si>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</si>
  <si>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</si>
  <si>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</si>
  <si>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osoba/100</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</si>
  <si>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</si>
  <si>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</si>
  <si>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</si>
  <si>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</si>
  <si>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</si>
  <si>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</si>
  <si>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</si>
  <si>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dzień/1</t>
  </si>
  <si>
    <t>liczba imprez towarzyszacych</t>
  </si>
  <si>
    <t>sztuka/1</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</si>
  <si>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</si>
  <si>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</si>
  <si>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</si>
  <si>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</si>
  <si>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</si>
  <si>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</si>
  <si>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</si>
  <si>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</si>
  <si>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</si>
  <si>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</si>
  <si>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</si>
  <si>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</si>
  <si>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</si>
  <si>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liczba audycji</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</si>
  <si>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</si>
  <si>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</si>
  <si>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</si>
  <si>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</si>
  <si>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</si>
  <si>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</si>
  <si>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</si>
  <si>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</si>
  <si>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</si>
  <si>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</si>
  <si>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</si>
  <si>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</si>
  <si>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</si>
  <si>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</si>
  <si>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</si>
  <si>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</si>
  <si>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</si>
  <si>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</si>
  <si>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</si>
  <si>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</si>
  <si>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</si>
  <si>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</si>
  <si>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</si>
  <si>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Pomorski Ośrodek Doradztwa Rolniczego w Lubaniu</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</si>
  <si>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</si>
  <si>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</si>
  <si>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</si>
  <si>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</si>
  <si>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</si>
  <si>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</si>
  <si>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</si>
  <si>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</si>
  <si>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</si>
  <si>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</si>
  <si>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</si>
  <si>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</si>
  <si>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</si>
  <si>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</si>
  <si>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</si>
  <si>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</si>
  <si>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</si>
  <si>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</si>
  <si>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</si>
  <si>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</si>
  <si>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</si>
  <si>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</si>
  <si>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</si>
  <si>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mieszkańcy Kaszub, turyści, rolnicy, przedstawiciele gastronomii, obiektów hotelarskich</t>
  </si>
  <si>
    <t>Gminny Ośrodek Kultury Sportu i Rekreacji w Chmielnie</t>
  </si>
  <si>
    <t>ul. Gryfa Pomorskiego 20, 83-333 Chmielno</t>
  </si>
  <si>
    <t>szacowana liczba uczestników imprez plenerowych</t>
  </si>
  <si>
    <t>rolnicy, przedstawiciele pomorskich instytucji związanych z rozwojem obszarów wiejskich, przedstawiciele gastronomii, obiektów hotelarskich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</si>
  <si>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</si>
  <si>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</si>
  <si>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</si>
  <si>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</si>
  <si>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</si>
  <si>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</si>
  <si>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</si>
  <si>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</si>
  <si>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</si>
  <si>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</si>
  <si>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</si>
  <si>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</si>
  <si>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</si>
  <si>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</si>
  <si>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mieszkańcy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</si>
  <si>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</si>
  <si>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</si>
  <si>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</si>
  <si>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</si>
  <si>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</si>
  <si>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</si>
  <si>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</si>
  <si>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</si>
  <si>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</si>
  <si>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</si>
  <si>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</si>
  <si>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</si>
  <si>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</si>
  <si>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</si>
  <si>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</si>
  <si>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</si>
  <si>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</si>
  <si>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</si>
  <si>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</si>
  <si>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</si>
  <si>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</si>
  <si>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</si>
  <si>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</si>
  <si>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</si>
  <si>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</si>
  <si>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</si>
  <si>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</si>
  <si>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</si>
  <si>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</si>
  <si>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1 i 3</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</si>
  <si>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</si>
  <si>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</si>
  <si>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</si>
  <si>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dwudniowego sympozjum. Powyższa forma realizacji operacji będzie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Spotkanie  pozwoli również na zaprezentowanie efektów wdrażania Programu poprzez wybrane projekty realizowane z jego środków na terenie Pomorza. Wydarzenie umożliwi również wyrażenie swoich refleksji, pomysłów dot. przyszłości pomorskiej wsi.</t>
  </si>
  <si>
    <t>osoba/120</t>
  </si>
  <si>
    <t>Wymiana wiedzy oraz rezultatów działań pomiędzy podmiotami uczestniczącymi w rozwoju obszarów wiejskich</t>
  </si>
  <si>
    <t>kobiety aktywnie działające na rzecz rozwoju obszarów wiejskich</t>
  </si>
  <si>
    <t>szkolenia/warsztaty</t>
  </si>
  <si>
    <t>liczba uczestników szkoleń / warsztatów</t>
  </si>
  <si>
    <t>przestawiciele branży turystycznej, jst., właściele gospodarstw agroturystycznych</t>
  </si>
  <si>
    <t>osoba/20</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</si>
  <si>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wieloletnim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</si>
  <si>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Wyjazd studyjny po nazwą "Inicjujemy współpracę międzyterytorialną"</t>
  </si>
  <si>
    <t>Inicjowanie współpracy pomiędzy lokalnymi grupami działania w zakresie projektu współpracy międzyterytorialnej</t>
  </si>
  <si>
    <t xml:space="preserve"> przedstawiciele trzech sektorów: publicznego, gospodarczego i społecznego czynnie zaangażowani w realizację lokalnej strategii rozwoju tj. przedstawiciele organizacji pozarządowych,  władz gmin partnerskich LGD, lokalni przedsiębiorcy.</t>
  </si>
  <si>
    <t xml:space="preserve">I-III </t>
  </si>
  <si>
    <t>Lokalna Grupa Działania "Kaszubska Droga"</t>
  </si>
  <si>
    <t>Produkt lokalny i tradycyjny - śladem wzorów z południa Polski</t>
  </si>
  <si>
    <t>Aktywizacja mieszkańców na rzecz wzrostu znaczenia produktu regionalnego/lokalnego oraz certyfikacji żywności jako narzędzia poprawy konkurencyjności obszaru oraz upowszechnienie aktualnej wiedzy, wymiana doświadczeń oraz wzrost umiejętności praktycznych.</t>
  </si>
  <si>
    <t>Przedstawiciele trzech sektorów skupionych w ramach Stowarzyszenia PLGR - sektor publiczny (przedstwicele jst. oraz ich jednostek organizacyjnych, zwłaszcza ośrodków rekreacji i kultury), sektor prywatny (przedsiębiorcy z branży turystycznej, restauratorzy, lokalni producenci, rybacy, przetwórcy), organizacje pozarządowe związane z turystyką i kulturą.</t>
  </si>
  <si>
    <t>ul. Portowa 15, 84-120 Władysławowo</t>
  </si>
  <si>
    <t xml:space="preserve">Miejsca Przyjazne Rowerzystom na Kociewskich Trasach Rowerowych </t>
  </si>
  <si>
    <t>Celem operacji jest tworzenie (rozszerzanie) i wzmacnianie sieci kontaktów (budowę sieci współpracy) dla lokalnych grup działania z terenu Kociewia z innymi podmiotami z trzech sektorów, oddziaływującymi na rozwój  turystyki rowerowej (branża turystyczna, samorządy, organizacje turystyczne) poprzez działania analityczne, szkoleniowe i promocyjne. Działania te dotyczą więc podmiotów gospodarczych oraz podmiotów publicznych i organizacji pozarządowych, wspierających ten rozwój.</t>
  </si>
  <si>
    <t>Przedstawiciele trzech sektorów: gospodarczego, publicznego i społecznego działających na obszarze Kociewia.</t>
  </si>
  <si>
    <t>ul. Wyszyńskiego 3, 83-110 Tczew</t>
  </si>
  <si>
    <t xml:space="preserve">w tym liczba dordców </t>
  </si>
  <si>
    <t>szkolenie/warsztat</t>
  </si>
  <si>
    <t>liczba  uczestników</t>
  </si>
  <si>
    <t xml:space="preserve">w tym liczba dordaców </t>
  </si>
  <si>
    <t>analizy</t>
  </si>
  <si>
    <t>ekspertyzy</t>
  </si>
  <si>
    <t>liczba tytułów publikacji/materiałów drukowanych</t>
  </si>
  <si>
    <t>Organizacja cyklu warsztatów z zielarstwa, kosmetyków naturalnych i lawendy</t>
  </si>
  <si>
    <t>Podniesienie poziomu wiedzy w obszarze wykorzystania zasobów środowiska naturalnego.</t>
  </si>
  <si>
    <t>Mieszkańcy obszaru Szwajcarii Kaszubskiej (powiat kartuski i gmina Przywidz)</t>
  </si>
  <si>
    <t>informacje i publikacje w internecie</t>
  </si>
  <si>
    <t>liczba stron internetowych, na których zostanie zamieszczona informacja/publikacja</t>
  </si>
  <si>
    <t>2 500</t>
  </si>
  <si>
    <t>Dębnicka Akademia Lokalnych Liderów II</t>
  </si>
  <si>
    <t xml:space="preserve">Celem operacji jest aktywizacja mieszkańców wsi, umożliwienie wymiany wiedzy pomiędzy lokalnymi liderami, rozwój i promowanie integracji i współpracy pomiędzy nimi, a także rozwój lokalnych inicjatyw służących ożywieniu i rozwojowi obszarów wiejskich, podejmowaniu współpracy , budowaniu partnerstw oraz zrzeszaniu się. Przedmiotem operacji jest zorganizowanie cyklicznych zajęć i warsztatów oraz wyjazdów studyjnych dla lokalnych liderów z terenu Gminy Dębnica Kaszubska. </t>
  </si>
  <si>
    <t>szkolenia/ wyjazdy studyjne</t>
  </si>
  <si>
    <t>Lokalni liderzy z gminy Dębnica Kaszubska.</t>
  </si>
  <si>
    <t>ul. Ks. Antoniego Kani 16a, 76-248 Dębnica Kaszubska</t>
  </si>
  <si>
    <t>Wymiana dobrych praktyk w zakresie komercjalizacji produktów regionalnych na przykładzie doświadczeń rolników w Portugalii</t>
  </si>
  <si>
    <t>Przeniesienie dobrych praktyk związanych z komercjalizacją produktów tradycyjnych i regionalnych, w tym produktów wytwarzanych w ramach systemu jakości żywności Chronione Oznaczenie Geograficzne, Chroniona Nazwa Pochodzenia, Gwarantowana Tradycyjna Specjalność wśród 22 uczestników wizyty studyjnej tj. liderek wiejskich, rolników i przedstawicieli podmiotów mających wpływ na zrównoważony rozwój Regionu na przykładzie rozwiązań wdrożonych w Portugalii.</t>
  </si>
  <si>
    <t>Rolnicy z Pojezierza Kaszubskiego oraz przedstawiciele jst, LGD oraz organizacji związanych z promocją truskawki kaszubskiej.</t>
  </si>
  <si>
    <t>Gminny Ośrodek Kultury, Sportu i Rekreacji w Chmielnie</t>
  </si>
  <si>
    <t>22</t>
  </si>
  <si>
    <t xml:space="preserve">Celem operacji jest promocja integracji i współpracy pomiędzy hodowcami, związkami hodowców i pracownikami PODR w Lubaniu. Nabycie wiedzy i umiejętności praktycznych związanych z hodowlą zwierząt, pracami hodowlanymi w gospodarstwie rolnym. Podniesienie wiedzy i jakości życia społeczności lokalnej na obszarze województwa pomorskiego, zachodniopomorskiego i warmińsko-mazurskiego, poprzez zorganizowanie wystawy i zawodów w powożeniu a także umożliwienie zapoznania się z poszczególnymi rasami, obserwację zachowania zwierząt oraz ich oceny i wyboru najlepszych sztuk. </t>
  </si>
  <si>
    <t>wystawy/konkursy</t>
  </si>
  <si>
    <t xml:space="preserve"> Hodowcy zwierząt, przedstawiciele związków branżowych jako bezpośrednio zaangażowani oraz mieszkańcy województwa pomorskiego.  </t>
  </si>
  <si>
    <t>ul. Maderskiego 3, 83-422 Nowy Barkoczyn</t>
  </si>
  <si>
    <t>Regionalna Kociewska Wystawa i Pokaz Zwierząt Hodowlanych</t>
  </si>
  <si>
    <t>Umożliwienie rolnikom prowadzącym chów i hodowlę zwierząt prezentację dorobku hodowlanego i upowszechnienie go na terenie województwa pomorskiego.</t>
  </si>
  <si>
    <t>wystawa/publikacja/prasa/spot radiowy</t>
  </si>
  <si>
    <t>Rolnicy, hodowcy zwierząt, przedstawiciele działający na rzecz  rolnictwa i rozwoju obszarów wiejskich.</t>
  </si>
  <si>
    <t>Zespół Szkół Rolniczych Centrum Kształcenia Praktycznego im. Józefa Wybickiego w Bolesławowie</t>
  </si>
  <si>
    <t>Bolesławowo 15, 83-250 Bolesławowo</t>
  </si>
  <si>
    <t>liczba spotów radiowych</t>
  </si>
  <si>
    <t xml:space="preserve">Dożynki Wojewódzkie w Kartuzach </t>
  </si>
  <si>
    <t xml:space="preserve">Celem operacji jest aktywizacja  mieszkańców terenów wiejskich i zwiększenie tożsamości lokalnej. Realizacja operacji przyczyni się do przypomnienia/pokazania tradycji lokalnych związanych ze świętem plonów, jakim są dożynki. Wydarzenie umożliwi również wymianę doświadczeń pomiędzy rolnikami, którzy przyjeżdżają na dożynki. </t>
  </si>
  <si>
    <t>impreza plenerowa/stoiska wystawiennicze na imprezie plenerowej/spot radiowy</t>
  </si>
  <si>
    <t>Rolnicy,  przedstawiciele instytucji/organizacji zaangażowanych w rozwój obszarów wiejskich, mieszkańcy województwa pomorskiego.</t>
  </si>
  <si>
    <t xml:space="preserve">Kartuskie Centrum Kultury w Kartuzach </t>
  </si>
  <si>
    <t>Cykl konferencji aktywizujących samorządy obszarów wiejskich województwa pomorskiego</t>
  </si>
  <si>
    <t>Celem operacji jest zaangażowanie przedstawicieli samorządów lokalnych oraz instytucji współpracujących z samorządem odpowiedzialnych za podejmowanie kluczowych decyzji mających wpływ na poprawę poziomu satysfakcji z życia na wsi. Uczestnicy operacji będą mieli możliwość wymiany wiedzy i doświadczeń zawodowych. Dzięki temu podniosą swoją wiedzę i  umiejętności o nowe informacje i doświadczenia, które wykorzystają w wypełnianiu swoich obowiązków zawodowych oraz zaangażują się w nowe inicjatywy.</t>
  </si>
  <si>
    <t xml:space="preserve">Wójtowie/burmistrzowie, starostowie, radni, pracownicy merytoryczni urzędów gmin i powiatów, przedstawiciele samorządów gospodarczych,  przedstawiciele NGO, przedsiębiorcy prowadzący swoją działalność na obszarach wiejskich, beneficjenci programu Polska Cyfrowa. </t>
  </si>
  <si>
    <t>ul. Okopowa 21/27,  lok. 389, 80-810 Gdańsk</t>
  </si>
  <si>
    <t>IV Festiwal Truskawek Kaszubskich</t>
  </si>
  <si>
    <t>Zwiększenie zainteresowania produktem regionalnym „truskawka kaszubska” i promocja wyróżników produktu wytwarzanego w ramach systemu jakości żywności Chronione Oznaczenie Geograficzne wśród rolników, konsumentów i przedstawicieli podmiotów mających wpływ na zrównoważony rozwój Regionu poprzez zorganizowanie imprezy tematycznej.</t>
  </si>
  <si>
    <t>ilość imprez plenerowych</t>
  </si>
  <si>
    <t>Rolnicy z obszaru Pojezierza Kaszubskiego tj. powiatu kartuskiego, kościerskiego i bytowskiego oraz przyległych gmin: Cewice, Przywidz, Wejherowo, Luzino, Szemud, Linia, Łęczyce, mieszkańcy województwa pomorskiego.</t>
  </si>
  <si>
    <t>spoty w radio</t>
  </si>
  <si>
    <t>liczba spotów w radio</t>
  </si>
  <si>
    <t>Kampania informacyjno-edukacyjna polegająca na umieszczeniu wątków na temat PROW 2007-2013 oraz PROW 2014-2020, w tym KSOW w audycjach telewizyjnych</t>
  </si>
  <si>
    <t xml:space="preserve">Celem głównym realizacji operacji jest zwiększenie poziomu wiedzy ogólnej i szczegółowej dotyczącej efektów realizacji PROW 2007-2013  i PROW 2014-2020, w tym KSOW, na przykładzie zrealizowanych operacji na obszarze Polski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</si>
  <si>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</si>
  <si>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60 audycji</t>
  </si>
  <si>
    <t xml:space="preserve">Rolnicy i osoby zainteresowane tematyką rolnictwa i obszarów wiejskich.
Średnia oglądalność: ok. 
400 000 widzów (wartość uśredniona, określona w oparciu o dane z poprzednich zrealizowanych kampanii). 
</t>
  </si>
  <si>
    <t>Departament Promocji i Jakości Żywności</t>
  </si>
  <si>
    <t>Ministerstwo Rolnictwa i Rozwoju Wsi, ul. Wspólna 30, 00-930 Warszawa</t>
  </si>
  <si>
    <t>2 i 3</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</si>
  <si>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</si>
  <si>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</si>
  <si>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</si>
  <si>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I; IV</t>
  </si>
  <si>
    <t>Organizacja stoiska informacyjno-promocyjnego MRiRW na targach Grune Woche w Berlinie w roku 2018</t>
  </si>
  <si>
    <t>1 edycja targów</t>
  </si>
  <si>
    <t>Grupę docelową tworzą: producenci, przetwórcy, dystrybutorzy hurtownicy, detaliści, punkty gastronomiczne, beneficjenci, potencjalni beneficjenci, ogół społeczeństwa.
Liczebność: 400 000 osób/2018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t>
  </si>
  <si>
    <t>Konkurs na najlepszy przepis kulinarny wykorzystujący produkty zarejestrowane jako Chroniona Nazwa Pochodzenia (ChNP), Chronione Oznaczenie Geograficzne (ChOG) oraz Gwarantowana Tradycyjna Specjalność (GTS).</t>
  </si>
  <si>
    <t>Cel:
Upowszechnianie wiedzy na temat produktów zarejestrowanych jako ChNP, ChOG i GTS.
Upowszechnianie wiedzy ogólnej na temat Programu. 
Zapewnienie odpowiedniej wizualizacji Programu.
Cele szczegółowe:
Zwiększenie poziomu wiedzy ogólnej i szczegółowej dotyczącej PROW 2014-2020, w tym zapewnienie informacji dotyczących warunków i trybu przyznawania pomocy, dla potencjalnych beneficjentów – w celu promocji zrównoważonego rozwoju obszarów wiejskich, wspierania transferu wiedzy i innowacji w rolnictwie, leśnictwie i na obszarach wiejskich oraz informowania społeczeństwa i potencjalnych beneficjentów o polityce rozwoju obszarów wiejskich i wsparciu finansowym.
Upowszechnianie wiedzy w zakresie systemów jakości żywności, o których mowa w art. 16 ust. 1 lit. a lub b rozporządzenia 1305/2013.</t>
  </si>
  <si>
    <t>konkurs/olimpiada</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</si>
  <si>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</si>
  <si>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</si>
  <si>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</si>
  <si>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</si>
  <si>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Departament Gospodarki Ziemią</t>
  </si>
  <si>
    <t>4
200-240</t>
  </si>
  <si>
    <t>Uczestnicy szkoleń - podmioty zainteresowane wdrażaniem oraz zaangażowane we wdrażanie operacji typu ,,Scalanie gruntów":
1) pracownicy urzędów wojewódzkich, starostw powiatowych, urzędów gmin, urzędów marszałkowskich, wojewódzkich biur geodezji i terenów rolnych, Państwowego Gospodarstwa Wodnego Wody polskie, Państwowego Gospodarstwa Leśnego Lasy Państwowe;
2) pracownicy Krajowego Ośrodka Wsparcia Rolnictwa oraz terenowych oddziałów
3) pracownicy Wojewódzkich Ośrodków Doradztwa rolniczego
4) pracownicy uczelni wyższych</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</si>
  <si>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</si>
  <si>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szkolenie/seminarium/warsztat 
prasa
Konkurs / olimpiada</t>
  </si>
  <si>
    <t>liczba seminariów
liczba artykułów
liczba konkursów</t>
  </si>
  <si>
    <t>2
8
2</t>
  </si>
  <si>
    <t>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</si>
  <si>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200 uczestników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3400 czytelników.</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</si>
  <si>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</si>
  <si>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</si>
  <si>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</si>
  <si>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</si>
  <si>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
4/
36/
3/
2/
3</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</si>
  <si>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
4. Eksperci ds. turystyki wiejskiej i agroturystyki.
5. Zagraniczna branża turystyczna.</t>
  </si>
  <si>
    <t>Departament Spraw Społecznych i Oświaty Rolniczej</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</si>
  <si>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</si>
  <si>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Specyfika sytuacji na obszarach wiejskich wraz z charakterystyką populacji osób starszych; Wyzwania demograficzne w rządowych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</si>
  <si>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</si>
  <si>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Organizacja spotkań informacyjnych ,,Transfer wiedzy i działalność informacyjna PROW 2014-2020".</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</si>
  <si>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</si>
  <si>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Ogół społeczności ze szczególnym uwzględnieniem udziału uczniów i nauczycieli szkół rolniczych prowadzonych przez MRiRW w maksymalnej liczbie 820 os. (każda grupa licząca max. 410 osób).</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</si>
  <si>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</si>
  <si>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</si>
  <si>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</si>
  <si>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I,II</t>
  </si>
  <si>
    <t>Organizacja cyklu konferencji dla dyrektorów szkół rolniczych prowadzonych przez Ministra Rolnictwa i Rozwoju Wsi oraz dyrektora Krajowego Centrum Edukacji Rolniczej dotyczących PROW 2014-2020</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</si>
  <si>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</si>
  <si>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 xml:space="preserve">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
</t>
  </si>
  <si>
    <t>I,III,IV</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</si>
  <si>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</si>
  <si>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</si>
  <si>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Publikacja/ materiał (wersja drukowana i/lub elektroniczna)</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</si>
  <si>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</si>
  <si>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</si>
  <si>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</si>
  <si>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</si>
  <si>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</si>
  <si>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</si>
  <si>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</si>
  <si>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</si>
  <si>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</si>
  <si>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</si>
  <si>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</si>
  <si>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</si>
  <si>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</si>
  <si>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</si>
  <si>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</si>
  <si>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</si>
  <si>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</si>
  <si>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</si>
  <si>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</si>
  <si>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</si>
  <si>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57 osób  (w tym ok. 30 os. członków Grupy – przedstawicieli poszczególnych państw).  Pośrednio rolnicy oraz ogół społeczeństwa korzystający z wdrażania innowacyjnych rozwiązań w zakresie praktyki rolniczej, inne zaproszone osoby</t>
  </si>
  <si>
    <t xml:space="preserve">Organizacja ,,Wysp Innowacji" na targach i wystawach rolniczych </t>
  </si>
  <si>
    <t>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Temat:  Promocja innowacji w sektorze rolno-żywnościowym i na obszarach wiejskich.</t>
  </si>
  <si>
    <t>Grupą docelową jest 10 instytutów badawczych nadzorowanych przez Ministra Rolnictwa i Rozwoju Wsi oraz jednostki doradztwa rolniczego (Centrum Doradztwa Rolniczego - CDR i 16 wojewódzkich ośrodków doradztwa rolniczego – ODR).
Odbiorcami pośrednimi operacji będą natomiast rolnicy, mieszkańcy obszarów wiejskich,
uczniowie szkół rolniczych, producenci, przetwórcy, generalnie ogół społeczeństwa – tj. wszystkie zainteresowane osoby odwiedzające targi i wystawy. Targi AGROTECH w Kielcach odwiedziło w ubiegłym roku ponad 70 tys. osób, a Wystawę AGRO SHOW w Bednarach ponad 150 tysięcy
zainteresowanych. Ponadto stoisko wystawione będzie na Narodowej Wystawie Rolniczej w Poznaniu.</t>
  </si>
  <si>
    <t>I; III</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</si>
  <si>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</si>
  <si>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</si>
  <si>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</si>
  <si>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</si>
  <si>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</si>
  <si>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</si>
  <si>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</si>
  <si>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seminarium dla przedstawicieli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</si>
  <si>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</si>
  <si>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Pracownicy instytucji doradztwa rolniczego i instytutów badawczych, przedstawiciele SWG AKIS - Łącznie ok 80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</si>
  <si>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</si>
  <si>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</si>
  <si>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</si>
  <si>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(2 x ok. 50 os. w 2018 r. + 4 x ok. 50 os. w 2019 r. = ok. 300 os.); pośrednio rolnicy oraz ogół społeczeństwa korzystający na usprawnieniach w zakresie transferu wiedzy i innowacji w rolnictwie oraz na obszarach wiejskich</t>
  </si>
  <si>
    <t>Ministerstwo Rolnictwa i Rozwoju Wsi, 
ul. Wspólna 30, 00-930 Warszawa</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</si>
  <si>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</si>
  <si>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</si>
  <si>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</si>
  <si>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</si>
  <si>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</si>
  <si>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tytuły publikacji wydanych w formie papierowej
liczba egzemplarzy</t>
  </si>
  <si>
    <t>Departament Doradztwa i Nauki</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</si>
  <si>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</si>
  <si>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</si>
  <si>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</si>
  <si>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</si>
  <si>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</si>
  <si>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</si>
  <si>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</si>
  <si>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</si>
  <si>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</si>
  <si>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</si>
  <si>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</si>
  <si>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</si>
  <si>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</si>
  <si>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</si>
  <si>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</si>
  <si>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</si>
  <si>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</si>
  <si>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seminaria/spotkania/konferencje</t>
  </si>
  <si>
    <t xml:space="preserve">Bezpośrednio – ok 150 pracowników zaplecza naukowo-badawczego Polski i struktur wspierających wdrażanie innowacji w sektorze rolno-żywnościowym i na obszarach wiejskich z zakresu PROW 2014-2020 i działań SCAR. </t>
  </si>
  <si>
    <t xml:space="preserve">Upowszechnianie wiedzy pomiędzy szkołami rolniczymi a osobami zainteresowanymi edukacją na rzecz rozwoju obszarów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</si>
  <si>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</si>
  <si>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</si>
  <si>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</si>
  <si>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</si>
  <si>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</si>
  <si>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1 i 2</t>
  </si>
  <si>
    <t xml:space="preserve">Szlakiem dobrych praktyk PROW. Wizyty studyjne dla dziennikarzy. </t>
  </si>
  <si>
    <t>Cel główny: zwiększenie świadomości opinii publicznej na temat wykorzystania PROW.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zwiększenie ilości publikacji medialnych na temat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</si>
  <si>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Biuro Prasowe</t>
  </si>
  <si>
    <t xml:space="preserve">Przedstawiciele mediów krajowych oraz korespondenci mediów zagranicznych zajmujący się tematyką ekonomiczno-gospodarczą, rolną, żywnościową i pokrewnymi. Udział około 15-20 dziennikarzy podczas każdego z dwóch wyjazdów, w tym dziennikarze krajowi oraz korespondenci redakcji zagranicznych oraz przedstawiciele mediów lokalnych (2-5 podczas każdego z wyjazdów). Z każdą grupą podróżować będzie przedstawiciel organizatorów. </t>
  </si>
  <si>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</si>
  <si>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</si>
  <si>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</si>
  <si>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</si>
  <si>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</si>
  <si>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Lubelskie Stowarzyszenie Miłośników Cydru</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</si>
  <si>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</si>
  <si>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</si>
  <si>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</si>
  <si>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</si>
  <si>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</si>
  <si>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</si>
  <si>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</si>
  <si>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</si>
  <si>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</si>
  <si>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</si>
  <si>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</si>
  <si>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</si>
  <si>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</si>
  <si>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</si>
  <si>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                                                      
</t>
  </si>
  <si>
    <t>LUBELSKA IZBA ROLNICZA</t>
  </si>
  <si>
    <t>20-337 Lublin, ul. Pogodna 50A/2</t>
  </si>
  <si>
    <t>I, V</t>
  </si>
  <si>
    <t>AKADEMIA UMIEJĘTNOŚCI ANIMATORA LGD</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</si>
  <si>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</si>
  <si>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</si>
  <si>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</si>
  <si>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</si>
  <si>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Reprezentanci podmiotów działających na rzecz rozwoju  obszarów wiejskich, takich jak: LGD, organizacje pozarządowe, samorządy lokalne, instytucje wdrażające/pośredniczące, ODR
Mieszkańcy obszarów wiejskich</t>
  </si>
  <si>
    <t>Forum Aktywizacji Obszarów Wiejskich</t>
  </si>
  <si>
    <t>00-375 Warszawa, 
ul. Smolna 34/7</t>
  </si>
  <si>
    <t>Projekty współpracy, a rozwój obszarów wiejskich</t>
  </si>
  <si>
    <t xml:space="preserve">Celem operacji jest organizacja dwudniowej międzynarodowej konferencji ,,Projekty współpracy, a rozwój obszarów wiejskich. Stworzenie możliwości nawiązania kontaktów dla 100 przedstawicieli lgd z Unii Europejskiej, w tym z Polski poprzez organizację konferencji połączonej z warsztatami oraz wizyta studyjną z prezentacją dobrych praktyk. Stworzenie strony internetowej na której prezentowane będą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</si>
  <si>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</si>
  <si>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</si>
  <si>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</si>
  <si>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są przedstawiciele lokalnych grup działania z Unii Europejskiej w tym z Polski. Operacja będzie skierowana do osób odpowiedzialnych w swoich lgd za przygotowanie i realizowanie międzynarodowych projektów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</si>
  <si>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</si>
  <si>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</si>
  <si>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</si>
  <si>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analiz/ekspertyz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</si>
  <si>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</si>
  <si>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</si>
  <si>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</si>
  <si>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</si>
  <si>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</si>
  <si>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</si>
  <si>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</si>
  <si>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</si>
  <si>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</si>
  <si>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</si>
  <si>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</si>
  <si>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</si>
  <si>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</si>
  <si>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</si>
  <si>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</si>
  <si>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</si>
  <si>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</si>
  <si>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</si>
  <si>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</si>
  <si>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wystawienniczych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</si>
  <si>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</si>
  <si>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</si>
  <si>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Polska Izba Żywności Ekologicznej</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</si>
  <si>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</si>
  <si>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</si>
  <si>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 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</si>
  <si>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</si>
  <si>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</si>
  <si>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</si>
  <si>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</si>
  <si>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</si>
  <si>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</si>
  <si>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</si>
  <si>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</si>
  <si>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</si>
  <si>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</si>
  <si>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</si>
  <si>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</si>
  <si>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</si>
  <si>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</si>
  <si>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</si>
  <si>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</si>
  <si>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</si>
  <si>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Fundacja na rzecz Rozwoju Polskiego Rolnictwa</t>
  </si>
  <si>
    <t>01-682 Warszawa, ul. Gombrowicza 19</t>
  </si>
  <si>
    <t>Ograniczenie zanieczyszczenia azotem pochodzenia rolniczego metodą poprawy jakości wód</t>
  </si>
  <si>
    <r>
      <t>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</si>
  <si>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</si>
  <si>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</si>
  <si>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</si>
  <si>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</si>
  <si>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</si>
  <si>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</si>
  <si>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</si>
  <si>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</si>
  <si>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publikacji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</si>
  <si>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 turystów korzystających lub chcących skorzystać  z bazy turystyki wiejskiej,</t>
  </si>
  <si>
    <t>POLSKA ORGANIZACJA TURYSTYCZNA</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</si>
  <si>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</si>
  <si>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</si>
  <si>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</si>
  <si>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</si>
  <si>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</si>
  <si>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</si>
  <si>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</si>
  <si>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</si>
  <si>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</si>
  <si>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</si>
  <si>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</si>
  <si>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internecie;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</si>
  <si>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</si>
  <si>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</si>
  <si>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</si>
  <si>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</si>
  <si>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</si>
  <si>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</si>
  <si>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</si>
  <si>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</si>
  <si>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</si>
  <si>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</si>
  <si>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</si>
  <si>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 xml:space="preserve">Konferencja/ kongres </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</si>
  <si>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</si>
  <si>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</si>
  <si>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</si>
  <si>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</si>
  <si>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</si>
  <si>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 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</si>
  <si>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</si>
  <si>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 xml:space="preserve">Liczba konferencji
liczba uczestników konferencji
liczba audycji
liczba emisji
liczba felietonów
liczba emisji
liczba informacji w internecie
</t>
  </si>
  <si>
    <t xml:space="preserve">4
240
6
72
6
120
1
</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</si>
  <si>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</si>
  <si>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</si>
  <si>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</si>
  <si>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</si>
  <si>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</si>
  <si>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</si>
  <si>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</si>
  <si>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</si>
  <si>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Instytut Zootechniki – Państwowy Instytut Badawczy</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</si>
  <si>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</si>
  <si>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</si>
  <si>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</si>
  <si>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</si>
  <si>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</si>
  <si>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</si>
  <si>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</si>
  <si>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Stowarzyszenie Polska Sieć Odnowy i Rozwoju Wsi</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</si>
  <si>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</si>
  <si>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</si>
  <si>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</si>
  <si>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</si>
  <si>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</si>
  <si>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3
60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</si>
  <si>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</si>
  <si>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</si>
  <si>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</si>
  <si>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</si>
  <si>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</si>
  <si>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</si>
  <si>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</si>
  <si>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</si>
  <si>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</si>
  <si>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</si>
  <si>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</si>
  <si>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</si>
  <si>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</si>
  <si>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</si>
  <si>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</si>
  <si>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00-330 Warszawa, Nowy Świat 72</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</si>
  <si>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</si>
  <si>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</si>
  <si>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</si>
  <si>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</si>
  <si>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</si>
  <si>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</si>
  <si>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</si>
  <si>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</si>
  <si>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t xml:space="preserve">liczba ekspertyz
liczba spotów promocyjnych, 
liczba emisji spotów promocyjnych
liczba filmów informacyjno-promocyjnych
liczba filmów informacyjno-promocyjnych
liczba informacji w internecie
liczba stron internetowych
</t>
  </si>
  <si>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</si>
  <si>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</si>
  <si>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Polska Fundacja Innowacji</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</si>
  <si>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</si>
  <si>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</si>
  <si>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 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</si>
  <si>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</si>
  <si>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szkoleń/warsztatów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</si>
  <si>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</si>
  <si>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</si>
  <si>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</si>
  <si>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Świerzawa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</si>
  <si>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</si>
  <si>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</si>
  <si>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</si>
  <si>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</si>
  <si>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</si>
  <si>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</si>
  <si>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</si>
  <si>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</si>
  <si>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</si>
  <si>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</si>
  <si>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</si>
  <si>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</si>
  <si>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</si>
  <si>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</si>
  <si>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</si>
  <si>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</si>
  <si>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</si>
  <si>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</si>
  <si>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</si>
  <si>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</si>
  <si>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</si>
  <si>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Instytut Rozwoju Wsi i Rolnictwa Polskiej Akademii Nauk</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</si>
  <si>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</si>
  <si>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</si>
  <si>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</si>
  <si>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imprez plenerowych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</si>
  <si>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</si>
  <si>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</si>
  <si>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Stowarzyszenie GRUPA ODROLNIKA</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</si>
  <si>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</si>
  <si>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</si>
  <si>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</si>
  <si>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</si>
  <si>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</si>
  <si>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</si>
  <si>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</si>
  <si>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</si>
  <si>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</si>
  <si>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Turystyka kulinarna szansą na rozwój obszarów wiejskich</t>
  </si>
  <si>
    <t xml:space="preserve">Celem będzie wzrost znaczenia  i upowszechnienie turystyki kulinarnej  jako narzędzia poprawy konkurencyjności na obszarach wiejskich. 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</si>
  <si>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</si>
  <si>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</si>
  <si>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</si>
  <si>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</si>
  <si>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</si>
  <si>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</si>
  <si>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</si>
  <si>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</si>
  <si>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</si>
  <si>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</si>
  <si>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</si>
  <si>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</si>
  <si>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</si>
  <si>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</si>
  <si>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</si>
  <si>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</si>
  <si>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</si>
  <si>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</si>
  <si>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</si>
  <si>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działających na rzecz zachowania dziedzictwa kulturowego wsi polskiej, pogłębienie ich wiedzy na temat dziedzictwa kulturowego poszczególnych regionów Polski, a także zachęcenie do realizacji wspólnych projektów. Realizacja wspólnych projektów będzie miała znaczący wpływ na rozwój obszarów wiejskich poprzez podniesienie jakości życia na wsi i możliwość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</si>
  <si>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</si>
  <si>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</si>
  <si>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</si>
  <si>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</si>
  <si>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</si>
  <si>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</si>
  <si>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Lokalnie, regionalnie i tradycyjnie – wiem co zjem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</si>
  <si>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</si>
  <si>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</si>
  <si>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</si>
  <si>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</si>
  <si>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</si>
  <si>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</si>
  <si>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</si>
  <si>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</si>
  <si>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</si>
  <si>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t>Targi/ impreza plenerowa/ wystawa
Audycja/ film/ spot odpowiednio w radiu i telewizji</t>
  </si>
  <si>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</si>
  <si>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</si>
  <si>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</si>
  <si>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</si>
  <si>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</si>
  <si>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</si>
  <si>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</si>
  <si>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</si>
  <si>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</si>
  <si>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</si>
  <si>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</si>
  <si>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</si>
  <si>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</si>
  <si>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</si>
  <si>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</si>
  <si>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</si>
  <si>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</si>
  <si>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</si>
  <si>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</si>
  <si>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</si>
  <si>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</si>
  <si>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</si>
  <si>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</si>
  <si>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</si>
  <si>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</si>
  <si>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</si>
  <si>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</si>
  <si>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</si>
  <si>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</si>
  <si>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</si>
  <si>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</si>
  <si>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</si>
  <si>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</si>
  <si>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1,2,3,4,5,6</t>
  </si>
  <si>
    <t>Upowszechnienie dobrych praktyk mających wpływ na rozwój obszarów wiejskich - przykłady operacji realizowanych w ramach planu operacyjnego KSOW w latach 2017-2018</t>
  </si>
  <si>
    <t xml:space="preserve">Celem operacji jest upowszechnienie wśród potencjalnych beneficjentów i beneficjentów PROW 2014-2020 przykładów operacji, zrealizowanych w ramach planu operacyjnego KSOW w latach 2017-2018, wspierających rozwój obszarów wiejskich.
Przykłady operacji ujętych w publikacji będą dotyczyć następujących tematów:
- upowszechnienie wiedzy w zakresie innowacyjnych rozwiązań w rolnictwie, produkcji żywności, leśnictwie i na obszarach wiejskich;
- upowszechnienie wiedzy w zakresie tworzenia krótkich łańcuchów dostaw w sektorze rolno-spożywczym;
- upowszechnienie wiedzy w zakresie  optymalizacji wykorzystania przez mieszkańców obszarów wiejskich zasobów środowiska naturalnego;
-wsparcie rozwoju przedsiębiorczości na obszarach wiejskich przez podnoszenie poziomu wiedzy i umiejętności;
- promocja jakości życia na wsi lub promocja wsi jako miejsca do życia i rozwoju zawodowego. </t>
  </si>
  <si>
    <t>2000 szt.</t>
  </si>
  <si>
    <t>Ogół społeczeństwa, a w szczególności beneficjenci i potencjalni beneficjenci PROW 2014-2020, mieszkańcy obszarów wiejskich osoby zainteresowane rozwojem wsi</t>
  </si>
  <si>
    <t>Biuro Pomocy Technicznej</t>
  </si>
  <si>
    <t>Rozwój kompetencji i potencjału rozwojowego Ogólnopolskiej Sieci Zagród Edukacyjnych</t>
  </si>
  <si>
    <t xml:space="preserve">Celem operacji jest aktywizacja mieszkańców wsi na rzecz podejmowania inicjatyw w zakresie rozwoju obszarów wiejskich, w tym kreowania miejsc pracy na terenach wiejskich.
Przykłady operacji ujętych w publikacji będą dotyczyć następujących tematów:
- Wspieranie rozwoju przedsiębiorczości na obszarach wiejskich przez podnoszenie poziomu wiedzy i umiejętności.
- Promocja jakości życia na wsi lub promocja wsi jako miejsca do życia i rozwoju zawodowego.
</t>
  </si>
  <si>
    <t xml:space="preserve">250 osób, w tym:
rolnicy i przedsiębiorcy z branży rolno-spożywczej prowadzący lub przygotowujący się do prowadzenia gospodarstwa edukacyjnego, w szczególności członkowie Ogólnopolskiej Sieci Zagród Edukacyjnych, 
przedstawiciele jednostek doradztwa rolniczego (ODR, CDR);
przedstawiciele ośrodków naukowych, wspierających wielofunkcyjny rozwój obszarów wiejskich;
przedstawiciele administracji rządowej, w szczególności z resortów rolnictwa, polityki społecznej, edukacji i turystyki.
</t>
  </si>
  <si>
    <t>Organizacja jednodniowych spotkań informacyjnych dla jednostek doradztwa rolniczego.</t>
  </si>
  <si>
    <t>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Mają na celu zwiększenie udziału zainteresowanych stron we wdrażaniu inicjatyw na rzecz rozwoju obszarów wiejskich.</t>
  </si>
  <si>
    <t>Szkolenie/ seminarium/ warsztat /spotkanie</t>
  </si>
  <si>
    <t>Bezpośrednio - pracownicy instytucji doradztwa rolniczego (4 x ok. 60 = ok. 240 os.); pośrednio rolnicy oraz ogół społeczeństwa korzystający na usprawnieniach w zakresie transferu wiedzy i innowacji w rolnictwie oraz na obszarach wiejskich.</t>
  </si>
  <si>
    <t>liczba materiałów</t>
  </si>
  <si>
    <t>Zamieszczenie materiałów na temat PROW 2007-2013 oraz PROW 2014-2020 na łamach prasy oraz w internecie</t>
  </si>
  <si>
    <t>Tematyka operacji: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Celem głównym realizacji operacji jest zwiększenie poziomu wiedzy ogólnej i szczegółowej dotyczącej efektów realizacji PROW 2007-2013 m.in. na przykładzie zrealizowanych operacji na obszarze Polski. Operacja ma również na celu promocję zrównoważonego rozwoju obszarów wiejskich m.in. poprzez zapewnienie informacji dotyczących warunków i trybu przyznawania pomocy w ramach PROW 2014-2020. Cele szczegółowe operacji: zwiększenie wiedzy w zakresie innowacyjnych rozwiązań w rolnictwie, produkcji żywności, leśnictwie i na obszarach wiejskich, zwiększenie wiedzy  w zakresie systemów jakości żywności, wspieranie rozwoju przedsiębiorczości na obszarach wiejskich przez podnoszenie poziomu wiedzy i umiejętności, promocja jakości życia na wsi lub promocja wsi jako miejsca do życia i rozwoju zawodowego, wzrost liczby osób, zarówno ogółu społeczeństwa jak i potencjalnych beneficjentów, poinformowanych o polityce rozwoju obszarów wiejskich i o możliwościach finansowania.</t>
  </si>
  <si>
    <t>publikacja/materiał (wersja drukowana i/lub elektroniczna)
prasa</t>
  </si>
  <si>
    <t>Ogół społeczeństwa, potencjalni beneficjenci, beneficjenci, instytucje zaangażowane bezpośrednio we wdrażanie PROW 2014-2020, instytucje zaangażowane pośrednio we wdrażanie PROW 2014-2020 oraz osoby zainteresowane tematyką rolnictwa i obszarów wiejskich. Liczebność grupy - 200.000 (ilość uśredniona- średni nakład x 5 wydań) oraz liczebność grupy docelowej 2 000 tys. odsłon (ilość uśredniona - średnia ilość odsłon x 5 emisji)</t>
  </si>
  <si>
    <t>Kampania informacyjno - edukacyjna dotycząca PROW 2014-2020 w telewizji i internecie</t>
  </si>
  <si>
    <t>Celem operacji jest informacja, edukacja i promocja skierowana do społeczeństwa zainteresowanego tematyką rolnictwa i obszarów wiejskich oraz rolników w zakresie dobrych praktyk mających wpływ na rozwój i zmiany dokonujące się na obszarach wiejskich.</t>
  </si>
  <si>
    <t>Spot</t>
  </si>
  <si>
    <t>1 kampania</t>
  </si>
  <si>
    <t xml:space="preserve">Rolnicy i osoby zainteresowane tematyką rolnictwa i obszarów wiejskich.
</t>
  </si>
  <si>
    <t>I, II, III, IV, V, VI</t>
  </si>
  <si>
    <t xml:space="preserve">  Prezentacja KSOW na NetworX w Brukseli</t>
  </si>
  <si>
    <t xml:space="preserve">Celem operacji jest prezentacja dokonań sieci i najlepszych praktyk na forum europejskim. Prezentacja KSOW na NetworX będzie pokazywać rolę współpracy  i sieciowania w w rozowju obszarów wiejskich. Operacja ma na celu promocję KSOW, budowanie relacji pomiędzy partnerami KSOW a instytucjami i partnerami zaangażowanymi w rozwój obszarów wiejskich zagranicą. Jest okazją do prezentacji działań prowadzonych przez JC KSOW, JR KSOW, SIR oraz partnerów KSOW, w tym LGD. </t>
  </si>
  <si>
    <t xml:space="preserve">udział w NetworX w Brukseli (ministoisko - udział rękodzielników, partnerów; degustacja); materiały informacyjne; materiały promocyjne. </t>
  </si>
  <si>
    <t>udział w spotkaniu</t>
  </si>
  <si>
    <t xml:space="preserve">partnerzy KSOW, instytucje odpowiedzialne za wdrażanie PROW (w tym w zakresie KSOW i SIR), </t>
  </si>
  <si>
    <t xml:space="preserve">I - II </t>
  </si>
  <si>
    <t xml:space="preserve">Centrum Doradztwa Rolniczego w Brwinowie, Oddział Warszawa </t>
  </si>
  <si>
    <t>ul. Wspólna 30, 00-930 Warszawa</t>
  </si>
  <si>
    <t xml:space="preserve">liczba materiałów informacyjnych </t>
  </si>
  <si>
    <t>Marka lokalna szansą rozwoju obszarów wiejskich</t>
  </si>
  <si>
    <t xml:space="preserve">Wzmocnienie współpracy w obszarze działań Lokalnych Grup Działania na rzecz rozwoju obszarów wiejskich poprzez stworzenie innowacyjnej platformy współpracy-partnerstwa w zakresie sieciowania Marki Lokalnej. </t>
  </si>
  <si>
    <t>wizyty studyjne</t>
  </si>
  <si>
    <t xml:space="preserve">liczba wizyt studyjnych
</t>
  </si>
  <si>
    <t xml:space="preserve">2
</t>
  </si>
  <si>
    <t>przedstawiciele zarządów, pracownicy biura, wytwórcy zainteresowani marką lokalną, koordynatorzy gminni, członkowie rad oceniających wnioski oraz członkowie stowarzyszeń, KGW, lokalni liderzy, osoby z grup defaworyzowanych, lokalni przedsiębiorcy, przedstawiciele sektora społecznego i publicznego z obszaru LGD.</t>
  </si>
  <si>
    <t>Stowarzyszenie Lokalna Grupa Działania Krasnystaw Plus</t>
  </si>
  <si>
    <t>Matysiaka 7
22-300 Krasnystaw</t>
  </si>
  <si>
    <t>liczba uczestnikow wizyt</t>
  </si>
  <si>
    <t>RLKS instrumentem rozwoju obszarów wiejskich</t>
  </si>
  <si>
    <t xml:space="preserve">Celem operacji jest organizacja wizyty studyjnej w Szwecji i przybliżenie jej uczestnikom doświadczeń szwedzkich LGD związanych z: aktywizacją mieszkańców wsi, zarządzaniem projektami z zakresu rozwoju obszarów wiejskich oraz planowania rozwoju lokalnego z uwzględnieniem potencjału ekonomicznego, społecznego i środowiskowego, przy wykorzystaniu wielofunduszowego mechanizmu RLKS. </t>
  </si>
  <si>
    <t xml:space="preserve">liczba wyjazdów studyjnych
</t>
  </si>
  <si>
    <t xml:space="preserve"> -Przedstawiciele LGD, którzy zostaną wskazani przez poszczególne regionalne sieci (preferowane będą osoby zgłoszone przez regionalne sieci LGD, które wywiązują się ze statutowych obowiązków członkowskich  wobec Polskiej Sieci LGD),
-Przedstawiciele zarządu Polskiej Sieci LGD</t>
  </si>
  <si>
    <t>Polska Sieć LGD-Federacja Regionanych Sieci LGD</t>
  </si>
  <si>
    <t>ul.Dabrowskiego 6
78-600 Wałcz</t>
  </si>
  <si>
    <t>W stronę rozwoju: wyjazdy studyjne i szkolenia specjalistyczne dla polskich producentów sera i wina</t>
  </si>
  <si>
    <t>Podniesienie poziomu wiedzy i umiejętności oraz wymiana doświadczeń z zakresu produkcji sera producentów sera i osób związanych z branżą serowarską,
podniesienie poziomu wiedzy i umiejętności oraz wymiana doświadczeń z zakresu produkcji imarketingu wina producentów wina i osób związanych z branżą winiarską.</t>
  </si>
  <si>
    <t>Wyjazd studyjny / szkolenie</t>
  </si>
  <si>
    <t xml:space="preserve">  Producenci wina, osoby związane z branżą winiarską oraz osoby zainteresowane 
    podjęciem zatrudnienia lub własną działalnością w branży winiarskiej,
producenci sera, osoby związane z branżą serowarską oraz osoby zainteresowane 
    podjęciem zatrudnienia lub własną działalnością w branży serowarskiej,  przedstawiciele Uniwersytetu Przyrodniczego we Wrocławiu. </t>
  </si>
  <si>
    <t>ul. C.K. Norwida 25
50-375 Wrocław</t>
  </si>
  <si>
    <t>Jak powstają innowacje ekologiczne w gospodarstwach rolnych? Analiza i przykłady.</t>
  </si>
  <si>
    <t>Celem operacji jest opracowanie ekspertyzy pt.: Jak powstają innowacje ekologiczne w gospodarstwach rolnych? Analiza i przykłady, która przyczynić się ma do upowszechnienia wiedzy i informacji dotyczących ekologicznych innowacji rolniczych</t>
  </si>
  <si>
    <t>Ekspertyza</t>
  </si>
  <si>
    <t>Liczba ekspertyz</t>
  </si>
  <si>
    <t>Osoby pracujące w rolnictwie w całym kraju, w tym zarządzający gospodarstwami rolnymi, instytucje publiczne uczestniczące w systemie transferu wiedzy i informacji rolniczej (administracja rządowa i samorządowa, uniwersytety, instytuty naukowe, ośrodki doradztwa rolniczego, izby rolnicze, szkoły rolnicze).</t>
  </si>
  <si>
    <t>Instytut Ekonomiki Rolnictwa i Gospodarki Żywnościowej - Państwowy Instytut Badawczy</t>
  </si>
  <si>
    <t xml:space="preserve">Ul. Świętokrzyska 20
 00-002 Warszawa
</t>
  </si>
  <si>
    <t>Lokalne, regionalne i tradycyjne szansą dla Kół Gospodyń Wiejskich</t>
  </si>
  <si>
    <t xml:space="preserve"> Wymiana doświadczeń, podniesienie wiedzy 
i świadomości wśród uczestników operacji nt. lokalnych, regionalnych, tradycyjnych zasobów i produktów spożywczych, zachęcenie do uczestniczenia w krajowym i międzynarodowym systemie ochrony produktów regionalnych i tradycyjnych, zapoznanie uczestników operacji z możliwościami sprzedaży produktów własnych, poszerzenie wiedzy 
z zakresu promocji i wyszukiwania możliwości rozwoju własnej organizacji, także poprzez tworzenie partnerstw i współpracy z innymi podmiotami z terenów wiejskich. </t>
  </si>
  <si>
    <t>Szkolenie  / Warsztat / Publikacja / Prasa /informacje i publikacje w internecie</t>
  </si>
  <si>
    <t xml:space="preserve">Członkowie Kół Gospodyń Wiejskich, uczniowie i nauczyciele ze szkół ponadpodstawowych, kształcących się 
w kierunkach gastronomicznych. Ponadto 
osoby zainteresowane problematyką  produktów lokalnych, regionalnych
i tradycyjnych oraz mieszkańcy terenów wiejskich, zwłaszcza kobiety, które działają bądź chciałyby działać w kołach gospodyń wiejskich. </t>
  </si>
  <si>
    <t>Fundacja Europejski Fundusz Rozwoju Wsi Polskiej – Counterpart Fund</t>
  </si>
  <si>
    <t xml:space="preserve">ul. Miedziana 3a
00-814 Warszawa
</t>
  </si>
  <si>
    <t>420</t>
  </si>
  <si>
    <t>Liczba tytułów publikacji</t>
  </si>
  <si>
    <t>Liczba informacjii 
w internecie</t>
  </si>
  <si>
    <t>Rolnictwo precyzyjne w obszarze hodowli bydła mlecznego – aktualności w nauce oraz wymiana doświadczeń praktycznych</t>
  </si>
  <si>
    <t>Szkolenie  / Publikacja</t>
  </si>
  <si>
    <t xml:space="preserve">Hodowcy bydła mlecznego, zootechnicy oraz doradcy rolniczy. Ponadto uczniowie szkół rolniczych, członkowie izb rolniczych, biblioteki uczelni rolniczych.  </t>
  </si>
  <si>
    <t>Instytut Zootechniki - Państwowy Instytut Badawczy</t>
  </si>
  <si>
    <t xml:space="preserve">ul. Sarego 2
31-047 Kraków
</t>
  </si>
  <si>
    <t>Z głową i ze smakiem – współpraca rolników ekologicznych w skracaniu łańcucha dostaw</t>
  </si>
  <si>
    <t xml:space="preserve">Spotkanie  / Seminarium / Stoisko wystawiennicze / Analiza  </t>
  </si>
  <si>
    <t>Producenci żywności ekologicznej, konsumenci, wystawcy wyrobów spożywczych i regionalnych, osoby zainteresowane rolnictwem ekologicznym i produktami rolnictwa ekologicznego.</t>
  </si>
  <si>
    <t xml:space="preserve">
33-114 Rzuchowa 1
</t>
  </si>
  <si>
    <t>Liczba seminariów</t>
  </si>
  <si>
    <t>Liczba uczestników seminarium</t>
  </si>
  <si>
    <t>Liczba analiz</t>
  </si>
  <si>
    <t xml:space="preserve">Wsparcie rozwoju wiejskiej przedsiębiorczości 
z uwzględnieniem możliwości
i problemów  wynikających ze zmian społeczno-demograficznych, w tym napływu mieszkańców z terenów miejskich
</t>
  </si>
  <si>
    <t xml:space="preserve">Wsparcie rozwoju wiejskiej przedsiębiorczości na obszarze realizacji operacji poprzez zastosowanie kaskadowego modelu przekazywania wiedzy i dobrych praktyk. </t>
  </si>
  <si>
    <t>Szkolenie  / Wyjazd studyjny / Publikacja</t>
  </si>
  <si>
    <t xml:space="preserve">Przedstawiciele doradztwa rolniczego
Przedstawiciele lokalnych grup działania
Przedstawiciele samorządów lokalnych (JST) 
Przedstawiciele organizacji pozarządowych 
Przedstawiciele instytucji z otoczenia rolnictwa </t>
  </si>
  <si>
    <t>Wielkopolski Ośrodek Doradztwa Rolniczego 
w Poznaniu</t>
  </si>
  <si>
    <t>ul. Sieradzka 29
60-163 Poznań</t>
  </si>
  <si>
    <t>„Od pola do stołu po Norwesku”</t>
  </si>
  <si>
    <t xml:space="preserve">Celem głównym projektu jest zwiększenie udziału zainteresowanych stron we wdrażaniu inicjatyw na rzecz rozwoju obszarów wiejskich poprzez poszerzenie wiedzy dotyczącej produktu regionalnego, jego certyfikacji, wytwarzania i przetwórstwa na poziomie gospodarstwa  oraz jego dystrybucji na przykładzie gospodarstw wiejskich w południowo – zachodniej Norwegii. </t>
  </si>
  <si>
    <t>Wyjazd studyjny / publikacja/materiał drukowany</t>
  </si>
  <si>
    <t>ul. Czereśniowa 98
02-456 Warszawa</t>
  </si>
  <si>
    <t>Efektywność ekonomiczna scaleń gruntów w Polsce</t>
  </si>
  <si>
    <t xml:space="preserve">Celem operacji jest pogłębiona naukowa analiza i ocena efektywności scaleń gruntów w Polsce zrealizowanych w ramach funduszy europejskich. </t>
  </si>
  <si>
    <t>Szkolenie/ seminarium/ warsztat, Publikacja/ materiał drukowany, Analiza/ ekspertyza/ badanie, inne</t>
  </si>
  <si>
    <t>Grupa docelowa operacji przy uwzględnieniu wybranych tematów (pkt. 5.6), celu operacji (pkt. 5.2) oraz przewidywanych efektów realizacji operacji (pkt. 9) to przede wszystkim podmioty zaangażowane w proces scalania gruntów szacowany na:
● około 1 tys. gmin, w których nie realizowano dotychczas prac scaleniowych, 
● 314 starostw powiatowych, do których zadań ustawowych należy prowadzenie scaleń i realizacja zagospodarowania poscaleniowego,
● 16 urzędów marszałkowskich i wojewódzkich zaangażowanych pośrednio w nadzór nad pracami scaleniowymi,
● 13 biur geodezji i terenów rolnych – jednostek marszałków województw – wykonujących w imieniu starostów prace scaleniowe.</t>
  </si>
  <si>
    <t>Uniwersytet Rolniczy im. Hugona Kołłątaja w Krakowie</t>
  </si>
  <si>
    <t>al. Mickiewicza 21/n/d
31-120 Kraków</t>
  </si>
  <si>
    <t xml:space="preserve">Liczba stron internetowych, </t>
  </si>
  <si>
    <t>„Od nauki do praktyki, czyli transfer wiedzy nt. korzyści z zachowania bioróżnorodności poprzez chów i hodowlę ras zachowawczych i wysokowydajnych w województwach Zachodniej i Południowej Polski na II Regionalnej Wystawie Zwierząt Hodowlanych w Sielinku”</t>
  </si>
  <si>
    <t>Celem planowanej operacji jest upowszechnienie wiedzy w zakresie korzyści wynikających z zachowania różnorodności genetycznej zwierząt oraz popularyzacja wykorzystania surowców zwierzęcych pochodzących od rodzimych ras zachowawczych (mięsa, mleka) do produkcji regionalnych, ekologicznych wyrobów w małych gospodarstwach, co daje im duże możliwości w zakresie zwiększenia opłacalności produkcji lub może stanowić formę dywersyfikowania uzyskiwanych dochodów (Sielinko, 8 czerwiec 2019).</t>
  </si>
  <si>
    <t>Konferencja/ kongres, Targi/ impreza plenerowa/ wystawa, Publikacja/ materiał drukowany, Audycja/ film/ spot</t>
  </si>
  <si>
    <t>hodowcy m. in. Gospodarstw Rolnych KOWR Sp. z o.o. o profilu rolniczym, Wielkopolskie Centrum Hodowli i Rozrodu Zwierząt w Tulcach, rolnicy m.in. rolnicy indywidualni, prowadzący handel detaliczny oraz reprezentujący małą przedsiębiorczość w zakresie produkcji mięsnych artykułów żywnościowych, osoby, które są jednocześnie członkami i przedstawicielami branżowych związków, przedstawiciele instytucji naukowo – badawczych np. Uczelni Wyższych, uczniowie i studenci szkół o profilu rolniczym
pracownicy produkcji zwierzęcej – zootechnicy, specjaliści z Ośrodka Doradztwa Rolnego</t>
  </si>
  <si>
    <t xml:space="preserve">ul. Sieradzka 29
60-163 Poznań
</t>
  </si>
  <si>
    <t>Kreatywna wieś- dobre praktyki na obszarach wiejskich</t>
  </si>
  <si>
    <t>Aktywizacja mieszkańców obszarów wiejskich oraz podniesienie poziomu wiedzy na temat dobrych praktyk funkcjonujących w kraju i zagranicą w zakresie nowych rozwiązań sprzyjających rozwojowi obszarów wiejskich poprzez zorganizowanie dwóch wyjazdów studyjnych dla grupy 30 osób w okresie czerwiec – październik 2019r.</t>
  </si>
  <si>
    <t>Uczestnikami dwóch wyjazdów studyjnych – na obszarze Polski i zagranicą, będą pracownicy i członkowie LGD, przedsiębiorcy oraz lokalni liderzy z terenu województwa mazowieckiego, lubelskiego, łódzkiego oraz świętokrzyskiego.</t>
  </si>
  <si>
    <t>Lokalna Grupa Działania „Puszcza Kozienicka”</t>
  </si>
  <si>
    <t>Kozienice ul. Kopernika 8/17, 26-900 Warszawa</t>
  </si>
  <si>
    <t>Krótki łańcuch dostaw i RHD jako determinanty rozwoju lokalnego rolnictwa</t>
  </si>
  <si>
    <t xml:space="preserve">Celem głównym projektu jest zwiększenie udziału zainteresowanych stron we wdrażaniu inicjatyw na rzecz rozwoju obszarów wiejskich. Wspieranie organizacji łańcucha dostaw żywności, w tym przetwarzania produktów rolnych </t>
  </si>
  <si>
    <t>warsztat/ konferencja/ publikacja /prasa / audycja / informacje i publikacje w internecie</t>
  </si>
  <si>
    <t>liczba warsztatow</t>
  </si>
  <si>
    <t>Grupę docelową operacji stanowić będą mieszkańcy obszarów wiejskich z czterech województw podlaskiego, mazowieckiego, kujawsko-pomorskiego i warmińsko-mazurskiego w tym: rolnicy członkowie kół gospodyń wiejskich zainteresowani podjęciem działalności w zakresie przetwórstwa rolnego, doradcy rolniczy, przedstawiciele przedsiębiorców, producenci żywności, naukowcy, media.</t>
  </si>
  <si>
    <t>Szepietowo Wawrzyńce 64
18-210 Szepietowo</t>
  </si>
  <si>
    <t xml:space="preserve">liczba informacji i publikacji w internecie </t>
  </si>
  <si>
    <t>liczba stron internetowych</t>
  </si>
  <si>
    <t xml:space="preserve">Pod znakiem jabłecznika-dobre praktyki przetwórstwa owoców w UE
</t>
  </si>
  <si>
    <t>Celem operacji jest upowszechnienie wiedzy i znaczenia przetwórstwa lokalnego w rozwoju obszarów wiejskich na przykładzie rozwiązań hiszpańskich.</t>
  </si>
  <si>
    <t xml:space="preserve"> -Rolnicy/sadownicy specjalizujący się 
w produkcji jabłek- zajmujący się produkcją sadowniczą
-osoby/podmioty zajmujące się przetwórstwem owoców
-producenci cydru/jabłecznika
-przedstawiciele organizacji udzielających dotacji na podejmowanie 
i rozwój działalności gospodarczej na obszarach wiejskich tj. LGD
-przedstawiciele organizacji branżowych związanych 
z sadownictwem/przetwórstwem</t>
  </si>
  <si>
    <t xml:space="preserve">Lubelskie Stowarzyszenie Miłośników Cydru  </t>
  </si>
  <si>
    <t>Mikołajówka 11
23-250 Urzędów</t>
  </si>
  <si>
    <t>Moja SMART Wieś</t>
  </si>
  <si>
    <t>gala wręczenia nagród, konkurs</t>
  </si>
  <si>
    <t>liczba uczestników gali</t>
  </si>
  <si>
    <t xml:space="preserve">
50
</t>
  </si>
  <si>
    <t>osoby i podmioty, którym bliskie są problemy obszarów wiejskich, mieszkańcy obszarów wiejskich wszystkich województw</t>
  </si>
  <si>
    <t>Instytut Rozwoju Wsi i Rolnictwa PAN</t>
  </si>
  <si>
    <t>Nowy Swiat 72
00-330 Warszawa</t>
  </si>
  <si>
    <t>min. 10</t>
  </si>
  <si>
    <t>Aronia… Na zdrowie! Najkrótsza droga z krzewu na stół</t>
  </si>
  <si>
    <t>Celem operacji jest zorganizowanie w 2019 r. 4 punktów informacyjnych na imprezach plenerowych o charakterze rolno-spożywczym, organizowanych na terenie województw: łódzkiego, mazowieckiego, podlaskiego i lubelskiego, w których z jednej strony będzie zwracana uwaga konsumentów na prozdrowotne walory wyrobów aroniowych wraz ze wskazaniem najbliższych plantacji aronii oraz lokalnych przedsiębiorstw oferujących wyroby aroniowe, z drugiej zaś zainteresowanie, wystawiających się na danej imprezie, lokalnych przetwórców aronią, jako wartościowym surowcem i zachęcenie ich do umożliwienia bezpośredniej sprzedaży swoich wyrobów zainteresowanym konsumentom i właścicielom lokali gastronomicznych</t>
  </si>
  <si>
    <t>Punkt informacyjny / materiał drukowany</t>
  </si>
  <si>
    <t>Liczba punktów informacyjnych</t>
  </si>
  <si>
    <t xml:space="preserve"> 1. potencjalni konsumenci produktów aroniowych tj. osoby odwiedzające punkty informacyjne imprezy plenerowe o charakterze rolno-spożywczym, najczęściej mieszkańcy najbliższej okolicy – w sumie min. 1500 osób – maks. 2360 osób
2. wystawiający się na tej samej imprezie producenci żywności – w sumie min. 40 producentów
3. właściciele lokali gastronomicznych z okolic plantacji aronii i producentów wyrobów aroniowych</t>
  </si>
  <si>
    <t>Krajowe Zrzeszenie Plantatorów Aronii ARONIA POLSKA</t>
  </si>
  <si>
    <t xml:space="preserve">Ul. Konstytucji 3 Maja 1/3
 96-100 Skierniewice
</t>
  </si>
  <si>
    <t xml:space="preserve">Pozyskiwanie środków finansowych przez organizacje pozarządowe szansą ich rozwoju w kontekście budowy sieci współpracy z innymi podmiotami w środowisku lokalnym. </t>
  </si>
  <si>
    <t xml:space="preserve">wyjazd studyjny/ publikacja/ szkolenie </t>
  </si>
  <si>
    <t xml:space="preserve">Grupa docelowa – członkowie organizacji pozarządowych z terenu całej Polski (przynajmniej czterech województw) zostaną, zgodnie z celami szczegółowymi, przeszkolone w formie szkolenia  stacjonarnego z wyjazdem studyjnym. Tak duża liczba uczestników szkolenia pozwoli dotrzeć z tematyką szkolenia do szerokiej grupy osób, poprzez chociażby przekazanie zdobytej wiedzy innym członkom organizacji pozarządowych czy też poprzez udostępnienie mini-przewodnika zawierającego przykłady dobrych praktyk.  Ponadto będą mogli oni podzielić się wiedza z innymi uczniami czy mieszkańcami obszarów wiejskich. </t>
  </si>
  <si>
    <t>ul. Czysta 21/126,  31-121 Kraków</t>
  </si>
  <si>
    <t>Bawaria i jej modelowe rozwiązania z zakresu gospodarowania przestrzenią i dziedzictwem kulturowym wsi.</t>
  </si>
  <si>
    <t>Głównym celem wyjazdu studyjnego jest zapoznanie się z osiągnięciami Bawarii we wdrażaniu zrównoważonego rozwoju obszarów wiejskich. Jakie wprowadzono działania i jakie osiągnięto efekty. Jak wyzwolono inicjatywy społeczne aby zainteresowane strony były czynne w procesach przekształceń i wdrażaniu nowych inicjatyw.</t>
  </si>
  <si>
    <t>wyjazd studyjny/publikacja</t>
  </si>
  <si>
    <t>Wyjazd studyjny skierowany jest dla 25 osób z terenu województw małopolskiego, mazowieckiego, podkarpackiego i śląskiego jego uczestnicy to: naukowcy, którzy przygotowują programy i modelowe projekty z zakresu rozwoju obszarów wiejskich wskazani przez partnera projektu Uniwersytet Rolniczy Europejskie Centrum Doradcze Drobnych Gospodarstw Rolnych w liczbie 4, to doradcy rolniczy wskazani przez partnera projektu  Małopolskie Stowarzyszenie Doradztwa Rolniczego w liczbie- 2, to samorządowcy samorządów terytorialnych w liczbie -10, to przedstawiciele administracji państwowej w liczbie(Ministerstwo Rolnictwa i Ministerstwo Infrastruktury) - 4, instytucji wsparcia rolnictwa w liczbie- 3 i również 2 osoby ze strony wnioskodawcy.</t>
  </si>
  <si>
    <t xml:space="preserve">Instytut Rozwoju Obszarów Wiejskich </t>
  </si>
  <si>
    <t>ul. Czysta 21,  31-121 Kraków</t>
  </si>
  <si>
    <t>LEADER dziś i jutro - Konferencja podsumowująca wdrażanie lokalnych strategii rozwoju w latach 2016-2018 i perspektywy po roku 2021</t>
  </si>
  <si>
    <t>Celem operacji jest organizacja konferencji „LEADER dziś i jutro - Konferencja podsumowująca wdrażanie lokalnych strategii rozwoju w latach 2016-2018 i perspektywy po roku 2021”.</t>
  </si>
  <si>
    <t>Konferencja/Informacja i publikacja w internecie/Inne</t>
  </si>
  <si>
    <t xml:space="preserve">liczba konferncji </t>
  </si>
  <si>
    <t>W konferencji weźmie udział 240 osób reprezentujących różne środowiska związane z wdrażaniem podejścia LEADER i wsparciem lgd. Zaproszenie do udziału w niej zarówno w roli prelegenta, prowadzącego warsztaty, czy też uczestnika skierowane będzie do przedstawicieli:
Komisji Europejskiej, Ministerstwa Rolnictwa i Rozwoju Wsi, Ministerstwa Inwestycji i Rozwoju, Ministerstwa Gospodarki Morskiej i Żeglugi Śródlądowej, Agencji Restrukturyzacji i Modernizacji Rolnictwa, KSOW, samorządów województw, lokalnych grup działania (LGD), instytucji wspierających na poziomie krajowym i europejskim organizacje wiejskie.</t>
  </si>
  <si>
    <t>Stowarzyszenie Rozwoju Wsi Świętokrzyskiej</t>
  </si>
  <si>
    <t xml:space="preserve">
ul. Rynek 26
26-025 Łagów
</t>
  </si>
  <si>
    <t xml:space="preserve">liczba informacji/publikacji w internecie </t>
  </si>
  <si>
    <t>liczba stron internetowych na których zostanie zamieszczona informacja/publikacja</t>
  </si>
  <si>
    <t>liczba uczestników gry terenowej</t>
  </si>
  <si>
    <t>Wady i zalety systemowych rozwiązań wytwarzania, certyfikacji i dystrybucji produktów o CHNP, CHOG i GTS w krajach UE.</t>
  </si>
  <si>
    <t>Celem operacji jest wymiana i poszerzenie wiedzy dotyczącej systemowych rozwiązań dotyczących wytwarzania, certyfikacji i dystrybucji produktu regionalnego pochodzenia zwierzęcego w krajach UE.</t>
  </si>
  <si>
    <t>Konferencja / publikacja</t>
  </si>
  <si>
    <t>Pracownicy naukowi jednostek badawczych (instytuty, uczelnie), przedstawiciele organizacji rolników i hodowców, służb doradczych, administracji rządowej i terytorialnej oraz samorządu, fundacji i jednostek certyfikujących, zainteresowani poruszaną problematyką.</t>
  </si>
  <si>
    <t>ul. Sarego 2
31-047 Kraków</t>
  </si>
  <si>
    <t xml:space="preserve">Sukces w sukcesji gospodarstw rolnych i przedsiębiorstw działających na obszarach wiejskich </t>
  </si>
  <si>
    <t xml:space="preserve">Celem operacji jest objęcie wsparciem szkoleniowym z zakresie sukcesji gospodarczej rozumianej jako element wpierania przedsiębiorczości na obszarach wiejskich 800 osób z terenu województw małopolskiego, świętokrzyskiego, podkarpackiego, śląskiego i lubelskiego w okresie od marca do października 2019 roku oraz upowszechnianie wiedzy w zakresie sukcesji gospodarczej poprzez organizację 5 konferencji 
z powyższej tematyki. 
</t>
  </si>
  <si>
    <t>Szkolenie / konferencja / inne</t>
  </si>
  <si>
    <t xml:space="preserve">Rolnicy (właściciele gospodarstw rolnych, ich rodziny, potencjalni spadkobiercy), osoby prowadzące działalność gospodarczą na obszarach wiejskich, przedstawiciele samorządów terytorialnych działających na obszarach wiejskich i na rzecz obszarów wiejskich; </t>
  </si>
  <si>
    <t xml:space="preserve">Stowarzyszenie Regiony Nowych Szans „Vesna” </t>
  </si>
  <si>
    <t xml:space="preserve">Gnojnik 48
32-864  Gnojnik
</t>
  </si>
  <si>
    <t>Liczba e-booków</t>
  </si>
  <si>
    <t>Liczba osób, które otzrymają e-booki</t>
  </si>
  <si>
    <t>Między zagrodą a boiskiem. Studium aktywności wiejskich klubów sportowych - publikacj książkowa</t>
  </si>
  <si>
    <t>Transfer wiedzy nt. działalności wiejskich klubów sportowych w Polsce poprzez opracowanie i publikację (w wersji drukowanej i elektronicznej) monografii naukowej opisującej z perspektywy socjologicznej ww. zagadnienie.  Transfer dokona się między ekspertem-badaczem, który jako pierwszy po 1989 wieku przeanalizował w sposób pogłębionych aktywność wiejskich klubów sportowych na obszarach wiejskich (uzyskał na bazie tych badań stopień naukowy doktora nauk społecznych), a środowiskiem praktyków – samorządowców, sportowców, aktywistów NGO – którym zależy, aby organizacje sportowe włączyć w proces rozwoju polskiej wsi.</t>
  </si>
  <si>
    <t xml:space="preserve">liczba publikacji w wersji drukowanej i elektronicznej
</t>
  </si>
  <si>
    <t xml:space="preserve">2 175 gmin, tzn. wszystkie gminy wiejskie i miejsko-wiejskie w Polsce,
 16 urzędów marszałkowskich,
 292 LGD (LGD poza miejskimi i rybackimi),
2 621 klubów sportowych zrzeszonych w Ludowych Zespołach Sportowych, 
16 wojewódzkich Zrzeszeń Ludowych Zespołów Sportowych,
16 wojewódzkich Związków Piłki Nożnej zrzeszających najliczniejszą grupę wiejskich klubów sportowych według dyscypliny tj. kluby piłkarskie </t>
  </si>
  <si>
    <t>„Sprawny, aktywny, potrzebny – aktywizacja seniorów z gmin wiejskich na rzecz walki z wykluczeniem społecznym”</t>
  </si>
  <si>
    <t>Głównym celem operacji jest aktywizacja mieszkańców obszarów wiejskich na rzecz podejmowania inicjatyw służących włączeniu społecznemu, w szczególności osób starszych zagrożonych wykluczeniem społecznym, poprzez zwiększenie intensywności ich współpracy i integracji oraz poznanie dobrych praktyk wypracowanych przez partnerów projektu w obszarze polityki senioralnej dzięki uczestnictwu w szeregu działań odbywających się na terenie gminy Gogolin z udziałem gmin Dzierżoniów, Gniewino i Cekcyn w okresie od maja do końca października 2019 roku.</t>
  </si>
  <si>
    <t>Grupę docelową projektu stanowią mieszkańcy gmin wiejskich (partnerów projektu): gminy Dzierżoniów (25 osób) oraz gmin: Gniewino (25 osób), Gogolin (25 osób, gospodarze wyjazdu studyjnego) i Cekcyn (25 osób). Łącznie 100 osób. Będą to seniorzy, których chcielibyśmy zaktywizować i pobudzić do działania. Dlatego w grupie znajdą się także aktywne osoby starsze – wiejscy liderzy, sołtysi, członkowie organizacji pozarządowych i wiejskich, a także przedstawiciele lokalnych społeczności angażujący się społecznie.</t>
  </si>
  <si>
    <t xml:space="preserve">ul. Piastowska 1
58-200 Dzierżoniów
</t>
  </si>
  <si>
    <t xml:space="preserve">Przyzagrodowy chów gęsi alternatywą dla małych gospodarstw </t>
  </si>
  <si>
    <t xml:space="preserve">Celem operacji jest:
a) przeszkolenie 480 niezatrudnionych mieszkańców obszarów wiejskich (w tym min. 50 % osób do 35 roku życia) z gospodarstw rolnych, z zakresu przyzagrodowego chowu gęsi, przetwórstwa i sprzedaży gęsiny w ramach rolniczego handlu detalicznego (RHD) oraz budowania współpracy;
b) dotarcie ze specjalistyczną wiedzą dotyczącą przyzagrodowego chowu gęsi, przetwórstwa i sprzedaży gęsiny w ramach RHD oraz budowania współpracy, oraz promocja gęsiny wśród minimum 1.978.500 osób, w tym minimum 1.377.000 mieszkańców wsi i małych miast;
</t>
  </si>
  <si>
    <t xml:space="preserve">Szkolenie/ Audycja, spot w TV / Publikacja </t>
  </si>
  <si>
    <t>Grupą docelową są:                                                        
 a) Niezatrudnieni mieszkańcy obszarów wiejskich z gospodarstw rolnych, w tym osoby młode (do 35 roku życia – ponad 50% grupy);
b) Ogół społeczeństwa, w tym osoby zainteresowane prowadzeniem przyzagrodowego chowu gęsi i przetwórstwem gęsiny w ramach rolniczego handlu detalicznego oraz potencjalni konsumenci;</t>
  </si>
  <si>
    <t xml:space="preserve">Fundacja Hodowców Polskiej Białej Gęsi </t>
  </si>
  <si>
    <t>88-153 Kruszwica, Wróble 37</t>
  </si>
  <si>
    <t>Liczba audycji</t>
  </si>
  <si>
    <t xml:space="preserve">Liczba spotów </t>
  </si>
  <si>
    <t xml:space="preserve">Celem operacji jest zainicjowanie współpracy ale i promocja przedsiębiorców, rolników, producentów z obszarów wiejskich zajmujących się wytwarzaniem produktów tradycyjnych i regionalnych - cechujących się najwyższą jakością, wytwarzanych zgodnie z tradycyjnymi i naturalnym metodami. Jednocześnie celem realizacji projektu będzie aktywizacja mieszkańców wsi na rzecz podejmowania inicjatyw w zakresie rozwoju obszarów wiejskich, w tym kreowania miejsc pracy na terenach wiejskich </t>
  </si>
  <si>
    <t>szkolenia/impreza plenerowa/audycje radiowe</t>
  </si>
  <si>
    <t>Gmina Wolanów</t>
  </si>
  <si>
    <t xml:space="preserve">Urząd Gminy Wolanów      ul. Radomska 20                26-625 Wolanów 
</t>
  </si>
  <si>
    <t xml:space="preserve">audycje radiowe </t>
  </si>
  <si>
    <t>Konkurs Agroliga 2019 – etap wojewódzki, II edycja</t>
  </si>
  <si>
    <t>Celem operacji jest podniesienie jakości realizacji programu poprzez wzrost liczby osób poinformowanych o działaniach PROW wspierających rozwój rolniczej i pozarolniczej działalności na obszarach wiejskich w ramach PROW na lata 2014-2020 poprzez wyłonienie  8 Mistrzów i 8 Wicemistrzów spośród prezentowanych uczestników konkursu w 4 województwach</t>
  </si>
  <si>
    <t>Szkolenie/ seminarium/ warsztat, Prasa, Konkurs/ olimpiada, Informacje w internecie</t>
  </si>
  <si>
    <t xml:space="preserve">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2019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t>
  </si>
  <si>
    <t xml:space="preserve">Szepietowo Wawrzyńce 64
18-210 Szepietowo
</t>
  </si>
  <si>
    <t>liczba informacji w inernecie</t>
  </si>
  <si>
    <t>Identyfikacja, upowszechnianie i promocja dobrych praktyk w turystyce na obszarach wiejskich - kontynuacja</t>
  </si>
  <si>
    <t xml:space="preserve">Celem strategicznym operacji będzie zidentyfikowanie, rozpowszechnienie i rekomendowanie dobrych praktyk w zakresie rozwoju turystyki wiejskiej w Polsce.
</t>
  </si>
  <si>
    <t>Publikacja/ materiał drukowany, Konkurs/ olimpiada, Informacje w internecie</t>
  </si>
  <si>
    <t xml:space="preserve">
ul. Chałubińskiego 8
Warszawa</t>
  </si>
  <si>
    <t>szacowana  liczba uczestników konkursu</t>
  </si>
  <si>
    <t xml:space="preserve">liczba stron internetowych </t>
  </si>
  <si>
    <t>1
3</t>
  </si>
  <si>
    <t xml:space="preserve">„KAMPANIA MULTI-MEDIALNA WIEDZ I MĄDRZE JEDZ - KRÓTKIE ŁAŃCUCHY DOSTAW ŻYWNOŚCI TO ŹRÓDŁO INNOWACJI DLA ROZWOJU WSI I ROLNICTWA”, </t>
  </si>
  <si>
    <t xml:space="preserve">Celem operacji to przygotowanie i zrealizowanie OGÓLNOPOLSKIEJ KAMPANII MULTI-MEDIALNEJ WIEDZ I MĄDRZE JEDZ opisującą praktykę sprzedaży bezpośredniej oraz praktykę funkcjonowania różnych form systemów KŁŻ w Polsce. 
Kampania przyczyni się do budowania świadomości wśród producentów, konsumentów, organizatorów systemów KŁŻ oraz interesariuszy rynku żywności o znaczeniu, efektów oraz potencjale rynkowym rozwoju systemów KŁZ (w świetle nie wykorzystanych w pełni jeszcze możliwości wynikających z Planu dla Wsi oraz innych działań MRiRW, zmian prawnych i podatkowych wprowadzonych w ostatnich latach w zakresie sprzedaży bezpośredniej oraz sprzyjających rozwój systemów KŁŻ). 
</t>
  </si>
  <si>
    <t>Szkolenie w formule webinarium / film/ekspertyza/informacje i publikacje w internecie/modernizacja strony www.prostoodrolnika.pl</t>
  </si>
  <si>
    <t xml:space="preserve">1. Rolnicy i producenci żywności którzy uczestniczą bądź mogliby uczestniczyć w zbiorowych działaniach w ramach systemów KŁŻ opartych na tzw. sprzedaży bezpośredniej
2. Konsumenci, którzy uczestniczą lub są zainteresowani partycypowaniem w rozwiązaniach systemów KŁŻ opartych na tzw. sprzedaży bezpośredniej.  
3. Organizatorzy lub potencjalni organizatorzy systemów KŁŻ
4. Interesariusze w kraju i zagranicą zaangażowani w diagnozowaniu i pokonywaniu barier dla rozwoju systemów KŁŻ jako instrumentów rozwoju obszarów wiejskich i poprawą pozycji ekonomicznej i społecznej rolników
</t>
  </si>
  <si>
    <t xml:space="preserve">Polska Fundacja Innowacji </t>
  </si>
  <si>
    <t xml:space="preserve">ul. Chałupnika Kazimierza 12E, nr lokalu 8
31-454 Kraków
</t>
  </si>
  <si>
    <t>Liczba uczestników webinariów</t>
  </si>
  <si>
    <t>Liczba filmów</t>
  </si>
  <si>
    <t>Liczba informacji/publikacji  w internecie</t>
  </si>
  <si>
    <t>Liczba zmodernizowanych stron internetowych</t>
  </si>
  <si>
    <t>"Wielkie SER-wowanie" - Promocja serów, produktów mlecznych i innych, wytworzonych lokalnie, jako element zrównoważonego rozwoju gospodarstw farmerskich</t>
  </si>
  <si>
    <t>Celem operacji jest wspieranie rozwoju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</si>
  <si>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Szkolenie  /konferencja/targi/informacje i publikacje w internecie</t>
  </si>
  <si>
    <t xml:space="preserve"> Grupą docelową operacji są osoby, które związane są zawodowo z wytwarzaniem serów i innych produktów w gospodarstwach rodzinnych lub też są zainteresowane rozwojem w tej branży oraz potencjalni nabywcy produktów wytworzonych lokalnie
</t>
  </si>
  <si>
    <t xml:space="preserve">Stowarzyszenie Serowarów Farmerskich i Zagrodowych </t>
  </si>
  <si>
    <t xml:space="preserve">ul. Legnicka 65
54-206 Wrocław
</t>
  </si>
  <si>
    <t xml:space="preserve">Liczba stron internetowych, na których zostanie zamiesczona informcja /publikacja </t>
  </si>
  <si>
    <t>I3</t>
  </si>
  <si>
    <t>Akcja z udziałem blogerów „Dobry biznes na wsi”</t>
  </si>
  <si>
    <t xml:space="preserve">Głównym celem akcji „Dobry biznes na wsi” jest stworzenie wizerunku polskich obszarów wiejskich jako atrakcyjnego miejsca do życia i prowadzenia biznesu oraz promocja tego wizerunku z wykorzystaniem najnowszych trendów w marketingu internetowym, w tym współpracy z influencerami. </t>
  </si>
  <si>
    <t>Informacje w internecie, Inne</t>
  </si>
  <si>
    <t>Bezpośrednią grupą docelową operacji będą właściciele inicjatyw wybranych przez Polską Organizację Turystyczną do udziału w projekcie, o których przygotowane zostaną publikacje w formie sucess stories.W szerszym znaczeniu grupę docelową operacji będą tworzyć mieszkańcy obszarów wiejskich, poszukujący źródła dochodu pozarolniczego, planujący założenie / rozwój istniejącego biznesu opartego o potencjał kulturowy, przyrodniczy czy historyczny obszarów wiejskich.</t>
  </si>
  <si>
    <t>Polska Organizacja Turystyczna</t>
  </si>
  <si>
    <t>liczba stron internetowych/blogów</t>
  </si>
  <si>
    <t>liczba blogow</t>
  </si>
  <si>
    <t>liczba uczestników (blogerów)</t>
  </si>
  <si>
    <t>liczba odwiedzin obiektów</t>
  </si>
  <si>
    <t>liczba wykonanych relacji na 1 blogera</t>
  </si>
  <si>
    <t>Na drodze do odkryć - start Sieci Najciekawszych Wsi</t>
  </si>
  <si>
    <t>Celem operacji jest podniesienie praktycznej wiedzy członków PSORW oraz przedstawicieli co najmniej 10 miejscowości objętych Strategią SNW w zakresie spełnienia przez ich wsie standardów marki i przygotowanie ich do uzyskania Certyfikatu Uczestnika SNW poprzez organizację konferencji, warsztatów i wizyty studyjnej umożliwiających start Sieci Najciekawszych Wsi</t>
  </si>
  <si>
    <t xml:space="preserve">
liczba uczestnikow konferencji
</t>
  </si>
  <si>
    <t xml:space="preserve">
90
</t>
  </si>
  <si>
    <t>wiejscy liderzy, sołtysi, członkowie organizacji wiejskich, a także przedstawiciele lokalnych społeczności i samorządów zaangażowani w proces powstawania Sieci Najciekawszych Wsi, członkowie Polskiej Sieci Odnowy i Rozwoju Wsi oraz przedstawiciele miejscowości dotychczas nieobjętych strategią SNW, zainteresowani uzyskaniem certyfikatu uczestnika SNW.</t>
  </si>
  <si>
    <t>Gogolin
pl.Myśliwca 5
47325 Kamień Śląski</t>
  </si>
  <si>
    <t>liczba uczestników wizyt</t>
  </si>
  <si>
    <t>„EKO JEMY – NIE MARNUJEMY”</t>
  </si>
  <si>
    <t xml:space="preserve">Celem projektu jest dostarczenie grupom docelowym podstawowych informacji i wiedzy na temat potrzeby wprowadzania proekologicznych praktyk do funkcjonujących wzorców produkcji i konsumpcji w całym łańcuchu dostaw żywności. Cel ten dzieli się na dwa cele szczegółowe, skorelowane z wyodrębnionymi grupami celowymi projektu:
1. Dostarczenie producentom rolnym i dystrybutorom żywności informacji i wiedzy na temat problemu marnotrawstwa żywności oraz motywowanie ich do przechodzenia na proekologiczne metody produkcji oraz zasobooszczędnego i niskoemisyjnego zarządzania systemem dostaw, tworzenia krótkich kanałów sprzedaży i organizowania się w grupy producenckie i producencko-konsumenckie.
2. Dostarczenie konsumentom informacji i wiedzy na temat kwestii ekologicznych związanych z postępowaniem z żywnością, w szczególności na temat problemu jej marnotrawienia oraz potrzeby i zalet zwiększania konsumpcji żywności ekologicznej, w tym jej właściwego rozpoznawania, nabywania i przechowywania.
</t>
  </si>
  <si>
    <t xml:space="preserve">Warsztat
Konferencja
Stoisko wystawiennicze
Materiał drukowany
Analiza
Informacje w Internecie (filmiki poradnikowe)
Kampania informacyjna na stronie Jemy Eko na FB
Kampania media relations (informacje prasowe i infografiki)
Informacje i publikacje w Internecie (artykuły)
Kampania promująca w Internecie
Kampania edukacyjna producentów ekologicznych
 Kampania PRowa z udziałem blogera/ influencera
</t>
  </si>
  <si>
    <t>1. Producenci żywności (rolnicy), zarówno posiadający już atest produkcji metodami ekologicznymi, jak i producenci w trakcie przestawiania gospodarstwa na ekoprodukcję, jak również rolnicy w różnym stopniu zainteresowani podjęciem się produkcji żywności metodami ekologicznymi i ogólną ekologizacją sposobu wytwarzania żywności (w tym zmniejszeniem jej emisyjności i odpadowości). Ta grupa celowa obejmuje beneficjentów obszaru całej Polski. Do grupy tej zaliczają się również przetwórcy oraz dystrybutorzy żywności jako interesariusze łańcucha dostaw.
2. konsumenci żywności zainteresowani nabywaniem produktów wysokiej jakości żywieniowej i zdrowotnej, do których należą certyfikowane produkty ekologiczne. Do grupy tej należą w szczególności osoby młode oraz rodzice zainteresowani zdrowym odżywianiem dzieci i członków swoich rodzin. Pod względem ilościowym są to w przeważającej mierze mieszkańcy miast, osoby wykształcone i korzystające z internetowych środków komunikacji. Pod względem płci w grupie tej zdecydowanie przeważają kobiety. Grupa celowa obejmuje beneficjentów z obszaru całej Polski.</t>
  </si>
  <si>
    <t xml:space="preserve">ul. Ludwika Kickiego 1 nr lokalu U4
04-373 Warszawa
</t>
  </si>
  <si>
    <t>Liczba tytułów materiałów drukowanych</t>
  </si>
  <si>
    <t>Liczba egzemplarzy materiałów drukowanych</t>
  </si>
  <si>
    <t>Liczba informacji w internecie (filmiki poradnikowe)</t>
  </si>
  <si>
    <t>Liczba informacji w internecie (postów)</t>
  </si>
  <si>
    <t>Liczba informacji w internecie (informacje prasowe + infografiki)</t>
  </si>
  <si>
    <t>Liczba informacji w internecie (artykuły)</t>
  </si>
  <si>
    <t>Kampania promująca w Internecie
Liczba nowych użytkowników na FB</t>
  </si>
  <si>
    <t>Kampania promująca w Internecie
Liczba nowych użytkowników na stronie internetowej</t>
  </si>
  <si>
    <t>Kampania edukacyjna producentów ekologicznych Liczba odbiorców maili</t>
  </si>
  <si>
    <t>100-200</t>
  </si>
  <si>
    <t>Kampania z udziałem blogera
Liczba odbiorców blogera</t>
  </si>
  <si>
    <t>Wdrażanie Dyrektywy NEC oraz konkluzji BAT w zakresie redukcji emisji amoniaku z rolnictwa</t>
  </si>
  <si>
    <t>Celem głównym operacji jest podnoszenie świadomości i kształtowanie właściwych postaw rolników zmierzających do redukcji emisji zanieczyszczeń pochodzenia rolniczego, poprzez propagowanie zasad zrównoważonego rolnictwa w trakcie zorganizowanego seminarium, w wydanej publikacji w nakładzie 8 000 egzemplarzy oraz upowszechnienie  broszury skierowanej bezpośrednio do rolników, wydanej w nakładzie 15 000 egzemplarzy.
Cele szczegółowe operacji:
1. Upowszechnianie wiedzy i przygotowanie rolników do wdrożenia zapisów Dyrektywy NEC i konkluzji BAT w zakresie redukcji emisji amoniaku.
2. Identyfikacja i promocja  dobrych praktyk m.in. w zakresie gospodarki nawozowej, stosowania nowoczesnych technik chowu i żywienia zwierząt redukujących emisję zanieczyszczeń pochodzenia rolniczego. 
3. Aktywizacja środowiska mieszkańców wsi na rzecz poprawy jakości powietrza i wód, ochrony środowiska, oraz zrównoważonego rozwoju rolnictwa i obszarów wiejskich.</t>
  </si>
  <si>
    <t>Seminarium
Publikacja
Broszura</t>
  </si>
  <si>
    <t>Liczba seminarium</t>
  </si>
  <si>
    <t>W projekcie wyróżnimy dwie grupy docelowe naszych działań:
1) osoby reprezentujące instytucje na szczeblu centralnym i regionalnym, przedstawiciele kluczowych resortów, Głównego Inspektoratu Ochrony Środowiska, Krajowej Rady Izb Rolniczych, ARiMR, instytutów naukowych (IUNG, IRWiR, Instytut Zootechniki PIB, SGGW, ITP) Urzędów Marszałkowskich; jak i lokalnym (przedstawiciele urzędów gmin i starostw powiatowych), które decydują o kierunkach gospodarki środowiskowej na różnych szczeblach administracyjnych.
2) rolnicy i mieszkańcy wsi, do których zamierzamy trafić poprzez doradców z 16 Wojewódzkich Ośrodków Doradztwa Rolniczego oraz z 290 Punktów Powiatowych Zespołów Doradztwa Rolniczego i wszystkich oddziałów CDR. Pracownicy tych instytucji, a w szczególności doradcy rolni wykorzystają opracowany i wydany materiał do codziennej pracy z rolnikami. Finalnie 8 000 egz. publikacji i 15 000 egz. broszury trafi do rolników i mieszkańcom wsi oraz doradców.</t>
  </si>
  <si>
    <t xml:space="preserve">ul. Gombrowicza 19
01-682 Warszawa
</t>
  </si>
  <si>
    <t>Liczba tytułów broszury</t>
  </si>
  <si>
    <t>Liczba egzemplarzy broszury</t>
  </si>
  <si>
    <t>Zainspiruj się dziedzictwem</t>
  </si>
  <si>
    <t>Celem operacji jest wspieranie zrównoważonego i wielofunkcyjnego rozwoju obszarów wiejskich w oparciu o dziedzictwo kulturowe, które zostanie zachowane i wypromowane wśród 120 uczestników operacji, oraz zwiększenie udziału lokalnych społeczności w organizowaniu i wdrażaniu inicjatyw na rzecz rozwoju obszarów poprzez udział 120 mieszkańców obszarów wiejskich w operacji.</t>
  </si>
  <si>
    <t>Konferencja / wyjazd studyjny</t>
  </si>
  <si>
    <t>Mieszkańcy województw: dolnośląskiego, kujawsko-pomorskiego, lubelskiego, lubuskiego, łódzkiego, małopolskiego, mazowieckiego, opolskiego, podkarpackiego, podlaskiego, pomorskiego, śląskiego, świętokrzyskiego, warmińsko-mazurskiego, wielkopolskiego, zachodniopomorskiego, zrzeszeni w grupach formalnych i nieformalnych, prowadzących działalność w zakresie sztuki, rękodzieła, kulinariów, promujących dziedzictwo kulturowe, kulinarne, folklor, zwyczaje i tradycje na obszarach wiejskich, których celem jest rozwój lokalny i poprawa sytuacji społeczno-zawodowej na obszarach wiejskich, oraz przedstawiciele organizacji i instytucji wspierających obszary wiejskie z ww. województw.</t>
  </si>
  <si>
    <t>Warmińsko - Mazurska Izba Rolnicza</t>
  </si>
  <si>
    <t>ul. Towarowa 1
10-416 Olsztyn</t>
  </si>
  <si>
    <t xml:space="preserve">
Przedsiębiorcze obszary wiejskie</t>
  </si>
  <si>
    <t>Głównym celem proponowanej operacji jest przekazanie wiedzy i wymiana doświadczeń na temat najlepszych działań kreujących przedsiębiorczość na obszarach wiejskich. 
Temat 8: Wspieranie rozwoju przedsiębiorczości na obszarach wiejskich przez podnoszenie poziomu wiedzy i umiejętności w obszarach innych niż wskazane w pkt. 4.7</t>
  </si>
  <si>
    <t>CDR Brwinów</t>
  </si>
  <si>
    <t>ul. Pszczelińska 99, 05-840 Brwinów</t>
  </si>
  <si>
    <t>przykłady dobrych praktyk</t>
  </si>
  <si>
    <t>„Przestrzeń przyjazna przyrodzie - współczesne trendy w procesie zarządzania obszarami wiejskimi”</t>
  </si>
  <si>
    <t>CDR O/Kraków</t>
  </si>
  <si>
    <t>ul. Meislesa 1, 31-063 Kraków</t>
  </si>
  <si>
    <t>publikacja elektroniczna</t>
  </si>
  <si>
    <t>XVIII Ogólnopolskie Sympozjum Agroturystyczne</t>
  </si>
  <si>
    <t>Celem konferencji jest integracja środowisk skupionych wokół rozwoju turystyki wiejskiej oraz ustanowienie płaszczyzny wymiany wiedzy i doświadczeń pomiędzy nauką, instytucjami publicznymi i praktyką. Konferencja organizowana jest cyklicznie od 1993 roku, początkowo corocznie, a następnie w cyklu dwuletnim - każdorazowo w innej części Polski, stwarzając, poza merytoryczną dyskusją, dodatkowe szanse prezentacji i promocji dobrych praktyk z poszczególnych regionów.  Uczestnikami konferencji będą przedstawiciele wszystkich środowisk angażujących się w rozwój agroturystyki i turystyki wiejskiej w Polsce tj. nauki, doradztwa, organizacji pozarządowych, lokalnych grup działania, lokalnych i regionalnych organizacji turystycznych, administracji państwowej i samorządowej. Planowane w roku 2019 sympozjum będzie skupione wokół szeroko rozumianych zagadnień polskiego dziedzictwa kulturowego w kontekście szans rozwojowych dla turystyki wiejskiej oraz nowych możłiwości zatrudnienia na obszarach wiejskich związanych z kreowaniem specjalitycznych ofert turystycznych,  interpretacją dziedzictwa oraz usługami czasu wolnego.</t>
  </si>
  <si>
    <t>Konferencja, publikacja/materiał drukowany</t>
  </si>
  <si>
    <t xml:space="preserve">Przedstawiciele instytucji naukowych, doradztwa rolniczego, organizacji pozarządowych (w tym Lokalnych Grup Działania), lokalnych i regionalnych organizacji turystycznych, administracji państwowej i samorządowej. </t>
  </si>
  <si>
    <t>CDR O/ Kraków</t>
  </si>
  <si>
    <t>ul. Meiselsa 1, 31-063 Kraków</t>
  </si>
  <si>
    <t>publikacja naukowa</t>
  </si>
  <si>
    <t>Promocja dobrych praktyk w zakresie rozwoju obszarów wiejskich na bazie Ogólnopolskiej Sieci Zagród Edukacyjnych</t>
  </si>
  <si>
    <t xml:space="preserve">Celem operacji jest wzmocnienie potencjału Ogólnopolskiej Sieci Zagród Edukacyjnych poprzez wykonanie i dystrybucję materiałów promocyjnych upowszechniających ideę edukacji w gospodarstwach rolnych. Operacja obejmuje przygotowanie szerokiego zestawu materiałów promocyjnych, w tym między innymi wykonanie projektu i druk 5 rodzajów pocztówek nawiązujących do 5 celów edukacyjnych sieci, (tj. edukacja w zakresie produkcji roślinnej, edukacja w zakresie produkcji zwierzęcej, edukacja w zakresie przetwórstwa płodów rolnych, edukacja w zakresie świadomości ekologicznej i konsumenckiej, edukacja w zakresie dziedzictwa kultury materialnej wsi,  tradycyjnych zawodów, rękodzieła i twórczości ludowej), zaprojektowanie i wykonanie ulotek. Wytworzone materiały promocyjne zostaną rozdystrybuowane wśród obecnych i potencjalnych członków Sieci. </t>
  </si>
  <si>
    <t>ulotka - sztuki</t>
  </si>
  <si>
    <t>mieszkańcy obszarów wiejskich, szkoły i przedszkola, odbiorcy wydarzeń targowych, turyści indywidualni, doradcy rolni</t>
  </si>
  <si>
    <t>Centrum Doradztwa Rolniczego Oddział w Krakowie</t>
  </si>
  <si>
    <t>pocztówki - sztuki</t>
  </si>
  <si>
    <t>informatory - sztuki</t>
  </si>
  <si>
    <t>Celem operacji jest usprawnienie systemu produkcji żywności ekologicznej poprzez wymianę wiedzy i doświadczeń pomiędzy podmiotami; zatrzymanie spadkowej tendencji ilości gospodarstw produkujących metodami ekologicznymi, wymiana wiedzy między środowiskiem naukowym a podmiotami pracującymi na rzecz rolnictwa ekologicznego  w zakresie najnowocześniejszych metod produkcji ekologicznej, zapoznanie z nowymi technologiami i innowacyjnymi rozwiązaniami oraz uwarunkowaniami organizacyjnymi wynikającymi z rodzaju prowadzonej działalności rolniczej o zróżnicowanych kierunkach w  rolnictwie ekologicznym, doskonalenie wiedzy rolników i doradców rolniczych w zakresie prowadzenia upraw i przetwórstwa metodami ekologicznymi, wzrost świadomości konsumentów w zakresie rolnictwa ekologicznego.</t>
  </si>
  <si>
    <t>forma operacji</t>
  </si>
  <si>
    <t>CDR O/Radom</t>
  </si>
  <si>
    <t>26-600 Radom, ul. Chorzowska 16/18.</t>
  </si>
  <si>
    <t>liczba</t>
  </si>
  <si>
    <t>Przetwarzanie i sprzedaż żywności z gospodarstw rolnych</t>
  </si>
  <si>
    <t>Celem operacji jest  przekazanie wiedzy i informacji na temat możliwości oraz wymagań  przy  produkcji żywności i jej sprzedazy   w ramach krótkich łańcuchów dostaw (rolniczy handel detaliczny). Przykładowe rozwiązania organizacji działalności produkcji i przetwórstwa zywności w wybraanych gospodarstwach rolnych.</t>
  </si>
  <si>
    <t>Odbiorcy zainteresowani problematyką związaną z przetważniem produktów rolnych i wprowadzaniem ich do obrotu.  Rolnicy, doradcy,  przedsiębiorcy, administracja rządowa i samorządowa</t>
  </si>
  <si>
    <t>konferencja ponadregionalna</t>
  </si>
  <si>
    <t>stoiska konsultacyjno-doradcze</t>
  </si>
  <si>
    <t>Wyzwania środowiskowe w rolnictwie</t>
  </si>
  <si>
    <t xml:space="preserve">Celem operacji jest  jest przekazanie wiedzy i informacji na temat wyzwań wynikających z Wspólnej Polityki Rolnej dotyczących wprowadzanych Dyrektyw środowiskowych: Programu azotanowego,Dyrektywy NEC i BAT oraz zapobiegania emisji fosforu.  </t>
  </si>
  <si>
    <t>Konferencja krajowa z warsztatami w gospodarstwach rolnych</t>
  </si>
  <si>
    <t xml:space="preserve">Rolnicy, przedsiębiorcy - mieszkańcy obszarów wiejskich, jednostki doradzwa rolniczego, administracja rządowa i samorządowa, instytucje pracujące na rzecz rolnictwa  </t>
  </si>
  <si>
    <t>liczba wyjazdów</t>
  </si>
  <si>
    <t xml:space="preserve">1, 2, 3, 4, 5, 6 </t>
  </si>
  <si>
    <t xml:space="preserve">Co to jest KSOW? Promocja KSOW oraz dobrych praktyk w zakresie rozowju obszarów wiejskich </t>
  </si>
  <si>
    <t xml:space="preserve">Celem operacji  jest rozpowszechnianie informacji o Krajowej Sieci Obszarów Wiejskich, o jej strukturze, zasadach i metodach działania  w szczególności  o gromadzeniu dobrych praktyk . Animowane filmy będą stanowiły informację o  gromadzeniu dobrych praktyk oraz możliwości wykorzystywania ich jako inspiracje w dzialności podmiotów na obszarach wiejskich. </t>
  </si>
  <si>
    <t>film do zamieszczenia w internecie</t>
  </si>
  <si>
    <t xml:space="preserve">film </t>
  </si>
  <si>
    <t xml:space="preserve">Grupę docelowa operacji będą stanowić partnerzy KSOW, mieszkańcy obszarów wiejskich, podmioty wspierjące rozwój obszaów wiejskich i działające na obszarach wiejskich. </t>
  </si>
  <si>
    <t>CDR O/ Warszawa</t>
  </si>
  <si>
    <t>ul. Wspólna 30, Warszawa</t>
  </si>
  <si>
    <t xml:space="preserve">Jak to robicie? Partnerskie spotkania z przedstawicielami europejskich sieci obszarów wiejskich i powiązanych </t>
  </si>
  <si>
    <t xml:space="preserve">Celem operacji jest  wymiana informacji na temat polityki rozwoju obszarów wiejskich w państwach członkowskich i efektywnego wdrażania PROW 2014-2020.  Realizacja operacji przyczyni się do identyfikowania i zbierania przykładów udanych projektów dotyczących rozwoju obszarów wiejskich w UE, wspierania działalności KSOW, promowania współpracy międzynarodowej. </t>
  </si>
  <si>
    <t xml:space="preserve">
Grupę docelową operacji stanowić będą przedstawiciele jednostek wsparcia sieci w tym, w  szczególności Jednostek  Regionalnych KSOW,  Jednostki Centralnej</t>
  </si>
  <si>
    <t>CDR O/Warszawie</t>
  </si>
  <si>
    <r>
      <t>Międzynarodowe warsztaty na temat inteligentnych wsi (</t>
    </r>
    <r>
      <rPr>
        <i/>
        <sz val="11"/>
        <rFont val="Calibri"/>
        <family val="2"/>
        <charset val="238"/>
        <scheme val="minor"/>
      </rPr>
      <t>Smart Village</t>
    </r>
    <r>
      <rPr>
        <sz val="11"/>
        <rFont val="Calibri"/>
        <family val="2"/>
        <charset val="238"/>
        <scheme val="minor"/>
      </rPr>
      <t>)</t>
    </r>
  </si>
  <si>
    <r>
      <t xml:space="preserve">Celem operacji jest zebranie przykładów inicjatyw w zakresie głównych problemów rozwoju obszarów wiejskich wsi oraz zgromadzenie skutecznych pomysłów i inicjatyw służących rozwiązywaniu tych problemów zgodnych z podejściem </t>
    </r>
    <r>
      <rPr>
        <i/>
        <sz val="11"/>
        <rFont val="Calibri"/>
        <family val="2"/>
        <charset val="238"/>
        <scheme val="minor"/>
      </rPr>
      <t>Smart Village</t>
    </r>
    <r>
      <rPr>
        <sz val="11"/>
        <rFont val="Calibri"/>
        <family val="2"/>
        <charset val="238"/>
        <scheme val="minor"/>
      </rPr>
      <t>.</t>
    </r>
  </si>
  <si>
    <t>Warsztaty międzynarodowe</t>
  </si>
  <si>
    <t>Liderzy organizacji pozarządowych zajmujący się rozwiązywaniem problemów mieszkańców obszarów wiejskich oraz przedstawiciele jednostek wsparcia sieci.</t>
  </si>
  <si>
    <r>
      <t xml:space="preserve">publikacja elektroniczna przedstwiająca podejście </t>
    </r>
    <r>
      <rPr>
        <i/>
        <sz val="11"/>
        <rFont val="Calibri"/>
        <family val="2"/>
        <charset val="238"/>
        <scheme val="minor"/>
      </rPr>
      <t>Smart Village</t>
    </r>
    <r>
      <rPr>
        <sz val="11"/>
        <rFont val="Calibri"/>
        <family val="2"/>
        <charset val="238"/>
        <scheme val="minor"/>
      </rPr>
      <t xml:space="preserve"> na przykładach z Europy środkowej</t>
    </r>
  </si>
  <si>
    <t>Przeszkolenie hodowców bydła mlecznego, doradców i zootechników z nimi współpracjących, podczas dwóch trzydniowych szkoleń, omówienie oraz praktyczne zaprezentowanie aktualnych rozwiązań w zakresie rolnictwa precyzyjnego w obszarze hodowli bydła mlecznego oraz opracowanie monografii o tej samej tematyce.</t>
  </si>
  <si>
    <t>Opracowanie oddolnej strategii rozwoju rolnictwa ekologicznego w Polsce przez podjęcie działań zmierzających do wyznaczenia kierunków rozwoju poprzez aktywne uczestnictwo rolników i producentów ekologicznych, integracja środowiska producentów żywności ekologicznej, popularyzowanie żywności ekologicznej wśród konsumentów i wzrost świadomości, umożliwienie przedstawienia korzyści płynących z rejestracji produktu ekologicznego oraz promocja produktów żywnościowych chronionych znakiem „euroliścia”.</t>
  </si>
  <si>
    <t xml:space="preserve"> Projekt skierowany jest do mieszkańców obszarów wiejskich z terenu 5 województw: małopolskiego, łódzkiego, lubelskiego, świętokrzyskiego, mazowieckiego, w tym: rolnicy i mieszkańcy obszarów wiejskich, przetwórcy, osoby prowadzące gospodarstwa agroturystyczne, restauratorzy, właściciele punktów gastronomicznych, mieszkańcy terenów wiejskich </t>
  </si>
  <si>
    <t xml:space="preserve"> Operacja skierowana jest do: 
- mieszkańców wsi prowadzących lub planujących podjęcie działalności turystycznej, 
- podmiotów prowadzących lub planujących podjęcie działalności turystycznej na wsi,
- turystów korzystających lub chcących skorzystać z bazy turystyki wiejskiej</t>
  </si>
  <si>
    <t xml:space="preserve"> konferencja krajowa z wyjazdem studyjnym</t>
  </si>
  <si>
    <t>Centrum Doradztwa Rolniczego w Brwinowie</t>
  </si>
  <si>
    <t xml:space="preserve">przedstawiciele Instytucji naukowych, przedstawiciele szkół rolniczych, pracownicy JDR.  </t>
  </si>
  <si>
    <t xml:space="preserve">Celem operacji jest wypracowanie praktycznych i możliwych do realizacji propozycji rozwiązań głównych problemów identyfikowanych przez przedstawicieli nauki, oświaty i doradztwa w zakresie transferu wiedzy i innowacji. </t>
  </si>
  <si>
    <t>Nauka-Edukacja-Doradztwo</t>
  </si>
  <si>
    <t>opracowanie</t>
  </si>
  <si>
    <t>opracowanie systemu rozpowszechniania informacji</t>
  </si>
  <si>
    <t>Pracownicy CDR i WODR, przedstawiciele Instytucji Naukowych, przedstawiciele gospodarstw demonstracyjnych,  eksperci IT, rolnicy</t>
  </si>
  <si>
    <r>
      <t>Celem operacji jest opracowanie systemu rozpowszechnienia informacji o gospodarstwach demonstracyjnych, jako efektywnej formie transferu wiedzy i innowacji.  W ramach  warsztów przygotowane zostaną</t>
    </r>
    <r>
      <rPr>
        <b/>
        <sz val="11"/>
        <rFont val="Calibri"/>
        <family val="2"/>
        <scheme val="minor"/>
      </rPr>
      <t xml:space="preserve"> </t>
    </r>
    <r>
      <rPr>
        <sz val="11"/>
        <rFont val="Calibri"/>
        <family val="2"/>
        <scheme val="minor"/>
      </rPr>
      <t xml:space="preserve">założenia merytoryczne i IT, którego efektem będzie opracowanie projektu narzędzia internetowego sieci gospodarstw demonstracyjnych w Polsce. Konferencja, w ramach której zostanie zaprezentowane  gospodarstwo demonstracyjne,  ma na celu wymianę informacji na temat potrzeb prowadzenia demonstracji, sieciowania i funkcjonowania gospodarstw demonstracyjnych oraz stworzenia bazy gospodarstw demonstracyjnych.
</t>
    </r>
  </si>
  <si>
    <t>Gospodarstwa demonstracyjne efektywnym instrumentem transferu wiedzy i  innowacji w rolnictwie</t>
  </si>
  <si>
    <r>
      <t>przedstawiciele: jednostek doradztwa rolniczego, nauki, administracji rządowej i samorządowej,</t>
    </r>
    <r>
      <rPr>
        <sz val="11"/>
        <color rgb="FF00B050"/>
        <rFont val="Calibri"/>
        <family val="2"/>
        <charset val="238"/>
      </rPr>
      <t xml:space="preserve"> </t>
    </r>
    <r>
      <rPr>
        <sz val="11"/>
        <color theme="9" tint="-0.249977111117893"/>
        <rFont val="Calibri"/>
        <family val="2"/>
        <charset val="238"/>
      </rPr>
      <t>i</t>
    </r>
    <r>
      <rPr>
        <sz val="11"/>
        <rFont val="Calibri"/>
        <family val="2"/>
        <charset val="238"/>
      </rPr>
      <t xml:space="preserve">nstytucji pracujacych na rzecz rolnictwa, rolnicy, przedsiębiorcy </t>
    </r>
  </si>
  <si>
    <t>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t>
  </si>
  <si>
    <t>IV Forum wiedzy i innowacji</t>
  </si>
  <si>
    <t>liczba warsztatów terenowych</t>
  </si>
  <si>
    <t>III i IV</t>
  </si>
  <si>
    <t xml:space="preserve">Rolnicy, nauczyciele szkół rolniczych, pracownicy jednostek doradztwa rolniczego </t>
  </si>
  <si>
    <t>Szkolenia + warsztaty terenowe</t>
  </si>
  <si>
    <t>Celem operacji jest wzmocnienie powiązań między różnymi ogniwami agrobiznesu oraz świata nauki, w celu transferu wiedzy w zakresie nowoczesnych systemów zarządzania w chowie bydła oraz transferu innowacji w sektorze rolniczym.</t>
  </si>
  <si>
    <t>Transfer wiedzy w zakresie nowoczesnych systemów zarządzania w chowie bydła</t>
  </si>
  <si>
    <t>Pracownicy CDR wykonujący działania na rzecz tworzenia i wspierania Grup Operacyjnych EPI oraz upowszechniania innowacji.</t>
  </si>
  <si>
    <t>udział w  międzynarodowym spotkaniu</t>
  </si>
  <si>
    <t xml:space="preserve">Celem operacji jest zacieśnienie współpracy międzynarodowej poprzez udział w wydarzeniach, organizowanych na szczeblu międzynarodowym, poświęconych promowaniu i upowszechnianiu innowacji w rolnictwie, produkcji żywności i na obszarach wiejskich, a także poświęconych możliwości tworzenia i funkcjonowania  Grup Operacyjnych EIP.  Operacja przyczyni się do tworzenia międzynarodowej sieci kontaktów oraz promowania polskich Grup Operacyjnych. </t>
  </si>
  <si>
    <t>Sieciowanie Polskich Innowacji i Grup Operacyjnych na poziomie międzynarodowym</t>
  </si>
  <si>
    <t>ul.Tkacka 5, 
42-200 Częstochowa</t>
  </si>
  <si>
    <t>Częstochowskie Stowarzyszenie Rozwoju Małej Przedsiębiorczości</t>
  </si>
  <si>
    <t>Rolnicy, przedsiębiorcy, przedstawiciele organizacji pozarządowych oraz osoby lub przedstawiciele podmiotów zaineresowanych tematyką operacji.</t>
  </si>
  <si>
    <t>Celem operacji jest zwiększenie wiedzy uczestników operacji we wdrażaniu innowacyjnych technologii w zakresie produkcji rolniczej w oparciu o farmy wertykalne,  na podstawie przykładów dobrych praktyk z Holandii, wśród 30 uczestników operacji zainteresowanych możliwością współpracy we wdrażaniu tej wiedzy. Operacja przyczyni się do poszukiwania potencjalnych członków Grup Operacyjnych EPI.</t>
  </si>
  <si>
    <t>Farmy wertykalne przyszłością zrównoważonej produkcji żywności</t>
  </si>
  <si>
    <t>liczba wydanych publikacji (broszur)</t>
  </si>
  <si>
    <t xml:space="preserve">liczba uczestników wyjazdu studyjnego </t>
  </si>
  <si>
    <t>ul. Jagiellońska 91, 
10-356 Olsztyn</t>
  </si>
  <si>
    <t xml:space="preserve">Rolnicy, przedstawiciele instytucji działających na rzecz rozwoju rolnictwa oraz osoby zainteresowane produkcją ekologiczną. Grupa docelowa obejmuje cztery województwa: warmińsko-mazurskie, pomorskie, kujawsko-pomorskie i mazowieckie. </t>
  </si>
  <si>
    <t>wyjazd studyjny, publikacja (broszura)</t>
  </si>
  <si>
    <t xml:space="preserve">Celem operacji jest pomoc w utworzeniu potencjalnej grupy operacyjnej dotyczącej rolnictwa ekologicznego poprzez przedstawienie uczestnikom innowacyjnych rozwiązań, metod dotyczących produkcji ekologicznej, sprzedaży produktów ekologicznych w oparciu o krótkie łańcuchy dostaw, jak również podniesienie wiedzy o działaniu „Współpraca” w ramach Programu Rozwoju Obszarów Wiejskich 2014-2020 oraz zasadach tworzenia i realizacji projektów przez grupy operacyjne, zdobycie nowych doświadczeń dotyczących w.w sektora. Realizacja celu przyczyni się do rozwoju gospodarstw ekologicznych oraz podniesienia świadomości ekologicznej uczestników wyjazdu. </t>
  </si>
  <si>
    <t>Innowacje w prowadzeniu gospodarstwa ekologicznego</t>
  </si>
  <si>
    <t>ul. Rakowiecka 36, 
02-532 Warszawa</t>
  </si>
  <si>
    <t xml:space="preserve">Instytut Biotechnologii Przemysłu Rolno-Spożywczego 
im. prof. Wacława Dąbrowskiego
</t>
  </si>
  <si>
    <t>Pracownicy jednostek doradztwa rolniczego, rolnicy.</t>
  </si>
  <si>
    <t>Celem operacji jest wsparcie inicjatyw dążących do utworzenia potencjalnych grup operacyjnych, poprzez przekazanie uczestnikom operacji wiedzy i innowacyjnych rozwiązań w zakresie przetwórstwa i bezpieczeństwa zdrowotnego żywności a także zaprezentowanie najnowszych osiągnięć naukowych. Podniesienie poziomu wiedzy i kompetencji pracowników jednostek doradztwa rolniczego i rolników zajmujących się lub planujących produkcję żywności w gospodarstwach rolnych, w celu zwiększenia zainteresowania produkcją żywności w gospodarstwach rolniczych na terenach wiejskich, poprzez uruchamianie lokalnej produkcji.</t>
  </si>
  <si>
    <t>Produkcja bezpiecznej zdrowotnie żywności w gospodarstwach rolniczych w aspekcie rozwoju Rolniczego Handlu Detalicznego</t>
  </si>
  <si>
    <t>ul. Słowackiego 7, 
23-210 Kraśnik</t>
  </si>
  <si>
    <t xml:space="preserve">Lokalna Grupa Działania Ziemi Kraśnickiej </t>
  </si>
  <si>
    <t xml:space="preserve">Rolnicy lub grupy rolników, posiadacze lasów, przedstawiciele jednostek naukowych,
przedsiębiorcy, przedstawiciele
podmiotów doradczych oraz przedstawiciele innych jednostek, które mogą wchodzić w skład grup operacyjnych EPI.
</t>
  </si>
  <si>
    <t>Celem operacji jest podniesienie wiedzy i umiejętności w zakresie innowacyjnych rozwiązań stymulujących rozwój obszarów wiejskich na przykładzie sektora agralnego Holandii, ze szczególnym uwzględnieniem działalności holenderskich grup operacyjnych EPI oraz innych organizacji wspierających holenderskich rolników planujących wdrażanie innowacji w aplikowaniu do środków unijnych i budżetu Państwa. Holenderskie GO EPI będą dobrym przykładem oraz mogą zainspirować uczestników operacji do założenia grup operacyjnych EPI w Polsce, co może przełoży się do zwiększenia innowacyjnych rozwiązań w rolnictwie, produkcji żywności oraz może spowodować wzrost miejsc pracy na obszarach wiejskich.</t>
  </si>
  <si>
    <t>Innowacje szansą na rozwój obszarów wiejskich</t>
  </si>
  <si>
    <t>Rolnicy, przedsiębiorcy, przedstawiciele organizacji pozarządowych oraz inne osoby zainteresowane tematyką operacji. Grupa docelowa obejmuje 4 województwa: śląskie, małopolskie, podlaskie i świętokrzyskie.</t>
  </si>
  <si>
    <t>Celem projektu jest przekazanie doświadczeń włoskich rolników oraz wiedzy know-how z zakresu innowacyjnej uprawy i przetwórstwa trufli wśród 30 mieszkańców obszarów wiejskich województw śląskiego, podlaskiego, świętokrzyskiego i małopolskiego, w tym min. 15 w wieku do 35 lat, zainteresowanych możliwością współpracy we wdrażaniu tej wiedzy. Uczestnicy operacji otrzymają wiedzę nt. działania Współpraca i możliwości współdziałania przy realizacji innowacyjnych wdrożeń w rolnictwie i na obszarach wiejskich.</t>
  </si>
  <si>
    <t>Uprawa i przetwórstwo trufli szansą na konkurencyjność małych gospodarstw rolnych</t>
  </si>
  <si>
    <t>Minikowo 1, 
89-122 Minikowo</t>
  </si>
  <si>
    <t>Rolnicy, mieszkańcy obszarów wiejskich, doradcy rolniczy, przedstawiciele Kujawsko-Pomorskiego Ośrodka Doradztwa Rolniczegow Minikowie, przedstawiciele uczelni wyższych. Grupa docelowa obejmuje 4 województwa: kujawsko-pomorskie, wielkopolskie, zachodniopomorskie i dolnośląskie.</t>
  </si>
  <si>
    <t xml:space="preserve">Celem operacji jest podniesienie poziomu wiedzy i kompetencji 26 uczestników wyjazdu studyjnego w zakresie  dystrybucji, promocji i produkcji produktów lokalnych poprzez prezentację dobrych praktyk, ze szczególnym uwzględnieniem roli współpracy w rozwoju krótkich łańcuchów dostaw żywności a także stworzenie warunków do nawiązywania i poszukiwania partnerstw pomiędzy podmiotami rynkowymi. </t>
  </si>
  <si>
    <t>Dobre przykłady współpracy wytwórców lokalnej żywności na przykładzie doświadczeń zagranicznych i polskich</t>
  </si>
  <si>
    <t>Pracownicy CDR i WODR realizujący zadania na rzecz SIR, przedstawiciele MRiRW i ARiMR</t>
  </si>
  <si>
    <t>Operacja ma celu zapoznanie jej uczestników z innowacjami wdrażanymi  w rolnictwie na terenie północnych Włoch przez działające tam Grupy Operacyjne EPI oraz zapoznanie z włoskim systemem wspierania innowacji w rolnictwie w ramach EIP-AGRI. Operacja przyczyni sie również do  nawiązania międzynarodowych kontaktów.</t>
  </si>
  <si>
    <t>Śladami innowacji w rolnictwie północnych Włoch</t>
  </si>
  <si>
    <t xml:space="preserve">Partnerzy zarejestrowani w bazie Partnerów SIR, potencjalni Partnerzy SIR, pracownicy CDR oraz WODR, przedstawiciele Grup Operacyjnych EPI.  </t>
  </si>
  <si>
    <t xml:space="preserve">Konferencja </t>
  </si>
  <si>
    <t>Celem operacji jest  wspieranie  aktywnego tworzenia sieci kontaktów pomiędzy podmiotami zainteresowanymi oraz wspierającymi wdrażanie innowacyjnych rozwiązań w rolnictwie, produkcji żywności, leśnictwie i na obszarach wiejskich. Oceracja ma również na celu ułatwianie wymiany wiedzy, doświadczeń oraz dobrych praktyk w zakresie realizowania projektów mających podnieść poziom innowacyności polskiego sektora rolno-spożywczego, ze szczególnych uwzględnieniem wielopodmiotowego podejścia na przykładzie polskich Grup Operacyjnych EPI.</t>
  </si>
  <si>
    <t>II Forum „Sieciowanie Partnerów SIR”</t>
  </si>
  <si>
    <t>Rolnicy, pracownicy jednostek doradztwa rolniczego, naukowcy, przedsiębiorcy oraz inne osoby i podmioty zainteresowane tworzeniem Grup Operacyjnych EPI.</t>
  </si>
  <si>
    <t xml:space="preserve">szkolenia 
</t>
  </si>
  <si>
    <t xml:space="preserve"> 
Operacja ma na celu przekazanie informacji dotyczących działania "Współpraca" w ramach PROW 2014-2020 oraz tworzenia Grup Operacyjnych EPI i realizacji projektów przez te Grupy. Przekazanie w ramach szkoleń wiedzy i umiejętności zawiązywania Grup Operacyjnych na rzecz innowacji pozwoli na ściślejszą współpracę między różnymi instytucjami oraz na promocję wielopodmiotowych projektów na rzecz wdrażania innowacji w sektorze rolno-spożywczym. Operacja wspiera budowę sieci powiązań między sferą nauki i biznesu, a rolnictwem i doradztwem. 
</t>
  </si>
  <si>
    <t>Partnerstwo dla rozwoju III</t>
  </si>
  <si>
    <t>Pracownicy CDR i WODR, przedstawiciele MRiRW oraz ARiMR</t>
  </si>
  <si>
    <t>liczba spotkań informacyjno-szkoleniowych</t>
  </si>
  <si>
    <t>spotkania informacyjno-szkoleniowe</t>
  </si>
  <si>
    <t xml:space="preserve">Przedmiotem operacji jest zorganizowanie spotkań informacyjno-szkoleniowych dla pracowników CDR i WODR pełniących rolę koordynatorów SIR, brokerów innowacji oraz innych osób wspierających działania na rzecz SIR. Celem operacji jest kontynuacja cyklicznych spotkań podczas których uczestnicy wymieniają się doświadczeniami oraz dobrymi praktykami z zakresu funkcjonowania i realizacji zadań SIR oraz wspierania tworzących sie Grup Operacyjnych EPI, uzyskują bieżące informacje dotyczące działania "Współpraca" w ramach PROW 2014-2020 oraz pomocy technicznej w ramach PROW 2014-2020, a także doskonalą umiejętności miękkie.
</t>
  </si>
  <si>
    <t>Spotkania informacyjno-szkoleniowe dla pracowników WODR oraz CDR wykonujących i wspierających zadania na rzecz SIR</t>
  </si>
  <si>
    <t>I dzień = 80 osób + 3 wolnych słuchaczy, II dzień = 100 osób</t>
  </si>
  <si>
    <t>ul. Pszczelińska 99, 
05-840 Brwinów</t>
  </si>
  <si>
    <t xml:space="preserve">Doradcy, rolnicy ekologiczni, przedstawiciele nauki, biznesu i administracji </t>
  </si>
  <si>
    <t>Konferencja 2 dniowa</t>
  </si>
  <si>
    <t xml:space="preserve">Przedmiotem operacji jest przedstawienie najlepszych, innowacyjnych rozwiązań w gospodarstwach ekologicznych ( uprawa mieszanek, permakultury), wymiana doświadczeń między rolnikami, doradcami. Ponadto uczestnicy drugiego dnia wezmą udział w najważniejszym i największym wydarzeniu branży ekoproduktów w Polsce i Europie Środkowo-Wschodniej w XI Międzynaroowych Targach Żywności Ekologicznej i Naturalnej NATURA FOOD. </t>
  </si>
  <si>
    <t>Możliwości przeprojektowania systemu upraw w gospodarstwach ekologicznych.
Jak prowadzić nawożenie  w zgodzie z nowymi przepisami programu azotanowego.</t>
  </si>
  <si>
    <t>ul. Tkacka 5/6,  
42-200 Częstochowa</t>
  </si>
  <si>
    <t>Rolnicy, przedsiębiorcy, doradcy, naukowcy.</t>
  </si>
  <si>
    <t>liczba uczestników  konferencji</t>
  </si>
  <si>
    <t>4 konferencje</t>
  </si>
  <si>
    <t xml:space="preserve">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Tematem operacji są innowacyjne metody produkcji w małych gospodarstwach rolnych, w tym w zakresie małego przetwórstwa w województwach: śląskim, małopolskim, świętokrzyskim oraz podkarpackim. </t>
  </si>
  <si>
    <t>Cykl konferencji w zakresie innowacyjnych rozwiązań w małych gospodarstwach rolnych</t>
  </si>
  <si>
    <t xml:space="preserve"> broszura (liczba egzemplarzy)</t>
  </si>
  <si>
    <t>rolnicy, doradcy, przedstawiciele samorządu rolniczego, przedstawiciele nauki oraz przedstawiciele innych organizacji czy instytucji  działających na rzecz rozwoju rolnictwa</t>
  </si>
  <si>
    <t>liczba uczestników operacji</t>
  </si>
  <si>
    <t>Spotkanie, wyjazd studyjny, konferencja, broszura</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</si>
  <si>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</si>
  <si>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 xml:space="preserve">Budowanie sieci partnerstw w celu wdrażania innowacji w zakresie wprowadzania do obrotu żywności wysokiej jakości </t>
  </si>
  <si>
    <t>Maderskiego 3, 
83-422 Lubań</t>
  </si>
  <si>
    <t xml:space="preserve">Rolnicy, przedsiębiorcy, członkowie grup producenckich, doradcy 
i specjaliści ODR-ów oraz naukowców z Uniwersytetu Technologiczno-Przyrodniczego w Bydgoszczy i/lub Uniwersytetu Przyrodniczego w Poznaniu
</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</si>
  <si>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</si>
  <si>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Promocja innowacji w hodowli bydła mięsnego podczas Europejskich Targów Hodowlanych w Clermont-Ferrand</t>
  </si>
  <si>
    <t>177</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</si>
  <si>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</si>
  <si>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</si>
  <si>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Spotkania informacyjno-szkoleniowe dla brokerów innowacji oraz pracowników CDR i ODR wspierających prace związane z wrażaniem działania „Współpraca”</t>
  </si>
  <si>
    <t xml:space="preserve">dzień I -  70 osób + 1 wolny słuchacz
dzień II - 66  osób + 2 wolnych słuchaczy </t>
  </si>
  <si>
    <t>liczba uczestników szkolenia nr 2</t>
  </si>
  <si>
    <t>dzień I - 51 osób + 1 wolny słuchacz  
dzień II - 51 osób</t>
  </si>
  <si>
    <t>liczba uczestników szkolenia nr 1</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</si>
  <si>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</si>
  <si>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szkolenia ( 2 x 2 dni)</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</si>
  <si>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</si>
  <si>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Partnerstwo dla rozwoju II</t>
  </si>
  <si>
    <t>10.000</t>
  </si>
  <si>
    <t>Doradcy, nauka, rolnicy, przedsiębiorcy oraz wszyscy zainteresowani działaniem Współpraca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</si>
  <si>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</si>
  <si>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 xml:space="preserve"> „Działanie Współpraca” wspierające wdrażanie innowacyjnych rozwiązań w rolnictwie </t>
  </si>
  <si>
    <t>150 (dodatkowo I dnia 41 wolnych słuchaczy)</t>
  </si>
  <si>
    <t xml:space="preserve">Doradcy, przedstawiciele instytucji pracujcych na rzecz rolnictwa, rolnicy, przedstawiciele nauki, administracja rządowa </t>
  </si>
  <si>
    <t>Konferencja 2-dniowa</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</si>
  <si>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t>
  </si>
  <si>
    <t xml:space="preserve">III Forum wiedzy i innowacji </t>
  </si>
  <si>
    <t>120 osób (dodtkowo I dzień 15 wolnych słuchaczy, II dzień 17 wolnych słuchaczy)</t>
  </si>
  <si>
    <t xml:space="preserve">Partnerzy zarejestrowani w bazie Partnerów SIR, potencjalni partnerzy, pracownicy CDR oraz WODR  </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</si>
  <si>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</si>
  <si>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Forum „Sieciowanie Partnerów SIR”</t>
  </si>
  <si>
    <t>31</t>
  </si>
  <si>
    <t>doradcy rolniczy prywatnych i publicznych podmiotów doradztwa, uczniowie i studenci szkół rolniczych oraz rolnicy</t>
  </si>
  <si>
    <t xml:space="preserve"> Celem operacji jest przygotowanie uczestników szkolenia do podejmowania działań prowadzących do wdrażania innowacyjnych rozwiązań w zakresie rolnictwa precyzyjnego w gospodarstwach rolnych. </t>
  </si>
  <si>
    <t xml:space="preserve">Innowacyjne technologie w rolnictwie precyzyjnym </t>
  </si>
  <si>
    <t>publikacja artykułów naukowych</t>
  </si>
  <si>
    <t xml:space="preserve">I dzień = 140, II dzień = 140, III dzień = 139 </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</si>
  <si>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140)</t>
  </si>
  <si>
    <t>Konferencja, publikacja artykułów naukowych</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</si>
  <si>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</si>
  <si>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 xml:space="preserve">Współczesne wyzwania gospodarki wodnej na obszarach wiejskich" </t>
  </si>
  <si>
    <t>ul. Zwycięska 8,
53-033 Wrocław</t>
  </si>
  <si>
    <t>Dolnośląski Ośrodek Doradztwa Rolniczego z siedzibą we Wrocławiu</t>
  </si>
  <si>
    <t>rolnicy, producenci rolni, doradcy, mieszkańcy obszarów wiejskich i inne osoby zainteresowane wdrażaniem innowacji w rolnictwie i na obszarach wiejskich</t>
  </si>
  <si>
    <t xml:space="preserve">
1
30</t>
  </si>
  <si>
    <t xml:space="preserve">
Spotkanie informacyjno-promocyjne
Liczba uczestników</t>
  </si>
  <si>
    <t xml:space="preserve">spotkanie informacyjno-promocyjne </t>
  </si>
  <si>
    <t xml:space="preserve">Celem operacji jest wspieranie rozwoju przedsiębiorczości na obszarach wiejskich Dolnego Śląska umożliwiającej skracanie łańcuchów dostaw, poprzez podnoszenie wiedzy i umiejętności w obszarze lokalnego przetwórstwa, zachęcanie do tworzenia partnerstw podejmujących wspólne innowacyjne przedsięwzięcia w zakresie produkcji, bezpośredniej sprzedaży, promocji, certyfikacji i wprowadzania do obrotu regionalnej żywności wysokiej jakości.  </t>
  </si>
  <si>
    <t>Dolnośląski Targ Rolny</t>
  </si>
  <si>
    <t>ul. C. K. Norwida 25, 
50-375 Wrocław</t>
  </si>
  <si>
    <t xml:space="preserve"> rolnicy, przedstawiciele jednostek naukowych, przedsiębiorcy, przedstawiciele podmiotów świadczących usługi doradcze
</t>
  </si>
  <si>
    <t xml:space="preserve">
1
12
</t>
  </si>
  <si>
    <t xml:space="preserve">
Liczba wyjazdów studyjnych
Liczba uczestników
</t>
  </si>
  <si>
    <t>Celem operacji (wyjazdu studyjnego) jest udział 12 osób, potencjalnych członków Grupy Operacyjnej EPI w wyjeździe studyjnym do Francji, którzy poprzez uczestnictwo w nim, wypracują podstawy wdrażania innowacji w zakresie hodowli bydła mięsnego w województwie dolnośląskim. Wyjazd studyjny przyczyni się do podniesienia wiedzy i umiejętności  w zakresie hodowli i produkcji bydła mięsnego, wykorzystując możliwości ras Limousin i Charolais .Nawiązane  zostaną kontakty pomiędzy uczestnikami będącymi reprezentantami 4 kategorii podmiotów, a także pomiędzy uczestnikami i zagranicznymi hodowcami bydła mięsnego. Uczestnicy będą mogli pogłębić swoją wiedzę na temat problemów, zalet, kosztów i korzyści dotyczących działalności rolniczej, a także wpływu innowacyjnych przedsięwzięć, wspólnych inicjatyw oraz efektywnego wykorzystania lokalnych zasobów na jakość życia na wsi. Pomiędzy uczestnikami wyjazdu możliwe jest założenie potencjalnej Grupy Operacyjnej EPI na rzecz innowacji w rolnictwie i  na obszarach wiejskich województwa dolnośląskiego w zakresie przedmiotowego tematu wyjazdu studyjnego.</t>
  </si>
  <si>
    <t>Wołowina z Zielonej Doliny - tworzenie sieci na rzecz wspólpracy dotyczącej hodowli bydła mięsnego na Dolnym Śląsku</t>
  </si>
  <si>
    <t>rolnicy, producenci rolni, doradcy, przedstawiciele świata nauki, mieszkańcy obszarów wiejskich i inne osoby zainteresowane wdrażaniem innowacji w rolnictwie i na obszarach wiejskich z wykorzystaniem środków dostępnych w ramach działania „Współpraca"</t>
  </si>
  <si>
    <t>konferencja
impreza plenerowa</t>
  </si>
  <si>
    <t xml:space="preserve">Celem operacji jest podniesienie poziomu wiedzy uczestników konferencji z możliwością wykorzystania środków dostępnych w ramach działania „Współpraca” oraz zachęcenie ich do podejmowania współpracy w realizacji wspólnych innowacyjnych przedsięwzięć i tworzenia grup operacyjnych ukierunkowanych na skracanie łańcuchów dostaw. Dodatkowo wskazanie konsumentowi końcowemu bezpośredniego źródła sprzedaży produktów z gospodarstwa rolnego i małego przetwórstwa oraz innych usług i artykułów od rolników na stoiskach podczas Dolnośląskich Targów Produktu Lokalnego pt. „Od rolnika do koszyka”.
</t>
  </si>
  <si>
    <t>Od rolnika do koszyka</t>
  </si>
  <si>
    <t>rolnicy, producenci rolni, doradcy, mieszkańcy obszarów wiejskich i inne osoby zainteresowane wdrażaniem innowacji w rolnictwie i na obszarach wiejskich z wykorzystaniem środków dostępnych w ramach działania „Współpraca"</t>
  </si>
  <si>
    <t xml:space="preserve">
1
12
2</t>
  </si>
  <si>
    <t xml:space="preserve">
Liczba warsztatów
Liczba uczestników warsztatów,
w tym liczba doradców</t>
  </si>
  <si>
    <t>Celem operacji jest zachęcenie uczestników do  współpracy w zakresie tworzenia grup operacyjnych Europejskiego Partnerstwa Innowacyjnego ukierunkowanych na realizację innowacyjnych projektów w zakresie krótkich łańcuchów dostaw, a także rozwoju przedsiębiorczości na obszarach wiejskich poprzez podniesienie poziomu wiedzy i umiejętności w zakresie serowarstwa wykorzystującego surowce pochodzące z własnego gospodarstwa.</t>
  </si>
  <si>
    <t>Innowacje w dolnośląskim serowarstwie</t>
  </si>
  <si>
    <t>mieszkańcy obszarów wiejskich, rolnicy, właściciele gospodarstw agroturystycznych i zagród edukacyjnych, doradcy, przedstawiciele ośrodków pomocy społecznej oraz ośrodka wsparcia ekonomii społecznej, przedstawiciele lokalnych władz</t>
  </si>
  <si>
    <t xml:space="preserve">
1
60
10</t>
  </si>
  <si>
    <t xml:space="preserve">
Liczba seminariów
Liczba uczestników seminarium,
w tym liczba doradców</t>
  </si>
  <si>
    <t>Celem operacji jest propagowanie idei rolnictwa społecznego, w tym  propagowanie pomysłu usług opiekuńczych na obszarach wiejskich, tworzenia gospodarstw opiekuńczych, a także zachęcenie do edukacji w gospodarstwie rolnym i tworzenie zagród edukacyjnych na obszarze województwa dolnośląskiego. Seminarium podniesie poziom wiedzy uczestników, w zakresie innowacyjnych rozwiązań dotyczących rolnictwa społecznego, umożliwi budowanie sieci kontaktów pomiędzy rolnikami, mieszkańcami obszarów wiejskich, doradcami oraz przedstawicielami innych instytucji mających wpływ na rozwój obszarów wiejskich.</t>
  </si>
  <si>
    <t>Rolnictwo zaangażowane społecznie jako innowacyjna forma przedsiębiorczości na obszarach wiejskich</t>
  </si>
  <si>
    <t>rolnicy, producenci rolni, przedsiębiorcy sektora rolno-spożywczego, doradcy, przedstawiciele świata nauki, mieszkańcy obszarów wiejskich i inne osoby zainteresowane wdrażaniem innowacji w rolnictwie i na obszarach wiejskich Dolnego Śląska</t>
  </si>
  <si>
    <t xml:space="preserve">
1
25
4
1
25
4</t>
  </si>
  <si>
    <t xml:space="preserve">
Liczba wyjazdów studyjnych
Liczba uczestników wyjazdu,
w tym liczba doradców
Liczba spotkań informacyjno-promocyjnych
Liczba uczestników spotkań,
w tym liczba doradców</t>
  </si>
  <si>
    <t>wyjazd studyjny
spotkanie informacyjno-promocyjne</t>
  </si>
  <si>
    <t>Celem operacji jest wspieranie innowacyjnych rozwiązań w małym przetwórstwie, wpływających na rozwój przedsiębiorczości na obszarach wiejskich Dolnego Śląska poprzez podnoszenie wiedzy i umiejętności w tym obszarze, podczas wyjazdu studyjnego do Austrii. Dodatkowo zachęcenie uczestników do tworzenia partnerstw podejmujących wspólne innowacyjne przedsięwzięcia w zakresie produkcji, promocji, certyfikacji i wprowadzania do obrotu regionalnej żywności wysokiej jakości.</t>
  </si>
  <si>
    <t>Austria – innowacje w małym przetwórstwie</t>
  </si>
  <si>
    <t>rolnicy, jednostki działające na rzecz rolników, wtym organizacje przyrodnicze działające na rzecz ochrony przyrody, doradcy rolniczy, przedstawiciele jednostek naukowo-badawczych</t>
  </si>
  <si>
    <t xml:space="preserve">
1
25
10
1
25
10</t>
  </si>
  <si>
    <t xml:space="preserve">
Liczba szkoleń
Liczba uczestników szkoleń,
w tym liczba doradców
Liczba warsztatów
Liczba uczestników warsztatów,
w tym liczba doradców
</t>
  </si>
  <si>
    <t>szkolenie połączone z warsztatami</t>
  </si>
  <si>
    <t>Celem operacji jest uwypuklenie roli polskich obszarów wiejskich w ochronie różnorodności biologicznej i rozważenie potrzeby podejmowania innowacyjnych rozwiązań w zakresie nie tylko gospodarczej i społecznej, ale także na płaszczyźnie przyrodniczej, którą należy chronić przed nadmierną presją ze strony człowieka podczas szkolenia połączonego z warsztatami.</t>
  </si>
  <si>
    <t>Wdrażanie innowacji w celu zachowania bioróżnorodności w obliczu zmian klimatu</t>
  </si>
  <si>
    <t xml:space="preserve">rolnicy, jednostki naukowe oraz uczelnie, przedsiębiorcy, podmioty świadczące usługi doradcze,
przedstawiciele jednostek samorządu terytorialnego
</t>
  </si>
  <si>
    <t xml:space="preserve">
1
18
3</t>
  </si>
  <si>
    <t xml:space="preserve">
Liczba wyjazdów studyjnych
Liczba uczestników.
w tym 
liczba doradców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</si>
  <si>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</si>
  <si>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Dolny Śląsk. Zielona dolina żywności i zdrowia – wyjazd studyjny partnerów KSOW.</t>
  </si>
  <si>
    <t xml:space="preserve">producenci rolni – rolnicy, doradcy rolniczy, przedstawiciele jednostek naukowo-badawczych
</t>
  </si>
  <si>
    <t xml:space="preserve">
3
90
15</t>
  </si>
  <si>
    <t xml:space="preserve">
Liczba warsztatów
Liczba uczestników warsztatów,
w tym
liczba doradców rolniczych</t>
  </si>
  <si>
    <t>warsztaty polowe</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</si>
  <si>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</si>
  <si>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Innowacje w praktyce – cykl warsztatów polowych: rzepak, soja, kukurydza</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</si>
  <si>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</si>
  <si>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1
60
2
2
1
30
2
2
1 000</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</si>
  <si>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</si>
  <si>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seminarium
dwudniowe warsztaty</t>
  </si>
  <si>
    <t xml:space="preserve">Celem operacji jest propagowanie idei rozwijania wiejskich usług opiekuńczych, w tym gospodarstw opiekuńczych jako innowacyjnej formy przedsiębiorczości na obszarach wiejskich Dolnego Śląska. </t>
  </si>
  <si>
    <t xml:space="preserve">Wiejskie usługi opiekuńcze – innowacyjna forma przedsiębiorczości </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</si>
  <si>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</si>
  <si>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 xml:space="preserve">
1
16
2</t>
  </si>
  <si>
    <t xml:space="preserve">
Liczba warsztatów
Liczba uczestników warsztatów,
w tym
liczba doradców rolniczych</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</si>
  <si>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</si>
  <si>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 xml:space="preserve">Dolnośląskie warsztaty serowarskie </t>
  </si>
  <si>
    <t>przedstawiciele jednostek naukowych, rolnicy, właściciele lasów, przedsiębiorcy, doradcy rolniczy oraz mieszkańcy obszarów wiejskich i inne podmioty zainteresowane wdrażaniem innowacji w rolnictwie i na obszarach wiejskich z Dolnego Śląska</t>
  </si>
  <si>
    <t xml:space="preserve">
1
90
10</t>
  </si>
  <si>
    <t xml:space="preserve">
Liczba seminariów
Liczba uczestników seminarium, 
w tym 
liczba doradców rolniczych</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</si>
  <si>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</si>
  <si>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Innowacyjne wykorzystanie zasobów Dolnego Śląska w celu poprawy jakości życia w regionie – PROW 2014-2020 Działanie „Współpraca”</t>
  </si>
  <si>
    <t>Minikowo                      89-122 Minikowo</t>
  </si>
  <si>
    <t>Kujawsko-Pomorski Ośrodek Doradztwa Rolniczego</t>
  </si>
  <si>
    <t>rolnicy, doradcy rolniczy, pracownicy uczelni i jednostek naukowych, przedsiębiorcy, przedstawiciele grupy operacyjnej Zielone Mleko oraz przedstawiciele jednostek zainteresowanych utworzeniem nowej grupy operacyjnej mającej na celu wdrożenie wypasu</t>
  </si>
  <si>
    <t xml:space="preserve">Głównym celem operacji jest ułatwienie współpracy i stworzenie warunków do poprawy opłacalności stosowania wypasu w rolnictwie. Istotna jest poprawa współpracy w istniejącej grupie operacyjnej oraz nawiązywanie kontaktów pomiędzy przedstawicielami jednostek chcących utworzyć nową grupę operacyjną. Cel operacji zostanie zrealizowany poprzez wymianę wiedzy i doświadczeń z zakresu dobrostanu, żywienia, a także najnowocześniejszych rozwiązań stosowanych w wypasie co przełoży się w przyszłości na poprawę sytuacji ekonomicznej gospodarstw. Wyjazd będzie realizowany do jednego z największych gospodarstw w UE stosującego wypas.
</t>
  </si>
  <si>
    <t>Innowacyjny wypas - nowoczesne metody stosowania wypasu bydła zwiększające dochodowość gospodarstw rolnych.</t>
  </si>
  <si>
    <t>Targi/wystawa</t>
  </si>
  <si>
    <t>Minikowo 1
89-122 Minikowo</t>
  </si>
  <si>
    <t>Kujawsko-pomorski Ośrodek Doradztwa Rolniczego w Minikowie</t>
  </si>
  <si>
    <t xml:space="preserve">II - III </t>
  </si>
  <si>
    <t>rolnicy, pracownicy naukowi i związki branżowe/hodowlane,
wystawcy zwierząt hodowlanych, doradcy,</t>
  </si>
  <si>
    <r>
      <t xml:space="preserve">Celem operacji jest upowszechnienie i propagowanie innowacji w produkcji zwierzęcej poprzez popularyzację postępu hodowlanego będącego innowacją możliwą do wdrożenia w gospodarstwach rolnych </t>
    </r>
    <r>
      <rPr>
        <sz val="11"/>
        <rFont val="Calibri"/>
        <family val="2"/>
        <charset val="238"/>
        <scheme val="minor"/>
      </rPr>
      <t xml:space="preserve"> zajmujących się chowem zwierząt gospodarskich oraz pokazanie bioróżnorodności wśród gatunków i ras tych zwierząt. Cel ten zostanie osiągnięty poprzez zorganizowanie Regionalnej Kujawsko-Pomorskiej Wystawy Zwierząt Hodowlanych w Minikowie. Podczas wystawy będzie prezentowane bydło mleczne, mięsne, drób hodowlany, użytkowy i owce. Celem operacji jest także wymiana fachowej wiedzy w obszarze postępu hodowlanego, który miał miejsce na przestrzeni 20 i innowacji jakie zostały wdrożone w hodowli zwierząt w tym okresie. Będzie to możliwe dzięki zorganizowaniu konferencji, podczas której omówione zostaną zagadnienia innowacji hodowlanych zwierząt gospodarskich na przestrzeni dwóch dekad.</t>
    </r>
  </si>
  <si>
    <t>Innowacyjne rozwiązania w hodowli i produkcji zwierząt gospodarskich</t>
  </si>
  <si>
    <t>Rolnicy, przedstawiciele świata nauki, przedstawiciele przedsiębiorstw z terenu województwa kujawsko-pomorskiego, podmioty doradcze</t>
  </si>
  <si>
    <t>Celem głównym operacji jest wymiana fachowej wiedzy w zakresie uprawy rzepaku oraz stworzenie przestrzeni pomiędzy rolnikami, podmiotami doradczymi, jednostkami naukowymi, przedsiębiorcami sektora rolno-spożywczego i pozostałymi podmiotami do wymiany kontaktów w obszarze wdrażania innowacji w uprawie rzepaku. Wskazane cele zostaną osiągnięte dzięki organizacji konferencji dotyczącej innowacji w uprawie rzepaku, dotyczących aspektów nawożenia w ekstremalnych warunkach atmosferycznych. Zorganizowana zostanie także debata dotycząca biopaliw, jako ważnego elementu w produkcji rzepaku.</t>
  </si>
  <si>
    <t>Innowacje w uprawie rzepaku</t>
  </si>
  <si>
    <t>ul. Tkacka 5/6             42-200 Częstochowa</t>
  </si>
  <si>
    <t xml:space="preserve">rolnicy, przedsiębiorcy, naukowcy, samorządowcy i przedstawiciele organizacji pozarządowych </t>
  </si>
  <si>
    <t>Celem operacji jest podniesienie wiedzy w zakresie innowacyjnych metod zarządzania produkcją rolniczą wśród 60 uczestników zainteresowanych możliwością współpracy we wdrażaniu innowacyjnych metod zarządzania produkcją oraz stymulowanie do takiej współpracy. 
Operacja umożliwi popularyzację wiedzy na temat możliwości wdrażania innowacyjnych rozwiązań w zakresie zarządzania produkcją rolniczą, które będą rozwiązywały problemy regionalne tej produkcji, zmotywowanie różnych podmiotów do wspólnych działań oraz przedstawienie możliwości takiej współpracy w ramach działania "Współpraca" PROW 2014-2020.</t>
  </si>
  <si>
    <t>Narzędzia do wspomagania zarządzania produkcją rolniczą w województwie kujawsko-pomorskim</t>
  </si>
  <si>
    <r>
      <rPr>
        <sz val="11"/>
        <color theme="1"/>
        <rFont val="Calibri"/>
        <family val="2"/>
        <charset val="238"/>
        <scheme val="minor"/>
      </rPr>
      <t>ul. Smulikowskiego 4 00-389 Warszawa</t>
    </r>
  </si>
  <si>
    <t xml:space="preserve">Polskie Zrzeszenie Producentów Bydła Mięsnego
</t>
  </si>
  <si>
    <t xml:space="preserve"> rolnicy, przedsiębiorcy i naukowcy.</t>
  </si>
  <si>
    <t>Celem operacji jest wzrost wiedzy dotyczącej innowacyjnych metod zarządzania produkcją bydła mięsnego, w tym również zarządzania jakością tej produkcji, wśród 50 uczestników zainteresowanych możliwością współpracy we wdrażaniu tych metod.</t>
  </si>
  <si>
    <t xml:space="preserve">Innowacyjne metody zarządzania produkcją bydła mięsnego w województwie kujawsko-pomorskim
</t>
  </si>
  <si>
    <t xml:space="preserve"> rolnicy, właściciele lasów, przedstawiciele jednostek naukowych, przedsiębiorcy, podmioty świadczące usługi doradcze.
</t>
  </si>
  <si>
    <t>spotkania tematyczne</t>
  </si>
  <si>
    <r>
      <rPr>
        <sz val="11"/>
        <color theme="1"/>
        <rFont val="Calibri"/>
        <family val="2"/>
        <charset val="238"/>
        <scheme val="minor"/>
      </rPr>
      <t>ul. Bernardyńska 6-8, 85-029 Bydgoszcz</t>
    </r>
  </si>
  <si>
    <t xml:space="preserve">Agro Klaster Kujawy – Stowarzyszenie Na Rzecz Innowacji i Rozwoju  
</t>
  </si>
  <si>
    <t xml:space="preserve"> rolnicy, właściciele lasów, jednostki naukowe, przedsiębiorcy, podmioty świadczące usługi doradcze
</t>
  </si>
  <si>
    <t xml:space="preserve">Celem operacji jest dostarczenie 100 osobom zainteresowanym innowacyjnością w rolnictwie, będącym jednocześnie potencjalnymi założycielami grup operacyjnych na rzecz innowacji (EPI), wiedzy o tym, jakie są zasady wnioskowania o wsparcie innowacyjnej inicjatywy w ramach działania Współpraca oraz realizacji projektów, których przedmiotem jest: opracowanie i wdrożenie nowego lub znacznie udoskonalonego produktu, objętego załącznikiem I do Traktatu o funkcjonowaniu Unii Europejskiej, lub nowych lub znacznie udoskonalonych technologii lub metod organizacji lub marketingu dotyczących produkcji, przetwarzania lub wprowadzania do obrotu produktów objętych załącznikiem I do Traktatu o funkcjonowaniu Unii Europejskiej lub tworzenie i rozwój krótkich łańcuchów dostaw. W drugim etapie celem jest pogłębienie wiedzy zdobytej przez nie mniej niż 20 szczególnie zainteresowanych uczestników tak, aby grupy te posiadały pełną wiedzę umożliwiającą zainicjowanie  powstania grup operacyjnych na rzecz innowacji (EPI). </t>
  </si>
  <si>
    <t xml:space="preserve">AKCELERATOR AGROINNOWACJI 
</t>
  </si>
  <si>
    <t>ilość egzemplarzy</t>
  </si>
  <si>
    <t xml:space="preserve">broszura </t>
  </si>
  <si>
    <t>konferencja II</t>
  </si>
  <si>
    <t>Minikowo,                    89-122 Minikowo</t>
  </si>
  <si>
    <t>rolnicy, doradcy rolniczy</t>
  </si>
  <si>
    <t>konferencja I</t>
  </si>
  <si>
    <t xml:space="preserve">Głównym celem operacji jest podnoszenie świadomości i kształtowania właściwych postaw rolników i doradców w zakresie ograniczenia zanieczyszczenia wód azotem pochodzenia rolniczego, poprzez propagowanie zasad zrównoważonego rolnictwa, a tym samym wsparcie we wdrażaniu  „Programu działań mających na celu zmniejszenie zanieczyszczenia wód azotanami pochodzącymi ze źródeł rolniczych oraz zapobieganie dalszemu zanieczyszczeniu”. Konferencja ma za zadanie przekazać uczestnikom informacje o najnowszych rozwiązaniach dotyczących ochrony wód oraz oddziaływaniu produkcji zwierzęcej na środowisko, a także zachęcić do propagowania i wdrażania zasad zrównoważonego rolnictwa. </t>
  </si>
  <si>
    <t xml:space="preserve">Program azotanowy w Polsce-nowe obowiązki dla rolników z województwa kujawsko-pomorskiego </t>
  </si>
  <si>
    <t>seminarium III</t>
  </si>
  <si>
    <t>seminarium II</t>
  </si>
  <si>
    <t>Warszawa 
ul. Szkolna 2/4, lokal nr 403, 
00-006 Warszawa</t>
  </si>
  <si>
    <t>Krajowe Zrzeszenie Producentów Rzepaku i Roślin Białkowych</t>
  </si>
  <si>
    <t>Producenci rolni, doradcy rolniczy, przedstawiciele organizacji branżowych i rolniczych, w tym izb rolniczych, a także samorządu terytorialnego</t>
  </si>
  <si>
    <t>seminarium I</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</si>
  <si>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roślin strączkowych. Na terenie województwa kujawsko-pomorskiego prowadzona jest różnorodna produkcja zwierzęca, ale biorąc pod uwagę jednocześnie skalę wykorzystania importowanej śruty sojowej oraz możliwości fizjologiczne konwersji systemów żywienia poszczególnych gatunków na w/w lokalne źródła białka, projekt zostanie skoncentrowany na producentach mleka, bydła opasowego oraz trzody chlewnej.</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</si>
  <si>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</si>
  <si>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 xml:space="preserve">                           broszura</t>
  </si>
  <si>
    <t xml:space="preserve">rolnicy - producenci żywca wołowego, doradcy rolniczy. </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</si>
  <si>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</si>
  <si>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Poprawa opłacalności produkcji żywca wołowego</t>
  </si>
  <si>
    <t>szkolenie 2</t>
  </si>
  <si>
    <t>rolnicy - hodowcy bydła mlecznego, doradcy rolniczy, pracownicy uczelni i jednostek naukowych, przedsiębiorcy</t>
  </si>
  <si>
    <t>szkolenie 1</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</si>
  <si>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</si>
  <si>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Wymogi środowiskowe a dochodowość gospodarstw mlecznych</t>
  </si>
  <si>
    <t>Minikowo            
89-122 Minikowo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</si>
  <si>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t>
  </si>
  <si>
    <t>Wspieranie procesu tworzenia partnerstw na rzecz innowacji w serowarstwie.</t>
  </si>
  <si>
    <t>Końskowola ul. Pożowska 8 24-130 Końskowola</t>
  </si>
  <si>
    <t>Lubelski Ośrodek Doradztwa Rolniczego w Końskowoli</t>
  </si>
  <si>
    <t>rolnicy,
doradcy rolniczy, przedsiębiorcy, przedstawiciele instytucji rolniczych, około rolniczych i naukowych, przedstawiciele stowarzyszeń</t>
  </si>
  <si>
    <t xml:space="preserve">Celem operacji jest podniesienie  wiedzy z zakresu możliwości wdrażania innowacyjnych rozwiązań z wykorzystaniem środków w ramach działania Współpraca, stymulujących rozwój gospodarstw rolnych oraz strefy ekonomicznej terenów wiejskich. </t>
  </si>
  <si>
    <t>Współpraca jako innowacyjne narzędzie rozwoju obszarów wiejskich</t>
  </si>
  <si>
    <t xml:space="preserve">liczba wyjazdów </t>
  </si>
  <si>
    <t>Celem operacji jest wspieranie rozwoju innowacyjnej przedsiębiorczości na obszarach wiejskich Lubelszczyzny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</si>
  <si>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 xml:space="preserve">ABC serowartswa w województwie lubelskim </t>
  </si>
  <si>
    <t>Częstochowa ul. Tkacka nr 5 lok. 6
42-200 Częstochowa</t>
  </si>
  <si>
    <t>Rolnicy, przedsiębiorcy, naukowcy, przedstawiciele samorządu terytorialnego oraz organizacji pozarządowych.</t>
  </si>
  <si>
    <t>Narzędzia do wspomagania zarządzania produkcją rolniczą w województwie lubelskim</t>
  </si>
  <si>
    <t>Tuczna 191A
21-523 Tuczna</t>
  </si>
  <si>
    <t>Gmina Tuczna</t>
  </si>
  <si>
    <t>Rolnicy, doradcy rolniczy</t>
  </si>
  <si>
    <t>Celem operacji jest podniesienie wiedzy oraz nabycie doświadczenia w zakresie organizacji i funkcjonowania grup operacyjnych wśród rolników, doradców terenu województwa lubelskiego poprzez organizację wyjazdu studyjnego do Francji. Program wyjazdu zakłada wizytę w Instytutach Naukowych, Stacjach Hodowlanych, zakładach przetwórczych i udział w targach rolniczych na terenie Bordeaux.</t>
  </si>
  <si>
    <t>Wyjazd studyjny do Francji – innowacyjne rozwiązania w rozwoju produkcji bydła mięsnego i organizacji grup operacyjnych</t>
  </si>
  <si>
    <t>Kraśnik                                          ul. Słowackiego 7                   23-210 Kraśnik</t>
  </si>
  <si>
    <t>Przedstawiciele samorządów, rolnikcy, przedsiębiorcy, przedstawiciele gospodarstw agroturystycznych i zagród edukacyjnych, przedstawiciele organizacji wspierających przedsiębiorczość na terenach wiejskich tj. LGD, ośrodków naukowych, przedstawiciele ośrodków doradztwa rolniczego, organizacji turystycznych, jednostek edukacyjnych, osób związanych z branżą turystyczną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</si>
  <si>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Celem operacji jest podniesienie wiedzy i umiejętności w zakresie innowacyjnych kierunków rozwoju gospodarstw. Podniesienie i upowszechnienie wiedzy wśród uczestników wyjazdu studyjnego na temat innowacyjnych rozwiązań  w tym wsparcia oraz zasad aplikowania grup operacyjnych w kontekście działania Współpraca będzie sprzyjać rozwojowi gospodarczemu obszarów wiejskich.</t>
  </si>
  <si>
    <t>Innowacyjność w rolnictwie drogą do sukcesu</t>
  </si>
  <si>
    <t xml:space="preserve">Wzrost znaczenia i upowszechnienie współpracy między rolnikami jako narzędzie poprawy konkurencyjności na obszarach wiejskich, tworzenie sieci kontaktów oraz promocja działania "Współpraca".  Operacja wiąże się bezpośrednio z Tematami: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t>
  </si>
  <si>
    <t>Podniesienie wiedzy oraz nabycie doświadczenia w zakresie organizacji i funkcjonowania grup operacyjnych wśród rolników, doradców, przedsiębiorców z terenu województwa lubelskiego, promocja działania "Współpraca", zapoznania uczestników wyjazdu z dobrymi praktykami w tworzeniu i funkcjonowaniu grup operacyjnych w regionie węgierskim.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</si>
  <si>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 Innowacyjne wdrożenia oraz doświadczenia w organizacji grup operacyjnych na Węgrzech</t>
  </si>
  <si>
    <t xml:space="preserve">Poszerzenie wiedzy na temat możliwości innowacyjnego przetwórstwa produktów wytwarzanych w małych gospodarstwach, poznanie innowacyjnych możliwości jakie daje tradycyjne przetwórstwo, zapoznanie z wybranymi przykładami dobrych praktyk.  Operacja wiąże się bezpośrednio z Tematem 7: Wspieranie rozwoju przedsiębiorczości na obszarach wiejskich przez podnoszenie poziomu wiedzy i umiejętności w obszarze małego przetwórstwa lokalnego lub w obszarze rozwoju zielonej gospodarki, w tym tworzenie nowych miejsc pracy  </t>
  </si>
  <si>
    <t>Wybrane przykłady tradycyjnego przetwórstwa produktów rolnych szansą na innowacyjny rozwój małych gospodarstw w województwie lubelskim</t>
  </si>
  <si>
    <t>Upowszechnienie wiedzy nt. prowadzenia gospodarstwa opiekuńczego i wiosek tematycznych jako innowacyjnego kierunku działalności pozarolniczej, aktywizacja mieszkańców obszarów wiejskich województwa lubelskiego w tym zakresie. Operacja wiąże się bezpośrednio z Tematami: 8. Wspieranie rozwoju przedsiębiorczości na obszarach wiejskich przez podnoszenie poziomu wiedzy i umiejętności w obszarach innych niż wskazane w pkt. 4.7,  9. Promocja jakości życia na wsi lub promocja wsi jako miejsca do życia i rozwoju zawodowego</t>
  </si>
  <si>
    <t>Rolnictwo zaangażowane  społeczne -  jako innowacyjny  kierunek działalności pozarolniczej</t>
  </si>
  <si>
    <t>rolnicy,
doradcy rolniczy, przedsiębiorcy, przedstawiciele instytucji rolniczych, około rolniczych i naukowych</t>
  </si>
  <si>
    <t>Upowszechnianie wiedzy na temat innowacyjnych technologii uprawy soi, w celu uzyskania zadowalających plonów nasion o dobrej jakości, możliwości przerobu i wykorzystania jej nasion w żywieniu zwierząt.  Operacja wiąże się bezpośrednio z Tematem 2: Upowszechnianie wiedzy w zakresie innowacyjnych rozwiązań w rolnictwie, produkcji żywności, leśnictwie i na obszarach wiejskich.</t>
  </si>
  <si>
    <t>Innowacyjne technologie uprawy soi oraz możliwości przerobu i wykorzystania jej nasion w żywieniu zwierząt</t>
  </si>
  <si>
    <t>Upowszechnianie i wymiana wiedzy w zakresie innowacyjnych technologii w produkcji drobiarskiej. Operacja wiąże się bezpośrednio z Tematem 2: Upowszechnianie wiedzy w zakresie innowacyjnych rozwiązań w rolnictwie, produkcji żywności, leśnictwie i na obszarach wiejskich.</t>
  </si>
  <si>
    <t>Nowe technologie w produkcji drobiarskiej</t>
  </si>
  <si>
    <t>Propagowanie idei rozwijania wiejskich usług opiekuńczych, w tym gospodarstw opiekuńczych jako innowacyjnej formy przedsiębiorczości na obszarach wiejskich województwa lubelskiego. Operacja wiąże się bezpośrednio z Tematem 8: Wspieranie rozwoju przedsiębiorczości na obszarach wiejskich przez podnoszenie poziomu wiedzy i umiejętności w obszarach innych niż wskazane w pkt. 4.7</t>
  </si>
  <si>
    <t>Wiejskie usługi opiekuńcze – innowacyjna forma przedsiębiorczości</t>
  </si>
  <si>
    <t xml:space="preserve">Przedstawienie sytuacji produktu regionalnego w województwie lubelskim, wskazanie kierunków i działań, aby doprowadzić do skrócenia łańcucha dostaw żywności przy zastosowaniu innowacji w tym procesie oraz poszukiwanie partnerów i promocja działania "Współpraca". Operacja wiąże się bezpośrednio z Tematem 3: Upowszechnianie wiedzy w zakresie tworzenia krótkich łańcuchów dostaw w rozumieniu art. 2 ust. 1 akapit drugi lit. m rozporządzenia nr 1305/2013 w sektorze rolno-spożywczym </t>
  </si>
  <si>
    <t>Krótkie łańcuchy dostaw żywności w oparciu o produkty regionalne</t>
  </si>
  <si>
    <t>Zapoznanie uczestników z innowacyjnymi rozwiązaniami w zakresie technologii ogrodniczych upraw alternatywnych oraz możliwościami przetwarzania borówki dla poprawy rentowności gospodarstw. Operacja wiąże się bezpośrednio z Tematem 2: Upowszechnianie wiedzy w zakresie innowacyjnych rozwiązań w rolnictwie, produkcji żywności, leśnictwie i na obszarach wiejskich.</t>
  </si>
  <si>
    <t>Innowacje technologiczne w uprawie borówki wysokiej</t>
  </si>
  <si>
    <t xml:space="preserve"> Podniesienie wiedzy oraz nabycie doświadczenia w zakresie ekologicznej technologii uprawy truskawek, innowacyjnych rowiązań oraz pozyskanie nowych kontaktów wśród rolników, doradców, przedsiębiorców. Operacja wiąże się bezpośrednio z Tematem 2: Upowszechnianie wiedzy w zakresie innowacyjnych rozwiązań w rolnictwie, produkcji żywności, leśnictwie i na obszarach wiejskich</t>
  </si>
  <si>
    <t>Ekologiczna uprawa owoców miękkich – truskawka</t>
  </si>
  <si>
    <t xml:space="preserve">rolnicy,
doradcy rolniczy, przedsiębiorcy, przedstawiciele instytucji rolniczych, około rolniczych i naukowych, uczelni wyższych, członkowie stowarzyszeń działających na terenach wiejskich </t>
  </si>
  <si>
    <t>Wzrost świadomości mieszkańców wiejskich na temat możliwości wszechstronnego wykorzystywania surowców zielarskich oraz pozyskiwania nowych źródeł dochodu poprzez innowacyjne podejście do zakorzenionych w tradycji metod leczenia terapiami roślinnymi.  Operacja wiąże się bezpośrednio z Tematami: 2.Upowszechnianie wiedzy w zakresie innowacyjnych rozwiązań w rolnictwie, produkcji żywności, leśnictwie i na obszarach wiejskich; 5. Upowszechnianie wiedzy w zakresie optymalizacji wykorzystywania przez mieszkańców obszarów wiejskich zasobów środowiska naturalnego</t>
  </si>
  <si>
    <t>Najnowsze terapie roślinne w profilaktyce zdrowotnej- szansą na innowacyjne wykorzystywanie surowców zielarskich</t>
  </si>
  <si>
    <t>rolnicy,
doradcy rolniczy, przedsiębiorcy, przedstawiciele instytucji rolniczych, około rolniczych i naukowych, uczelni wyższych</t>
  </si>
  <si>
    <t>Celem głównym operacji jest podniesienie wiedzy zakresie chowu i hodowli ras mięsnych, i wspólnego rozwiązywania problemów związanych z utrzymaniem, żywieniem, uzyskaniem odpowiednich przyrostów i zbytem zwierząt. Wspólne dyskusje będą stanowić fundament do budowy trwałej podstawy do organizacji grupy operacyjnej. Operacja wiąże się bezpośrednio z tematami: Temat 2: Upowszechnianie wiedzy w zakresie innowacyjnych rozwiązań w rolnictwie, produkcji żywności, leśnictwie i na obszarach wiejskich oraz temat 11: Wspieranie tworzenia sieci współpracy partnerskiej dotyczącej rolnictwa i obszarów wiejskich przez podnoszenie poziomu wiedzy w tym zakresie</t>
  </si>
  <si>
    <t xml:space="preserve">Innowacje w chowie i hodowli bydła mięsnego </t>
  </si>
  <si>
    <t>Mikołajówka 11       23-250 Urzędów</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</si>
  <si>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</si>
  <si>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5
20</t>
  </si>
  <si>
    <t>liczba seminariów
liczba uczestników</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</si>
  <si>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</si>
  <si>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Współpraca szansą na rozwój obszarów wiejskich poprzez innowacje</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</si>
  <si>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</si>
  <si>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</si>
  <si>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</si>
  <si>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Współpraca szansą na rozwój innowacyjnych metod uprawy i przetwórstwa ziół na Lubelszczyźnie</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</si>
  <si>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</si>
  <si>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Zakładanie plantacji winorośli. Uprawa winogron, produkcja wina, soków – alternatywą dla lubelskich rolników.</t>
  </si>
  <si>
    <t xml:space="preserve">rolnicy,
doradcy rolniczy, przedsiębiorcy, przedstawiciele instytucji rolniczych, około rolniczych i naukowych, uczelni wyższych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</si>
  <si>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</si>
  <si>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Austrii jako działanie na rzecz tworzenia sieci kontaktów dla osób wdrażających innowacje na obszarach wiejskich </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</si>
  <si>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</si>
  <si>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liczba stoisk informacyjno-promocyjnych</t>
  </si>
  <si>
    <t xml:space="preserve">stoiska informacyjno-promocyjne </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</si>
  <si>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</si>
  <si>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Stoiska promocyjne nośnikiem informacji o Sieci na rzecz innowacji w rolnictwie i na obszarach wiejskich</t>
  </si>
  <si>
    <t>Kalsk 91
66-100 Sulechów</t>
  </si>
  <si>
    <t>Grupę docelową stanowić będą rolnicy, mieszkańcy obszarów wiejskich, dietetycy, instytucje i przedsiębiorcy zainteresowani zdrową żywnością, przetwórcy, osoby z branży rolniczej - ekolodzy, specjaliści LODR zainteresowani innowacyjnymi aspektami tematyki zdrowego żywienia.</t>
  </si>
  <si>
    <t>szkolenie + warsztaty</t>
  </si>
  <si>
    <t xml:space="preserve">Celem operacji jest przekazanie wiedzy na temat krótkich łańcuchów dostaw, ekologii, świadomym wyborze zdrowego żywienia. </t>
  </si>
  <si>
    <t>Z NATURY innowacyjne… - Innowacyjne formy działalności na terenach wiejskich.</t>
  </si>
  <si>
    <t>ul. Kożuchowska 15a, 65 - 364 Zielona Góra</t>
  </si>
  <si>
    <t xml:space="preserve">Grupę docelową stanowić będą rolnicy, doradcy rolniczy, przedstawiciele firm i instytucji związanych z rolnictwem, zarówno z sektora publicznego, jak i prywatnego oraz organizacji pozarządowych, przetwórcy, przedsiębiorcy, osoby z branży rolniczej - winiarze.  </t>
  </si>
  <si>
    <t>Celem operacji jest podniesienie poziomu wiedzy w zakresie innowacyjnych rozwiązań uprawy winorośli z wykorzystaniem zasobów środowiska naturalnego,  nowoczesnego podejścia do technologii przetwórstwa owoców winorośli wpływającego na podniesienie walorów produkowanego wina oraz wspieranie transferu wiedzy w ramach organizacji i funkcjnowania enoturystyki na przykładzie  Włoch wśród 35 uczestników wyjazdu studyjnego zainteresowanych możliwością współpracy partnerskiej we wdrażaniu innowacyjnych metod przetwórstwa wina oraz stymulowanie do takiej współpracy dla powstania potencjalnych Grup Operacyjnych EPI.</t>
  </si>
  <si>
    <t>Innowacyjne rozwiązania we włoskiej enoturystyce</t>
  </si>
  <si>
    <t>1, 4</t>
  </si>
  <si>
    <t xml:space="preserve">Grupa docelową, do której skierowany będzie nabór to grupa 30 osób, rolników oraz
mieszkańców obszarów wiejskich z woj. lubuskiego, właścicieli gospodarstw agroturystycznych, zagród edukacyjnych, przedstawicieli organizacji pozarządowych, zainteresowanych utworzeniem gospodarstwa opiekuńczego oraz specjalistów LODR, którzy będą wsparciem merytorycznym tworzonych gospodarstw.
</t>
  </si>
  <si>
    <t>Wyjazd studyjny ma na celu podniesienie wiedzy w zakresie  innowacji związanej z zakładaniem, prowadzeniem i funkcjonowaniem gospodarstwa opiekuńczego dla grupy 30 osób mieszkańców obszarów wiejskich, właścicieli gospodarstw agroturystycznych, zagród edukacyjnych, przedstawicieli jednostek naukowych i specjalistów LODR na przykładzie funkcjonujących już tego typu gospodarstw w województwie kujawsko-pomorskim. Uczestnicy wyjazdu wzbogacą swoją wiedzę o doświadczenie rolników, u których funkcjonują już tego typu placówkami. Uczestnicy mogą stać się potencjalnymi partnerami w ramach sieci na rzecz innowacji i rozwoju obszarów wiejskich.</t>
  </si>
  <si>
    <t>Innowacyjne rozwijanie usług opiekuńczych na obszarach wiejskich. Poszukiwanie i przygotowanie potencjalnych osób do założenia i prowadzenia gospodarstwa opiekuńczego w województwie lubuskim - na przykładzie dobrych praktyk z województwa kujawsko-pomorskiego.</t>
  </si>
  <si>
    <t>Operacja skierowana jest do: przedsiębiorców, rolników, osób z branży rolniczej – winiarzy, doradców rolniczych, przedstawicieli świata nauki.
Grupę docelową stanowić będą ww. przedstawiciele prowadzący działalność na terenie województwa lubuskiego, znający specyfikę oraz problemy terenu, producenci zainteresowani innowacjami rolniczymi i obszarów wiejskich oraz tworzeniem sieci na rzecz innowacji w rolnictwie i na obszarach wiejskich na terenie województwa.</t>
  </si>
  <si>
    <t>Innowacje w uprawie, technice i pielęgnacji winorośli. Aspekty prawno-ekonomiczne działalności prowadzenia winnicy.</t>
  </si>
  <si>
    <t xml:space="preserve">Grupą docelową, do której skierowany będzie nabór to potencjalni partnerzy KSOW i SIR z woj. lubuskiego, rolnicy zainteresowani produkcją ekologiczną, doradcy rolni, hodowcy bydła i przedsiębiorcy oraz przedstawiciele jednostek naukowych. Wyjazd studyjny skierowany jest do potencjalnych członków grupy operacyjnej, osób zainteresowanych założeniem takiej grupy, bądź udziałem w pracach na rzecz GO EPI. </t>
  </si>
  <si>
    <t>Głównym celem operacji jest zapoznanie się z efektywnym zarządzaniem i produkcją rolną w gospodarstwie ekologicznym oraz produkcją zwierzęcą na terenie województwa świętokrzyskiego i podkarpackiego dla pozyskania potencjalnych partnerów do grup operayjnych w ramach działania "Współpraca".</t>
  </si>
  <si>
    <t>Efektywne rolnictwo ekologiczne i innowacje w produkcji zwierzęcej od idei do praktyki na przykładzie gospodarstw demonstracyjnych w województwie podkarpackim i świętokrzyskim w ramach tworzenia potencjalnych grup operacyjnych w zakresie działania "Współpraca"</t>
  </si>
  <si>
    <t>Operacja skierowana jest do: rolników, hodowców bydła mięsnego, doradców rolniczych, producentów, przedsiębiorców, przedstawicieli instytucji naukowych i samorządowych
zainteresowanych innowacjami w chowie i hodowli bydła mięsnego.</t>
  </si>
  <si>
    <t>70 + wolni słuchacze</t>
  </si>
  <si>
    <t>Głównym celem konferencji jest dostarczenie aktualnej wiedzy na temat innowacyjnych rozwiązań w zakresie chowu i hodowli bydła na przykładzie polskich i zagranicznych wzorców prowadzenia i zarządzania gospodarstwem rolnym. Konferencja naukowa połączona stricte z pokazem praktycznym w gospodarstwach rolniczych przyczyni się do bezpośredniej konfrontacji zdobytej wiedzy z praktyką w zakresie chowu i hodowli bydła. Taka forma operacji najbardziej wpisuje się w efektywną współpracę rolników z hodowcami, producentami i przedsiębiorcami oraz jednostkami naukowymi i doradczymi. Nawiązane kontakty przyczynią się do wzbogacenia bazy o potencjalnych partnerów sieci na rzecz innowacji w rolnictwie i na obszarach wiejskich.</t>
  </si>
  <si>
    <t>Innowacje w chowie i hodowli bydła mięsnego w Polsce i na świecie.</t>
  </si>
  <si>
    <t>Grupa docelowa obejmuje rolników, osoby z branży rolniczej - winiarzy, przedsiębiorców, doradców rolniczych, przedstawicieli nauki,
zainteresowanych wprowadzeniem innowacyjnych rozwiązań w produkcji wina oraz serów.</t>
  </si>
  <si>
    <t>Podniesienie poziomu wiedzy i wymiana doświadczeń pomiędzy polskimi producentami sera i producentami wina a producentami z Moraw w przypadku winiarzy. Poznanie tradycji, wskazanie nowych ścieżek rozwoju oraz możliwości zastosowania innowacyjnych rozwiązań. Ułatwianie wymiany wiedzy i rezultatów działań pomiędzy uczestnikami dla rozwoju obszarów wiejskich. W wyjeździe wezmą udział początkujący jak i doświadczone osoby w produkcji sera oraz wina co przyczyni się do przekazania doświadczeń a przy tym wskazania nowych ścieżek rozwoju, możliwości zastosowania innowacyjnych rozwiązań uprawy winorośli oraz nawiązanie współpracy.</t>
  </si>
  <si>
    <t xml:space="preserve">W stronę innowacji: wyjazd studyjny do woj. dolnośląskiego - regionu produkcji serów oraz do Czech na Morawy - regionu winnic dla polskich producentów sera i wina. Enoturystyka. </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</si>
  <si>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</si>
  <si>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Dostarczenie wiedzy o innowacjach w produkcji trzody chlewnej dla 60 rolników oraz doradców z województwa lubuskiego poprzez przeprowadzenie szkolenia w okresie 3 miesięcy.</t>
  </si>
  <si>
    <t>Innowacje w produkcji trzody chlewnej</t>
  </si>
  <si>
    <t>Grupą docelową przeprowadzonej operacji są rolnicy, którzy prowadzą produkcję rośliną metodami konwencjonalnymi, przedsiębiorcy branży rolnej oraz doradcy rolniczy, którzy pozostają w bezpośrednich kontakcie z rolnikami i producentami rolnymi.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</si>
  <si>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</si>
  <si>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Rzepak ozimy w mulczu – przez uproszczenie do innowacyjności</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</si>
  <si>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</si>
  <si>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konferencja + warsztaty + konferencja podsumowująca</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</si>
  <si>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</si>
  <si>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Innowacyjne metody w procesach przetwórczych owoców winorośli</t>
  </si>
  <si>
    <t xml:space="preserve">Operacja skierowana jest do:
rolników, hodowców bydła mlecznego,  doradców rolniczych, przedsiębiorców, przedstawicieli instytucji naukowych, samorządowych, zainteresowanych innowacjami w chowie i hodowli bydła mlecznego, w liczbie 40 osób
</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</si>
  <si>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</si>
  <si>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Innowacje w produkcji pasz objętościowych dla bydła mlecznego</t>
  </si>
  <si>
    <t>Grupa docelowa obejmuje rolników plantatorów upraw rolniczych, przedsiębiorców, doradców rolniczych, przedstawicieli nauki,
zainteresowanych wprowadzeniem innowacyjnych rozwiązań w procesie precyzyjnego rolnictwa o łącznej liczbie 40 osób.</t>
  </si>
  <si>
    <t>40 + wolni słuchacze</t>
  </si>
  <si>
    <t>Głównym celem operacji jest dostarczenie wiedzy na temat innowacyjnych rozwiązań w zakresie precyzyjnego rolnictwa dla rolników, doradców rolniczych, przedsiębiorców oraz przedstawicieli świata nauki w liczbie 40 osób w okresie trzech miesięcy.</t>
  </si>
  <si>
    <t>Innowacje w technice ochrony roślin. Optymalna ochrona – minimalizacja pozostałości pestycydów</t>
  </si>
  <si>
    <t>Operacja skierowana jest do: rolników, hodowców bydła mięsnego, doradców rolniczych, przedsiębiorców, przedstawicieli instytucji naukowych, samorządowych
zainteresowanych innowacjami w chowie i hodowli bydła mięsnego, w liczbie 60 osób</t>
  </si>
  <si>
    <t>60 + wolni słuchacze</t>
  </si>
  <si>
    <t>Celem operacji jest podniesienie świadomości w zakresie nowoczesnej hodowli, innowacyjnego chowu oraz znaczenie bydła mięsnego w woj. lubuskim (Strategia Rozwoju Województwa Lubuskiego 2020), wśród 60 uczestników konferencji w okresie 3 miesięcy, 2018 roku.</t>
  </si>
  <si>
    <t>Innowacyjne metody w chowie bydła mięsnego zmierzające do produkcji wysokiej jakości markowego mięsa</t>
  </si>
  <si>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</si>
  <si>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</si>
  <si>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</si>
  <si>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t xml:space="preserve">Operacja skierowana jest do:
- rolników, hodowców bydła mięsnego
- doradców rolniczych,
- przedsiębiorców,
- przedstawicieli instytucji naukowych
zainteresowanych innowacjami w chowie i hodowli bydła mięsnego, w liczbie 30 osób
</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</si>
  <si>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</si>
  <si>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Innowacje w chowie i hodowli bydła mięsnego na przykładzie francuskich doświadczeń</t>
  </si>
  <si>
    <t>Grupą docelową przeprowadzonej operacji są rolnicy, którzy prowadzą produkcję roślinną metodami konwencjonalnymi lub ekologicznymi oraz doradcy rolniczy, którzy pozostają w bezpośrednich kontakcie z rolnikami i producentami rolnymi.</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</si>
  <si>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</si>
  <si>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Innowacyjne zwalczanie chwastów metodą elektroherbicydu</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</si>
  <si>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</si>
  <si>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</si>
  <si>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Innowacyjne metody w produkcji roślinnej przyjazne środowisku naturalnemu</t>
  </si>
  <si>
    <t>Łódzki Ośrodek Doradztwa Rolniczego z siedzibą w Bratoszewicach ul. Nowości 32 95-011 Bratoszewice</t>
  </si>
  <si>
    <t>Łódzki Ośrodek Doradztwa Rolniczego</t>
  </si>
  <si>
    <t xml:space="preserve"> rolnicy, przedsiębiorcy, przetwórcy, mieszkańcy obszarów wiejskich, pracownicy naukowi, doradcy rolniczy</t>
  </si>
  <si>
    <t>1
40</t>
  </si>
  <si>
    <t>wyjazd studyjny
liczba uczestników operacji</t>
  </si>
  <si>
    <t>Celem operacji jest powiązanie jej uczestników poprzez stworzenie sieci kontaktów pomiędzy nimi, co w konsekwencji może przyczynić się do powołania grupy operacyjnej w ramach działania „Współpraca” dotyczącej nowatorskich rozwiązań w zakresie rolnictwa ekologicznego. Prezentowane w trakcie realizacji operacji  gospodarstwa, jak również firmy pokażą sposób zarządzania i wprowadzania nowych technik i technologii stosowaych w gospodarstwach ekologicznych, co może przyczynić się do wzrostu rentowności gospodarstw w woj. łódzkim. Operacja ułatwi nawiązywanie współpracy między podmiotwami oraz nawiązywanie parterstw w tym zakresie.</t>
  </si>
  <si>
    <t>Dobre praktyki wdrażania innowacji w gospodarstwach ekologicznych</t>
  </si>
  <si>
    <t>Celem operacji jest poszukiwanie potencjalnych partnerów do współpracy w ramach działania „Współpraca” poprzez realizacje operacji, której celem jest zapoznanie uczestników wyjazdu studyjnego z tworzeniem krótkich łańcuchów dostaw na przykładzie dobrych praktyk stosowanych w gospodarstwach na terenie Małopolski. W ramach operacji odbędą się wizyty w gospodarstwach stosujących ww. rozwiązania. Zdobyta wiedza będzie stanowiła podłoże do dalszej pracy i stworzenia potencjalnej grupu operacyjnej w tym zakresie.</t>
  </si>
  <si>
    <t>Tworzenie krótkich łańcuchów dostaw na przykładzie Małopolski</t>
  </si>
  <si>
    <t>1
50</t>
  </si>
  <si>
    <t>Celem operacji jest poszukiwanie potencjalnych partnerów do współpracy w ramach działania „Współpraca” poprzez realizacje operacji, której celem jest zapoznanie uczestników wyjazdu studyjnego z metodami promocji żywności tradycyjnej i regionalnej na przykładzie dobrych praktyk stosowanych w gospodarstwach, firmach na terenie woj. kujawsko-pomorskiego. W ramach operacji odbędą się wizyty w gospodarstwach, firmach stosujących ww. rozwiązania. Zdobyta wiedza będzie stanowiła podłoże do dalszej pracy i stworzenia potencjalnej grupu operacyjnej w tym zakresie.</t>
  </si>
  <si>
    <t>Innowacyjne metody promocji żywności tradycyjnej                       i regionalnej na przykładzie dobrych praktyk z woj. kujawsko - pomorskiego</t>
  </si>
  <si>
    <t>rolnicy, przedsiębiorcy, hodowcy bydła mlecznego, mieszkańcy obszarów wiejskich, pracownicy naukowi, doradcy rolniczy</t>
  </si>
  <si>
    <t>Celem operacji jest poszukiwanie potencjalnych partnerów do współpracy w ramach działania „Współpraca” poprzez realizacje operacji, której celem jest zapoznanie uczestników wyjazdu studyjnego z nowoczesnymi technologiami stosowanymi w chowie bydła mlecznego na przykładzie rozwiązań praktykowanych w gospodarstwach na terenie woj. podlaskiego.W ramach operacji odbędą się wizyty w gospodarstwach, firmach stosujących ww. rozwiązania. Zdobyta wiedza będzie stanowiła podłoże do dalszej pracy i stworzenia potencjalnej grupu operacyjnej w tym zakresie.</t>
  </si>
  <si>
    <t>Nowoczesne technologie w chowie bydła mlecznego                   na przykładzie woj. podlaskiego</t>
  </si>
  <si>
    <t>liczba nagranych filmów</t>
  </si>
  <si>
    <t xml:space="preserve">         film informacyjno-promocyjny  </t>
  </si>
  <si>
    <t xml:space="preserve">  wyjazd studyjny                                      </t>
  </si>
  <si>
    <t xml:space="preserve">szkolenie                                                                </t>
  </si>
  <si>
    <t>Plac Łukasińskiego 4                95-010 Stryków</t>
  </si>
  <si>
    <t>STOWARZYSZENIE LOKALNA GRUPA DZIAŁANIA „POLCENTRUM”</t>
  </si>
  <si>
    <t xml:space="preserve">
rolnicy, przedsiębiorcy, instytucje naukowe, członkowie grup producenckich, przedstawiciele LGD,
lokalni liderzy (w tym sołtysi, przedstawiciele NGO)
przedstawiciele samorządów, doradcy rolniczy, mieszkańcy obszarów wiejskich
</t>
  </si>
  <si>
    <t xml:space="preserve">wyjazd studyjny + szkolenie                                                 </t>
  </si>
  <si>
    <t xml:space="preserve">Celem operacji jest zainteresowanie potencjalnych członków Grup operacyjnych EPI tematyką dywersyfikacji produkcji roślinnej w zakresie zakładania plantacji winorośli 
i produkcji win, oraz zapoznanie uczestników z działaniem „WSPÓŁPRACA”, 
z korzyściami, które płyną z utworzenia Grupy Operacyjnej. </t>
  </si>
  <si>
    <t>Dywersyfikacja produkcji roślinnej szansą dla lokalnych producentów rolnych, poprzez stworzenie warunków pod partnerstwo dla utworzenia grupy operacyjnej EPI</t>
  </si>
  <si>
    <t>potencjalni członkowie grup operacyjnych, rolnicy, przedsiębiorcy, przetwórcy, mieszkańcy obszarów wiejskich, pracownicy naukowi, doradcy rolniczy</t>
  </si>
  <si>
    <t>1
30</t>
  </si>
  <si>
    <t xml:space="preserve">
konferencja 
liczba uczestników operacji</t>
  </si>
  <si>
    <t xml:space="preserve">Celem operacji jest poszukiwanie partnerów do współpracy w ramach działania „Współpraca” poprzez realizacje operacji, której celem jest przekazanie wiedzy wśród uczestników konferencji w zakresie zastosowania pożytecznych konsorcjów bakterii mikoryzowych i innych, które przyczynią się do użyźnienia gleby, ochrony przed chorobami. Przedstawione sposoby zastosowania naturalnych biopreparatów będą stanowiły bazę do stworzenia potencjalnej grupy operacyjnej w tym zakresie. </t>
  </si>
  <si>
    <t xml:space="preserve">Innowacyjna ochrona gleby przy zastosowaniu mikroorganizmów i skutecznych sposobów nawożenia, zmianowania oraz stosowania przedplonów
</t>
  </si>
  <si>
    <t xml:space="preserve">Celem operacji jest poszukiwanie partnerów do współpracy w ramach działania „Współpraca” poprzez realizacje operacji, której celem jest przekazanie wiedzy wśród uczestników konferencji w zakresie zastosowania mikroorganizmów - konsorcjów pożytecznych bakterii, celem proekologicznej uprawy warzyw i owoców. Zaprezentowane zostaną technologie dotyczące wykorzystania mikroorganizmów do zaprawiania nasion, ochrony roślin.  Zdobyta wiedza  i nawiązane kontakty będą stanowić bazę do stworzenia potencjalnej grupy operacyjnej w tym zakresie. </t>
  </si>
  <si>
    <t>Nowe trendy w zastosowaniu mikroorganizmów                                               do ochrony warzyw i owoców</t>
  </si>
  <si>
    <t xml:space="preserve">Celem operacji jest poszukiwanie partnerów do współpracy w ramach działania „Współpraca” poprzez realizacje operacji, której celem jest przekazanie wiedzy wśród uczestników konferencji w zakresie innowacyjnej technologii chłodzenia warzyw i owoców oraz  instalacji chłodniczych z rozwiązaniem innowacyjnym. Zastosowsnie nowych trendów w technologii i technice przechowalni warzyw i owoców będzie bazą do stworzenia potencjalnej grupy operacyjnej w tym zakresie. </t>
  </si>
  <si>
    <t>Innowacyjne metody przetwarzania i przechowywanie żywności</t>
  </si>
  <si>
    <t>potencjalni członkowie grup operacyjnych, rolnicy, przedsiębiorcy, przetwórcy, pracownicy naukowi, doradcy rolniczy, mieszkańcy obszarów wiejskich</t>
  </si>
  <si>
    <t>1
1</t>
  </si>
  <si>
    <t>liczba nagranych filmów
liczba emisji audycji</t>
  </si>
  <si>
    <t>film promocyjny, audycja telewizyjna</t>
  </si>
  <si>
    <t xml:space="preserve">Celem operacji jest prezentacja i wspieranie innowacji w rolnictwie, w tym: w produckji roślinnej, zwierzęcej i w przetwórstwie. Ponadto zaprezentowane zostaną dobre praktyki, co wpłynie na podwyższenie wiedzy w zakresie wdrażania innowacji w rolnictwie oraz pozyskiwania środków na innowacje wśród potencjalnych cżłonków grup operacyjnych m.in. rolników, przedsiębiorców, przetwórców, doradców rolnych. </t>
  </si>
  <si>
    <t xml:space="preserve">Innowacje we współpracy w sektorze rolnym, rolno-spożywczym </t>
  </si>
  <si>
    <t>potencjalni członkowie grup operacyjnych, rolnicy, przetwórcy, przedsiębiorcy, mieszkańcy obszarów wiejskich, pracownicy naukowi, doradcy rolniczy</t>
  </si>
  <si>
    <t>1
80</t>
  </si>
  <si>
    <t>Celem operacji jest poszukiwanie partnerów do współpracy w ramach działania „Współpraca” poprzez realizacje operacji, której celem jest zapoznanie uczestników konferencji z nowoczesnymi technologiami dotyczącymi innowacyjnych metod produkcji roślinnej w zakresie uprawy kukurydzy. W konferencji wezmą udział uczestnicy zainteresowani możliwością współpracy we wdrażaniu innowacyjnych technologii oraz stymulowanie do takiej współpracy.  Organizacja konferencji może przyczynić się do stworzenia potencjalnej grupy operacyjnej zainteresowanej szukaniem innowacyjnych rozwiązań w zakresie uprawy kukurydzy.</t>
  </si>
  <si>
    <t>Nowoczesne technologie w uprawie kukurydzy</t>
  </si>
  <si>
    <t>pszczelarze, rolnicy, przedstawiciele instytucji rolniczych i około rolniczych, pracownicy naukowi, doradcy rolniczy</t>
  </si>
  <si>
    <t>Celem operacji jest tworzenie sieci kontaktów pomiędzy pszczelarzami, producentami miodów, rolnikami, doradcami, przedstawicielami instytucji naukowych, przedstawicielami instytucji rolniczych i około rolniczych. Kontakty te służyć bedą wdrażaniu innowacji na obszarach wiejskich w woj. łódzkim w zakresie nowych rozwiązań w pasiekach pszczelich, produkcji miodów i miodów pitnych. W ramach operacji zostanie przeprowadzony wyjazd studyjny dla 50 osób w celu pozyskana wiedzy objętej zakresem operacji i wymiany doświadczeń między pszczelarzami i producentami miodu z woj. łódzkiego, a pszczelarzami i producentami miodu z w woj. lubelskiego.</t>
  </si>
  <si>
    <t>Nowe rozwiązania w pasiekach pszczelich, produkcji miodów i miodów pitnych na przykadzie woj. lubelskiego</t>
  </si>
  <si>
    <t xml:space="preserve">
1
30</t>
  </si>
  <si>
    <t xml:space="preserve">
wyjazd studyjny 
liczba uczestnikow operacji</t>
  </si>
  <si>
    <t xml:space="preserve"> wyjazd studyjny </t>
  </si>
  <si>
    <t xml:space="preserve">Celem operacji jest poszukiwanie partnerów do współpracy w ramach działania „Współpraca” poprzez realizacje operacji, której celem jest zapoznanie uczestników wyjazdu studyjnego z innowacyjnymi  formami przedsiębiorczości pozarolniczej na obszarach wiejskich. W ramach  operacji odbędzie się wizyta w gospodarstwie zajmującym się hodowlą ślimaków dzięki, której uczestnicy zdobęda wiedzę jak założyć działalność w tym zakresie, jak wygląda sprzedaż/ rynek zbytu ślimaków oraz możliwości ich wykorzystania do celów kosmetycznych. 
Zdobyta wiedza będzie stanowiła podłoże do dalszej pracy i stworzenia potencjalnej grupu operacyjnej w tym zakresie.
</t>
  </si>
  <si>
    <t>Rozwój innowacyjnych form przedsiębiorczości pozarolniczej na obszarach wiejskich</t>
  </si>
  <si>
    <t xml:space="preserve">potencjalni członkowie grup operacyjnych,  producenci, hodowcy bydła mlecznego, rolnicy, doradcy rolniczy, przedsiębiorcy, przedstawiciele instytucji naukowych, przedstawiciele instytucji rolniczych i około rolniczych </t>
  </si>
  <si>
    <t>2
80</t>
  </si>
  <si>
    <t>koferencja
liczba uczestników operacji</t>
  </si>
  <si>
    <t xml:space="preserve">Celem operacji jest poszukiwanie partnerów do współpracy w ramach działania „Współpraca” poprzez wspieranie  tworzenia sieci kontaktów pomiędzy producentami rolnymi, hodowcami bydła mlecznego, rolnikami, przedsiębiorcami, doradcami, przedstawicielami instytucji naukowych, przedstawicielami instytucji rolniczych i około rolniczych wspierających wdrażanie innowacji na obszarach wiejskich w zakresie innowacyjnych technologii, praktyk i metod organizacji w produkcji zwierzęcej, w tym bydła mlecznego. Realizacja operacji zapewni podniesienie wiedzy w ww. zakresie wśród uczestników, podczas dwóch konferencji, zainteresowanych możliwością współpracy we wdrażaniu innowacyjnych metod produkcji zwierzęcej oraz stymulowanie do takiej współpracy poprzez nawiązane kontakty w trakcie konferencji. Konferencje odbędą się w dwóch regionach woj. łódzkiego, tak aby dotrzeć do jak największej grupy odbiorców. Organizacja konferencji może przyczynić się do stworzenia potencjalnej grupy operacyjnej zainteresowanej szukaniem innowacyjnych rozwiązań w zakresie produkcji zwierzęcej, w tym bydła mlecznego. 
</t>
  </si>
  <si>
    <t>Innowacyjne technologie, praktyki i metody organizacji w produkcji zwierzęcej, w tym bydła mlecznego</t>
  </si>
  <si>
    <t>potencjalni członkowie grup operacyjnych, rolnicy, przedsiębiorcy, przetwórcy, pracownicy naukowi, przedstawicielami instytucji rolniczych i około rolniczych, doradcy rolniczy</t>
  </si>
  <si>
    <t xml:space="preserve">
wyjazd studyjny
liczba uczestników operacji</t>
  </si>
  <si>
    <t xml:space="preserve">Celem operacji jest poszukiwanie partnerów  do współpracy w ramach działania „Współpraca” poprzez wspieranie  tworzenia sieci kontaktów pomiędzy rolnikami, przedsiębiorcami rolnymi, doradcami, przedstawicielami instytucji naukowych, przedstawicielami instytucji rolniczych i około rolniczych wspierających wdrażanie innowacji na obszarach wiejskich w zakresie zakładania plantacji winorośli, produkcji wina i soku.  
Zakres operacji obejmował bedzie: zdobycie wiedzy przez uczestników wyjazdu studyjnego z tematyką dotyczącą zakładania, uprawy winorośli oraz produkcją wina i soku z winorośli;  działanie na rzecz  poszukiwania partnerów do współpracy w ramach działania „Współpraca’’ - zapoznanie uczestników z założeniami działania "Współpraca", doświadczeniami przydatnych w tworzeniu i funkcjonowaniu grup operacyjnych. Dzięki operacji zostaną nawiązane kontakty pomiędzy uczestnikami operacji, które mogą stanowić podstawę do stworzenia potencjalnej grupy operacyjnej zainteresowanej szukaniem innowacyjnych rozwiązań w zakresie uprawy winorośli, produkcji wina i soków. </t>
  </si>
  <si>
    <t>Zakładanie plantacji winorośli - produkcja wina i soków szansą na rozwój dla gospodarstw z woj. łódzkiego</t>
  </si>
  <si>
    <t>Łódzki Ośrodek Doradztwa Rolniczego z siedzibą w Bratoszewicach                       ul. Nowości 32; 95-011 Bratoszewice</t>
  </si>
  <si>
    <t>rolnicy, hodowcy i producenci trzody chlewnej, pracownicy naukowi, doradcy rolni</t>
  </si>
  <si>
    <t xml:space="preserve">Operacja ma na celu zapoznanie uczestników z innowacjami w zakresie hodowli świń na przykładzie rasy puławskiej i tuczenia świń paszą nie zawierającą GMO. Operacja pozwoli na zapoznanie się z najnowszymi badaniami naukowymi w tym zakresie. Zdobyta wiedza może przyczynić się do wprowadzenia innowacyjnych rozwiązań w zakresie hodowli i produkcji trzody chlewnej na terenie województwa łódzkiego. Dzięki operacji zostaną nawiązane kontakty między naukowcami, hodowcami i producentami trzody chlewnej, doradcami rolnymi, które w przyszłości będą płaszczyzną wymiany wiedzy w tym zakresie i mogą zaowocować powstaniem grupy operacyjnej w ramach działania "Współpraca". </t>
  </si>
  <si>
    <t>Innowacyjna hodowla świń na przykładzie rasy puławskiej w oparciu o pasze bez GMO.</t>
  </si>
  <si>
    <t>ul. Tkacka 5/6                         42-200 Częstochowa</t>
  </si>
  <si>
    <t>II/IV</t>
  </si>
  <si>
    <t>Rolnicy, przedsiębiorcy, doradcy, naukowcy</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</si>
  <si>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</si>
  <si>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t>Innowacyjne metody produkcji roślinnej w województwie łódzkim</t>
  </si>
  <si>
    <t>Łódzki Ośrodek Doradztwa Rolniczego z siedzibą w Bratoszewicach                  ul. Nowości 32;             95-011 Bratoszewice</t>
  </si>
  <si>
    <t>rolnicy, hodowcy, właściciele gospodarstw, przetwórcy, pracownicy naukowi, doradcy rolni</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</si>
  <si>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</si>
  <si>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 xml:space="preserve">Wybrane przykłady tradycyjnego przetwórstwa produktów rolnych szansą na innowacyjny  rozwój małych gospodarstw w województwie łódzkim </t>
  </si>
  <si>
    <t>Łódzki Ośrodek Doradztwa Rolniczego z siedzibą w Bratoszewicach                  ul. Nowości 32;          95-011 Bratoszewice</t>
  </si>
  <si>
    <t>rolnicy, przetwórcy warzyw, pracownicy naukowi, doradcy rolni</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</si>
  <si>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</si>
  <si>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Nowoczesne technologie i problemy przy uprawie warzyw pod osłonami</t>
  </si>
  <si>
    <t>potencjalni członkowie grup operacyjnych, rolnicy, hodowcy, mieszkańcy obszarów wiejskich, pracownicy naukowi, doradcy rolni</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</si>
  <si>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</si>
  <si>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Dobre praktyki i doświadczenia przy zakładaniu grup operacyjnych na przykładzie Czech</t>
  </si>
  <si>
    <t>Łódzki Ośrodek Doradztwa Rolniczego z siedzibą w Bratoszewicach                  ul. Nowości 32;           95-011 Bratoszewice</t>
  </si>
  <si>
    <t>hodowcy, weterynarze, inseminatorzy, producenci trzody chlewnej, doradcy rolni</t>
  </si>
  <si>
    <t>Seminarium</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</si>
  <si>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</si>
  <si>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Innowacyjne technologie wykorzystywane przy budowie oraz wyposażeniu nowoczesnych chlewni</t>
  </si>
  <si>
    <t>Łódzki Ośrodek Doradztwa Rolniczego z siedzibą w Bratoszewicach                  ul. Nowości 32;            95-011 Bratoszewice</t>
  </si>
  <si>
    <t>pszczelarze, rolnicy, mieszkańcy obszarów wiejskich, pracownicy naukowi, doradcy rolni</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</si>
  <si>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</si>
  <si>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Innowacyjne metody wytwarzania produktów pochodzenia pszczelego oraz sposób doboru ziół do produkcji ziołomiodów</t>
  </si>
  <si>
    <t xml:space="preserve"> ul. Osiedlowa 9, 32-082 Karniowice</t>
  </si>
  <si>
    <t>Małopolski Ośrodek Doradztwa Rolniczego</t>
  </si>
  <si>
    <t xml:space="preserve">Rolnicy, pszczelarze,  doradcy rolni, przedstawiciele instytucji działających na rzecz rolnictwa, mieszkańcy obszarów wiejskich. </t>
  </si>
  <si>
    <t>Celem operacji jest aktywizowanie uczestników w kierunku podejmowania działań kooperacyjnych w tym w ramach grup operacyjnych finansowanych ze środków działania "Współpraca" PROW 2014-2020.   Operacja zrealizowana zostanie w formie zagranicznego wyjazdu studyjnego  co  ułatwi nawiązywanie  międzynarodowych  kontaktów  pomiędzy jednostkami badawczymi,  przedstawicielami doradztwa oraz rolnikami i pszczelarzami.   Realizacja operacji przyczyni się również do podniesienia wiedzy  uczestników w odniesieniu do stosowanych w branży pszczelarskiej innowacyjnych rozwiązań.  W ramach operacji planowana jest organizacja wyjazdu studyjnego dla grupy 25 osób.</t>
  </si>
  <si>
    <t>Współpraca i tworzenie partnerstw w branży pszczelarskiej</t>
  </si>
  <si>
    <t>Rolnicy, doradcy rolni, przedstawiciele instytucji działających na rzecz rolnictwa.</t>
  </si>
  <si>
    <t xml:space="preserve">Celem operacji jest popularyzowanie innowacyjnych rozwiązań  w produkcji warzywniczej jak również aktywizacja uczestników  do współpracy  w szczególności w ramach grup operacyjnych finansowanych ze środków działania "Współpraca" PROW 2014-2020.   Operacja realizowana będzie w formie zagranicznego wyjazdu studyjnego dla grupy 25 osób,  co  ułatwi nawiązywanie  międzynarodowych  kontaktów  pomiędzy rolnikami, przedsiębiorcami,   przedstawicielami doradztwa i innych jednostek zaangażowanych w popularyzowanie innowacji  w  rolnictwie.   </t>
  </si>
  <si>
    <t>Wspieranie działań innowacyjnych i  współpracy  w produkcji warzywniczej.</t>
  </si>
  <si>
    <t>Ul. Czysta 21,
 31-121 Kraków</t>
  </si>
  <si>
    <t>Małopolskie Stowarzyszenie Doradztwa Rolniczego 
w Krakowie</t>
  </si>
  <si>
    <t xml:space="preserve">Rolnicy indywidualni, przedstawiciele: partnerów operacji,  organizacji pozarządowych działających na obszarach wiejskich,  jednostek naukowych,  Jednostek Samorządu Terytorialnego,  małych przedsiębiorców,  związku zawodowego rolników,  wnioskodawcy operacji, a także innych instytucji działających na rzecz rolnictwa. </t>
  </si>
  <si>
    <t>wyjazd studyjny, publikacja</t>
  </si>
  <si>
    <t>Celem operacji jest zapoznanie uczestników z innowacyjnymi i alternatywnymi źródłami dochodów wykorzystywanymi przez rolników na terenie Niemiec  i  Luksemburga co przyczyni się pozyskania wiedzy oraz pobudzenia inwencji i chęci aktywizacji rolniczej i pozarolniczej  gospodarstw.  Ponadto celem operacji jest  działanie na rzecz tworzenia Grupy Operacyjnej EPI w ramach  działania „Współpraca” PROW  na lata  2014-2020. Tematem operacji jest popularyzowanie wiedzy obejmującej innowacyjne metody gospodarowania oraz wymiana doświadczeń w tym zakresie.</t>
  </si>
  <si>
    <t>Innowacyjne, alternatywne źródła dochodu dla małych i średnich gospodarstw rolnych w Małopolsce</t>
  </si>
  <si>
    <t>Rolnicy, doradcy, przedstawiciele instytucji działających na rzecz rolnictwa, mieszkańcy obszarów wiejskich.</t>
  </si>
  <si>
    <t>szkolenia, publikacja</t>
  </si>
  <si>
    <t>Celem operacji jest aktywizacja uczestników w kierunku podejmowania działań kooperacyjnych w szczególności w kontekście działania "Współpraca" PROW 2014-2020.   W czasie szkoleń zaprezentowane zostaną  zasady tworzenia grup operacyjnych i aplikowania o środki w ramach działania "Współpraca" a także propozycje wspólnych działań na rzecz zwiększania innowacyjności rolnictwa.  Uzupełnieniem  operacji będzie wydanie publikacji podsumowującej.</t>
  </si>
  <si>
    <t>Wsparcie tworzenia partnerstw na rzecz innowacji w rolnictwie.</t>
  </si>
  <si>
    <t>Rolnicy, doradcy, przedstawiciele instytucji działających na rzecz rolnictwa.</t>
  </si>
  <si>
    <t>Rolnicy, doradcy, przedstawiciele instytucji okołorolniczych, firm branżowych, jednostek certyfikujących.</t>
  </si>
  <si>
    <t xml:space="preserve">Celem operacji jest  transfer  najnowszej  wiedzy, innowacji oraz doradztwo z zakresu agrotechniki, ochrony i doboru odmian zbóż, bobowatych grubonasiennych i soi.   Operacja zrealizowana zostanie w formie warsztatów  polowych co  przyczyni się do nawiązania kontaktów i  polepszenia współpracy  pomiędzy jednostkami badawczymi,  przedstawicielami doradztwa oraz rolnikami.   Realizacja operacji przyczyni się do podniesienia wiedzy i umiejętności uczestników w odniesieniu do stosowania rozwiązań innowacyjnych w produkcji roślinnej.  </t>
  </si>
  <si>
    <t>Innowacje w uprawie zbóż, bobowatych grubonasiennych i soi.</t>
  </si>
  <si>
    <t>Rolnicy, doradcy, mieszkańcy obszarów wiejskich, przedstawiciele instytucji działających na rzecz rolnictwa.</t>
  </si>
  <si>
    <t>wyjazd studyjny, konferencja</t>
  </si>
  <si>
    <t>Celem operacji będzie zaprezentowanie  innowacyjnych  rozwiązań  w małym przetwórstwie rolno-spożywczym o zróżnicowanych kierunkach produkcji (owocowo-warzywnej, zbożowej z uwzględnieniem tłoczenia oleju, mięsnej) oraz zapoznanie uczestników z  przykładami dobrych praktyk w ramach krótkich łańcuchów dostaw.  Ponadto operacja ma być inspiracją grupy docelowej do aktywności w podejmowaniu wspólnych działań wspierających rozwój lokalnej przedsiębiorczości oraz wykorzystania surowców rolno-spożywczych oraz ułatwić tworzenie sieci kontaktów pomiędzy podmiotami działającymi na rzecz rolnictwa.   Operacja zostanie zrealizowana w formie wyjazdu studyjnego oraz konferencji.</t>
  </si>
  <si>
    <t>Innowacyjne formy przedsiębiorczości w małym przetwórstwie, krótkie łańcuchy dostaw.</t>
  </si>
  <si>
    <t>szkolenie, publikacja</t>
  </si>
  <si>
    <t xml:space="preserve">Celem operacji będzie przekazanie wiedzy teoretycznej i  umiejętności praktycznych  osobom działającym w sektorze rolno-spożywczym w obszarze możliwości prowadzenia małego przetwórstwa mleka na poziomie gospodarstwa rolnego,  uwarunkowań prawnych oraz wymagań prawa żywnościowego w zakresie weterynaryjnym.  Przedstawione zostaną również zasady nowoczesnej technologii  serowarskiej.  W części praktycznej zaprezentowany zostanie proces technologiczny produkcji sera.   Powyższe cele będą realizowane poprzez działania dydaktyczne i informacyjne na które składać się będą:  szkolenie teoretyczno-warsztatowe oraz opracowanie publikacji.                                         </t>
  </si>
  <si>
    <t>Innowacyjność w przetwórstwie mlecznym na poziomie gospodarstwa rolnego.</t>
  </si>
  <si>
    <t xml:space="preserve">Celem operacji będzie przekazanie wiedzy teoretycznej oraz praktycznej osobom działającym w sektorze rolno-spożywczym w obszarze możliwości prowadzenia małego przetwórstwa mięsa na poziomie gospodarstwa rolnego a w szczególności:   uwarunkowań prawnych oraz wymagań prawa żywnościowego w zakresie weterynaryjnym oraz  technologii produkcji wyrobów mięsnych.  Ponadto realizacja operacji wspierać będzie nawiązywanie kontaktów pomiędzy rolnikami, podmiotami doradczymi i przedstawicielami jednostek naukowych.  W części praktycznej w trakcie zajęć warsztatowych zaprezentowany zostanie proces produkcji wędlin.   Cele operacji będą realizowane  poprzez działania dydaktyczne i informacyjne na które  składać się będą:  szkolenie teoretyczno-warsztatowe oraz opracowanie publikacji.                 </t>
  </si>
  <si>
    <t>Innowacyjność w przetwórstwie mięsnym na poziomie gospodarstwa rolnego.</t>
  </si>
  <si>
    <t>Rolnicy, doradcy, studenci,  przedstawiciele instytucji działających na rzecz rolnictwa.</t>
  </si>
  <si>
    <t>Celem operacji jest  podniesienie świadomości rolników w zakresie działań na rzecz bezpieczeństwa chemicznej ochrony roślin poprzez przedstawienie nowoczesnych, innowacyjnych  rozwiązań oraz  wspieranie wymiany wiedzy fachowej i dobrych praktyk.  W ramach operacji zostanie opracowana oraz opublikowana monografia w zakresie stosowania środków ochrony roślin w rolnictwie.  Publikacja przedstawi szereg zagadnień istotnych dla praktyki rolniczej, ze szczególnym naciskiem na bezpieczeństwo chemicznej ochrony.  Poprzez upowszechnianie wiedzy w zakresie innowacyjnych rozwiązań w rolnictwie, realizacja operacji przyczyni się do poprawy bezpieczeństwa stosowania środków ochrony roślin.</t>
  </si>
  <si>
    <t>Stosowanie środków ochrony roślin w aspekcie bezpieczeństwa ludzi, zwierząt i środowiska naturalnego -  zalecenia dla praktyki rolniczej.</t>
  </si>
  <si>
    <t>ul. Tkacka 5/6,  42-200 Częstochowa</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</si>
  <si>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</si>
  <si>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Innowacyjne rozwiązania w małych gospodarstwach rolnych w województwie małopolskim.</t>
  </si>
  <si>
    <t>Rolnicy, mieszkańcy obszarów wiejskich, doradcy rolniczy, przedstawiciele instytucji działających na rzecz rolnictwa.</t>
  </si>
  <si>
    <t>konferencja, wyjazd studyjny, publikacja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</si>
  <si>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</si>
  <si>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Innowacyjne dla Małopolski metody i formy sprzedaży płodów rolnych bezpośrednio z pola i gospodarstwa.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</si>
  <si>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</si>
  <si>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Innowacje w chowie i hodowli bydła.</t>
  </si>
  <si>
    <t>Rolnicy, doradcy rolniczy, przedstawiciele instytucji działających na rzecz rolnictwa, mieszkańcy obszarów wiejskich.</t>
  </si>
  <si>
    <t>liczba uczestników szkolenia</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</si>
  <si>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</si>
  <si>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Innowacyjne technologie w przetwórstwie mięsnym na poziomie gospodarstwa rolnego.</t>
  </si>
  <si>
    <t>Właściciele gospodarstw agroturystycznych, zagród edukacyjnych,  rolnicy, doradcy rolniczy,  przedstawiciele samorządów terytorialnych, przedstawiciele instytucji działających na rzecz rolnictwa, mieszkańcy obszarów wiejskich.</t>
  </si>
  <si>
    <t>70</t>
  </si>
  <si>
    <t>konferencja, publikacja</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</si>
  <si>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</si>
  <si>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Innowacyjne formy aktywizacji gospodarstw agroturystycznych, edukacyjnych i opiekuńczych na obszarze Małopolski.</t>
  </si>
  <si>
    <t>02-456 Warszawa, ul. Czereśniowa 98</t>
  </si>
  <si>
    <t>rolnicy, mieszkańcy obszarów wiejskich, doradcy, przedsiębiorcy</t>
  </si>
  <si>
    <t>Celem operacji upowszechnianie i  wymiana wiedzy oraz doświadczeń z zakresu innowacji technologicznych w hodowli gęsii oraz aktywizacja uczestników w kierunku podejmowania działań kooperacyjnych w szczególności w kontekście działania "Współpraca" PROW 2014-2020.</t>
  </si>
  <si>
    <t>Partnerstwo na rzecz innowacji w hodowli gęsi</t>
  </si>
  <si>
    <t>ul. Tkacka 5/6, 
42-200 Częstochowa</t>
  </si>
  <si>
    <t>Częstochowskie Stowarzyszenie Rozowju Małej Przedsiębiorczości</t>
  </si>
  <si>
    <t xml:space="preserve">Rolnicy, przedsiębiorcy, naukowcy, samorządowcy, przedstawiciele organizacji pozarządowych. </t>
  </si>
  <si>
    <t>Celem operacji jest podniesienie wiedzy w zakresie innowacyjnych metod zarządzania produkcją rolniczą wśród 60 uczestników zainteresowanych możliwością współpracy we wdrażaniu innowacyjnych metod zarzadzania produkcją oraz stymulowanie takiej współpracy.
Operacja umożliwi popularyzację wiedzy na temat możliwości wdrażania innowacyjnych rozwiązań w zakresie zarządzania produkcją rolniczą, które będą rozwiązywały problemy regionalne tej produkcji, zmotywowanie różnych podmiotów do wspólnych działań oraz przedstawienie możliwości takiej współpracy w ramach działania "Współpraca" PROW 2014-2020.</t>
  </si>
  <si>
    <t>Narzędzia do wspomagania zarządzania produkcją rolniczą w województwie mazowieckim</t>
  </si>
  <si>
    <t>artykuł w internecie</t>
  </si>
  <si>
    <t>badanie</t>
  </si>
  <si>
    <t>analiza</t>
  </si>
  <si>
    <t>ul. Witosa 63, 
05-200 Czarna</t>
  </si>
  <si>
    <t>Fundacja Obserwatorium Zrównoważonego Rozwoju</t>
  </si>
  <si>
    <t>Członkowie Mazowieckiego Szlaku Tradycji, członkowie Sieci Dziedzictwa Kulinarnego Mazowsze, członkowie Lokalnej Grupy Działania Zalewu Zegrzyńskiego, członkowie Lokalnej Grupy Działania Równiny Wołomińskiej, pracowniny Uniwersytetu Warszawskiego, pracownicy SGGW, przedstawiciele lokalnego samorządu, zainteresowani rozwojem przedsiębiorczości w ramach działania "Współpraca".</t>
  </si>
  <si>
    <t>Celem operacji jest upowszechnienie idei działania "Współpraca" wśród 169 podmiotów będących potencjalnymi partnerami tworzącymi grupę operacyjną na rzecz tworzenia Krótkiego Łańcucha Dostaw Produktów Lokalnych i Naturalnych.
Operacja przyczyni się do wsparcia podnoszenia poziomu życia na terenach wiejskich poprzez upowszechnianie wiedzy z zakresu rozowju przedsiębiorczości z wykorzystaniem innowacyjnej koncepcji krótkich łańcuchów dostaw oraz potencjału ekonomicznego, społecznego i środowiskowego Mazowsza.</t>
  </si>
  <si>
    <t>"Współpraca" szansą do rozowju obszarów wiejskich</t>
  </si>
  <si>
    <t>ilość stoisk informacyjnych</t>
  </si>
  <si>
    <t>stoiska informacyjne</t>
  </si>
  <si>
    <t>Celem operacji jest upowszechnianie wiedzy w zakresie innowacyjnych rozwiązań w rolnictwie, produkcji żywności, leśnictwie i na obszarach wiejskich, poprzez przekazanie informacji o idei, funkcjach i możliwościach jakie daje działalność Sieci na rzecz innowacji w rolnictwie i na obszarach wiejskich. Inicjowanie współpracy pomiędzy podmiotami, dotyczącej możliwości podejmowania wspólnych inicjatyw w zakresie działania "Współpraca” w ramach PROW 2014-2020 w ramach wdrażania innowacyjnych rozwiązań przez grupy operacyjne.</t>
  </si>
  <si>
    <t>Stoiska informacyjno-promocyjne SIR</t>
  </si>
  <si>
    <t>Celem operacji jest upowszechnianie wiedzy w zakresie innowacyjnych rozwiązań w rolnictwie, produkcji żywności, leśnictwie i na obszarach wiejskich. Inicjowanie współpracy pomiędzy podmiotami, dotyczącej możliwości podejmowania wspólnych inicjatyw w zakresie działania "Współpraca” w ramach PROW 2014-2020 w ramach wdrażania innowacyjnych rozwiązań przez grupy operacyjne.</t>
  </si>
  <si>
    <t>Wspieranie procesu tworzenia partnerstw na rzecz innowacji mazowieckiej wsi</t>
  </si>
  <si>
    <t>Celem operacji jest ułatwienie współpracy i stworzenie warunków do poszukiwania i  nawiązywania partnerstw pomiędzy hodowcami bydła, doradcami, przedstawicielami jednostek naukowych oraz przedsiębiorcami. Cel operacji zostanie zrealizowany poprzez wymianę wiedzy i doświadczenia z zakresu innowacyjnych rozwiązań w zakresie chowu i hodowli bydła, co przełoży się w przyszłości na poprawę sytuacji ekonomicznej gospodarstw.</t>
  </si>
  <si>
    <t>Innowacje w hodowli bydła</t>
  </si>
  <si>
    <t>ilość uczestników szkoleń</t>
  </si>
  <si>
    <t>Celem operacji jest podniesienie wiedzy w zakresie innowacyjności pasz objętościowych z traw i motylkowych drobnonasiennych dotyczący zbiorowisk roślinnych - trwałych użytków zielonych i polowych użytków zielonych. Wskazanie uczestnikom sposobu poprawy jakości surowca z TUZ wykorzystując największy ich potencjał, uzykując wzrost produkcji i wyższe dochody. Inicjowanie współpracy pomiędzy podmiotami, dotyczącej możliwości podejmowania wspólnych inicjatyw w zakresie działania "Współpraca” w ramach PROW 2014-2020 w ramach wdrażania innowacyjnych rozwiązań przez grupy operacyjne.</t>
  </si>
  <si>
    <t>Innowacje łąkowo-pastwiskowe w trudnej drodze ekonomicznej po lepsze mleko i wołowinę</t>
  </si>
  <si>
    <t>Celem operacji jest zapoznanie uczestników z innowacyjnymi rozwiązaniami w produkcji mleka oraz przedstawienie możliwości praktycznego zastosowania tych rozwiązań, a także ułatwienie wymiany wiedzy fachowej oraz dobrych praktyk w zakresie wdrażania innowacji w rolnictwie i na obszarach wiejskich.</t>
  </si>
  <si>
    <t>Innowacje w produkcji mleka</t>
  </si>
  <si>
    <t>Celem operacji jest upowszechnienie i praktyczne wdrożenie wiedzy na temat innowacyjnych metod ochrony upraw warzywniczych z uwzględnieniem metod biologicznych i chemicznych. Na szkoleniu zostaną przedstawione skuteczne rozwiązania w walce z chorobami odglebowymi np. poprzez zastosowanie inertnych podłoży.</t>
  </si>
  <si>
    <t>Innowacyjne metody ochrony upraw warzywniczych</t>
  </si>
  <si>
    <t xml:space="preserve"> Celem operacji jest upowszechnienie wiedzy na temat zagadnień innowacji w rolnictwie, głównie poprzez możliwość praktycznego zastosowania przedstawianych rozwiązań w zakresie technologii uprawy gatunków mało znanych jako sposób na zastąpienie dotychczas uprawianych gatunków - przy zachowaniu dostępnego w gospodarstwie zaplecza technologicznego oraz przedstawienie dobrych praktyk w zakresie wdrażania innowacji w gospodarstwach zajmujących się produkcją sadowniczą.</t>
  </si>
  <si>
    <t>Innowacyjność w sadownictwie - uprawa mało znanych gatunków</t>
  </si>
  <si>
    <t xml:space="preserve">Celem operacji jest podniesienie świadomości rolników na temat możliwości zwiększenia dochodowości gospodarstw rolnych poprzez zastosowanie alternatywnych kierunków rozwoju gospodarstwa - innowacyjne rozwiązania i doświadczenia z ich wdrażania w produkcji borówki amerykańskiej z uwzględnieniem najnowszych trendów, w takich obszarach jak: nowe technologie uprawy, innowacyjne metody nawożenia roślin. </t>
  </si>
  <si>
    <t>Uprawa borówki amerykańskiej alternatywą dla roślin jagodowych</t>
  </si>
  <si>
    <t>mieszkańcy obszarów wiejskich, doradcy</t>
  </si>
  <si>
    <t>Celem operacji jest wspieranie  rozwoju innowacyjnych form przedsiębiorczości pozarolniczej na obszarach wiejskich. Uczestnicy praktycznie zapoznają się z dobrymi  praktykami wdrażania innowacji  w zakresie prowadzenia zagrody edukacyjnej i działalności  turystycznej/ agroturystycznej. Nabędą również  fachową wiedzę dotyczącą przetwórstwa i sprzedaży wytworzonych w gospodarstwie produktów (w tym sprzedaż bezpośrednia, rolniczy handel detaliczny) oraz wykorzystania produktów regionalnych i tradycyjnych w prowadzeniu działalności gospodarczej na obszarach wiejskich. Inicjowanie współpracy pomiędzy podmiotami, dotyczącej możliwości podejmowania wspólnych inicjatyw w zakresie działania "Współpraca” w ramach PROW 2014-2020 w ramach wdrażania innowacyjnych rozwiązań przez grupy operacyjne.</t>
  </si>
  <si>
    <t>Innowacyjne formy  przedsiębiorczości pozarolniczej</t>
  </si>
  <si>
    <t xml:space="preserve">
70</t>
  </si>
  <si>
    <t>Stary Krzesk 62, 
08-111 Krzesk</t>
  </si>
  <si>
    <t>Lokalna Grupa Działania Ziemi Siedleckiej</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</si>
  <si>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</si>
  <si>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r>
      <rPr>
        <b/>
        <sz val="11"/>
        <color theme="1"/>
        <rFont val="Calibri"/>
        <family val="2"/>
        <charset val="238"/>
        <scheme val="minor"/>
      </rPr>
      <t>szkolenie</t>
    </r>
    <r>
      <rPr>
        <sz val="11"/>
        <color theme="1"/>
        <rFont val="Calibri"/>
        <family val="2"/>
        <charset val="238"/>
        <scheme val="minor"/>
      </rPr>
      <t xml:space="preserve"> (5 różnych szkoleń dla jednej 25-osobowej grupy)
</t>
    </r>
    <r>
      <rPr>
        <b/>
        <sz val="11"/>
        <color theme="1"/>
        <rFont val="Calibri"/>
        <family val="2"/>
        <charset val="238"/>
        <scheme val="minor"/>
      </rPr>
      <t>wyjazd studyjny</t>
    </r>
    <r>
      <rPr>
        <sz val="11"/>
        <color theme="1"/>
        <rFont val="Calibri"/>
        <family val="2"/>
        <charset val="238"/>
        <scheme val="minor"/>
      </rPr>
      <t xml:space="preserve"> (1 wyjazd dla 25 -osobowej grupy)
</t>
    </r>
    <r>
      <rPr>
        <b/>
        <sz val="11"/>
        <color theme="1"/>
        <rFont val="Calibri"/>
        <family val="2"/>
        <charset val="238"/>
        <scheme val="minor"/>
      </rPr>
      <t>konferencja</t>
    </r>
    <r>
      <rPr>
        <sz val="11"/>
        <color theme="1"/>
        <rFont val="Calibri"/>
        <family val="2"/>
        <charset val="238"/>
        <scheme val="minor"/>
      </rPr>
      <t xml:space="preserve"> (dla 70 osób)</t>
    </r>
  </si>
  <si>
    <t>Celem operacji jest powstanie 25-osobowej nieformalnej grupy, składającej się z rolników oraz przedsiębiorców, która wspólnie będzie uczestniczyć w szkoleniach, wyjazdzie studyjnym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</si>
  <si>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Współpraca międzysektorowa, jako podstawa poznania innowacji w rolnictwie.</t>
  </si>
  <si>
    <t>65</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</si>
  <si>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</si>
  <si>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Innowacyjne proekologiczne metody zwalczania chorób odglebowych w uprawie papryki pod osłonami</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</si>
  <si>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</si>
  <si>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Wielokierunkowość gospodarstwa zielarskiego sposobem na rozwój obszarów wiejskich</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</si>
  <si>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</si>
  <si>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Innowacyjna gospodarka pasieczna</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</si>
  <si>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</si>
  <si>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Innowacyjne metody uprawy truskawek</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</si>
  <si>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</si>
  <si>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Poszukiwanie partnerów do działania "Współpraca" inspirowane ekologią</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</si>
  <si>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</si>
  <si>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Przetwórstwo mleka - spoób na podniesienie dochodu w gospodarstwie</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</si>
  <si>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</si>
  <si>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Mieszanki traw jako innowacyjna baza pasz objętościowych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</si>
  <si>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</si>
  <si>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</si>
  <si>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Technologia produkcji olejów roślinnych innowacyjnymi metodami</t>
  </si>
  <si>
    <t>49-330 Łosiów, ul. Główna 1</t>
  </si>
  <si>
    <t>OODR Łosiów</t>
  </si>
  <si>
    <t>Szkolenie skierowane jest do hodowców bydła mlecznego, rolników indywidualnych działających na terenie województwa opolskiego, spółdzielni mleczarskich oraz do osób zainteresowanych hodowlą bydła mlecznego.</t>
  </si>
  <si>
    <t>szkolenie                                                       liczba uczestników</t>
  </si>
  <si>
    <r>
      <t>Celem operacji jest wymiana wiedzy i doświadczeń  umożliwiająca rozwiązywanie problemów obecnie występujących w hodowli oraz efektywny rozwój mleczarstwa na terenie naszego kraju. Zaproszeni specjaliści w dziedzinie zootechniki</t>
    </r>
    <r>
      <rPr>
        <sz val="11"/>
        <rFont val="Calibri"/>
        <family val="2"/>
        <charset val="238"/>
        <scheme val="minor"/>
      </rPr>
      <t xml:space="preserve"> przedstawią</t>
    </r>
    <r>
      <rPr>
        <sz val="11"/>
        <color theme="1"/>
        <rFont val="Calibri"/>
        <family val="2"/>
        <charset val="238"/>
        <scheme val="minor"/>
      </rPr>
      <t xml:space="preserve"> najnowsze osiągnięcia w hodowli bydła mlecznego, wyniki badań, metody rozrodu oraz innowacje technologiczne stosowane w sektorze mleczarskim. </t>
    </r>
  </si>
  <si>
    <t>Nowe tendencje w chowie i hodowli bydła mlecznego z elementami dobrostanu</t>
  </si>
  <si>
    <t xml:space="preserve">Rolnicy, doradcy roni, przedsiębiorcy, mieszkancy terenów wiejskich, osoby zaiteresowane innowacyjnymi rozwiązaniami z zakresu rolnictwa. </t>
  </si>
  <si>
    <t>Celamiszkolenia jest diagnoza stanu gospodarki wodnej w Gminie Strzelce Opolskie oraz Gminach sąsiadujących w aspekcie optymalizacji procesów gospodarowania zasobami wody w gospodarstwach rolnych. Szkolenie ma na celu wskazać kierunki optymalizacji procesów gospodarowania zasobami wodnymi w gospodarstwach rolnych (w ramach działań wspólnych rolników).</t>
  </si>
  <si>
    <t>Dyrektywy wodne</t>
  </si>
  <si>
    <t>Szkolenie/warsztaty</t>
  </si>
  <si>
    <r>
      <rPr>
        <sz val="11"/>
        <rFont val="Calibri"/>
        <family val="2"/>
        <charset val="238"/>
        <scheme val="minor"/>
      </rPr>
      <t xml:space="preserve">Celem operacji jest </t>
    </r>
    <r>
      <rPr>
        <sz val="11"/>
        <color theme="1"/>
        <rFont val="Calibri"/>
        <family val="2"/>
        <charset val="238"/>
        <scheme val="minor"/>
      </rPr>
      <t>zwiększenie udziału rolników w produkcje żywności dobrej jakości. Zgłębienie wiedzy na temat przepisów i regulacji prawnych. Zwiększenie rentowności i konkurencyjności gospodarstw rolnych w województwie opolskim. Charakterystyka narzędzi KŁD jej podstawowe instrumenty sprzedaży, a także omówienie mocnych i słabych stron krótkich łańcuchów dostaw.</t>
    </r>
  </si>
  <si>
    <t>Organizacja łańcuchów żywnościowych, w tym przetwarzania i wprowadzania do obrotu produktów rolnych</t>
  </si>
  <si>
    <t xml:space="preserve">rolnicy, właściciele gospodarstw agroturystycznych oraz obiektów restauracyjno hotelarskich z terenów wiejskich woj. opolskiego, , członkowie stowaarzyszeń oraz lokalnych grup działania, przedsawiciele JST z terenów woj. opolskiego,doradcy rolniczy. </t>
  </si>
  <si>
    <t>1
70</t>
  </si>
  <si>
    <t>konferencja 
liczba uczestników</t>
  </si>
  <si>
    <t xml:space="preserve">Aktywizacja mieszkańcow wsi na rzecz pdejmowania inicjaatyw w zakresie rozwoju obszarów wiejskich, w tym kreowania miejsc pracy na terenach wiejskich. Udoskonalanie oferty turystycznej, wprowadzanie innowacji w obsłudze turystów. Wykorzystywanie walorów turystycznych obszaru,  pobudzenie kreatywności włascicieli gospodasrtw agroturystycznych w celu stworzenia bogatszej oferty turystycznej. </t>
  </si>
  <si>
    <t>Innowacyjna oferta turystyczna dźwignią wizerunku obszarów wiejskich województwa opolskiego</t>
  </si>
  <si>
    <t xml:space="preserve">49-330 Łosiów,       ul. Główna 1 </t>
  </si>
  <si>
    <t xml:space="preserve">Rolnicy, przedsiębiorcy, przedstawiciele związków branżowych i grup producentów rolnych, uczelnie i instytucje naukowe, doradcy rolni, osoby zainteresowane innowacyjnymi rozwiązaniami z zakresu rolnictwa. </t>
  </si>
  <si>
    <t>1
50</t>
  </si>
  <si>
    <t xml:space="preserve"> konferencja</t>
  </si>
  <si>
    <t>Głowym przedmiotem i tematem konferencji będzie mechanizm wsparcia w ramach działania "Współpraca" na przykładzie grup operacyjnych EPI. Celem operacji będzie budowa sieci powiązań między przedstawicielami nauki i biznesu a rolnictwem oraz przyspieszenie transferu wiedzy i innowacji do praktyki gospodarczej, co przedłoży się na powstanie nowych grup operacyjnych EPI w woj. opolskim.</t>
  </si>
  <si>
    <t>Wdrażanie innowacji w polskim rolnictwie 
na przykładzie grup operacyjnych EPI – mechanizm wsparcia w ramach działania „Współpraca”</t>
  </si>
  <si>
    <t>Plac Myśliwca 1
47-100 Strzelce Opolskie</t>
  </si>
  <si>
    <t>Gmina Strzelce Opolskie</t>
  </si>
  <si>
    <t xml:space="preserve"> przedstawiciele: nauki , doradztwa rolniczego i/lub samorządu rolników,  samorządów lokalnych, rolników i  producentów rolnych lub przedsiębiorstw rolno-spożywczych prowadzących działalność na terenach wiejskich </t>
  </si>
  <si>
    <t xml:space="preserve">20 </t>
  </si>
  <si>
    <r>
      <t xml:space="preserve">Celem operacji jest wypracowanie  modelu współpracy środowiska naukowego  w zakresie transferu wiedzy z nauki do biznesu, a także wypracowanie regionalnego modelu współpracy nauki i rolnictwa, w tym podjęcie działań zmierzających do powstania Grupy Operacyjnej EPI. </t>
    </r>
    <r>
      <rPr>
        <b/>
        <sz val="11"/>
        <rFont val="Calibri"/>
        <family val="2"/>
        <charset val="238"/>
        <scheme val="minor"/>
      </rPr>
      <t xml:space="preserve"> </t>
    </r>
    <r>
      <rPr>
        <sz val="11"/>
        <rFont val="Calibri"/>
        <family val="2"/>
        <charset val="238"/>
        <scheme val="minor"/>
      </rPr>
      <t xml:space="preserve">Operacja przyczyni się do ułatwienia implementacji dobrych praktyk, w zakresie procesów innowacyjnych dotyczących gospodarowania wodą, wypracowanych przez stronę włoską z uwzględnieniem specyfiki warunków polskich.      </t>
    </r>
    <r>
      <rPr>
        <b/>
        <sz val="11"/>
        <rFont val="Calibri"/>
        <family val="2"/>
        <charset val="238"/>
        <scheme val="minor"/>
      </rPr>
      <t xml:space="preserve">                        </t>
    </r>
  </si>
  <si>
    <t>Dobre praktyki europejskie w zakresie optymalizacji wykorzystania wody w produkcji rolnej i uprawach w gospodarstwach rolnych - wyjazd studyjny do Włoch</t>
  </si>
  <si>
    <t>Opolski Ośrodek Doradztwa Rolniczego w Łosiowie</t>
  </si>
  <si>
    <t>producenci rolni i specjaliści/doradcy rolniczy</t>
  </si>
  <si>
    <t>1
25</t>
  </si>
  <si>
    <t xml:space="preserve">szkolenie/warsztaty polowe
liczba uczestników
</t>
  </si>
  <si>
    <t>szkolenie/warszaty polowe</t>
  </si>
  <si>
    <t>Głównym celem i założeniem szkolenia w formie warsztatów polowych jest upowszechnianie dobrych praktyk rolniczych dotyczących poprawy żyzności gleby dzięki obecności w płodozmianie roślin wysokobiałkowych oraz przedstawienie działania Współpraca, jako formy mobilizującej do wspólnych działań mających na celu wdrożenie innowacyjnych rozwiązań. Celem przedsięwzięcia będzie pogłębienie i podniesienie wiedzy uczestników szkolenia oraz wymiana doświadczeń pomiędzy specjalistami OODR, przedstawicielami świata nauki oraz przedstawicielami handlowym, umożliwiając tym samym rozwiązywanie problemów obecnie występujących w uprawie roślin wysokobiałkowych, a także transfer wiedzy pomiędzy nauką, a praktyką.</t>
  </si>
  <si>
    <t xml:space="preserve">Szkolenie z produkcji roślin wysokobiałkowych pn."Zwiększenie udziału roślin wysokobiałkowych w strukturze zasiewów na rzecz poprawy żyzności gleby" </t>
  </si>
  <si>
    <t>II-III-IV</t>
  </si>
  <si>
    <t>producenci i hodowcy trzody chlewnej z województwa opolskiego, doradcy rolni</t>
  </si>
  <si>
    <t>1                                                    40</t>
  </si>
  <si>
    <t>Głównym celem szkolenia jest wymiana wiedzy i doświadczeń w zakresie chowu i hodowli trzody chlewnej w województwie opolskim. Dynamicznie zachodzące zmiany na rynku trzody sprawiają, iż hodowcy i producenci wieprzowiny poszukują najnowszych informacji, nowatorskich technologii oraz innowacyjnych rozwiązań w celu utrzymania ekonomicznej rentowności produkcji. Szkolenie ma zachęcić uczestników do zawiązania partnerstw i wspólnego wdrażania nowatorskich rozwiązań z udziałem środków z działania Współpraca. Działanie, o którym mowa będzie w szczegółach przybliżone słuchaczom operacji.</t>
  </si>
  <si>
    <t>"Chów i hodowla trzody chlewnej z elementami bioasekuracji"</t>
  </si>
  <si>
    <t>49-330 łosiów, ul. Główna 1</t>
  </si>
  <si>
    <t>Grupą docelową szkolenia będą mieszkańcy województwa opolskiego –  rolnicy i producenci rolni, doradcy rolni, przedstawiciele samorzadów i nauki.</t>
  </si>
  <si>
    <t>1
60                        2                      12</t>
  </si>
  <si>
    <t>konferencja
liczba uczestników                              konkursy                            liczba uczestników</t>
  </si>
  <si>
    <t xml:space="preserve">
Ochrona środowiska to podjęcie lub zaniechanie działań umożliwiających zachowanie lub przywracanie równowagi przyrodniczej i polega na racjonalnym kształtowaniu środowiska zgodnie z zasadą zrównoważonego rozwoju, przeciwdziałaniu zanieczyszczeniom, przywracaniu elementów przyrodniczych do stanu właściwego. Wdrażanie innowacyjnych działań zwiazanych z ochroną srodowiska:( wykorzystanie źródeł odnawialnych do produkcji energii w kierunku ochrony powietrza, gleb i wód, kształtowania krajobrazu, zapobiegania zmianom klimatu oraz ochrony zdrowia ludzi i zwierząt)</t>
  </si>
  <si>
    <t>"Ochrona środowiska naturalnego na obszarach wiejskich".</t>
  </si>
  <si>
    <t>doradcy rolni, rolnicy, samorządowcy, mieszkańcy województwa opolskiego</t>
  </si>
  <si>
    <t xml:space="preserve">       1   
          40</t>
  </si>
  <si>
    <t>szkolenie wyjazdowe
                                                 liczba uczestników</t>
  </si>
  <si>
    <t>szkolenie/wyjazd studyjny</t>
  </si>
  <si>
    <t>Przedsięwzięcie w ramach edukacji z zakresu OZE dla doradców i rolników.Celem szkolenia jest ułatwienie wymiany wiedzy pomiędzy przedmiotami uczestniczącymi w rozwoju obszarów wiejskichh oraz rozpowszechnianie rezultatów działań na rzecz tego rozwoju poprzez efektywną promocję innowacyjnych  praktyk  z zakresu odnawialnych źródeł energii oraz gospodarki niskoemisyjnej, stworzenie możliwości wymiany doświadczeń z zakresu: odnawialnych źródeł energii, zwiększenia udziału zainteresowanych stron we wdrażaniu inicjatyw na rzecz rozwoju obszarów wiejskich. Polityka wzrostu wdrażania gospodarki niskoemisyjnej poprzez wykorzystania OZE, nawet najlepiej przygotowana i wspomagana przez państwo, wymaga aktywnego udziału użytkowników energii w jej realizacji.</t>
  </si>
  <si>
    <t>Szkolenie z zakresu ochrony powietrza pn. "Gospodarka niskoemisyjna"</t>
  </si>
  <si>
    <t xml:space="preserve">
2</t>
  </si>
  <si>
    <t>doradcy, rolnicy,  osoby zainteresowane innowacyjnymi rozwiązaniami z zakresu rolnictwa</t>
  </si>
  <si>
    <t>1
40</t>
  </si>
  <si>
    <t>szkolenie wyjazdowe
liczba uczestników</t>
  </si>
  <si>
    <t xml:space="preserve">
Głównym celem i założeniem szkolenia w formie wyjazdu studyjnego jest upowszechnianie dobrych praktyk zgodnie z nowymi przepisami art. 102-112 ustawy z dnia 20 lipca 2017 r. Prawo wodne (Dz. U. z 2017 r. poz. 1566) w celu zmniejszenia zanieczyszczenia wód azotanami pochodzącymi ze źródeł rolniczych.  Zapobieganie dalszemu zanieczyszczeniu na obszarze całego państwa wdrażany jest program działań mających wpływ na rozwój obszarów wiejskich. Zarządzanie ryzykiem w rolnictwie oraz wspieranie transferu wiedzy i innowacji w rolnictwie odbędzie się poprzez zorganizowanie szkolenia wyjazdowego pn. „ ograniczenia zanieczyszczeniami azotem metodą poprawy i jakości wód”</t>
  </si>
  <si>
    <t xml:space="preserve">"Ograniczenia zanieczyszczeniami azotem metodą poprawy i jakości wód"
</t>
  </si>
  <si>
    <t xml:space="preserve"> Grupą docelową szkolenia będą mieszkańcy województwa opolskiego – doradcy rolni, rolnicy ekolo-giczni i konwencjonalni chcący się podjąć produkcji ekologicznej oraz produktów o podwyższonej jakości.</t>
  </si>
  <si>
    <r>
      <t xml:space="preserve">
1
</t>
    </r>
    <r>
      <rPr>
        <strike/>
        <sz val="11"/>
        <rFont val="Calibri"/>
        <family val="2"/>
        <charset val="238"/>
        <scheme val="minor"/>
      </rPr>
      <t xml:space="preserve">
</t>
    </r>
    <r>
      <rPr>
        <sz val="11"/>
        <rFont val="Calibri"/>
        <family val="2"/>
        <charset val="238"/>
        <scheme val="minor"/>
      </rPr>
      <t>40</t>
    </r>
  </si>
  <si>
    <t>wyjazd studyjny
liczba uczestników</t>
  </si>
  <si>
    <t>Celem będzie przeszkolenie  uczestników operacji podczas wyjazdu studyjnego w rejony podkarpacia. Tworzenie wspólnych struktur handlowych oraz powiązań organizacyjnych producentów żywności ekologicznej kierowanej do konsumentów. Powzięcie wiedzy praktycznej w zakresie nowatorskich agrotechnicznych rozwiązań w produkcji ekologicznej wpłynie na podwyższenie jakości produktów ekologicznych. Wspólne działanie wzmacni pozycję producentów rolnych w łańcuchu żywnościowym.  Zwiększenie zainteresowania wdrażaniem innowacji w rolnictwie ekologicznym oraz możliwość zapewnienia sobie: regularności dostaw, dostosowania ich wielkości do potrzeb, odpowiedniej i wyrównanej jakości surowca. Działalność na obszarach wiejskich może być wykorzystana do promocji produktu lokalnego, sprzedaży bezpośredniej żywności ekologicznej oraz promocji funkcji społecznych i pozarolniczych gospodarstw rolnych, oraz wpływających na poprawę życia na obszarach wiejskich. Przedstawione rozwiązania w województwie podkarpackim będą inspiracją dla uczestników wyjazdu do zawiązania partnerstw w ramach działania Współpraca.</t>
  </si>
  <si>
    <t>"Szkolenie wyjazdowe z zakresu rolnictwa ekologicznego pn; Żywność ekologiczna teoria i praktyka - od producenta do konsumenta".</t>
  </si>
  <si>
    <t>Uczestnicy Międzynarodowych Targów Ogrodniczych Wiosna Kwiatów organizowanych przez 2 dni w Łosiowie na terenie Opolskiego Ośrodka Doradztwa Rolniczego w Łosiowie oraz uczestnicy 3 dniowych Targów rolniczych Opolagra w Kamieniu Śląskim. Głównymi odbiorcami informacji o Sieci będą rolnicy, przedsiębiorcy z terenów miejsko-wiejskich, doradcy rolniczy , przedstawiciele instytucji naukowych, przedstawiciele samorządów, organizacji branżowych związanych z rolnictwem  oraz mieszkańcy obszarów wiejskich.</t>
  </si>
  <si>
    <t xml:space="preserve">2                                                                                                                                                                                                                                                                                                                        </t>
  </si>
  <si>
    <t xml:space="preserve">liczba stoisk informacyjno promocyjnych                                                                                                                                                </t>
  </si>
  <si>
    <t>stoiska informacyjno promocyjne</t>
  </si>
  <si>
    <t xml:space="preserve">Celem operacji jest przekazywanie informacji o idei, funkcjach i możliwościach jakie daje funkcjonowanie Sieci na rzecz innowacji w rolnictwie i na obszarach wiejskich. Zachęcanie do nawiązania współpracy z Siecią skierowane będzie bezpośrednio do przedsiębiorców, rolników, przedstawicieli sektora rolno - spożywczego. Stoisko da podłoże do pozyskiwania nowych partnerów Sieci bezpośrednio zainteresowanych wdrażaniem innowacyjnych rozwiązań w rolnictwie. Na stoiskach informacyjno - promocyjnych będą dostępne wszystkie publikacje wydane w ramach operacji własnych realizowanych przez OODR w latach ubiegłych,  w tym  księżka pt. "Zrozumieć innowacje w rolnictwie",  cykl specjalistycznych broszur nt. innowacyjnych zastosowań w rolnictwie oraz inne materiały informacyjne.  </t>
  </si>
  <si>
    <t xml:space="preserve">Stoiska promocyjno - informacyjne jako narzędzie przekazu informacji o Sieci na rzecz innowacji w rolnictwie i na obszarach wiejskich </t>
  </si>
  <si>
    <t>opolski Ośrodek Doradztwa Rolniczego w Łosiowie</t>
  </si>
  <si>
    <t>Rolnicy, przedsiębiorcy z terenów miejsko-wiejskich, doradcy rolniczy , przedstawiciele instytucji naukowych, przedstawiciele samorządów, organizacji branżowych związanych z rolnictwem oraz mieszkańcy obszarów wiejskich.</t>
  </si>
  <si>
    <t>1                                                          50</t>
  </si>
  <si>
    <t>konferencja                                                                                                     liczba uczestników</t>
  </si>
  <si>
    <t xml:space="preserve">Celem operacji jest podniesienie  wiedzy z zakresu możliwości wdrażania innowacyjnych rozwiązań z wykorzystaniem środków w ramach działania Współpraca, stymulujących rozwój gospodarstw rolnych oraz strefy ekonomicznej terenów wiejskich. Konferencja ułatwi wymianę kontaktów pomiędzy rolnikami, przedstawicielami branży rolno -spożywczej , przedstawicielami instytucji naukowo-badawczych, doradców rolniczych oraz osób wspierających rozwój obszarów wiejskich, będzie też doskonałą fundamentem do powstania grup operacyjnych EPI  </t>
  </si>
  <si>
    <t xml:space="preserve">Rolnicy, przedsiębiorcy, doradcy rolni, uczelnie, osoby zainteresowane innowacyjnymi rozwiązaniami z zakresu rolnictwa. </t>
  </si>
  <si>
    <t>2500 egz.</t>
  </si>
  <si>
    <t>5 broszur</t>
  </si>
  <si>
    <t>Broszury</t>
  </si>
  <si>
    <t>Celem wydanych publikacji będzie pokazanie praktycznego wymiaru realizowanych przedsięwzięć, zaprezentowanie „dobrych praktyk” oraz ułatwienia transferu wiedzy z zakresu innowacyjnych rozwiązań w rolnictwie.</t>
  </si>
  <si>
    <t xml:space="preserve">Cykl broszur z zakresu innowacyjnych rozwiązań w rolnictwie i na obszarach wiejskich </t>
  </si>
  <si>
    <t xml:space="preserve">49-330 Łosiów,
  ul. Główna 1 </t>
  </si>
  <si>
    <t xml:space="preserve">Rolnicy, doradcyrolni, mieszkancy terenów wiejskich, przedsiębiorcy, osoby zaiteresowane innowacyjnymi rozwiązaniami z zakresu rolnictwa. </t>
  </si>
  <si>
    <t xml:space="preserve">Szkolenie ma za zadanie ułatwienie transferu wiedzy w zakresie oceny autentyczności produktów spożywczych, które są sferą działań zapewniających lepszą jakość oferowanych produktów. Konsumenci dokonujący wyboru żywności kierują się informacjami o jej jakości. </t>
  </si>
  <si>
    <t>Innowacyjne metody oceny autentyczności i jakości miodu</t>
  </si>
  <si>
    <t xml:space="preserve"> 
 Zwiększenie udziału rolników w produkcje żywności dobrej jakości. Zgłębienie wiedzy na temat przepisów i regulacji prawnych. Zwiększenie rentowności i konkurencyjności gospodarstw rolnych w województwie opolskim. 
</t>
  </si>
  <si>
    <t>Krótkie łańcuchy dostw w rolnictwie- regulacje prawne i podatkowe</t>
  </si>
  <si>
    <t xml:space="preserve">Rolnicy, doradcy rolni, przesiębiorcy, mieszkancy terenów iejskich, osoby zaiteresowane innowacyjnymi rozwiązaniami z zakresu rolnictwa. </t>
  </si>
  <si>
    <t xml:space="preserve">Wspieranie łańcucha dostaw żywności, w tym przetwarzania i wprowadzania do obrotu produktów rolnych, </t>
  </si>
  <si>
    <t>Aktualna sytuacja producentów rolnych w zakresie organizacji sprzedazy zbóż i rzepaku</t>
  </si>
  <si>
    <t xml:space="preserve">Rolnicy, przedsiębiorcy, doradcy rolni, uczelnie, osoby zaiteresowane innowacyjnymi rozwiązaniami z zakresu rolnictwa. </t>
  </si>
  <si>
    <t>5000</t>
  </si>
  <si>
    <t xml:space="preserve">broszury </t>
  </si>
  <si>
    <t>broszury</t>
  </si>
  <si>
    <t>Celem wydanych publikacji będzie pokazanie praktycznego wymiaru realizowanych przedsięwzięć oraz ich społecznego znaczenia, a także zaprezentowanie „dobrych praktyk”,</t>
  </si>
  <si>
    <t xml:space="preserve">Cykl specjalistycznych broszur nt. innowacyjnych zastosowań w rolnictwie </t>
  </si>
  <si>
    <t>ul. Tkacka 5/6    42-200 Częstocohwa</t>
  </si>
  <si>
    <t>Częstochowski Stowarzyszenie Rozwoju Małej Przedsiębiorczości</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</si>
  <si>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</si>
  <si>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Innowacyjne metody produkcji roślinnej w województwie opolskim</t>
  </si>
  <si>
    <t>ul. Główna 1, 
49-330 Łosiów</t>
  </si>
  <si>
    <t>II,III, IV</t>
  </si>
  <si>
    <t>Rolnicy oraz przedsiębiorcy rolni z terenu woj. opolskiego, doradcy rolni, osoby zainteresowane współpracą w ramach kooperatyw spożywczych</t>
  </si>
  <si>
    <t xml:space="preserve">30 
200
60  </t>
  </si>
  <si>
    <t xml:space="preserve">Badanie ankietowe 
Broszura
Cykl szkoleń 
</t>
  </si>
  <si>
    <t>Badania ankietowe, broszura z zanalizą badawczą, cykl szkoleń</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</si>
  <si>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</si>
  <si>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"Kooperatywy spożywcze jako innowacyjna i efektowna forma prowadzenia działalności na obszarach wiejskich"</t>
  </si>
  <si>
    <t>ul. Suszyckich 9, 
36-040 Boguchwała</t>
  </si>
  <si>
    <t>Podkarpacki Ośrodek Doradztwa Rolniczego z siedzibą w Boguchwale</t>
  </si>
  <si>
    <t>III-IV kw</t>
  </si>
  <si>
    <t xml:space="preserve">podmioty reprezentujące nowe rozwiązania branzy rolniczej ( w tym : maszyn i sprzętu rolniczego, zwierząt hodowlanych, roślin uprawbych , sadowniczych i ogrodniczych oraz środków do produkcji, uczestnicy targów w tym min.: rolnicy, posiadacze lasów,  przedsiebiorcy, przedstawiciele instytucji naukowo-badawczych,  instytucji doradczych
ankietowane osoby: rolnicy, przedsiębiorcy
</t>
  </si>
  <si>
    <t>100
100</t>
  </si>
  <si>
    <t xml:space="preserve">liczba wystawców
Liczba ankiet  dot. problemów wystepujących w branży rolniczej w celu wprowadzenia innowacyjnych rozwiązań </t>
  </si>
  <si>
    <t>targi</t>
  </si>
  <si>
    <t xml:space="preserve">celem operacji jest wspieranie tworzenia sieci współpracy partnerskiej dotyczącej rolnictwa i obszarów wiejskich wszystkich podmiotów uczestniczących w Targach innowacji  poprzez nawiązanie kontaktów pomiędzy rolnikami, posiadaczami lasu, przedsiębiorcami, doradcami, przedstawicielami jednostek naukowo- badawczych w celu promocji działania ,,Współpraca'' i stworzenia warunów do tworzenia grup EPI.  
</t>
  </si>
  <si>
    <t xml:space="preserve">Targi innowacji </t>
  </si>
  <si>
    <t>PWSZ Sanok 
ul. Mickiewicz 21 38-500 Sanok</t>
  </si>
  <si>
    <t>Państwowa Wyższa Szkoła Zawodowa im. Jana Grodka w Sanoku</t>
  </si>
  <si>
    <r>
      <t>przedstawiciele nauki, doradcy rolniczy, rolnicy prowadzący gospodarstwa rolne i agroleśne</t>
    </r>
    <r>
      <rPr>
        <i/>
        <sz val="10"/>
        <color theme="1"/>
        <rFont val="Calibri"/>
        <family val="2"/>
        <charset val="238"/>
        <scheme val="minor"/>
      </rPr>
      <t xml:space="preserve">
</t>
    </r>
  </si>
  <si>
    <t xml:space="preserve">1                  </t>
  </si>
  <si>
    <t xml:space="preserve">liczba uczestników konferencji 
Liczba uczestników wyjazdu studyjnego 45 </t>
  </si>
  <si>
    <t xml:space="preserve">Celem operacji jest zapoznanie się z innowacyjnymi rozwiązaniami technologicznymi i organizacyjnymi w gospodarstwach rolnych i rolno-leśnych w Austrii poprzez organizację wyjazdu studyjnego dla 45 osób. Wizytowane zostaną 4 gospodarstwa wykorzystujące innowacyjne technologie upraw i organizacji gospodarstw rolnych i agroleśnych. Uczestnicy wyjazdu studyjnego zapoznają się z dobrymi praktykami gospodarstw prowadzących dochodową gospodarką rolną i leśną na terenach górskich i podgórskich Alp. Innowacje, z którymi zapozna się grupa docelowa operacji mogą być inspiracją do ich przeniesienia na teren województwa podkarpackiego, bądź poszukiwania innych, adekwatnych do potrzeb tego regionu rozwiązań, które będzie mogła wdrożyć potencjalna grupa operacyjna EPI powstała na bazie uczestników wyjazdu.  </t>
  </si>
  <si>
    <t>Transfer innowacyjnych rozwiązań w sektorze rolnym i leśnym z terenów górskich i podgórskich Alp do Karpat</t>
  </si>
  <si>
    <t>120
45</t>
  </si>
  <si>
    <t xml:space="preserve">Nowatorskie metody produkcji roślinnej dla upraw z rodziny konopiowatych oraz zbóż                                                                       </t>
  </si>
  <si>
    <t xml:space="preserve">Podkarpacki Ośrodek Doradztwa Rolniczego w Boguchwale </t>
  </si>
  <si>
    <t>Rolnicy, przedsiębiorcy, przedstawiciele:  instytucji naukowych, instytucji rolniczych i około rolniczych, pracownicy wdrażający fundusze pomocowe,   liderzy środowisk lokalnych wspierający lub  wdrażający innowacje na obszarach wiejskich, doradcy</t>
  </si>
  <si>
    <t>Konferencja
Wyjazd studyjny</t>
  </si>
  <si>
    <t>Celem operacji jest zapoznanie uczestników wyjazdu studyjnego z inicjatywami w kierunku tworzenia grup operacyjnych w Rumunii oraz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innowacyjnych metod produkcji roślinnej dla upraw z rodziny konopiowatych oraz zbóż.</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</si>
  <si>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</si>
  <si>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 xml:space="preserve">
1
120
1
45
</t>
  </si>
  <si>
    <t xml:space="preserve">
1. konferencja 
2. ilość uczestników 
konferencji  
3. wyjazd studyjny 
4. ilość uczestników wyjazdu - 
</t>
  </si>
  <si>
    <t xml:space="preserve">konferencja
wyjazd studyjny </t>
  </si>
  <si>
    <t xml:space="preserve"> Celem operacji jest wspieranie  tworzenia sieci kontaktów pomiędzy rolnikami, doradcami, przedstawicielami instytucji naukowych, przedstawicielami instytucji rolniczych i około rolniczych  (służbami)  wspierających wdrażanie innowacji na obszarach wiejskich w zakresie innowacjyjnej gospodarki pasiecznej.  
Zakres obejmował bedzie: przeszkolenie uczestników projektu w ramach zorganizowanej konferencji  oraz podczas wyjazdu studyjnego dla uczestników z tematyki dotyczącej innowacyjnej gospodarki pasiecznej.  Konferencja da możliwość zapoznaniem się z nowoczesnymi praktykami w gospodarce pasiecznej, zaś podczas wyjazdu studyjnego uczestnicy zapoznają się z nieznanymi doświadczeniami zagranicznych pszczelarzy, które będzie można przenieść jako dobre praktyki do woj. podkarpackieg
</t>
  </si>
  <si>
    <t xml:space="preserve">"Nowatorska gospodarka pasieczna" </t>
  </si>
  <si>
    <t xml:space="preserve">1
200
</t>
  </si>
  <si>
    <t xml:space="preserve">1. seminarium 
2. ilość uczestników 
konferencji 
</t>
  </si>
  <si>
    <t xml:space="preserve"> Celem operacji  jest wspieranie  tworzenia sieci kontaktów pomiędzy rolnikami , doradcami, przedstawicielami instytucji naukowych, przedstawicielami instytucji rolniczych. Kontakty te służyć będą  wdrażaniu innowacji na obszarach wiejskich w zakresie uprawy i zastosowaniu ziół w gospodarstwach domowych, hodowli i produkcji roślinnej. Poprawa wiedzy w tym zakresie przyczyni się do uatrakcyjnienia gospodarstw agroturystycznych, zbieranie ziół i ich zagospodarowanie może być jedną z atrakcji oferowanych przez te gospodarstwa. Produkty własne oferowane przez te gospodarstwa, wzbogacone przez domieszkę ziół pochodzących z własnego gospodarstwa w znaczący sposób wpłyną na walory smakowe i zdrowotne. Celem konferencji jest uświadomienie uczestników o możliwościach wykorzystania ziół jako „Dobrej podkarpackiej marki”.
</t>
  </si>
  <si>
    <t>"Innowacyjne zastosowanie ziół w gospodarstwie"</t>
  </si>
  <si>
    <t xml:space="preserve">35-601 Rzeszów ul. Ćwiklińskiej 2 </t>
  </si>
  <si>
    <t>Uniwersytet Rzeszowski, Wydział Ekonomii, Katedra Polityki Gospodarczej</t>
  </si>
  <si>
    <t>II/ III kw</t>
  </si>
  <si>
    <r>
      <rPr>
        <b/>
        <sz val="10"/>
        <rFont val="Calibri"/>
        <family val="2"/>
        <charset val="238"/>
        <scheme val="minor"/>
      </rPr>
      <t>rolnicy</t>
    </r>
    <r>
      <rPr>
        <sz val="10"/>
        <rFont val="Calibri"/>
        <family val="2"/>
        <charset val="238"/>
        <scheme val="minor"/>
      </rPr>
      <t xml:space="preserve"> –zainteresowani produkcją żywności ekologicznej, unowocześnieniem swoich gospodarstw, a tym samym poprawą konkurencyjności na rynku,
</t>
    </r>
    <r>
      <rPr>
        <b/>
        <sz val="10"/>
        <rFont val="Calibri"/>
        <family val="2"/>
        <charset val="238"/>
        <scheme val="minor"/>
      </rPr>
      <t>doradcy  rolniczyczy,</t>
    </r>
    <r>
      <rPr>
        <sz val="10"/>
        <rFont val="Calibri"/>
        <family val="2"/>
        <charset val="238"/>
        <scheme val="minor"/>
      </rPr>
      <t xml:space="preserve"> którzy zajmują się wdrażaniem innowacyjnych rozwiązań na obszarach wiejskich
</t>
    </r>
    <r>
      <rPr>
        <b/>
        <sz val="10"/>
        <rFont val="Calibri"/>
        <family val="2"/>
        <charset val="238"/>
        <scheme val="minor"/>
      </rPr>
      <t xml:space="preserve">pracownicy naukowi, </t>
    </r>
    <r>
      <rPr>
        <sz val="10"/>
        <rFont val="Calibri"/>
        <family val="2"/>
        <charset val="238"/>
        <scheme val="minor"/>
      </rPr>
      <t xml:space="preserve">których zainteresowania naukowo-dydaktyczne obejmują tematykę rozwoju rolnictwa i obszarów wiejskich.
</t>
    </r>
  </si>
  <si>
    <t xml:space="preserve">1
23
 </t>
  </si>
  <si>
    <t xml:space="preserve">1. Organizacja 1 wyjazdu studyjnego.
2. Liczba osób biorących udział w wyjeździe studyjnym - 23 osób
</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</si>
  <si>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</si>
  <si>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Podejmowanie współpracy w zakresie tworzenia grup operacyjnych dotyczących produkcji i dystrybucji żywności ekologicznej na Podkarpaciu</t>
  </si>
  <si>
    <t>II -IV</t>
  </si>
  <si>
    <t>1
45
1
45</t>
  </si>
  <si>
    <t xml:space="preserve">
1. seminarium  
2. ilość uczestników 
seminarium  
3. wyjazd studyjny 
4. ilość uczestników wyjazdu 
</t>
  </si>
  <si>
    <t xml:space="preserve"> seminarium 
wyjazd studyjny </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</si>
  <si>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Uczestnicy operacji zapoznają się z  tematyką nowatorskiej uprawy i przetwórstwa owoców  jako działań na rzecz  poszukiwania partnerów KSOW do współpracy w ramach działania „Współpraca’’ oraz poznanie zagranicznych  doświadczeń przydatnych w tworzeniu i funkcjonowaniu grup operacyjnych. 
</t>
  </si>
  <si>
    <t xml:space="preserve">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
</t>
  </si>
  <si>
    <t>1
45
1
45</t>
  </si>
  <si>
    <t xml:space="preserve">1. seminarium 
2. ilość uczestników 
seminarium 
3. wyjazd studyjny 
4. ilość uczestników wyjazdu 
</t>
  </si>
  <si>
    <r>
      <t>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prez uczestników operacji podczas seminarium będzie  poparta  doświadczeniami producentów i przetwórców  (zajmującymi się przede wszystkim nowatorską uprawą winogron i produkcją win)  zaobserwowanymi podczas wyjazdu studyjnego</t>
    </r>
    <r>
      <rPr>
        <sz val="10"/>
        <color rgb="FFFF0000"/>
        <rFont val="Calibri"/>
        <family val="2"/>
        <charset val="238"/>
        <scheme val="minor"/>
      </rPr>
      <t xml:space="preserve">  </t>
    </r>
    <r>
      <rPr>
        <sz val="10"/>
        <rFont val="Calibri"/>
        <family val="2"/>
        <charset val="238"/>
        <scheme val="minor"/>
      </rPr>
      <t xml:space="preserve"> 
</t>
    </r>
  </si>
  <si>
    <r>
      <t xml:space="preserve">Organizacja seminarium oraz wyjazdu studyjnego dotyczącego nowatorskiej uprawy owoców oraz produkcji wina jako działania na rzecz tworzenia sieci kontaktów w zakresie  wdrażanie innowacji na obszarach wiejskich. 
</t>
    </r>
    <r>
      <rPr>
        <sz val="10"/>
        <color rgb="FFFF0000"/>
        <rFont val="Calibri"/>
        <family val="2"/>
        <charset val="238"/>
        <scheme val="minor"/>
      </rPr>
      <t xml:space="preserve">
</t>
    </r>
    <r>
      <rPr>
        <sz val="10"/>
        <rFont val="Calibri"/>
        <family val="2"/>
        <charset val="238"/>
        <scheme val="minor"/>
      </rPr>
      <t xml:space="preserve">
</t>
    </r>
  </si>
  <si>
    <t>Szepietowo Wawrzyńce 64       18-210 Szepietowo</t>
  </si>
  <si>
    <t>III/IV</t>
  </si>
  <si>
    <t>Grupę docelową będą stanowili eksperci, naukowcy praktycy z danej problematyki; przedsiębiorcy; przedstawiciele instytucji oraz doradcy rolniczy</t>
  </si>
  <si>
    <t>panel dyskusyjny</t>
  </si>
  <si>
    <t>Celem operacji jest wymiana wiedzy, dobrych praktyk, wypracowanie wspólnych rozwiązań w zakresie przeciwdziałania najistotniejszym problemom w rolnictwie województwa podlaskiego</t>
  </si>
  <si>
    <t>Tworzenie zespołów tematycznych w zakresie przeciwdziałania najistotniejszym problemom w rolnictwie województwa podlaskiego</t>
  </si>
  <si>
    <t>Grupę docelową będą stanowili rolnicy, doradcy rolni oraz mieszkańcy obszarów wiejskich</t>
  </si>
  <si>
    <t>Celem operacji jest zapoznanie 10 doradców oraz 30 rolników zainteresowanych mozliwościami pozyskania dofinansowania na instalacje urządzeń nawadniających. Operacja zakłada przeprowadzenie zajęć wykładowych oraz praktycznych z zakresu wymogów prawnych, parametrów urządzeń, zakupu i instalacji infrastruktury służącej nawadnianiu upraw rolniczych.</t>
  </si>
  <si>
    <t>Innowacyjne rozwiązania w rolnictwie polegające na ograniczaniu strat powodowanych przez suszę</t>
  </si>
  <si>
    <t>konferemcja</t>
  </si>
  <si>
    <t>Celem operacji jest podniesienie wiedzy w zakresie innowacyjnych metod  stosowanych w obszarze  przetwórstwa płodów rolnych,  w  tym przetwórstwa na poziomie gospodarstwa rolnego wśród 40 uczestników zainteresowanych możliwością współpracy  oraz stymulowanie do takiej współpracy. Promowanie i rozwój „małego przetwórstwa”   poprzez wielopodmiotową współpracę we wdrażaniu innowacyjnych rozwiązań , poznanie innowacyjnych i nowych technologii  oraz roli nauki w transferze wiedzy i innowacji w tym zakresie, przedstawienie przykładów dobrych praktyk .Wspieranie rozwoju przedsiębiorczości na obszarach wiejskich przez podnoszenie poziomu wiedzy i umiejętności w obszarze małego przetwórstwa lokalnego, w tym tworzenie nowych miejsc pracy.</t>
  </si>
  <si>
    <t>Innowacyjność w przetwórstwie rolno-spożywczym drogą do sukcesu</t>
  </si>
  <si>
    <t>Grupę docelową będą stanowili producenci produktu regionalnego, zajmujący się agroturystyką oraz doradcy rolniczy</t>
  </si>
  <si>
    <t xml:space="preserve">Celem wyjazdu jest zapoznanie się z dobrymi praktykami przetwórstwa w gospodarstwach rolnych, sprzedaży bezpośredniej przez współpracujące ze sobą podmioty prowadzące działalność agroturystyczną w krajach nadbałtyckich. Uczestnicy wyjazdu będą dobrani pod kątem powołania grupy operacyjnej EPI. Operacja przedstawi możliwości efektywnego promowania i sprzedaży produktów regionalnych, która zwiększa atrakcyjność zsieciowanych usług agroturystycznych. Wymiana doświadczeń i nawiązanie kontkatów zawodowych wśród  uczestnków wyjazdu oraz zapoznanie się z rozwiązaniami stosowanymi u naszych wschodnich sąsiadów będzie podstawą do zawiązania grupy operacyjnej. 
</t>
  </si>
  <si>
    <t>Sieciowanie współpracy przy tworzeniu integrowanego systemu usług turystycznych</t>
  </si>
  <si>
    <t>ul. Czartoryskich 8       24-100 Puławy</t>
  </si>
  <si>
    <t xml:space="preserve">Instytut Uprawy Nawożenia i Gleboznawstwa – Państwowy Instytut Badawczy </t>
  </si>
  <si>
    <t>Doradcy i rolnicy oraz przedstawiciele świata biznesu powiązanego z rolnictwem</t>
  </si>
  <si>
    <t>Projekt ma na celu stworzenie możliwości pozyskania najnowszej wiedzy w zakresie innowacji w uprawie roślin bobowatych, oraz ich przetwarzania , a także możliwości wykorzystania we własnym gospodarstwie. Głównym celem operacji będzie  utworzenia w tym kierunku Grupy Operacyjnej EPI. Operacja pokaże rolnikom, a także przedstawicielom podlaskich firm z branży doradczej i rolniczej możliwości jakie daje wykorzystanie roślin wysokobiałkowych we własnym gospodarstwie. Analiza ekonomiczna specjalistów IUNG-PIB wskaże na oszczędności finansowe jakie będą uzyskane dzięki zastąpieniu białka importowanego białkiem z własnego rynku.  Aspekt ekonomiczny przedstawiony będzie zarówno w mikroskali na poziomie gospodarstwa, a także w skali makro na poziomie Polski i na tle Europy.</t>
  </si>
  <si>
    <t>Pozyskanie potencjalnych partnerów do działania „Współpraca” w celu poszerzenia areału uprawy roślin wysokobiałkowych na terenie województwa podlaskiego. Wskazanie ich roli w agroekosystemie oraz innowacyjnych metod uprawy.</t>
  </si>
  <si>
    <t>Podlaski Ośrodek Doradztwa Rolniczego     w Szepietowie</t>
  </si>
  <si>
    <t>I/II</t>
  </si>
  <si>
    <t>Celem operacji jest przedstawienie dobrych praktyk, innowacyjnych rozwiązań  w przetwórstwie rolno-spożywczym na przykładzie Litwy głównie dla gospodarstw ekologicznych i agroturystycznych.</t>
  </si>
  <si>
    <t>Wykorzystanie dobrych praktyk z Litwy w przetwórstwie rolno-spożywczym</t>
  </si>
  <si>
    <t>Celem operacji jest przedstawienie dobrych praktyk, innowacyjnych rozwiązań wprowadzonych do gospodarstwa agruturystycznego, aby poszerzyć ofertę wypoczynku dla turystów i osiągnąć wyższy dochód.</t>
  </si>
  <si>
    <t>Innowacyjne usługi w agroturystyce – dobre praktyki</t>
  </si>
  <si>
    <t>Celem szkolenia będzie promocja innowacyjnej formy sprzedaży jaka jest rolniczy handel detaliczny. Uczestnicy zapoznają się z najnowszymi wymaganiami, uwarunkowaniami i przepisami prawa, dobrymi praktykami jak prowadzić sprzedaż z gospodarstwa wg. zasad rolniczego handelu detalicznego.</t>
  </si>
  <si>
    <t>Rolniczy handel detaliczny</t>
  </si>
  <si>
    <t>konferencja,
 wyjazd studyjny</t>
  </si>
  <si>
    <t>Urynkowienie żywności tradycyjnej szansą na rozwój małych gospodarstw na przykładzie woj. podkarpackiego i świętokrzyskiego</t>
  </si>
  <si>
    <t>Urynkowienie żywności tradycyjnej szansą na rozwój małych gospodarstw na przykładzie woj. mazowieckiego i śląskiego</t>
  </si>
  <si>
    <t>II / III</t>
  </si>
  <si>
    <t xml:space="preserve">16 </t>
  </si>
  <si>
    <t xml:space="preserve">Celem warsztatów będzie zapoznanie uczestników z wybranymi gatunkami ziół, uprawą ich w woj. podlaskim. Ważnym aspektem będzie pokazanie nowatorskich metod przerobu i wykorzystania ziół w kuchni i kosmetologii.  </t>
  </si>
  <si>
    <t>Zielarskie Podlasie "Z tradycją w przyszłość"</t>
  </si>
  <si>
    <t>Celem warsztatów będzie zapoznanie uczestników z prawidłowym prowadzeniem pasieki. Pokazanie innowacyjnych metod leczenia i zapoboegania chorobom pszczół. Przedstawienie dobrych praktykw pasiece.</t>
  </si>
  <si>
    <t>Nowoczesne rozwiązania w zakładaniu i prowadzeniu pasieki</t>
  </si>
  <si>
    <t>Celem wyjazdu studyjnego jest prezentacja wyników polowych doświadczeń związanych z uprawą roślin bobowatych grubonasiennych i przeniesienie ich do produkcji rolniczej. Operacja wynika z realizacji "Planu Dla Wsi" polegającego na zwiększaniu niezależności polskiej produkcji zwierzęcej od importu białka paszowego, a tym samym produkcji krajowych pasz bez GMO. Potrzeba przeprowadzenia operacji wynika z małej jeszcze wiedzy wśród rolników oraz doradców rolnych na temat możliwości uprawy i wykorzystania roślin bobowatych grubonasiennych wysiewanych w siewie czystym oraz mieszankach.</t>
  </si>
  <si>
    <t xml:space="preserve">Rośliny bobowate grubonasienne (strączkowe) - transfer wiedzy z instytutu do praktyki rolniczej województwa podlaskiego </t>
  </si>
  <si>
    <t>16</t>
  </si>
  <si>
    <t>Celem organizacji warsztatów jest wspieranie i rozwój pszczelarstwa w zapobieganiu ginięcia owadów zapylających, w tym pszczoły miodnej. Warto propagować innowacyjne metody prowadzenia pasieki. Ważną rolę stanowi sama produkcja miodu ale również bardzo istotne jest jego pozyskiwanie i innowacyjne metody konfekcjonowania poprzez np. dodawanie owoców liofilizowanych. Chcąc zatrzymać proces wymierania populacji pszczół warto podejmować działania promujce innowacyjne rozwiązania stosowane w pszczelarstwie.</t>
  </si>
  <si>
    <t>Pszczelarskie innowacje w pasiekach rodzinnych</t>
  </si>
  <si>
    <t>Celem wydania publikacji jest dotarcie do największej liczby odbiorców. Propagowanie dobrych i innowacyjnych praktyk pszelarskich. Prezentacja aktualnych problemów tj. chorób, utrzymania, hodowli pszczół oraz radzenie sobie z nimi.</t>
  </si>
  <si>
    <t>Jak pogodzić innowacje z tradycją w prowadzeniu pasieki?</t>
  </si>
  <si>
    <t>ul. Tkacka 5/6           42-200 Częstochowa</t>
  </si>
  <si>
    <t>24 571,50</t>
  </si>
  <si>
    <t>rolnicy, przedsiębiorcy, doradcy i naukowcy</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</si>
  <si>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</si>
  <si>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Innowacyjne metody produkcji specjalnych i mleka w województwie podlaskim</t>
  </si>
  <si>
    <t>ul. Akademicka 14        18-400 Łomża</t>
  </si>
  <si>
    <t>Państwowa Wyższa Szkoła Informatyki i Przedsiębiorczości w Łomży</t>
  </si>
  <si>
    <t>producenci płodów rolnych, rolnicy, małe i średnie firmy produkujące żywność, firmy o charakterze lokalnym i regionalnym, przedstawiciele świata nauki</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</si>
  <si>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</si>
  <si>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Kierunki innowacyjnego, zrównoważonego rozwoju sektora rolno-spożywczego województwa podlaskiego</t>
  </si>
  <si>
    <t>Grupę docelową będą stanowili rolnicy, doradcy rolniczy oraz mieszkańcy obszarów wiejskich</t>
  </si>
  <si>
    <t xml:space="preserve">1       </t>
  </si>
  <si>
    <t xml:space="preserve">liczba emisji audycji     </t>
  </si>
  <si>
    <t>audycja</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</si>
  <si>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</si>
  <si>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Rolniku poznaj innowacje</t>
  </si>
  <si>
    <t>Grupę docelową będą stanowili mieszkańcy obszarów wiejskich zainteresowani tematyką gospodarstw opiekuńczych, doradcy rolni oraz przedstawiciele instytucji wspierających rozwój usług opiekuńczych</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</si>
  <si>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</si>
  <si>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 xml:space="preserve">Gospodarstwa opiekuńcze jako nowatorskie podejście do usług społecznych oferowanych mieszkańcom obszarów wiejskich poprzez prezentację dobrych praktyk na przykładzie województwa kujawsko-pomorskiego </t>
  </si>
  <si>
    <t>Grupę docelową będą stanowili mieszkańcy obszarów wiejskich, osoby zainteresowane tematyką pszczelarską, członkowie organizacji oraz doradcy rolni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</si>
  <si>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</si>
  <si>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Innowacje w gospodarstwie - zakładanie i prowadzenie pasieki</t>
  </si>
  <si>
    <t>Celem realizacji operacji jest wymiana wiedzy i doświadczeń  związanych z ekologicznym chowem bydła mięsnego  w  regionie województwa podlaskiego oraz  zapoznanie uczestników z możliwością wsparcia finansowego na to działanie.</t>
  </si>
  <si>
    <t>Ekologiczny chów bydła mięsnego nie jest trudny</t>
  </si>
  <si>
    <t>Lubań, ul. Tadeusza Maderskiego 3    83-422 Nowy Barkoczyn</t>
  </si>
  <si>
    <t>Przedstawiciele nauki, producenci rolni, przedsiębiorcy, przedstawiciele organizacji samorządowych, rządowych, doradztwa rolniczego, mieszkańcy obszarów wiejskich.</t>
  </si>
  <si>
    <t>Celem operacji jest utworzenie pomorskiej sieci doradztwa dla rolników i mieszkańców obszarów wiejskich wspierającej wdrażanie innowacji, zrzeszającej naukowców, producentów rolnych, przedsiębiorców, organizacje samorządowe, rządowe, pozarządowe, samorządy gospodarcze, przedstawicieli doradztwa rolniczego. Wielokierunkowa wymiana wiedzy, informacji i doświadczeń między uczestnikami sieci umożliwi sprawniejsze działanie każdemu z tych podmiotów.</t>
  </si>
  <si>
    <t>Sieciowanie doradztwa, praktyki rolniczej i nauki drogą do rozwiązywania zdiagnozowanych problemów na obszarach wiejskich</t>
  </si>
  <si>
    <t>ul. Tkacka 5/6                  42-200 Częstochowa</t>
  </si>
  <si>
    <t xml:space="preserve">Rolnicy, przedsiębiorcy, naukowcy, przedstawiciele samorządu terytorialnego oraz organizacji pozarządowych. </t>
  </si>
  <si>
    <t>Narzędzia do wspomagania zarządzania produkcją rolniczą w województwie pomorskim</t>
  </si>
  <si>
    <t>Liczba osób zaangażowanych w koordynację</t>
  </si>
  <si>
    <t>Koordynacja operacji</t>
  </si>
  <si>
    <t>min. 7</t>
  </si>
  <si>
    <t>Liczba wydarzeń podczas, których będzie wykorzystany roll-up</t>
  </si>
  <si>
    <t>liczba stron internetowa</t>
  </si>
  <si>
    <t>Strona internetowa</t>
  </si>
  <si>
    <t>Liczba publikacji w internecie</t>
  </si>
  <si>
    <t>60 do 80</t>
  </si>
  <si>
    <t>ul. K. Chodkiewicza 13A 
80-506 Gdańsk</t>
  </si>
  <si>
    <t>Fundacja SKOMA</t>
  </si>
  <si>
    <t xml:space="preserve">Rolnicy indywidualni  i grupy rolników, przedstawiciele jednostek naukowo-badawczych, przedsiębiorcy, i inne podmioty zaangażowane w tworzenie innowacji i rozwój sektora rolno-spożywczego, pochodzący z terenu województwa pomorskiego - potencjalni członkowie grup operacyjnych w ramach działania „Współpraca”.                             
      </t>
  </si>
  <si>
    <t xml:space="preserve">CEL GŁÓWNY OPERACJI
Wzmocnienie powiązań kooperacyjnych uczestników łańcucha żywnościowego na rzecz innowacyjności i rozwoju rolnictwa w województwie pomorskim
CELE SZCZEGÓŁOWE OPERACJI:
1. Zwiększenie poziomu zaangażowania uczestników łańcucha żywnościowego w tworzenie partnerstw i realizowanie współpracy wewnątrz- i międzysektorowej zogniskowanej na rozwój i wzrost innowacyjności rolnictwa, produkcji żywności i obszarów wiejskich w województwie pomorskim.
2. Zwiększenie poziomu wiedzy uczestników łańcucha żywnościowego w zakresie możliwości tworzenia grup operacyjnych na rzecz innowacji (EPI) oraz realizacji przez te grupy projektów, które prowadzą do opracowania i wdrożenia nowych rozwiązań w zakresie nowych produktów, praktyk, procesów, technologii, metod organizacji, marketingu w sektorze rolno-spożywczym (Działanie „Współpraca” w ramach Programu Rozwoju Obszarów Wiejskich na lata 2014-2020).
3. Zwiększenie poziomu wiedzy uczestników łańcucha żywnościowego w zakresie tworzenia i funkcjonowania krótkich łańcuchów dostaw żywności
4. Zwiększenie poziomu wiedzy uczestników łańcucha żywnościowego w zakresie dobrych praktyk w tworzeniu i wdrażaniu innowacyjnych rozwiązań w sektorze rolno-spożywczym
5. Zwiększenie świadomości konsumentów/obywateli w zakresie podejmowanych działań, tworzenia i wdrażania innowacyjnych rozwiązań w interesie rozwoju społeczności lokalnych.
</t>
  </si>
  <si>
    <t>„SKOMA NA INNOWACJE” forum wymiany informacji i transferu wiedzy dla rozwoju rolnictwa i obszarów wiejskich w województwie pomorskim</t>
  </si>
  <si>
    <t xml:space="preserve">- rolnicy prowadzący gospodarstwa średnio i wielkoobszarowe, 
- przedsiębiorcy zajmujący się produkcją, dystrybucją ciągników, maszyn                                                                                     i wyposażenia służącego prowadzeniu rolnictwa precyzyjnego,
-  studenci i/lub uczniowie z kierunków rolniczych,
-  doradcy rolniczy
</t>
  </si>
  <si>
    <t>Konferencja, warsztaty</t>
  </si>
  <si>
    <t>Ułatwianie tworzenia potencjalnej grupy operacyjnej wprowadzającej innowacje w rolnictwie precyzyjnym oraz funkcjonowania sieci kontaktów pomiędzy rolnikami, podmiotami doradczymi, jednostkami naukowymi, przedsiębiorcami sektora rolno-spożywczego oraz pozostałymi podmiotami zainteresowanymi wdrażaniem innowacji w rolnictwie i na obszarach wiejskich. Konferencja i warsztaty dają możliwość konfrontacji świata nauki, przemysłu maszynowego, producentów oprogramowań z rolnikami, doradcami rolniczymi, studentami, uczniami szkół rolniczych. Służyć temu będzie wymiana wiedzy i doświadczeń pomiędzy podmiotami uczestniczącymi w realizacji operacji, nawiązanie współpracy w zakresie technologii stosowanych w rolnictwie precyzyjnym.</t>
  </si>
  <si>
    <t>Grupę docelową wyjazdu studyjnego będą stanowili przedstawiciele branż mających kluczowe znaczenie dla rozwoju obszaru: tj. rolnicy, kwaterodawcy, podmioty gospodarcze, koła gospodyń wiejskich, stowarzyszenia oraz doradcy i specjaliści odr-u. Działanie będzie ogólnodostępne dla podmiotów oraz stowarzyszeń posiadających swoją siedzibę na terenie województwa pomorskiego.</t>
  </si>
  <si>
    <t>Operacja ma stworzyć warunki do powstania potencjalnej grupy operacyjnej,  zapoznać grupy uczestników z różnymi formami przedsiębiorczości, a w szczególności wytwarzania produktów lokalnych, tradycyjnych i regionalnych  z  produktów rolnych pochodzących z gospodarstwa rolnika, ich sprzedaży i promocji. Wyjazd studyjny połączony z warsztatami jest doskonałą formą aktywizacji mieszkańców obszarów wiejskich, sprzyja wymianie doświadczeń i możliwości tworzenia sieci kontaktów dla doradców i służb wspierających wdrażanie innowacji na obszarach wiejskich. Uczestnicy mają poznać  innowacyjne rozwiązania gospodarcze, ze szczególnym uwzględnieniem łańcucha żywnościowego na obszarze wiejskim województwa małopolskiego. Ponadto operacja ma na celu pokazanie na przykładzie województwa małopolskiego  procesu budowania i komercjalizacji polskich produktów żywnościowych w powiązaniu z  turystyką wiejską.</t>
  </si>
  <si>
    <t xml:space="preserve"> Wspieranie przedsiębiorczości i innowacji na obszarach wiejskich przez podnoszenie poziomu wiedzy i umiejętności w obszarze małego przetwórstwa lokalnego na przykładzie Małopolskiego Szlaku Kulinarnego</t>
  </si>
  <si>
    <t>Rolnicy, doradcy i/lub specjaliści PODR, przedsiębiorcy sektora rolno-spożywczego w tym producenci żywności ekologicznej oraz przedstawiciele podmiotów zainteresowanych wdrażaniem innowacji w rolnictwie ekologicznym  i na obszarach wiejskich.</t>
  </si>
  <si>
    <t xml:space="preserve">Głównym celem operacji jest  pomoc w utworzeniu potencjalnej grupy operacyjnej, która działałaby w obszarze innowacyjnych metod stosowanych w przetwórstwie ekologicznym i rolnictwie oraz ułatwienie w tworzeniu sieci powiązań na rzecz innowacyjności. Udział w wyjeździe i warsztatach na miejscu ułatwi wymianę wiedzy oraz dobrych praktyk w zakresie wdrażania innowacji oraz zwiększy aktywizację środowiska w zakresie tworzenia sieci kontaktów. Z pewnością będzie to wspieranie innowacji w rolnictwie i  produkcji żywności  na obszarach wiejskich. Służyć ma temu  wymiana wiedzy oraz doświadczeń pomiędzy podmiotami uczestniczącymi w realizacji operacji. W trakcie realizacji operacji poprzez takie formy jak wykłady, warsztaty, dyskusje, zostaną podjęte między innymi zadania dotyczące  moderacji powstania potencjalnej grupy operacyjnej działającej w kierunku przetwórstwa.  Zapoznanie producentów, przetwórców, doradców, specjalistów i przedstawicieli  instytucji działających na rzecz rozwoju rolnictwa ekologicznego z innowacyjnymi rozwiązaniami, umożliwi  uczestnikom wymianę fachowej wiedzy oraz dobrych praktyk w zakresie wdrażania innowacji w rolnictwie i na obszarach wiejskich. Równie ważna jest integracja środowiska, nawiązanie kontaktów. Aby doszło do utworzenia potencjalnej grupy operacyjnej potrzebna jest możliwość poznania się potencjalnych jej członków,  stworzenia relacji oraz potrzeby wspólnych działań w zakresie wdrażania innowacji w atmosferze odpowiedniej moderacji poprzez brokera innowacji i/lub specjalisty PODR w Lubaniu z zakresu rolnictwa ekologicznego oraz omawiając najważniejsze kryteria i warunki ubiegania się o pomoc finansową, zwłaszcza na działania związane z innowacją na rzecz skracania łańcucha dostaw.
</t>
  </si>
  <si>
    <t>Wykorzystanie „Darów Natury” w produkcji i przetwórstwie ekologicznym – współpraca w zakresie wdrażania innowacji i organizacji łańcucha dostaw żywności na obszarach wiejskich</t>
  </si>
  <si>
    <t xml:space="preserve">Grupa docelowa operacji liczyć będzie 45 osób, z województwa pomorskiego, m. in.: rolnicy, przedsiębiorcy związani z branżą turystyczną, doradcy i/lub specjaliści PODR w Lubaniu, przedstawiciele firm wspierających rozwój obszarów wiejskich, przedstawiciele pomorskich uczelni wyższych, przedstawiciel SIR i/lub broker innowacji
</t>
  </si>
  <si>
    <t>Głównym celem operacji jest pomoc w ułatwieniu tworzenia sieci kontaktów i powiązań na rzecz innowacyjności w zakresie różnych form przedsiębiorczości na wsi w oparciu o potencjał gospodarstwa rolnego i wykorzystaniu walorów krajobrazowych i kulturowych. Służyć temu będzie wymiana wiedzy i doświadczeń pomiędzy podmiotami uczestniczącymi w realizacji operacji. Podczas wyjazdu studyjnego grupa zaznajomi się z przetwórstwem i sprzedażą krókich łańcuchów dostaw żywności z gospodarstw rolnych oraz funkcjonowaniem zagród edukacyjnych, gospodarstw opiekuńczych i agroturystycznych na terenie Czech, Austrii i Niemiec, a dodatkowo przedstawiciel SIR i/lub broker innowacji moderować będzie  działania w zakresie informowania uczestników wyjazdu o Sieci na rzecz innowacji w rolnictwie i na obszarach wiejskich (SIR)  oraz o wdrażanym przez Sieć działaniu „Współpraca” w ramach PROW 2014-2020.</t>
  </si>
  <si>
    <t>Dobre praktyki w zakresie wdrażania innowacji w rolnictwie i na obszarach wiejskich na przykładzie inicjatyw podejmowanych przez rolników czeskich, austriackich i niemieckich</t>
  </si>
  <si>
    <t>ul. Tkacka 5/6, 42-200 Częstochowa</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</si>
  <si>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</si>
  <si>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</si>
  <si>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Innowacyjne metody produkcji zwierzęcej, w tym bydła mięsnego w województwie pomorskim</t>
  </si>
  <si>
    <t>1200</t>
  </si>
  <si>
    <t>nakład broszury</t>
  </si>
  <si>
    <t>Bolesławowo 15, 83-250 Skarszewy</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</si>
  <si>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t>
  </si>
  <si>
    <t>50 (+ 22 osoby jako wolni słuchacze)</t>
  </si>
  <si>
    <t>liczba uczestników seminarium</t>
  </si>
  <si>
    <t>seminarium, wyjazd studyjny, broszura</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</si>
  <si>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 czerwiec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e) działania na rzecz powstania grupy operacyjnej moderowane przez Pana mgr inż Leszka Pękalę, który przejął rolę brokera innowacji
</t>
  </si>
  <si>
    <t>Działania na rzecz powstania potencjalnej grupy operacyjnej w zakresie produkcji, marketingu i sprzedaży produktów pszczelich</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</si>
  <si>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16 osób ; doradcy/specjaliści – 4 osoby (w tym moderator SIR - 1), przedsiębiorcy – 5 osób;  mieszkańcy obszarów wiejskich – 5 osób . Grupa będzie liczyła 30 osób. Dobór uczestników jest odpowiedniemu składowi utworzenia grupy operacyjnej. Taki dobór będzie najlepszym rozwiązaniem do utworzenia takiej grupy. </t>
  </si>
  <si>
    <t>Liczba uczestników operacji</t>
  </si>
  <si>
    <t>Warsztaty z wyjazdem studyjnym</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</si>
  <si>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</si>
  <si>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"INNOWACJE W PRZEDSIĘBIORCZOŚCI NA OBSZARACH WIEJSKICH – UTWORZENIE POTENCJALNEJ GRUPY"</t>
  </si>
  <si>
    <t>Grupa docelowa będzie się składała z rolników, przedsiębiorców, członków grup producenckich, doradców i specjalistów ODR-ów oraz naukowców z Uniwersytetu Technologiczno-Przyrodniczego w Bydgoszczy i/lub Uniwersytetu Przyrodniczego w Poznaniu; 22 rolników (w tym członków grupy producenckiej); 11 doradców i/lub specjalistów; 2 naukowców z Uniwersytetu Technologiczno-Przyrodniczego w Bydgoszczy i/lub Uniwersytetu Przyrodniczy w Poznaniu</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</si>
  <si>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</si>
  <si>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 xml:space="preserve">„Zielone Agro Show – innowacje w produkcji bydła" </t>
  </si>
  <si>
    <t>Film informacyjno - promocyjny</t>
  </si>
  <si>
    <t>Nakład broszury</t>
  </si>
  <si>
    <t>Nakład plakatu</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</si>
  <si>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</si>
  <si>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80 (+ 1 osoba jako wolny słuchacz)</t>
  </si>
  <si>
    <t>Szkolenie, plakat, broszura, film promocyjny</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</si>
  <si>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</si>
  <si>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"Rolnictwo ekologiczne –innowacje w produkcji  i przetwórstwie na rzecz skracania łańcucha dostaw (POMORSKI EKOFESTIWAL)"</t>
  </si>
  <si>
    <t>Liczba stron internetowych, na których zostanie zamieszczona informacja</t>
  </si>
  <si>
    <t>Nakład ulotki</t>
  </si>
  <si>
    <t xml:space="preserve">Szacowana liczba odwiedzających punkt informacyjny na targach                                 </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</si>
  <si>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</si>
  <si>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72/49</t>
  </si>
  <si>
    <t>Liczba uczestników operacji (seminarium/wyjazd studyjny)</t>
  </si>
  <si>
    <t>Seminarium z wyjazdem studyjnym, punkt informacyjny na  targach, ulotka, informacje  i publikacje w internecie</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</si>
  <si>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</si>
  <si>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"Innowacje w przedsiębiorczości na obszarach wiejskich - działania na rzecz powstania grupy operacyjnej"</t>
  </si>
  <si>
    <t>42-200 Częstochowa, ul.Wyszyńskiego 70/126</t>
  </si>
  <si>
    <t>Śląski Ośrodek Doradztwa Rolniczego</t>
  </si>
  <si>
    <t>rolnicy, mieszkańcy obszarów wiejskich, przedstawiciele jednostek doradczych, naukowcy</t>
  </si>
  <si>
    <t>liczba uczestniików</t>
  </si>
  <si>
    <t>Celem operacji -  jest zapoznanie uczestników konferencji i  zagranicznego wyjazdu studyjnego z funkcjonowaniem sieci na rzecz innowacji w rolnictwie i na obszarach wiejskich, zaprezentowanie innowacji, które są stosowane w chowie i zarządzaniu w produkcji bydła mięsnego, przedstawienie dobrych praktyk ukaże możliwości praktycznego zastosowania przedstawianych rozwiązań i sposobu ich wdrożenia do gospodarstw zajmujących sie lub planujących produkcję bydła mięsnego, nawiązanie kontaktów i współpracy pomiędzy uczestnikami przyczyni się do tworzenia potencjalnych grup operacyjnych.</t>
  </si>
  <si>
    <t>Inowacyjne metody zarządzania produkcją bydła mięsnego</t>
  </si>
  <si>
    <t>Celem operacji -  jest zapoznanie uczestników wyjazdu studyjnego do województwa podkarpackiego z funkcjonowaniem sieci na rzecz innowacji w rolnictwie i na obszarach wiejskich, zagadnieniem innowacji w rolnictwie, możliwościami praktycznego zastosowania przedstawianych rozwiązań, nawiązanie kontaktów i współpracy pomiędzy potencjalnymi uczestnikami przyszłych grup operacyjnych oraz przedstawienie dobrych praktyk w zakresie zakładania, uprawy winorośli, produkcji wina i soków w gospodarstwach rolnych.</t>
  </si>
  <si>
    <t>Zakładanie plantacji winorośli. Uprawa winogron, produkcja wina/soków jako szansa na rozwój gospodarstw rolnych</t>
  </si>
  <si>
    <t xml:space="preserve">Celem operacji jest zapoznanie uczestników  z innowacyjnymi technologiami w uprawie warzyw korzeniowych oraz roślin okopowych, nowoczesne systemy ich monitorowania, walka z chorobami wirusowymi w uprawach warzyw, poprawa efektywności zarządzania gospodarstwem, podniesienie jakości wytwarzanych produktów rolnych oraz wskazanie nowych rynków zbytu.  </t>
  </si>
  <si>
    <t>Nowoczesne technologie i problemy przy uprawie warzyw korzeniowych oraz roślin okopowych</t>
  </si>
  <si>
    <t>Celem operacji jest upowszechnianie wiedzy nt. nowoczesnych metod marketingowych, które pozwolą na zwiększenie konkurencyjności produktów rolnych na rynku. Aktywizacja mieszkańców obszarów wiejskich województa śląskiego w tym zakresie oraz transfer wiedzy. Uczestnicy konferencji zdobędą wiedzę nt. możliwości nawiązywania współpracy w ramach działania "Współpraca"</t>
  </si>
  <si>
    <t>Nowoczesne metody marketingowe – innowacyjnym sposobem na zwiększenie konkurencyjności produktów rolnych.</t>
  </si>
  <si>
    <t>liczba egzemplarzy wydanej publikacji</t>
  </si>
  <si>
    <t>Celem operacji jest upowszechnianie wiedzy w zakresie prozdrowotnych własciwości roślin strączkowych i ich wykorzystanie w piekarnictwie i cukiernictwie. Aktywizacja mieszkańców terenów wiejskich w tym zakresie i wspieranie transferu wiedzy poprzez motywowanie uczestników operacji do nawiązywania partnerstw, które dałyby podstawę do powstania GO EPI w ramach działania Współpraca</t>
  </si>
  <si>
    <t>Innowacyjne zastosowanie roślin strączkowych z upraw ekologicznych do wypieków</t>
  </si>
  <si>
    <t>Warsztaty - 20</t>
  </si>
  <si>
    <t>rolnicy, grupy rolników, doradcy, przedstawiciele nauki, instytutów naukowo-badawczych, przedsiębiorcy sektora rolno-spożywczego, przedstawiciele instytucji działających na rzecz polskiego rolnictwa,samorządowcy i  przedstawiciele LGD</t>
  </si>
  <si>
    <t xml:space="preserve">liczba uczestników  </t>
  </si>
  <si>
    <t>Celem operacji jest kontynuacja pracy doradców z zalążkami grup fokusowych i operacyjnych wyłonionymi podczas operacji „Modele współpracy PZDR województwa śląskiego z potencjalnymi Grupami Operacyjnymi”. Ukierunkowanie poprzez warsztaty, rolników, przedsiębiorców, mieszkańców obszarów wiejskich na tworzenie potencjalnych Grup Operacyjnych. Omówienie dotychczasowych naborów do Działania Współpraca wraz z przykładami tematów złożonych wniosków.</t>
  </si>
  <si>
    <t>Doradztwo grupowe podwaliną do tworzenia grup fokusowych i grup operacyjnych</t>
  </si>
  <si>
    <t>Doradcy, mieszkańcy obszarów wiejskich</t>
  </si>
  <si>
    <t>Przedstawienie aktualnego stanu Sieci na rzecz innowacji w rolnictwie i na obszarach wiejskich oraz zagadnień związanych z przetwórstwem na poziomie gospodarstwa.</t>
  </si>
  <si>
    <t>Dokonania SIR w Polsce oraz przetwórstwo na poziomie gospodarstwa, jako elementy podniesienia jakości realizacji programu w województwie śląskim</t>
  </si>
  <si>
    <t>Innowacyjne rozwiązania w małych gospodarstwach rolnych województwa śląskiego</t>
  </si>
  <si>
    <t xml:space="preserve">rolnicy, domownicy rolników, przedstawiciele samorządu, doradcy </t>
  </si>
  <si>
    <t>liczba uczesników wyjazdu</t>
  </si>
  <si>
    <t>Upowszechnienie wiedzy nt. prowadzenia gospodarstwa opiekuńczego i wiosek tematycznych jako innowacyjnego kierunku działalności pozarolniczej, aktywizacja mieszkańców obszarów wiejskich województaw śląskiego w tym zakresie.</t>
  </si>
  <si>
    <t>Rolnictwo zaangażowane  społeczne -  jako innowacyjny  kierunek działalności pozarolniczej.</t>
  </si>
  <si>
    <t>rolnicy , doradcy, sadownicy, mieszkańcy obszarów wiejskich</t>
  </si>
  <si>
    <t xml:space="preserve">liczba uczesników </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</si>
  <si>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</si>
  <si>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Innowacyjne technologie w przetwórstwie sadowniczym- produkcja cydru szansą dla rolników woj.śląskiego.</t>
  </si>
  <si>
    <t>I- IV</t>
  </si>
  <si>
    <t>rolnicy, grupy rolników, doradcy, przedstawiciele nauki, instytutów naukowo-badawczych, przedsiębiorcy sektora rolno-spożywczego,</t>
  </si>
  <si>
    <t xml:space="preserve">warsztaty (2), spotkania(17), </t>
  </si>
  <si>
    <t>Celem operacji jest przeszkolenie doradców, a następnie wyłonienie 17 potencjalnych Grup operacyjnych  lub Grup focusowych  opartych na konkretnych problemach. Przeszkolenie rolników, przyszłych członków GO. Wypracowanie metod i modeli współpracy z rolnikami nt. innowacji w rolnictwie.</t>
  </si>
  <si>
    <t>Modele współpracy PZDR województwa śląskiego z potencjalnymi Grupami Operacyjnymi</t>
  </si>
  <si>
    <t>liczba uczesników konferencji</t>
  </si>
  <si>
    <t>liczba wydanych egzemplarzy publikacji</t>
  </si>
  <si>
    <t>liczba ankiet</t>
  </si>
  <si>
    <t>Ankiety, publikacja, konferencja(1)</t>
  </si>
  <si>
    <t xml:space="preserve"> Celem operacji jest przedstawienie sytuacji produktu regionalnego w województwie śląskim oraz wskazanie kierunków i działań aby doprowadzić do skrócenia łańcucha dostaw żywności przy zastosowania innowacji w tym procesie.</t>
  </si>
  <si>
    <t>Krótkie łańcuchy dostaw żywności w oparciu o produkty regionalne w województwie śląskim</t>
  </si>
  <si>
    <t xml:space="preserve">III-IV 
</t>
  </si>
  <si>
    <t>Narzędzia do wspomagania zarządzania 
produkcją rolniczą w województwie świętokrzyskim</t>
  </si>
  <si>
    <t>liczba 
raportów/analiz</t>
  </si>
  <si>
    <t>raport/analiza</t>
  </si>
  <si>
    <t>ul. Klonowa 55/34,
25-553 Kielce</t>
  </si>
  <si>
    <t>Europejska Agencja Rozwoju Sp. J. Kopik i wspólnicy</t>
  </si>
  <si>
    <t xml:space="preserve">III-IV 
 </t>
  </si>
  <si>
    <t>Rolnicy, przedsiębiorcy 
sektora MŚP, 
przedstawiciele ODR, 
LGD oraz organizacji samorządowych 
i pozarządowych</t>
  </si>
  <si>
    <t xml:space="preserve">Celem operacji jest poszukiwanie partnerów oraz wspieranie tworzenia sieci współpracy, w celu zawiązania grupy operacyjnej na rzecz zdiagnozowania problemu powstawania odpadów rolniczych i z przemysłu 
rolno-spożywczego oraz ich efektywnego zagospodarowania 
w województwie świętokrzyskim.
Przedmiotem operacji jest zorganizowanie konferencji dla 40 osób 
poświęconej głównej tematyce projektu tj. poszukiwaniu partnerów do grupy operacyjnej, która skupi się na problemie powstawania odpadów rolniczych 
i z przemysłu rolno-spożywczego oraz możliwości ich efektywnego zagospodarowania poprzez zastosowanie innowacyjnych rozwiązań, a także opracowanie oraz wydanie raportu/analizy na temat ww. problematyki, który będzie ogólnodostępny na stronie Wnioskodawcy.    </t>
  </si>
  <si>
    <t>Zagospodarowanie odpadów rolnych 
– stan obecny i perspektywy</t>
  </si>
  <si>
    <t>Modliszewice, 
ul. Piotrkowska 30, 26-200 Końskie</t>
  </si>
  <si>
    <t>ŚODR Modliszewice</t>
  </si>
  <si>
    <t>I-II 
kwartał</t>
  </si>
  <si>
    <t xml:space="preserve">rolnicy, pszczelarze, przedstawiciele instytucji i jednostek naukowych, instytucji i firm działających na rzecz rozwoju pszczelarstwa, osoby zainteresowane ochroną owadów zapylających, doradcy rolni
</t>
  </si>
  <si>
    <t>"Aktualne problemy i zagrożenia oraz innowacyjne techniki w prowadzeniu pasieki"</t>
  </si>
  <si>
    <t>IV 
kwartał</t>
  </si>
  <si>
    <t>rolnicy (producenci owoców zainteresowani rozszerzeniem palety oferowanego produktu), przedsiębiorcy oraz przedstawiciele grup producenckich, rolniczych jednostek doradczych, szkół rolniczych, instytucji/podmiotów działających na rzecz rozwoju sektora przetwórczego</t>
  </si>
  <si>
    <t xml:space="preserve">Celem operacji jest zaprezentowanie rolnikom, przedsiębiorcom, doradcom oraz przedstawicielom instytucji/podmiotów działającym w zakresie rozwoju sektora przetwórczego alternatywnego/innowacyjnego gatunku dla towarowych upraw sadowniczych, jakim jest dereń jadalny, z jednoczesnym przedstawieniem szerokich perspektyw jego zastosowania/wykorzystania, opłacalności produkcji oraz nowych technologiami uprawy i przetwarzania, a także zaprezentowanie, iż uzyskanie stabilnego, pełnowartościowego i lepszego pod względem jakości produktu niszowego, może znacząco wspomóc konkurencyjność mniejszych gospodarstw i zapewnić zwiększenie zysków z działalności ogrodniczej. 
Przedmiotem operacji jest przeprowadzenie wyjazdu studyjnego, który pozwoli na zrealizowanie zakładanych celów (w tym zaprezentowanie kolekcji odmian derenia jadalnego oraz stosowanych najnowszych technik i technologii w jego uprawie i przetwarzaniu) i jednocześnie umożliwi nawiązanie kontaktów między rolnikami/producentami zainteresowanymi wykorzystaniem (oraz upowszechnianiem) mniej popularnych roślin w uprawach sadowniczych oraz podejmowaniem wspólnych inicjatyw służącym zwiększeniu ich udziału w uprawach rolniczych. </t>
  </si>
  <si>
    <t>"Uprawa derenia jadalnego z elementami innowacji jako alternatywnej rośliny dla sadownictwa"</t>
  </si>
  <si>
    <t>8 szkoleń</t>
  </si>
  <si>
    <t xml:space="preserve">III-IV 
kwartał </t>
  </si>
  <si>
    <t>rolnicy, przedsiębiorcy zainteresowani nawiązaniem wzajemnej współpracy oraz przedstawiciele rolniczych jednostek doradczych z terenu województwa świętokrzyskiego</t>
  </si>
  <si>
    <t xml:space="preserve">Celem operacji jest zwiększenie wiedzy wśród rolników i doradców z województwa świętokrzyskiego w zakresie zrzeszania się rolników na przykładzie grup producenckich, dzięki czemu możliwa będzie realizacji wspólnych inicjatyw oraz poprawa rentowności gospodarstw rolnych. Dzięki zaprezentowaniu korzyści wynikających z uczestnictwa w różnego rodzaju formach zrzeszania się rolników (np. poprzez wspólną organizację sprzedaży większej ilości produktów i możliwej dzięki temu negocjacji cen zbytu) oraz praktyczną prezentację różnych jego form na przykładzie Włoch i Austrii możliwe będzie zawiązanie partnerstw biznesowych, które ukierunkowane będą na realizację wspólnych celów. Powstałe partnerstwa i wypracowane, wzajemne zaufanie jej członków pozwoli na podejmowanie kolejnych inicjatyw, w tym m.in. realizacji projektów innowacyjnych w ramach działania "Współpraca", w których fundamentem grupy operacyjnej będzie już istniejąca grupa współpracujących rolników.
Przedmiotem operacji jest przeprowadzenie szkoleń oraz  wyjazdu studyjnego do Włoch i Austrii dla rolników i doradców (rekrutowanych m.in. z uczestników szkoleń), które pozwolą na realizację zakładanych celów operacji i jednocześnie pozwolą na przekazanie najnowszej wiedzy teoretycznej z zakresu możliwości zrzeszania się rolników na przykładzie grup producencki oraz wynikających z tego korzyści, w tym dalszego wykorzystania funduszy PROW 2014-2020 w ramach działania „Współpraca”, o które starać może się tylko grupa operacyjna/grupa partnerów, a nie pojedynczy beneficjent. Wyjazd studyjny pozwoli na zaprezentowanie form zrzeszania się rolników na przykładzie krajów europejskich, stosujących inne modele współpracy rolników (ale w praktyce dające wymierne korzyści), które po dostosowaniu do warunków naszego kraju, mogą zostać zaadaptowane i zdrożone jako innowacyjne modele organizowania się rolników.        
               </t>
  </si>
  <si>
    <t>"Grupy producentów rolnych i ich związki jako innowacyjna forma zrzeszania się rolników na rzecz podniesienia konkurencyjności gospodarstw rolnych oraz realizacji wspólnych inicjatyw"</t>
  </si>
  <si>
    <t>II-IV 
kwartał</t>
  </si>
  <si>
    <t>"Innowacje w dywersyfikacji dochodów działalności rolniczej i pozarolniczej na przykładzie Austrii i Niemiec"</t>
  </si>
  <si>
    <t>ul. Poniatowskiego 2, 27-600 Sandomierz</t>
  </si>
  <si>
    <t>Ośrodek Promowania 
i Wspierania Przedsiębiorczości Rolnej 
w Sandomierzu</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</si>
  <si>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</si>
  <si>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 xml:space="preserve">25
</t>
  </si>
  <si>
    <t xml:space="preserve">wyjazd studyjny
</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</si>
  <si>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25 osób oraz konferencji dla 60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</si>
  <si>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t>"Budowanie grupy partnerskiej ukierunkowanej 
na innowacyjne metody produkcji i przetwórstwa 
na Ziemi Sandomierskiej"</t>
  </si>
  <si>
    <t xml:space="preserve">rolnicy/właściciele małych 
i średnich gospodarstw (producenci owoców i warzyw) 
z województwa świętokrzyskiego, przetwórcy, samorządy, doradcy rolniczy, pracownicy naukowi </t>
  </si>
  <si>
    <t>szkolenie z warsztatami</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</si>
  <si>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</si>
  <si>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"Wdrażanie innowacyjnych rozwiązań w zakresie przetwórstwa owoców i warzyw w małych oraz średnich gospodarstwach"</t>
  </si>
  <si>
    <t>I-III 
kwartał</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</si>
  <si>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</si>
  <si>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</si>
  <si>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"Gospodarstwa opiekuńcze jako alternatywna forma rozwoju gospodarstw świętokrzyskich - dobre przykłady funkcjonowania gospodarstw opiekuńczych w Holandii i Polsce"</t>
  </si>
  <si>
    <t>III/IV 
kwartał</t>
  </si>
  <si>
    <t>właściciele gospodarstw ekologicznych specjalizujących się w produkcji ekologicznej i zainteresowani poprawą efektywności produkcji i poszukujący nowych możliwości w zakresie zbytu warzyw i owoców ekologicznych</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</si>
  <si>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45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</si>
  <si>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"Innowacyjne techniki i technologie produkcji, sprzedaży i przetwórstwa produktów ekologicznych"</t>
  </si>
  <si>
    <t xml:space="preserve">4
</t>
  </si>
  <si>
    <t xml:space="preserve">1
</t>
  </si>
  <si>
    <t xml:space="preserve">
rolnicy indywidualni, grupy producentów, przedstawiciele jednostek doradczych, przedstawiciele szkół rolniczych, przedsiębiorcy działający na rzecz sektora przetwórstwa rolnego
</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</si>
  <si>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</si>
  <si>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„Innowacyjne rozwiązania dla upraw ogrodniczych dla zwiększenia ich dochodowości (gatunki alternatywne)”</t>
  </si>
  <si>
    <t>II/III 
kwartał</t>
  </si>
  <si>
    <t xml:space="preserve">
rolnicy indywidualni, grupy producentów, przedstawiciele jednostek doradczych, przedstawiciele szkół rolniczych, przedstawiciele samorządu, przedsiębiorcy działający na rzecz sektora ogrodniczego
</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</si>
  <si>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</si>
  <si>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„Innowacyjne rozwiązania belgijskie w systemach formowania drzew oraz w systemach osłon w sadach czereśniowych dla uzyskiwania owoców wysokiej jakości”</t>
  </si>
  <si>
    <t>liczba stron internetowych na których zostanie zamieszczona informacja</t>
  </si>
  <si>
    <t>liczba informacji</t>
  </si>
  <si>
    <t>liczba tytułów</t>
  </si>
  <si>
    <t>ul. Jagiellońska 91
10-356 Olsztyn</t>
  </si>
  <si>
    <t xml:space="preserve">rolnicy, przedsiębiorcy sektora agrobiznesu, doradcy, mieszkańcy obszarów wiejskich  </t>
  </si>
  <si>
    <t xml:space="preserve">Głównym celem operacji jest rozpowszechnienie wiedzy w zakresie zakładania, funkcjonowania oraz prowadzenia Spółdzielni Energetycznej na obszarach wiejskich.  
Przedmiotem operacji będzie przeprowadzenie szkolenia oraz warsztatu dla wybranych i zainteresowanych  z grupy docelowej uczestników operacji, którzy w ramach form realizacji nie tylko uzyskają niezbędną wiedzę na temat zakładania, funkcjonowania oraz prowadzenia Spółdzielni Energetycznej ale także zastanowią się nad opracowaniem wspólnego celu zmierzającego do złożenia wnisoku w ramch działania "Współpraca".
</t>
  </si>
  <si>
    <t xml:space="preserve">Spółdzielnie energetyczne szansą rozwoju obszarów wiejskich
</t>
  </si>
  <si>
    <t>ul. Tkacka 5/6
42-200 Częstochowa</t>
  </si>
  <si>
    <t>Narzędzia do wspomagania zarządzania produkcją rolniczą w województwie warmińsko-mazurskim</t>
  </si>
  <si>
    <t>broszura</t>
  </si>
  <si>
    <t>80/20</t>
  </si>
  <si>
    <t>liczba uczestników
/ w tym doradców rolniczych</t>
  </si>
  <si>
    <t xml:space="preserve">rolnicy, mieszkańcy obszarów wiejskich, doradcy rolniczy oraz przedstawiciele samorządów lokalnych, jednostek naukowych, organizacji działających na rzecz rolnictwa </t>
  </si>
  <si>
    <t>Celem organizacji konferencji jest przedstawienie założeń gospodarki obiegu zamkniętego (GOZ) jako nowego modelu gospodarki opartej  na  założeniu,  że  wartość  produktów,  materiałów  i   zasobów ma być  utrzymywana  w  gospodarce tak długo, jak to możliwe, by w efekcie ograniczyć wytwarzanie       
odpadów do minimum.  Europejska gospodarka rozwija się w coraz większym tempie, ale też dzieje się to coraz większym kosztem środowiska. Ogłoszony w grudniu 2015 r. pakiet propozycji dotyczących gospodarki o obiegu zamkniętym jest odpowiedzią Komisji Europejskiej na te wyzwania, który ma na celu pogodzenie interesów środowiskowych z biznesowymi. 
Temat GOZ dotyczy wszystkich podmiotów uczestniczących w gospodarce krajowej, czy europejskiej - dlatego skierowany jest do szerokiego grona osób związanych z rolnictwem, obszarami wiejskimi, ale również samorządów.</t>
  </si>
  <si>
    <t>Konferencja "Gospodarka obiegu zamkniętego"</t>
  </si>
  <si>
    <t>2 
/ 1</t>
  </si>
  <si>
    <t>liczba stron internetowych, na których zostanie zamieszczona informacja /publikacja</t>
  </si>
  <si>
    <t>4
/ 1</t>
  </si>
  <si>
    <t>liczba informacji 
/ publikacji w Internecie</t>
  </si>
  <si>
    <t xml:space="preserve"> informacje 
i publikacje 
w Internecie
</t>
  </si>
  <si>
    <t>liczba artykułów</t>
  </si>
  <si>
    <t>liczba ogłoszeń</t>
  </si>
  <si>
    <t>25
/ 8</t>
  </si>
  <si>
    <t>Warmińsko-Mazurski Ośrodek Doradztwa Rolniczego 
z siedzibą 
w Olsztynie</t>
  </si>
  <si>
    <t>producenci rolni, producenci i przetwórcy żywności regionalnej i/lub ekologicznej, zainteresowani produkcją żywności regionalnej i/lub ekologicznej, przedstawiciele jednostek naukowych 
oraz doradztwa rolniczego, podmioty wspierające rozwój rynku żywności regionalnej 
i ekologicznej</t>
  </si>
  <si>
    <t xml:space="preserve">Celem operacji jest budowanie sieci kontaktów i współpracy pomiędzy producentami rolnymi, producentami i przetwórcami żywności regionalnej i ekologicznej bądź zainteresowanymi produkcją żywności regionalnej i ekologicznej, przedstawicielami jednostek naukowych, doradztwa rolniczego oraz podmiotami wspierającymi rozwój rynku żywności regionalnej i ekologicznej. Transfer wiedzy i innowacji, a także dobrych praktyk w zakresie organizacji rynku żywności regionalnej i ekologicznej przyczyni się do integracji i współpracy w tworzeniu krótkich łańcuchów dostaw żywności w celu zawiązania partnerstwa i tworzenia grup operacyjnych ubiegających się o wsparcie w ramach działania "Współpraca". </t>
  </si>
  <si>
    <t xml:space="preserve">Budowanie sieci partnerstw 
w zakresie organizacji rynku żywności 
regionalnej 
i ekologicznej </t>
  </si>
  <si>
    <t>3/1</t>
  </si>
  <si>
    <t>2/1</t>
  </si>
  <si>
    <t>Liczba informacji/publikacji w Internecie</t>
  </si>
  <si>
    <t>Liczba tytułów</t>
  </si>
  <si>
    <t>Liczba ogłoszeń</t>
  </si>
  <si>
    <t>120/16</t>
  </si>
  <si>
    <t>Liczba uczestników/w tym doradcy rolniczy</t>
  </si>
  <si>
    <t xml:space="preserve">rolnicy,  mieszkańcy obszarów wiejskich, przedsiębiorcy, oraz przedstawiciele  jednostek naukowo-badawczych, podmiotów doradczych i innych podmiotów zainteresowanych innowacyjnością w sektorze rolnictwa </t>
  </si>
  <si>
    <t>Celem organizacji Forum jest stworzenie warunków do nawiązywania kontaktów pomiędzy rolnikami, podmiotami doradczymi, jednostkami naukowo-badawczymi, przedsiębiorcami sektora rolno-spożywczego oraz innymi podmiotami zainteresowanymi innowacyjnością w sektorze rolnictwa w celu tworzenia grup operacyjnych EPI na potrzeby realizacji działania "Współpraca".  Forum pozwoli stworzyć płaszczyznę do dyskusji, wymiany poglądów, doświadczeń, wiedzy i informacji o  innowacjach oraz o potrzebach i kierunkach zmian w produkcji rolniczej i przetwórstwie. Przyczyni się do upowszechniania wiedzy w zakresie innowacyjnych rozwiązań w rolnictwie, produkcji żywności i na obszarach wiejskich oraz do wspierania tworzenia sieci współpracy partnerskiej dotyczącej rolnictwa i obszarów wiejskich poprzez podnoszenie poziomu wiedzy w tym zakresie. Udział zróżnicowanych środowisk przyczyni się do wymiany wiedzy i poznania zapotrzebowania na innowacyjność, przybierajacą formy nowych metod pracy, tworzenia nowych produktów i usług oraz dostosowywania sprawdzonych rozwiazań  do nowych warunków, a następnie nawiązywania partnerstw pomiędzy uczestnikami i tworzenia grup operacyjnych EPI.</t>
  </si>
  <si>
    <t>III Warmińsko-Mazurskie Forum Innowacji w rolnictwie i na obszarach wiejskich</t>
  </si>
  <si>
    <t>30/15</t>
  </si>
  <si>
    <t xml:space="preserve">rolnicy, doradcy rolniczy  </t>
  </si>
  <si>
    <t>dwudniowe seminarium połączone z pokazem</t>
  </si>
  <si>
    <t xml:space="preserve">Celem seminarium jest przedstawieniem uczestnikom iinowacyjnych rozwiązań w rolnictwie precyzyjnym z wykorzystaniem dronów do  sporzadzania map kondycji zasiewów, kondycji zdrowotnej roślin co powinno przełożyć się do  przygotowywania  precyzyjnych map nawożenia. Seminarium będzie miało charkter dwudniowego wydarzenia, które będzie łączyło zarówno część teoretyczną, jak i praktyczną, która odbędzie się na polu.
</t>
  </si>
  <si>
    <t xml:space="preserve"> Innowacje w zarzadzaniu gospodarstwem rolnym, przy wykorzystaniu dronów do teledetekcji multispektralnej w rolnictwie precyzyjnym </t>
  </si>
  <si>
    <t>ul. Tkacka 5, 42-200 Częstochowa</t>
  </si>
  <si>
    <t>rolnicy, przedsiębiorcy, doradcy rolniczy, przedstawiciele nauki</t>
  </si>
  <si>
    <t>konferencja /kongres</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</si>
  <si>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</si>
  <si>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Innowacyjne metody produkcji specjalnych i mleka w województwie warmińsko-mazurskim</t>
  </si>
  <si>
    <t>2 000</t>
  </si>
  <si>
    <t>18
/ 1</t>
  </si>
  <si>
    <t>Liczba informacji
/publikacji w internecie</t>
  </si>
  <si>
    <t>20
/ 3</t>
  </si>
  <si>
    <t>liczba uczestników
/w tym doradców rolniczych</t>
  </si>
  <si>
    <t>producenci owoców i warzyw, przedsiębiorcy, przedstawiciele świata nauki i doradztwa rolniczego</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</si>
  <si>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</si>
  <si>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Dobre praktyki wdrażania innowacji w gospodarstwach ogrodniczych.</t>
  </si>
  <si>
    <t>1 500</t>
  </si>
  <si>
    <t>30
/ 5</t>
  </si>
  <si>
    <t>Warmińsko-Mazurski Ośodek Doradztwa Rolniczego z siedzibą w Olsztynie</t>
  </si>
  <si>
    <t xml:space="preserve">rolnicy, doradcy rolni, przedsiębiorcy rolni oraz przedstawiciele świata nauki </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</si>
  <si>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</si>
  <si>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Zastosowanie innowacyjnych technologii w szacowaniu strat 
spowodowanych wystąpieniem niekorzystnych zjawisk atmosferycznych</t>
  </si>
  <si>
    <t>Liczba stron internetowych, na których zostanie zamieszczona informacja /publikacja</t>
  </si>
  <si>
    <t>6
/ 1</t>
  </si>
  <si>
    <t>30
/ 7</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</si>
  <si>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</si>
  <si>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</si>
  <si>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Od pola do widelca – produkcja, przetwórstwo i sprzedaż w ekologii</t>
  </si>
  <si>
    <t>1 000</t>
  </si>
  <si>
    <t>3
/ 1</t>
  </si>
  <si>
    <t xml:space="preserve"> informacje i publikacje w Internecie
</t>
  </si>
  <si>
    <t>25
/ 8</t>
  </si>
  <si>
    <t>Grupą docelową będzie 25 osób, wśród których znajdą się rolnicy, producentów żywności regionalnej, przedstawiciele administracji rządowej i samorządowej oraz instytucji naukowej.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</si>
  <si>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</si>
  <si>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Certyfikacja produktu tradycyjnego 
– innowacyjny kierunek promocji żywności regionalnej</t>
  </si>
  <si>
    <t>120
/ 16</t>
  </si>
  <si>
    <t xml:space="preserve">rolnicy, mieszkańcy obszarów wiejskich, doradcy rolniczy oraz przedstawiciele samorządu rolniczego, jednostek naukowych, organizacji działających na rzecz rolnictwa i przedstawicieli </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</si>
  <si>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</si>
  <si>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II Warmińsko-Mazurskie Forum Innowacji w rolnictwie i na obszarach wiejskich</t>
  </si>
  <si>
    <t>Poznań, ul. Sieradzka 29</t>
  </si>
  <si>
    <t>Rolnicy z Wielkopolski, naukowcy, pracownicy jednostek doradczych</t>
  </si>
  <si>
    <t>28</t>
  </si>
  <si>
    <t>liczba uczestników spotkania</t>
  </si>
  <si>
    <t>Celem operacji jest  zapoznanie osób prowadzących gospodarstwa ekologiczne, bądź planujących rozpoczęcie takiej działalności oraz pracowników jednostek doradczych z innowacyjnymi rozwiązaniami technologicznymi i organizacyjnymi wykorzystywanymi w:  
- w produkcji towarowej, 
- przetwórstwie, 
- sprzedaży produktów ekologicznych.  
Przedmiotem operacji jest wyjazd studyjny do godpodartsw leżących w północnej części Wielkopolski. Powstała w ramach grupy docelowej operacji sieć kontaktów pozwoli na wymianę wiedzy w przyszłości oraz lepsze wdrażanie innowacji. Wizyty w gospodarstwach ekologicznych umożliwią uczestnikom zapoznanie się z wdrożonymi tam innowacyjnymi rozwiązaniami. Uczestnicy wyjazdu studyjnego zostaną zapoznani z formami współpracy ze społecznością lokalną  oraz wpływem działalności gospodarstw ekologicznych na zrównoważony rozwój obszarów wiejskich.Wyjazd przyczyni się do podniesienia poziomu wiedzy i umiejętności z zakresu produkcji żywności o najwyższej jakości oraz możliwości jej dystrybucji na rynku nie tylko lokalnym.</t>
  </si>
  <si>
    <t>Innowacje technologiczne i organizacyjne w prowadzeniu towarowych gospodarstw ekologicznych</t>
  </si>
  <si>
    <t>Celem operacji jest poszukiwanie wśród jej uczestników członków potencjalnych grup operacyjnych EPI i ich zintegrowanie.  
Przedmiotem operacji jest spotkanie, na którym zostaną przedstawione zagadnienia dotyczące możliwości wykorzystania finansowania z działania Współpraca, kierunki prac badawczych prowadzonych przez Uczelnie i Instytuty oraz tworzenie grup operacyjnych.</t>
  </si>
  <si>
    <t>Jak skutecznie wykorzystać finansowanie z działania Współpraca? Jak tworzyć grupy operacyjne?</t>
  </si>
  <si>
    <t>ul. Poznańska 13,            63-004 Tulce</t>
  </si>
  <si>
    <t>Wielkopolskie Centrum Hodowli i Rozrodu Zwierząt w Poznaniu z/s w Tulcach Sp. zo.o.</t>
  </si>
  <si>
    <t xml:space="preserve"> Rolnicy - hodowcy bydła mlecznego, pracownicy WCHiRZ, pracownicy WODR</t>
  </si>
  <si>
    <t>Celem operacji jest scalenie grupy operacyjnej, składającej się z hodowców bydła mlecznego (będących pod oceną wartości użytkowej, posiadających stada wolne od IBR/BVD). Będą to rolnicy, którzy chcą udostępnić swoje krowy/jałówki o wysokiej wartości hodowlanej do przeprowadzenia zabiegów ET i OPU/IVF w celu zwiększenia potencjału genetycznego własnego gospodarstwa oraz na potrzeby realizacji programu hodowlanego WCHiRZ w Poznaniu (w przypadku wybitnych sztuk). Przedmiotem operacji jest wyjazd studyjny do Niemiec i Danii, gdzie hodowcy zapoznaja się z  innowacyjnymi technologiami wspierającymi efektywność rozrodu bydła mlecznego. Poprzez wyjazd studyjny hodowcy oraz pracownicy WCHiRZ w Poznaniu będą mogli zapoznać się z innowacyjnymi technikami rozrodu bydła, które dotychczas stosowano jedynie w ośrodkach naukowych, lub komercyjnie na znikomą skalę. Kontakt polskich hodowców z niemieckimi oraz duńskimi ułatwi wymianę doświadczeń i poglądów z zakresu hodowli bydła mlecznego. Uczestnicy wyjazdu będą mogli przekonać się na przykładzie niemieckich i duńskich gospodarstw, jak wprowadzenie embriotransferu korzystnie wpłynęło na organizację pracy hodowlanej.</t>
  </si>
  <si>
    <t>Innowacyjne technologie wspierające efektywność rozrodu oraz wzrost potencjału genetycznego stad bydła mlecznego</t>
  </si>
  <si>
    <t>ul.Wojska Polskiego 28, 60-637 Poznań</t>
  </si>
  <si>
    <t>Uniwersytet Przyrodniczy w Poznaniu</t>
  </si>
  <si>
    <t xml:space="preserve">Podmioty reprezentujace agrobiznes i jego otoczenie zlokalizowane na terenie wielkopolski;- zajmują się edukacją, promocją i transferem wiedzy oraz zadeklarują gotowość włączenia się w formalizowanie inicjatywy integracyjnej; dodatkowo są zainteresowane stworzeniem grupy operacyjnej.
</t>
  </si>
  <si>
    <t xml:space="preserve">Celem opoeracji jest zacieśnienie współpracy i integracja na rzecz stworzenia grupy operacyjnej działania Współpraca. Przedmiotem operacji jest szkolenie połączone z wyjazdem studyjnym.Szkolenie zorientowana na zainicjowanie bezpośredniej współpracy nauki i podmiotów agrobiznesu wymaga bezpośredniego kontaktu wszystkich zainteresowanych partnerów. Wyjazd przedstawi partnerów zainteresowanych współpracą od strony: istniejącego stanu i potencjału firm i instytucji, najważniejszych problemów i wyzwań rozwojowych oraz możliwości wdrożenia innowacyjnych rozwiązań – wypracowanych podczas szkolenia. Proponowana operacja, prowadząca do zainicjowania sformalizowanej współpracy ogniw agrobiznesu, bazuje na przekazaniu wiedzy, podniesieniu świadomości, transferze informacji o możliwych rozwiązaniach współpracy. </t>
  </si>
  <si>
    <t>Intergracja ogniw wielkopolskiego agrobiznesu oraz jego otoczenia</t>
  </si>
  <si>
    <t>ul. Forsycjowa 13/7, 60-175 Poznań</t>
  </si>
  <si>
    <t>Centrala Piwna S.C. Artur Rzyszczak Bogumił Skorupiński</t>
  </si>
  <si>
    <t>Rolnicy, przetwórcy, naukowcy, przedstawiciele: nauki, doradztwa, instytucji związanych klasteringiem i współpracą, LGD, samorządów lokalnych i regionalnego, stowarzyszeń i organizacji przedsiębiorców z branży przetwórczej i rolnictwa ekologicznego</t>
  </si>
  <si>
    <t xml:space="preserve">Celem operacji jest podniesienie wiedzy w zakresie innowacyjnych metod produkcji w branży lokalnego przetwórstwa na obszarach wiejskich  zainteresowanych możliwością współpracy we wdrażaniu innowacyjnych metod małego przetwórstwa oraz stymulowanie do takiej współpracy.Prtzedmiotem operacji jest konferencja podczas której wykładowcy będą przekazywali najnowsze informacje w zakresie rozwiązań możliwych do wdrożenia w małych podmiotach przetwórczych. </t>
  </si>
  <si>
    <t>Innowacje w przetwórstwie z wykorzystaniem produktów ekologicznych</t>
  </si>
  <si>
    <t>Poznań 
ul. Obornicka 330</t>
  </si>
  <si>
    <t>AGREGO 
(IDFS Sp. z o.o.)</t>
  </si>
  <si>
    <t>Rolnicy z  woj. wielkopolskiego, w szczególności producenci trzody chlewnej</t>
  </si>
  <si>
    <t xml:space="preserve">Celem operacji jest zbadanie, czy istnieje ekonomicznie uzasadniona możliwość wykorzystania sensorów IoT, monitorujących parametry życiowe i kondycję zwierzęcia w produkcji trzody chlewnej. Przedmiotem jest wykonanie  analizy, która wykarze sens zastosowania sensorów IoT w produkcji trzody. Jakość produktu ma istotne znaczenie dla konsumenta w sektorze producentów trzody. </t>
  </si>
  <si>
    <t>Analiza możliwości zastosowania i uzasadnienia ekonomicznego sensorów IoT w produkcji trzody chlewnej</t>
  </si>
  <si>
    <t>Poznań 60-163, ul.Sieradzka 29</t>
  </si>
  <si>
    <t>rolnicy, doradcy</t>
  </si>
  <si>
    <t>Celem konferencji jest  ułatwianie transferu wiedzy i innowacji w rolnictwie w zakresie prowadzenia gospodarstwa przyjzanego dla srodowiska. Podczas konferencji przekazana zostanie wiedza zarówno z zakresu produkcji roślinnej (między innymi systemy precyzyjnego nawożenia azotem z wykorzystaniem N-Sensorów), jak i zwierzęcej (np. innowacyjne metody zarządzania stadem krów mlecznych). Oprócz tego zostaną przedstawione obecnie bardzo ważne tematy, takie jak: rolnictwo ekologiczne, bioasekuracja, dobrostan zwierząt oraz zmiany prawne dotyczące zmniejszenia zanieczyszczenia wód azotanami pochodzącymi ze źródeł rolniczych.</t>
  </si>
  <si>
    <t>Organizacja gospodarstwa rolnego przyjaznego dla środowiska</t>
  </si>
  <si>
    <t>Celem operacji jest ułatwianie transferu wiedzy i innowacji w rolnictwie w zakresie ochrony i kształtowania zasobów wodnych na terenach wiejskich. Przedmiotem operacji jest konferencja połączona z wyjazdem studyjnym obejmująca tematykę dotyczącą gospodarowania wodą w glebie z wykorzystaniem nowoczesnych agrotechnik, zarządzania wodą na zbiornikach wodnych, w tym wykorzystania innowacyjnych rozwiązań melioracyjnych opracowanych przez polskich naukowców oraz podstaw prawnych w tym zakresie. Wykładowcami na konferencji będą m.in. pracownicy naukowi zajmujący się zagadnieniami gospodarowania wodą w rolnictwie, mający wiedzę i doświadczenie w zakresie nowych rozwiązań, które mogą zostać zaimplementowane w gospodarstwach rolnych.
Program wyjazdu studyjnego podczas konferencji obejmuje: przepompownie i wały przeciwpowodziowe, zbiornik stanowiący przykład małej retencji, urządzenia melioracyjne.
W ramach realizacji operacji przygotowana zostanie publikacja dotycząca nowoczesnego gospodarowania wodą w rolnictwie z uwzględnieniem podstaw prawnych korzystania z wód.</t>
  </si>
  <si>
    <t>Ochrona i kształtowanie zasobów wodnych na terenach wiejskich</t>
  </si>
  <si>
    <t>pszczelarze, producenci rolni oraz doradcy, naukowcy, osoby zainteresowane gospodarką pasieczną</t>
  </si>
  <si>
    <t>Celem operacji jest transfer innowacyjnej wiedzy w zakresie najlepszych praktyk z obszaru prowadzenia gospodarki pasiecznej oraz wytwarzania i przetwarzania produktów pszczelich. Uczestnicy wyjazdu poznają funkcjonujące rozwiązania poszerzające wachlarz produktów pszczelarskich. Wdrażane nowości przyczynią się do poprawy kondycji ekonomicznej pasiek pozwalając na ich przetrwanie. Będzie miało to wymierny wpływ na  konkurencyjność i rentowność gospodarstwa pasiecznego. 
Przedmiotem operacji jest wyjazd studyjny na Węgry i do Rumunii z wizytami w pasiekach i ośrodkach przetwórstwa produktów pszczelich i apiterapii.</t>
  </si>
  <si>
    <t>Zwiększenie gamy i przetwórstwo produktów pszczelich jako innowacyjny sposób na poprawę dochodowości pasieki</t>
  </si>
  <si>
    <t>Poznań 60-163, ul. Sieradzka 29</t>
  </si>
  <si>
    <t>rolnicy, doradcy, naukowcy</t>
  </si>
  <si>
    <t xml:space="preserve">Celem operacji jest promowanie partnerstw działających na rzecz rozwoju innowacyjnych metod sprzedaży i aktywizowanie potencjalnych uczestników grup operacyjnych w ramach działania "Współpraca" PROW na lata 2014-2020.   
Wyjazd studyjny dotyczy zagadnień związanych z metodami i formami sprzedaży produktów lokalnych, z uwzględnieniem krótkich łańcuchów dostaw.  Kwestia ta jest istotna, ponieważ podmioty związane z produkcją rolną mogą stać się katalizatorami promowania zrównoważonych wzorców gospodarczego rozwoju i konsumpcji. Tematyka poruszana podczas wyjazdu studyjnego obejmuje również tworzenie grup operacyjnych i realizacji przez nie projektów w ramach działania „Współpraca”.
Przedmiotem operacji jest wyjazd studyjny do Austrii związany z tematyką krótkich łańcuchów dostaw dla podmiotów, które mogą wchodzić w skład grup operacyjnych w ramach działania Współpraca. Realizacja operacji obejmuje również przygotowanie publikacji obejmującej tematykę krótkich łańcuchów dostaw w oparciu o lokalną żywność.
</t>
  </si>
  <si>
    <t>Krótkie łańcuchy dostaw w oparciu o lokalną żywność</t>
  </si>
  <si>
    <t xml:space="preserve">Celem operacji jest ułatwianie transferu wiedzy i innowacji w rolnictwie w zakresie gospodarowania wodą w rolnictwie. Przedmiotem operacji jest szkolenie połączone z warsztatami  z tematyki dotyczącej zapobiegania niedoborom wody, potrzeb drenowania oraz regulowania i monitorowania stanu wód gruntowych. Publikacja będzie dotyczyła tematyki gospodarowania zasobami wodnymi, z uwzględnieniem zagadnień melioracyjnych.
Uczestnicy szkolenia połączonego z warsztatami to rolnicy prowadzący działalność na terenie Wielkopolski oraz doradcy. </t>
  </si>
  <si>
    <t>Gospodarowanie wodą w gospodarstwie rolnym</t>
  </si>
  <si>
    <t xml:space="preserve">Celem operacji jest ułatwienie nawiązania współpracy pomiędzy potencjalnymi partnerami w celu utworzenia grup operacyjnych z zakresu nowoczesnego chowu i hodowli bydła mięsnego. 
Przedmiotem operacji jest wyjazd studyjny do Francji związany z tematyką nowoczesnego chowu i hodowli bydła mięsnego.
Uczestnikami są rolnicy prowadzący gospodarstwa w Wielkopolsce, zajmujący się hodowlą bydła oraz doradcy poszukujący innowacyjnych rozwiązań. 
Wyjazd studyjny dotyczy nowych rozwiązań technologicznych w chowie i hodowli bydła mięsnego. Treści merytoryczne zostaną przekazane uczestnikom wyjazdu studyjnego podczas wizyt w na farmach bydła mięsnego oraz wizyt na targach hodowlanych Sommet de L Elevage, które są największą międzynarodową imprezą sektora produkcji zwierzęcej.  
Tematyka poruszana podczas wyjazdu studyjnego obejmuje również tworzenie grup operacyjnych i realizacji przez nie projektów w ramach działania „Współpraca”.
</t>
  </si>
  <si>
    <t>Innowacje w chowie i hodowli bydła na przykładzie francuskich doświadczeń</t>
  </si>
  <si>
    <t>ul.Tkacka 5/6, 42-200 Częstochowa</t>
  </si>
  <si>
    <t>rolnicy, doradcy, przedsiębiorcy, naukowcy</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</si>
  <si>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</si>
  <si>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Innowacyjne metody produkcji roślinnej w województwie wielkopolskim</t>
  </si>
  <si>
    <t>liczba zrealizowanych filmów</t>
  </si>
  <si>
    <t>producenci rolni, doradcy rolniczy, mieszkańcy obszarów wiejskich, podmioty uczestniczące w rozwoju obszarów wiejskich</t>
  </si>
  <si>
    <t>stoisko wystawiennicze, film</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</si>
  <si>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</si>
  <si>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Innowacje w rolnictwie z zakresu ICT</t>
  </si>
  <si>
    <t>producenci rolni, doradcy rolniczy</t>
  </si>
  <si>
    <t>29</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</si>
  <si>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</si>
  <si>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Innowacyjne niskoemisyjne praktyki w rolnictwie</t>
  </si>
  <si>
    <t>rolnicy, mieszkańcy obszarów wiejskich, przedstawiciele instytucji naukowo-badawczych, przedstawiciele rolniczych instytucji branżowych</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</si>
  <si>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</si>
  <si>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Innowacyjność warunkiem wzrostu dochodu rolniczego</t>
  </si>
  <si>
    <t>hodowcy koni, producenci rolni oraz doradcy</t>
  </si>
  <si>
    <t>konferencja połączona z warsztatami</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</si>
  <si>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</si>
  <si>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Ocena liniowa w nowoczesnej hodowli koni</t>
  </si>
  <si>
    <t>producenci rolni, przedstawiciele instytucji naukowo-badawczych, przedstawiciele firm działajacych na rynku rolnym oraz doradcy</t>
  </si>
  <si>
    <t>130</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</si>
  <si>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</si>
  <si>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 xml:space="preserve">Genomika i GMO, ważne wydarzenia w sposobie zarządzania produkcją zwierzęcą </t>
  </si>
  <si>
    <t>pszczelarze oraz doradcy</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</si>
  <si>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</si>
  <si>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Nowoczesne gospodarowanie pasieką</t>
  </si>
  <si>
    <t>producenci rolni, przedstawiciele instytucji samorządowych oraz doradcy</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</si>
  <si>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</si>
  <si>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 xml:space="preserve">Innowacje  w nawożeniu  roślin zbożowych
</t>
  </si>
  <si>
    <t>producenci rolni oraz doradcy</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</si>
  <si>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</si>
  <si>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Nowoczesna hodowla bydła z wykorzystaniem embriotransferu</t>
  </si>
  <si>
    <t>pszczelarze, producenci rolni oraz doradcy, naukowcy, osoby zainteresowane gospodarka pasieczną</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</si>
  <si>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Realizacja operacji obejmuje również przygotowanie publikacji obejmującej tematykę pszczelarstwa, której autorzy to specjaliści zajmujący się problematyką prowadzenia gospodarki pasiecznej.
</t>
  </si>
  <si>
    <t>Współpraca na rzecz innowacyjności w pszczelarstwie</t>
  </si>
  <si>
    <t>Barzkowice 2         
73-134 Barzkowice</t>
  </si>
  <si>
    <t xml:space="preserve">rolnicy , mieszkancy obszarów wiejskich  , przedsiębiorcy, przedstawiciele instytucji pracujących na rzecz rolnictwa </t>
  </si>
  <si>
    <t xml:space="preserve">
Celem operacji jest przedstawienie hodowli bydła mięsnego, kóz i owiec jako alternatywę do produkcji drobiu i trzody chlewnej. Uczestnicy operacji zapoznają się z nowoczesnymi technologiami produkcji zwierzęcej. Zaś przedstawione zalety  wdrażania innowacyji w rolnictwie przy pomocy narzędzia, jakim jest działanie Współpraca może zaispirować uczestników do powołania GO EPI, która wykorzysta zdobytą podczas wyjazdu studyjnego wiedzę przenosząc ją do praktyki rolniczej woj. zachodniopomorskiego.  </t>
  </si>
  <si>
    <t xml:space="preserve">Technologia produkcji zwierzęcej - innowacyjne rozwiązania w hodowli bydła , owiec i kóz </t>
  </si>
  <si>
    <t>Celem operacji jest zapoznanie się z praktyczną i teoretytczną wiedzą  na temat uprawy i przetwórstwa winorośli. Najważniejszym aspektem będzie poinformowanie uczestników o możliwości tworzenia i funkocjonowania grup operacyjnych na rzecz innowacji oraz realizacji przez te grupy projektów , ktorych celem jest wyzwalanie innowacyjności i podwyższenie jakości danego produktu. Uczestnicy zaznajomią się z praktyczną i teoretyczną wiedzą od producentów węgierskich zajmujących się nowatorską uprawą winorośli zachowując jednocześnie tradycję uprawy i przetwarzania tych owoców.</t>
  </si>
  <si>
    <t>Celem operacji jest pokazanie uczestnikom konferecji , iż ptrzetwórstwo produktów rolnych w tym przypadku winorośli  jest doskonałą szansą na poprawę dochodowości gopspodarstw , zwłaszcza tych małych.  Uczestnicy zdobędą wiedzę, w jaki sposób uprawiać winorośl w warunkach klimatycznych województwa zachodniopomorskiego, zapoznają się również z technologią produkcji wina oraz przybliżone zostaną zasady funkcjonowania Sieci na rzecz innowacji w rolnictwie.</t>
  </si>
  <si>
    <t>Przyrodnicze i ekonomiczne  uwarunkowania uprawy winorośli w województwie zachodniopomorskim - przetwórstwo produktów rolnych szansą na poprawę dochodowości gospodarstw</t>
  </si>
  <si>
    <t xml:space="preserve">rolnicy , mieszkańcy obszarów wiejskich , osoby zainteresowane tematyką chowu alpak </t>
  </si>
  <si>
    <t xml:space="preserve">liczba uczsetników </t>
  </si>
  <si>
    <t xml:space="preserve">pokaz alpak </t>
  </si>
  <si>
    <t xml:space="preserve">
Celem operacji jest podniesienie świadomości rolników i społeczeństwa w zakresie chowu i hodowli alpak pozwoli na pokazanie wszechstronnych możliwości produkcyjnych tych zwierząt takich jak: włókno, mięso, turystyka i rekreacja oraz alpakoterapia, które mogą zostać wykorzystane do rozwoju małych gospodarstw i stworzenia alternatywnych źródeł dochodu. 
Przeprowadzenie pokazu oceny zwierząt oraz prezentacja zwierząt pozwoli na zapoznanie uczestników doborem odpowiednich zwierząt oraz zasadami jakimi należy się kierować przy ich wyborze w zależności do obranego kierunku produkcji w danym gospodarstwie z naciskiem na poprawę rentowności i opłacalności tej produkcji.
</t>
  </si>
  <si>
    <t xml:space="preserve">II Międzyregionalny Pokaz Alpak </t>
  </si>
  <si>
    <t>drukowane materiały informacyjne i promocyjne</t>
  </si>
  <si>
    <t>pokazy polowe</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</si>
  <si>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</si>
  <si>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Polowe pokazy pracy innowacyjnych maszyn rolniczych (IV edycja)</t>
  </si>
  <si>
    <t xml:space="preserve">rolnicy , doradcy , hodowcy zwierząt gospodarskich, przedstawiciele instytucji pracujących na rzecz rolnictwa </t>
  </si>
  <si>
    <t xml:space="preserve">Głownym celem operacji jest poznanie innowacyjnych i nowych technologi produkcji zwierzęcej oraz zapoznanie się z Europejskimi standardami hodowli bydła mięsnego i zywca wołowego. </t>
  </si>
  <si>
    <t>Nowe rasy zwierząt gospodarskich przykładem innowacyjnych rozwiązań genetycznych i technologicznych wzrostu opłacalności produkcji zwierzęcej</t>
  </si>
  <si>
    <t xml:space="preserve">rolnicy , doradcy rolni, osoby zainteresowane tematyką wdrażania innowacji na obszrach wiejskich </t>
  </si>
  <si>
    <t xml:space="preserve">Celem operacji jest przedstawienie innowacyjnych form urynkowienia wybranych produktów tradycyjnych poprzez przekazanie ciekawostek kulinarnych regionu oraz zwiększenie wiedzy wsród uczestnikówe na temat roli produktów loklanych i tradycyjnych. </t>
  </si>
  <si>
    <t xml:space="preserve">Innowacyjne i alternatywne metody upraw oraz metody poprawy rentowności w małych gospodarstwach </t>
  </si>
  <si>
    <t xml:space="preserve">Rolnicy, przedsiębiorcy rolni, doradcy rolni, partnerzy SIR, naukowcy, doradcy rolni </t>
  </si>
  <si>
    <t>szkolenie, wyjazd studyjny</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</si>
  <si>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</si>
  <si>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 xml:space="preserve">Wyjazd studyjny dla rolników, przedsiębiorców rolnych, doradców rolnych, partnerów SIR do Szwecji. Doświadczenia w tworzeniu i funkcjonowaniu grup operacyjnych </t>
  </si>
  <si>
    <t>hodowcy krów mlecznych oraz kóz, jak również  doradcy i mieszkańcy obszarów wiejskich</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</si>
  <si>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</si>
  <si>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Przetwórstwo mleka sposobem na dywersyfikację dochodów.</t>
  </si>
  <si>
    <t>rolnicy , dzierżawcy,  przedstawiciele grup producenckich, jednostki naukowo-badawcze oraz producenci nawozów i środków ochrony roślin, którzy współpracują z producentami maszyn rolniczych w zakresie efektywnego nawożenia i racjonalnej ochrony chemicznej</t>
  </si>
  <si>
    <t xml:space="preserve">pokazy polowe </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</si>
  <si>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pomiedzy rolnikami, doradcami a firmami oferującymi innowacyjne rozwiązania dla rolnictwa . Polowe pokazy pracy maszyn ułatwiają tworzenie nowych oraz funkcjonowanie dotychczasowych sieci kontaktów pomiędzy odbiorcami projektu oraz pozostałymi zainteresowanymi wdrażaniem innowacji w precyzyjnym rolnictwie. </t>
  </si>
  <si>
    <t>Polowe pokazy pracy maszyn rolniczych - innowacje (III edycja)</t>
  </si>
  <si>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</si>
  <si>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</si>
  <si>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</si>
  <si>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</si>
  <si>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</si>
  <si>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</si>
  <si>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</si>
  <si>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</si>
  <si>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</si>
  <si>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</si>
  <si>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</si>
  <si>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</si>
  <si>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</si>
  <si>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</si>
  <si>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</si>
  <si>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</si>
  <si>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</si>
  <si>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Instytucja Zarządzająca</t>
  </si>
  <si>
    <t>Jednostka Centralna</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</si>
  <si>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</si>
  <si>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</si>
  <si>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</si>
  <si>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</si>
  <si>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</si>
  <si>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</si>
  <si>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</si>
  <si>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</si>
  <si>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</si>
  <si>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</si>
  <si>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</si>
  <si>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</si>
  <si>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</si>
  <si>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</si>
  <si>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</si>
  <si>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</si>
  <si>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</si>
  <si>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 xml:space="preserve">Plan operacyjny KSOW na lata 2018-2019 z wyłączeniem działania 8 Plan komunikacyjny </t>
  </si>
  <si>
    <t xml:space="preserve">Wolanów Food Festival </t>
  </si>
  <si>
    <t xml:space="preserve">Przedstawiciele: 
- laureatów (czyli przedsiębiorców) konkursu Sposób na Sukces wielu edycji,
- doradców rolniczych,
- pracowników ośrodków doradztwa rolniczego,
- mieszkańców obszarów wiejskich,
- organizatorów oraz partnerów, - instytucji publicznych, 
- przedstawicieli organizacji społecznych, 
- samorządów, 
- podmiotów gospodarczych- lokalne grupy działania oraz
 - media skupione wokół idei promocji i rozwoju przedsiębiorczości na obszarach wiejskich
</t>
  </si>
  <si>
    <t>liczba uczestników - wyjazdu studyjnego</t>
  </si>
  <si>
    <t>Broszura</t>
  </si>
  <si>
    <t>Broszura - dobre praktyki</t>
  </si>
  <si>
    <t>Konkurs - gala finałowa</t>
  </si>
  <si>
    <t>gala finałowa XIX edycji konkursu Sposób na Sukces</t>
  </si>
  <si>
    <t xml:space="preserve">liczba uczestników  -gali finałowej XIX edycji konkursu Sposób na Sukces </t>
  </si>
  <si>
    <t>Rolnictwo ekologiczne –upowszechnianie wiedzy i promocja gospodarowania metodami ekologicznymi</t>
  </si>
  <si>
    <t xml:space="preserve">Odbiorcy zainteresowani tematyką rolnictwa ekologicznego, jednostki doradztwa rolniczego , nauka, rolnicy, przedsiębiorcy, administracja rządowa i samorządowa, przedstawiciele jednostek pracujących na rzecz rolnictwa </t>
  </si>
  <si>
    <t xml:space="preserve"> ul. Chorzowska 16/18.,26-600 Radom,</t>
  </si>
  <si>
    <t>Konkurs 
Najlepsze Gospodarstwo Ekologiczne 2019  - finał krajowy</t>
  </si>
  <si>
    <t xml:space="preserve">4 </t>
  </si>
  <si>
    <t xml:space="preserve">Cel: Przekazanie wiedzy umożliwiającej budowanie prośrodowiskowego charakteru rozwoju obszarów wiejskich, uwarunkowanego kooperacyjnym i świadomym działaniem interesariuszy opartym na ich proekologicznych postawach.
Przedmiot: Przedmiotem operacji jest wyjazd studyjny dla 20 osób do Danii i Szwecji w zakresie produkcji i sprzedaży ekologicznej żywności, świadomego prośrodowiskowego biznesu oraz kreacji zielonych przestrzeni.
Tematyka: Program obejmuje następujące zagadnienia: produkcja i dystrybucja ekologicznej żywności, samowystarczalne i odnawialne źródła energii,  zielona gospodarka, zagospodarowanie terenów zieleni i dbałość o krajobraz, rekultywacja terenów, wielopoziomowa współpraca, biznes oparty na koncepcji zrównoważonego rozwoju, znaczenie kulturowe i przyrodnicze ogrodów oraz farmy miejskie na dachach. Tematy szczegółowe: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oraz wsi jako miejsca do życia i rozwoju zawodowego. Wspieranie tworzenia sieci współpracy partnerskiej dotyczącej rolnictwa i obszarów wiejskich przez podnoszenie poziomu wiedzy w tym zakresie. </t>
  </si>
  <si>
    <t>Mieszkańcy  obszarów wiejskich, przedstawiciele doradztwa rolniczego, pracownicy uczelni wyższych, przedstawiciele organizacji pozarządowych, przedstawiciele Wnioskodawcy.</t>
  </si>
  <si>
    <t>Wykonanie publikacji nt. najciekawszych projektów zrealizowanych w ramach PROW 2014 -2020</t>
  </si>
  <si>
    <t xml:space="preserve">Uwidocznienie roli Wspólnoty we współfinansowaniu rozwoju obszarów wiejskich w Polsce oraz zbudowanie i utrzymanie wysokiej rozpoznawalności EFRROW i PROW 2014-2020 na tle innych programów oraz funduszy europejskich. Publikacja da możliwość podsumowania i zebrania w jednym miejscu wykonanych z dofinansowania PROW ciekawych projektów. </t>
  </si>
  <si>
    <t>ilość wydanych publikacji w formie papierowej</t>
  </si>
  <si>
    <t>Beneficjenci, potencjalni beneficjenci PROW, ogół społeczeństwa</t>
  </si>
  <si>
    <t>minimum 20 maksimum 30</t>
  </si>
  <si>
    <t>70/210</t>
  </si>
  <si>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Przedmiot operacji:</t>
    </r>
    <r>
      <rPr>
        <sz val="11"/>
        <rFont val="Calibri"/>
        <family val="2"/>
        <charset val="238"/>
        <scheme val="minor"/>
      </rPr>
      <t xml:space="preserve"> Wsparcie kompetencyjne LGD w procesie wdrażania LSR/RLKS poprzez zorganizowanie forum LGD, wymiana doświadczeń LGD, upowszechnianie dobrych praktyk w zakresie RLKS. </t>
    </r>
    <r>
      <rPr>
        <b/>
        <sz val="11"/>
        <rFont val="Calibri"/>
        <family val="2"/>
        <charset val="238"/>
        <scheme val="minor"/>
      </rPr>
      <t xml:space="preserve">Temat operacji: </t>
    </r>
    <r>
      <rPr>
        <sz val="11"/>
        <rFont val="Calibri"/>
        <family val="2"/>
        <charset val="238"/>
        <scheme val="minor"/>
      </rPr>
      <t>Upowszechnianie wiedzy w zakresie planowania rozwoju lokalnego z uwzględnieniem potencjału ekonomicznego, społecznego i środowiskowego danego obszaru.</t>
    </r>
  </si>
  <si>
    <t>1/41</t>
  </si>
  <si>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Propagowanie wśród młodych rolników/przyszłych producentów racjonalnego gospodarowania gruntami rolnymi, uświadomienie im czym jest rekomendacja odmian.</t>
    </r>
    <r>
      <rPr>
        <b/>
        <sz val="11"/>
        <rFont val="Calibri"/>
        <family val="2"/>
        <charset val="238"/>
        <scheme val="minor"/>
      </rPr>
      <t xml:space="preserve"> Temat operacji: </t>
    </r>
    <r>
      <rPr>
        <sz val="11"/>
        <rFont val="Calibri"/>
        <family val="2"/>
        <charset val="238"/>
        <scheme val="minor"/>
      </rPr>
      <t>Upowszechnianie wiedzy w zakresie innowacyjnych rozwiązań w rolnictwie, produkcji żywności, leśnictwie i na obszarach wiejskich.</t>
    </r>
  </si>
  <si>
    <r>
      <rPr>
        <b/>
        <sz val="11"/>
        <rFont val="Calibri"/>
        <family val="2"/>
        <charset val="238"/>
        <scheme val="minor"/>
      </rPr>
      <t>Cel operacji:</t>
    </r>
    <r>
      <rPr>
        <sz val="11"/>
        <rFont val="Calibri"/>
        <family val="2"/>
        <charset val="238"/>
        <scheme val="minor"/>
      </rPr>
      <t xml:space="preserve"> Poprawa opłacalności produkcji produktów lokalnych poprzez propagowanie krótkich łańcuchów dostaw (KŁD). </t>
    </r>
    <r>
      <rPr>
        <b/>
        <sz val="11"/>
        <rFont val="Calibri"/>
        <family val="2"/>
        <charset val="238"/>
        <scheme val="minor"/>
      </rPr>
      <t>Przedmiot operacji:</t>
    </r>
    <r>
      <rPr>
        <sz val="11"/>
        <rFont val="Calibri"/>
        <family val="2"/>
        <charset val="238"/>
        <scheme val="minor"/>
      </rPr>
      <t xml:space="preserve"> Zorganizowanie konferencji (spotkania), dotyczącej omówienia bieżących zagadnień w temacie produktów lokalnych.</t>
    </r>
    <r>
      <rPr>
        <b/>
        <sz val="11"/>
        <rFont val="Calibri"/>
        <family val="2"/>
        <charset val="238"/>
        <scheme val="minor"/>
      </rPr>
      <t>Temat operacji</t>
    </r>
    <r>
      <rPr>
        <sz val="11"/>
        <rFont val="Calibri"/>
        <family val="2"/>
        <charset val="238"/>
        <scheme val="minor"/>
      </rPr>
      <t>: Upowszechnianie wiedzy w zakresie tworzenia krótkich łańcuchów dostaw w rozumieniu art. 2 ust. 1 akapit drugi lit. m rozporządzenia nr 1305/2013 w sektorze rolno-spożywczym.</t>
    </r>
  </si>
  <si>
    <r>
      <rPr>
        <b/>
        <sz val="11"/>
        <rFont val="Calibri"/>
        <family val="2"/>
        <charset val="238"/>
        <scheme val="minor"/>
      </rPr>
      <t>Cel operacji:</t>
    </r>
    <r>
      <rPr>
        <sz val="11"/>
        <rFont val="Calibri"/>
        <family val="2"/>
        <charset val="238"/>
        <scheme val="minor"/>
      </rPr>
      <t xml:space="preserve"> Celem operacji jest wzrost świadomości społeczeństwa i producentów w zakresie polityki rozwoju obszarów wiejskich w zakresie żywności wysokiej jakości. </t>
    </r>
    <r>
      <rPr>
        <b/>
        <sz val="11"/>
        <rFont val="Calibri"/>
        <family val="2"/>
        <charset val="238"/>
        <scheme val="minor"/>
      </rPr>
      <t xml:space="preserve">Przedmiot operacji: </t>
    </r>
    <r>
      <rPr>
        <sz val="11"/>
        <rFont val="Calibri"/>
        <family val="2"/>
        <charset val="238"/>
        <scheme val="minor"/>
      </rPr>
      <t>Identyfikacja, zgromadzenie i upowszechnienie producentów lokalnych, dzięki którym potencjalni odbiorcy będą mogli dotrzeć do wysokiej jakości surowców i produktów bezpośrednio u producenta - co skróciłoby również długość łańcucha dystrybucji i poprawiło opłacalność produkcji.</t>
    </r>
    <r>
      <rPr>
        <b/>
        <sz val="11"/>
        <rFont val="Calibri"/>
        <family val="2"/>
        <charset val="238"/>
        <scheme val="minor"/>
      </rPr>
      <t xml:space="preserve">Temat operacji: </t>
    </r>
    <r>
      <rPr>
        <sz val="11"/>
        <rFont val="Calibri"/>
        <family val="2"/>
        <charset val="238"/>
        <scheme val="minor"/>
      </rPr>
      <t>Upowszechnianie wiedzy w zakresie tworzenia krótkich łańcuchów dostaw w rozumieniu art. 2 ust. 1 akapit drugi lit. m rozporządzenia nr 1305/2013 w sektorze rolno-spożywczym oraz upowszechnianie wiedzy w zakresie systemów jakości żywności, o których mowa w art. 16 ust. 1 lit. a lub b rozporządzenia nr 1305/2013.</t>
    </r>
  </si>
  <si>
    <r>
      <rPr>
        <b/>
        <sz val="11"/>
        <rFont val="Calibri"/>
        <family val="2"/>
        <charset val="238"/>
        <scheme val="minor"/>
      </rPr>
      <t>Cel operacji:</t>
    </r>
    <r>
      <rPr>
        <sz val="11"/>
        <rFont val="Calibri"/>
        <family val="2"/>
        <charset val="238"/>
        <scheme val="minor"/>
      </rPr>
      <t xml:space="preserve"> Poprawa opłacalności produkcji produktów lokalnych poprzez propagowanie krótkich łańcuchów dostaw (KŁD).</t>
    </r>
    <r>
      <rPr>
        <b/>
        <sz val="11"/>
        <rFont val="Calibri"/>
        <family val="2"/>
        <charset val="238"/>
        <scheme val="minor"/>
      </rPr>
      <t xml:space="preserve"> Przedmiot operacji:</t>
    </r>
    <r>
      <rPr>
        <sz val="11"/>
        <rFont val="Calibri"/>
        <family val="2"/>
        <charset val="238"/>
        <scheme val="minor"/>
      </rPr>
      <t xml:space="preserve"> Przedmiotem operacji jest  pozyskanie publikacji nt. KŁD opracowanej przez włoskich partnerów oraz jej przetłumaczenie na język polski. </t>
    </r>
    <r>
      <rPr>
        <b/>
        <sz val="11"/>
        <rFont val="Calibri"/>
        <family val="2"/>
        <charset val="238"/>
        <scheme val="minor"/>
      </rPr>
      <t>Temat operacji:</t>
    </r>
    <r>
      <rPr>
        <sz val="11"/>
        <rFont val="Calibri"/>
        <family val="2"/>
        <charset val="238"/>
        <scheme val="minor"/>
      </rPr>
      <t xml:space="preserve"> Temat: Upowszechnianie wiedzy w zakresie tworzenia krótkich łańcuchów dostaw w rozumieniu art. 2 ust. 1 akapit drugi lit. m rozporządzenia nr 1305/2013 w sektorze rolno-spożywczym.</t>
    </r>
  </si>
  <si>
    <t>Audycje telewizyjne i radiowe, publikacje prasowe oraz publikacje w portalach lokalnych</t>
  </si>
  <si>
    <t>Liczba indywidualnych audycji radiowych i telewizyjnych/ liczba emisji radiowych i telewizuyjnych/ liczba indywidualnych artykułów prasowych oraz internetowych/ liczba emisji artykułów prasowych oraz internetowych</t>
  </si>
  <si>
    <t>W ramach przedmiotowej operacji zaplanowano zadania mające służyć wymianie wiedzy pomiędzy podmiotami uczestniczącymi w rozwoju obszarów wiejskich na obszarach i promowaniu integracji i współpracy między nimi. 
Planuje się, iż w ramach operacji zorganizowane zostaną konferencja, wyjazd studyjny i warsztaty. 
Celem konferencji będzie aktywizacja mieszkanek obszarów wiejskich. Kilkudniowe wydarzenie pozwoli na nawiązanie kontaktów pomiędzy kobietami z różnych regionów kraju, tym samym przyczyni się do wymiany wiedzy, doświadczeń i przedyskutowania wielu problemów/ nurtujących kwestii, z którymi borykają się kobiety aktywnie działające w swoich lokalnych środowiskach. Spotkanie będzie również okazją do zapoznania się z historią, kulturą województwa pomorskiego oraz różnymi inicjatywami podejmowanymi na pomorskiej wsi.
Kilkudniowy zagraniczny wyjazd studyjny będzie miał na celu  nawiązanie współpracy dwustronnej pomiędzy Województwem Pomorskim a Okręgiem Środkowa Frankonia (Niemcy). Podczas wyjazdu zaprezentowana zostanie oferta turystyczna Środkowej Frankonii . Ponadto odbędą się spotkania z przedstawicielami lokalnych władz i organizacji turystycznych oraz właścicielami obiektów turystycznych. 
Wyjazd stanowić będzie możliwość poszerzenie wiedzy zarówno z zakresu prowadzenia  gospodarstw jak również zaczerpnięcie inspiracji do uatrakcyjnienia pomorskiej oferty turystycznej na obszarach wiejskich.
Zaplanowane warsztaty/szkolenia  służyć będą upowszechnianiu wiedzy oraz nowych rozwiązań w zakresie m.in. żywności wysokiej jakości, działań ekologicznych, kształcenia zawodowego i nabywania nowych umiejętności. Warsztaty/szkolenia skierowane będą do mieszkańców pomorskiej wsi.</t>
  </si>
  <si>
    <t>1
600</t>
  </si>
  <si>
    <t>Bezpośrednio 600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</si>
  <si>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 xml:space="preserve">Pierwsza grupa docelowa będzie liczyła  22 osoby z terenu regionów: mazowieckiego, łódzkiego, lubelskiego i kujawsko-pomorskiego. Grupa, wyodrębniona zostanie ze środowiska instytucjonalnego otoczenia wsi i rolnictwa, zajmujące się oraz przyczyniające do upowszechniania wiedzy o regionalnych produktach certyfikowanych pochodzenia zwierzęcego i roślinnego, w tym dotyczącej ich produkcji, przetwórstwa, dystrybucji oraz marketingu. Druga to Będą to głównie producenci żywności, którym zaproponujemy zakładanie działalności przetwórczej we własnym gospodarstwie. </t>
  </si>
  <si>
    <r>
      <t xml:space="preserve">Upowszechnienie i promocja koncepcji </t>
    </r>
    <r>
      <rPr>
        <i/>
        <sz val="11"/>
        <rFont val="Calibri"/>
        <family val="2"/>
        <charset val="238"/>
        <scheme val="minor"/>
      </rPr>
      <t xml:space="preserve">smart villages </t>
    </r>
    <r>
      <rPr>
        <sz val="11"/>
        <rFont val="Calibri"/>
        <family val="2"/>
        <charset val="238"/>
        <scheme val="minor"/>
      </rPr>
      <t>wśród mieszkańców obszarów wiejskich, identyfikacja różnorodnych innowacji społecznych i cyfrowych pojawiających się w przestrzeni wiejskiej oraz zaprezentowanie ich w formie elektronicznej.</t>
    </r>
  </si>
  <si>
    <t>Liczba imprez plenerowych
Szacowana liczba uczestników imprezy plenerowej
Liczba konferencji
Liczba uczestników konferencji, 
w tym liczba doradców
Liczba emisji spotów reklamowych w regionalnej telewizji
Liczba emisji spotów reklamowych w radio
Liczba artykułów w lokalnej prasie
Liczba artykułów w serwisie internetowym lokalnej prasy</t>
  </si>
  <si>
    <t>1
500
1
60
15
10
21
1
1</t>
  </si>
  <si>
    <t xml:space="preserve">Celem wyjazdu studyjnego będzie poszerzenie wiedzy ze wskazaniem nowych rozwiązań w uprawie winorośli w polskich warunkach klimatycznych. </t>
  </si>
  <si>
    <t>Plan operacyjny KSOW na lata 2018-2019 (z wyłączeniem działania 8 Plan komunikacyjny) - województwo dolnośląskie - wrzesień 2019</t>
  </si>
  <si>
    <t>Plan operacyjny KSOW na lata 2018-2019 (z wyłączeniem działania 8 Plan komunikacyjny) - województwo kujawsko-pomorskie - wrzesień 2019</t>
  </si>
  <si>
    <t>Plan operacyjny KSOW na lata 2018-2019 (z wyłączeniem działania 8 Plan komunikacyjny) - województwo lubelskie - wrzesień 2019</t>
  </si>
  <si>
    <t>Plan operacyjny KSOW na lata 2018-2019 (z wyłączeniem działania 8 Plan komunikacyjny) - województwo lubuskie - wrzesień 2019</t>
  </si>
  <si>
    <t>Plan operacyjny KSOW na lata 2018-2019 (z wyłączeniem działania 8 Plan komunikacyjny) - województwo łódzkie - wrzesień 2019</t>
  </si>
  <si>
    <t>Plan operacyjny KSOW na lata 2018-2019 (z wyłączeniem działania 8 Plan komunikacyjny) - województwo małopolskie - wrzesień 2019</t>
  </si>
  <si>
    <t>Plan operacyjny KSOW na lata 2018-2019 (z wyłączeniem działania 8 Plan komunikacyjny) - województwo mazowieckie - wrzesień 2019</t>
  </si>
  <si>
    <t>Plan operacyjny KSOW na lata 2018-2019 (z wyłączeniem działania 8 Plan komunikacyjny) - województwo opolskie - wrzesień 2019</t>
  </si>
  <si>
    <t>Plan operacyjny KSOW na lata 2018-2019 (z wyłączeniem działania 8 Plan komunikacyjny) - województwo podkarpackie - wrzesień 2019</t>
  </si>
  <si>
    <t>Plan operacyjny KSOW na lata 2018-2019 (z wyłączeniem działania 8 Plan komunikacyjny) - województwo podlaskie - wrzesień 2019</t>
  </si>
  <si>
    <t>Plan operacyjny KSOW na lata 2018-2019 (z wyłączeniem działania 8 Plan komunikacyjny) - województwo pomorskie - wrzesień 2019</t>
  </si>
  <si>
    <t>Plan operacyjny KSOW na lata 2018-2019 (z wyłączeniem działania 8 Plan komunikacyjny) - województwo śląskie - wrzesień 2019</t>
  </si>
  <si>
    <t>Plan operacyjny KSOW na lata 2018-2019 (z wyłączeniem działania 8 Plan komunikacyjny) - województwo świętokrzskie - wrzesień 2019</t>
  </si>
  <si>
    <t>Plan operacyjny KSOW na lata 2018-2019 (z wyłączeniem działania 8 Plan komunikacyjny) - województwo warmińsko-mazurskie - wrzesień 2019</t>
  </si>
  <si>
    <t>Plan operacyjny KSOW na lata 2018-2019 (z wyłączeniem działania 8 Plan komunikacyjny) - województwo wielkopolskie - wrzesień 2019</t>
  </si>
  <si>
    <t>Plan operacyjny KSOW na lata 2018-2019 (z wyłączeniem działania 8 Plan komunikacyjny) - województwo zachodniopomorskie - wrzesień 2019</t>
  </si>
  <si>
    <t>42</t>
  </si>
  <si>
    <t>Plan operacyjny KSOW na lata 2018-2019 (z wyłączeniem działania 8 Plan komunikacyjny) - CDR (Jednostka Centralna) - wrzesień 2019</t>
  </si>
  <si>
    <t>Plan operacyjny KSOW na lata 2018-2019 (z wyłączeniem działania 8 Plan komunikacyjny) - CDR w Brwinowie (SIR) - wrzesień 2019</t>
  </si>
  <si>
    <t>Plan operacyjny KSOW na lata 2018-2019 (z wyłączeniem działania 8 Plan komunikacyjny) - Dolnośląski ODR - wrzesień 2019</t>
  </si>
  <si>
    <t>Plan operacyjny KSOW na lata 2018-2019 (z wyłączeniem działania 8 Plan komunikacyjny) - Kujawsko-pomorski ODR - wrzesień 2019</t>
  </si>
  <si>
    <t>Plan operacyjny KSOW na lata 2018-2019 (z wyłączeniem działania 8 Plan komunikacyjny) - Lubelski ODR - wrzesień 2019</t>
  </si>
  <si>
    <t>Plan operacyjny KSOW na lata 2018-2019 (z wyłączeniem działania 8 Plan komunikacyjny) - Lubuski ODR - wrzesień 2019</t>
  </si>
  <si>
    <t>Plan operacyjny KSOW na lata 2018-2019 (z wyłączeniem działania 8 Plan komunikacyjny) - Łódzki ODR - wrzesień 2019</t>
  </si>
  <si>
    <t>Plan operacyjny KSOW na lata 2018-2019 (z wyłączeniem działania 8 Plan komunikacyjny) - Małopolski ODR - wrzesień 2019</t>
  </si>
  <si>
    <t>Plan operacyjny KSOW na lata 2018-2019 (z wyłączeniem działania 8 Plan komunikacyjny) - Mazowiecki ODR - wrzesień 2019</t>
  </si>
  <si>
    <t>Plan operacyjny KSOW na lata 2018-2019 (z wyłączeniem działania 8 Plan komunikacyjny) - Opolski ODR - wrzesień 2019</t>
  </si>
  <si>
    <t>1
  25</t>
  </si>
  <si>
    <t>1
 25</t>
  </si>
  <si>
    <t>1 
  40</t>
  </si>
  <si>
    <t>Plan operacyjny KSOW na lata 2018-2019 (z wyłączeniem działania 8 Plan komunikacyjny) - Podkarpacki ODR - wrzesień 2019</t>
  </si>
  <si>
    <t>Plan operacyjny KSOW na lata 2018-2019 (z wyłączeniem działania 8 Plan komunikacyjny) - Podlaski ODR - wrzesień 2019</t>
  </si>
  <si>
    <t>Celem wyjazdu jest uzyskanie wiedzy i poznanie innowacyjnych metod wprowadzania żywności tradycyjnej na rynek w oparciu o dobre przykłady z województwa mazowieckiego i śląskiego. Wyprodukowanie żywności opartej o tradycyjne procedury wymaga innowacyjnego (nowoczesnego) podejścia wprowadzania na rynek (np. reklama, konfekcjonowanie, formy sprzedaży - internet).</t>
  </si>
  <si>
    <t>Celem wyjazdu jest uzyskanie wiedzy i poznanie innowacyjnych metod wprowadzania żywności tradycyjnej na rynek w oparciu o dobre przykłady z województwa podkarpackiego i świętokrzyskiego. Wyprodukowanie żywności opartej o tradycyjne procedury wymaga innowacyjnego (nowoczesnego) podejścia wprowadzania na rynek (np. reklama, konfekcjonowanie, formy sprzedaży - internet)</t>
  </si>
  <si>
    <t xml:space="preserve"> 35
 25 </t>
  </si>
  <si>
    <t>Plan operacyjny KSOW na lata 2018-2019 (z wyłączeniem działania 8 Plan komunikacyjny) - Pomorski ODR - wrzesień 2019</t>
  </si>
  <si>
    <t>Plan operacyjny KSOW na lata 2018-2019 (z wyłączeniem działania 8 Plan komunikacyjny) - Śląski ODR - wrzesień 2019</t>
  </si>
  <si>
    <t>rolnicy, grupy rolników, rolnicy, grupy rolników, przedstawiciele jednostek doradczych, przedstawiciele nauki, instytutów naukowo-badawczych, przedsiębiorcy sektora rolno-spożywczego, przedstawiciele instytucji działających na rzecz polskiego rolnictwa,samorządowcy i  przedstawiciele LGD</t>
  </si>
  <si>
    <t>rolnicy, rolnicy ekologiczni, domownicy rolników, przedsiębiorcy sektora rolno-spożywczego, przedstawiciele jednostek doradczych</t>
  </si>
  <si>
    <t>rolnicy, domownicy rolników,przedstawiciele jednostek doradczych,  przedsiębiorcy sektora rolno-spożywczego</t>
  </si>
  <si>
    <t xml:space="preserve">rolnicy, domownicy, rolników, przedstawiciele jednostek doradczych,  producenci rolni, przedsiębiorcy sektora rolno-spożywczego, przedstawiciele instytucji działających na rzecz polskiego rolnictwa, </t>
  </si>
  <si>
    <t>rolnicy, grupy rolników, przedstawiciele jednostek doradczych, organizacje rolnicze, przedsiębiorcy sektora rolnego, przedstawiciel LGD</t>
  </si>
  <si>
    <t>Plan operacyjny KSOW na lata 2018-2019 (z wyłączeniem działania 8 Plan komunikacyjny) - Świętokrzyski ODR - wrzesień 2019</t>
  </si>
  <si>
    <t>Celem operacji jest praktyczne zaprezentowanie rolnikom z województwa świętokrzyskiego wytwarzającym żywność na małą skalę oraz przedstawicielom jednostek doradczych wyspecjalizowanym w zakresie rozwoju obszarów wiejskich współpracującym z tymi rolnikami, dobrych praktyk i innowacyjnych rozwiązań stosowanych przez rolników w Austrii i Niemiec w dywersyfikacji dochodów w zakresie przetwarzania żywności i jej nowoczesnych form sprzedaży, zwłaszcza w krótkich łańcuchach dostaw, a także w zakresie rozwijania usług w obszarze turystyki wiejskiej, gastronomii oraz usług społecznych opartych na zasobach gospodarstw rolnych i dziedzictwie kulturowym regionu. 
Przedmiotem operacji jest przeprowadzenie wyjazdu studyjnego dla 30 osób do Austrii i Niemiec, który pozwoli na zrealizowanie zakładanych celów i jednocześnie umożliwi nawiązanie kontaktów, zarówno między samymi uczestnikami wyjazdu i podmiotami/instytucjami, których są reprezentantami, jak i z rolnikami z Austrii i Niemiec, a także pozwoli na transfer doświadczeń zagranicznych partnerów na teren województwa świętokrzyskiego z zakresu wdrażania innowacji na obszarach wiejskich.</t>
  </si>
  <si>
    <t>rolnicy, przedstawiciele podmiotów/instytucji zaangażowanych w rozwój obszarów wiejskich i przedstawiciele jednostek doradczych z terenu województwa świętokrzyskiego</t>
  </si>
  <si>
    <t>Celem operacji jest zwiększenie rentowności prowadzenia pasiek pszczelarskich poprzez wprowadzenie do produkcji innowacyjnych technik i technologii przy jednoczesnym podjęciu działań na rzecz poprawy warunków bytowania pszczół miodnych, zwiększenie liczby pasiek pszczelich w województwie świętokrzyskim, a tym samym wzrost populacji pszczół, podniesienie poziomu świadomości ekologicznej wśród rolników i doradców rolnych (szczególnie w zakresie roli pszczół w środowisku oraz problemu zmniejszania się populacji tych owadów w kontekście prowadzonej produkcji rolnej), a także rozwój potencjalnej przedsiębiorczości na lokalnym rynku w oparciu o produkty z miodu. 
Przedmiotem operacji jest przeprowadzenie szkolenia, które pozwoli na zrealizowanie zakładanych celów (w tym zaprezentowanie najnowszych rozwiązań, technik i technologii stosowanych w pszczelarstwie, upowszechnianie dobrych praktyk w zakresie prowadzenie pasiek pszczelich) i jednocześnie umożliwi nawiązanie kontaktów między rolnikami/właścicielami pasiek, doradcami oraz przedstawicielami jednostek naukowych zainteresowanych rozwojem pszczelarstwa i podejmowaniem wspólnych inicjatyw służącym zwiększeniu populacji pszczół oraz rentowności pasiek pszczelich, ze szczególnym uwzględnieniem działań ukierunkowanych na wdrażanie rozwiązań innowacyjnych w pszczelarstwie.</t>
  </si>
  <si>
    <t>Plan operacyjny KSOW na lata 2018-2019 (z wyłączeniem działania 8 Plan komunikacyjny) - Warmińsko-mazurski ODR - wrzesień 2019</t>
  </si>
  <si>
    <t>Plan operacyjny KSOW na lata 2018-2019 (z wyłączeniem działania 8 Plan komunikacyjny) - Wielkopolski ODR - wrzesień 2019</t>
  </si>
  <si>
    <t>Plan operacyjny KSOW na lata 2018-2019 (z wyłączeniem działania 8 Plan komunikacyjny) - Zachodniopomorski ODR - wrzesień 2019</t>
  </si>
  <si>
    <t>rolnicy, dzierżawcy, przedstawiciele grup producenckich, przedstawiciele jednostek naukowo-badawczych oraz producenci nawozów i środków ochrony roślin, którzy współpracują z producentami maszyn rolniczych w zakresie efektywnego nawożenia i racjonalnej ochrony chemicznej</t>
  </si>
  <si>
    <t xml:space="preserve">
Węgierskie ekologiczne plantacje winorośli produkujące wina inspiracją do zawiązania wspólpracy na rzecz powstania grupy operacyjnej EPI</t>
  </si>
  <si>
    <t>Plan operacyjny KSOW na lata 2018-2019 (z wyłączeniem działania 8 Plan komunikacyjny) - Ministerstwo Rolnictwa i Rozwoju Wsi - wrzesień 2019</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</si>
  <si>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</si>
  <si>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</si>
  <si>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</si>
  <si>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</si>
  <si>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Załącznik nr 1 do uchwały nr 44  Grupy Roboczej do spraw Krajowej Sieci Obszarów Wiejskich z dnia 23 września 2019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</si>
</sst>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zł&quot;_-;\-* #,##0.00\ &quot;zł&quot;_-;_-* &quot;-&quot;??\ &quot;zł&quot;_-;_-@_-"/>
    <numFmt numFmtId="43" formatCode="_-* #,##0.00_-;\-* #,##0.00_-;_-* &quot;-&quot;??_-;_-@_-"/>
    <numFmt numFmtId="164" formatCode="_-* #,##0\ _z_ł_-;\-* #,##0\ _z_ł_-;_-* &quot;-&quot;\ _z_ł_-;_-@_-"/>
    <numFmt numFmtId="165" formatCode="_-* #,##0.00\ _z_ł_-;\-* #,##0.00\ _z_ł_-;_-* &quot;-&quot;??\ _z_ł_-;_-@_-"/>
    <numFmt numFmtId="166" formatCode="_(&quot;zł&quot;* #,##0.00_);_(&quot;zł&quot;* \(#,##0.00\);_(&quot;zł&quot;* &quot;-&quot;??_);_(@_)"/>
    <numFmt numFmtId="167" formatCode="#,##0.00\ &quot;zł&quot;"/>
    <numFmt numFmtId="168" formatCode="#,##0.00\ _z_ł"/>
    <numFmt numFmtId="169" formatCode="#,##0.00_ ;\-#,##0.00\ "/>
    <numFmt numFmtId="170" formatCode="#,##0.00;[Red]#,##0.00"/>
    <numFmt numFmtId="171" formatCode="[$-415]General"/>
    <numFmt numFmtId="172" formatCode="#,##0.00&quot;     &quot;"/>
    <numFmt numFmtId="173" formatCode="#,##0.00&quot; &quot;[$zł]"/>
    <numFmt numFmtId="174" formatCode="_(* #,##0.00_);_(* \(#,##0.00\);_(* &quot;-&quot;??_);_(@_)"/>
  </numFmts>
  <fonts count="4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b/>
      <sz val="11"/>
      <name val="Calibri"/>
      <family val="2"/>
      <charset val="238"/>
      <scheme val="minor"/>
    </font>
    <font>
      <sz val="11"/>
      <color rgb="FF000000"/>
      <name val="Calibri"/>
      <family val="2"/>
      <charset val="238"/>
      <scheme val="minor"/>
    </font>
    <font>
      <sz val="11"/>
      <color indexed="8"/>
      <name val="Calibri"/>
      <family val="2"/>
      <charset val="238"/>
      <scheme val="minor"/>
    </font>
    <font>
      <sz val="11"/>
      <color rgb="FFFF0000"/>
      <name val="Calibri"/>
      <family val="2"/>
      <charset val="238"/>
      <scheme val="minor"/>
    </font>
    <font>
      <b/>
      <sz val="11"/>
      <color indexed="8"/>
      <name val="Calibri"/>
      <family val="2"/>
      <charset val="238"/>
    </font>
    <font>
      <sz val="9"/>
      <color theme="1"/>
      <name val="Calibri"/>
      <family val="2"/>
      <charset val="238"/>
      <scheme val="minor"/>
    </font>
    <font>
      <sz val="9"/>
      <name val="Calibri"/>
      <family val="2"/>
      <charset val="238"/>
      <scheme val="minor"/>
    </font>
    <font>
      <sz val="10"/>
      <name val="Calibri"/>
      <family val="2"/>
      <charset val="238"/>
      <scheme val="minor"/>
    </font>
    <font>
      <sz val="10"/>
      <color theme="1"/>
      <name val="Calibri"/>
      <family val="2"/>
      <charset val="238"/>
      <scheme val="minor"/>
    </font>
    <font>
      <i/>
      <sz val="11"/>
      <name val="Calibri"/>
      <family val="2"/>
      <charset val="238"/>
      <scheme val="minor"/>
    </font>
    <font>
      <sz val="11"/>
      <name val="Calibri"/>
      <family val="2"/>
      <charset val="238"/>
    </font>
    <font>
      <sz val="11"/>
      <name val="Arial CE"/>
      <charset val="238"/>
    </font>
    <font>
      <sz val="11"/>
      <name val="Tahoma"/>
      <family val="2"/>
      <charset val="238"/>
    </font>
    <font>
      <sz val="9"/>
      <name val="Arial CE"/>
      <charset val="238"/>
    </font>
    <font>
      <b/>
      <sz val="11"/>
      <color indexed="8"/>
      <name val="Calibri"/>
      <family val="2"/>
      <charset val="238"/>
      <scheme val="minor"/>
    </font>
    <font>
      <sz val="11"/>
      <color indexed="10"/>
      <name val="Calibri"/>
      <family val="2"/>
      <charset val="238"/>
      <scheme val="minor"/>
    </font>
    <font>
      <sz val="11"/>
      <color theme="1"/>
      <name val="Calibri"/>
      <family val="2"/>
      <charset val="238"/>
    </font>
    <font>
      <sz val="9"/>
      <color rgb="FFFF0000"/>
      <name val="Calibri"/>
      <family val="2"/>
      <charset val="238"/>
      <scheme val="minor"/>
    </font>
    <font>
      <sz val="11"/>
      <color theme="1"/>
      <name val="Tahoma"/>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name val="Times New Roman"/>
      <family val="1"/>
      <charset val="238"/>
    </font>
    <font>
      <sz val="11"/>
      <color rgb="FF000000"/>
      <name val="Calibri"/>
      <family val="2"/>
      <charset val="238"/>
    </font>
    <font>
      <sz val="11"/>
      <color theme="1"/>
      <name val="Calibri"/>
      <family val="2"/>
      <scheme val="minor"/>
    </font>
    <font>
      <sz val="10"/>
      <color rgb="FFFF0000"/>
      <name val="Calibri"/>
      <family val="2"/>
      <charset val="238"/>
      <scheme val="minor"/>
    </font>
    <font>
      <strike/>
      <sz val="11"/>
      <name val="Calibri"/>
      <family val="2"/>
      <charset val="238"/>
      <scheme val="minor"/>
    </font>
    <font>
      <b/>
      <sz val="11"/>
      <color rgb="FF000000"/>
      <name val="Calibri"/>
      <family val="2"/>
      <charset val="238"/>
      <scheme val="minor"/>
    </font>
    <font>
      <b/>
      <sz val="10"/>
      <name val="Calibri"/>
      <family val="2"/>
      <charset val="238"/>
      <scheme val="minor"/>
    </font>
    <font>
      <i/>
      <sz val="10"/>
      <color theme="1"/>
      <name val="Calibri"/>
      <family val="2"/>
      <charset val="238"/>
      <scheme val="minor"/>
    </font>
    <font>
      <sz val="11"/>
      <color theme="1" tint="4.9989318521683403E-2"/>
      <name val="Calibri"/>
      <family val="2"/>
      <charset val="238"/>
      <scheme val="minor"/>
    </font>
    <font>
      <sz val="11"/>
      <color theme="1" tint="4.9989318521683403E-2"/>
      <name val="Calibri"/>
      <family val="2"/>
      <scheme val="minor"/>
    </font>
    <font>
      <sz val="11"/>
      <color theme="1" tint="4.9989318521683403E-2"/>
      <name val="Calibri"/>
      <family val="2"/>
    </font>
    <font>
      <b/>
      <sz val="11"/>
      <color theme="1" tint="4.9989318521683403E-2"/>
      <name val="Calibri"/>
      <family val="2"/>
      <charset val="238"/>
      <scheme val="minor"/>
    </font>
    <font>
      <sz val="11"/>
      <name val="Calibri"/>
      <family val="2"/>
      <scheme val="minor"/>
    </font>
    <font>
      <sz val="11"/>
      <name val="Calibri"/>
      <family val="2"/>
    </font>
    <font>
      <b/>
      <sz val="11"/>
      <color theme="1" tint="4.9989318521683403E-2"/>
      <name val="Calibri"/>
      <family val="2"/>
      <scheme val="minor"/>
    </font>
    <font>
      <b/>
      <sz val="11"/>
      <name val="Calibri"/>
      <family val="2"/>
      <scheme val="minor"/>
    </font>
    <font>
      <sz val="11"/>
      <color rgb="FF9C5700"/>
      <name val="Calibri"/>
      <family val="2"/>
      <charset val="238"/>
      <scheme val="minor"/>
    </font>
    <font>
      <sz val="11"/>
      <color rgb="FF00B050"/>
      <name val="Calibri"/>
      <family val="2"/>
      <charset val="238"/>
    </font>
    <font>
      <sz val="11"/>
      <color theme="9" tint="-0.249977111117893"/>
      <name val="Calibri"/>
      <family val="2"/>
      <charset val="238"/>
    </font>
  </fonts>
  <fills count="9">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theme="0" tint="-0.14996795556505021"/>
      </right>
      <top/>
      <bottom style="thin">
        <color theme="0" tint="-0.14996795556505021"/>
      </bottom>
      <diagonal/>
    </border>
  </borders>
  <cellStyleXfs count="37">
    <xf numFmtId="0" fontId="0" fillId="0" borderId="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0" applyNumberFormat="0" applyBorder="0" applyAlignment="0" applyProtection="0"/>
    <xf numFmtId="0" fontId="4" fillId="0" borderId="0"/>
    <xf numFmtId="171" fontId="29" fillId="0" borderId="0" applyBorder="0" applyProtection="0"/>
    <xf numFmtId="0" fontId="30" fillId="0" borderId="0"/>
    <xf numFmtId="4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0" fontId="30" fillId="0" borderId="0"/>
    <xf numFmtId="4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0" fillId="0" borderId="0"/>
    <xf numFmtId="0" fontId="44" fillId="8" borderId="0" applyNumberFormat="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cellStyleXfs>
  <cellXfs count="1571">
    <xf numFmtId="0" fontId="0" fillId="0" borderId="0" xfId="0"/>
    <xf numFmtId="0" fontId="2" fillId="0" borderId="0" xfId="0" applyFont="1"/>
    <xf numFmtId="4" fontId="0" fillId="0" borderId="0" xfId="0" applyNumberFormat="1"/>
    <xf numFmtId="0" fontId="4" fillId="0" borderId="0" xfId="0" applyFont="1" applyAlignment="1">
      <alignment horizontal="center" vertical="center"/>
    </xf>
    <xf numFmtId="0" fontId="4" fillId="0" borderId="0" xfId="0" applyFont="1"/>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4" fontId="3" fillId="2"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167" fontId="5" fillId="0" borderId="0" xfId="0" applyNumberFormat="1" applyFont="1" applyFill="1" applyAlignment="1">
      <alignment horizontal="center" vertical="center"/>
    </xf>
    <xf numFmtId="0" fontId="5" fillId="0" borderId="0" xfId="0" applyFont="1" applyFill="1"/>
    <xf numFmtId="17" fontId="5"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167" fontId="0" fillId="0" borderId="0" xfId="0" applyNumberFormat="1" applyFont="1" applyFill="1" applyAlignment="1">
      <alignment horizontal="center" vertical="center"/>
    </xf>
    <xf numFmtId="0" fontId="0" fillId="0" borderId="0" xfId="0" applyFont="1" applyFill="1"/>
    <xf numFmtId="0" fontId="0" fillId="0" borderId="2" xfId="0" applyFont="1" applyFill="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wrapText="1"/>
    </xf>
    <xf numFmtId="0" fontId="0" fillId="0" borderId="0" xfId="0" applyFont="1"/>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0" fillId="0"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0" fontId="5" fillId="0" borderId="5" xfId="0" applyFont="1" applyFill="1" applyBorder="1" applyAlignment="1">
      <alignment horizontal="center" vertical="center"/>
    </xf>
    <xf numFmtId="2" fontId="5" fillId="0" borderId="5" xfId="0" applyNumberFormat="1" applyFont="1" applyFill="1" applyBorder="1" applyAlignment="1">
      <alignment horizontal="center" vertical="center"/>
    </xf>
    <xf numFmtId="2" fontId="5" fillId="0" borderId="5"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4" fontId="5" fillId="0" borderId="5" xfId="1"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wrapText="1"/>
    </xf>
    <xf numFmtId="0" fontId="2" fillId="0" borderId="1" xfId="0" applyFont="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2"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0" fontId="4" fillId="0" borderId="0" xfId="0" applyFont="1" applyFill="1"/>
    <xf numFmtId="0" fontId="5" fillId="0" borderId="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xf>
    <xf numFmtId="2" fontId="5" fillId="3" borderId="2" xfId="0" applyNumberFormat="1" applyFont="1" applyFill="1" applyBorder="1" applyAlignment="1">
      <alignment horizontal="center" vertical="center" wrapText="1"/>
    </xf>
    <xf numFmtId="0" fontId="5" fillId="3" borderId="2" xfId="0" applyFont="1" applyFill="1" applyBorder="1" applyAlignment="1">
      <alignment vertical="center" wrapText="1"/>
    </xf>
    <xf numFmtId="2" fontId="5"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wrapText="1"/>
    </xf>
    <xf numFmtId="0" fontId="5" fillId="3" borderId="2" xfId="0" applyFont="1" applyFill="1" applyBorder="1" applyAlignment="1">
      <alignment wrapText="1"/>
    </xf>
    <xf numFmtId="0" fontId="0" fillId="4" borderId="1" xfId="0" applyFont="1" applyFill="1" applyBorder="1" applyAlignment="1">
      <alignment horizontal="center"/>
    </xf>
    <xf numFmtId="3" fontId="0" fillId="0" borderId="2" xfId="0" applyNumberFormat="1" applyFont="1" applyBorder="1" applyAlignment="1">
      <alignment horizontal="center"/>
    </xf>
    <xf numFmtId="0" fontId="0" fillId="0" borderId="2" xfId="0" applyFont="1" applyBorder="1" applyAlignment="1">
      <alignment horizontal="center"/>
    </xf>
    <xf numFmtId="0" fontId="0" fillId="3" borderId="2" xfId="0" applyFont="1" applyFill="1" applyBorder="1" applyAlignment="1">
      <alignment horizontal="center" vertical="center" wrapText="1"/>
    </xf>
    <xf numFmtId="4" fontId="0" fillId="0" borderId="2" xfId="0" applyNumberFormat="1" applyFont="1" applyBorder="1" applyAlignment="1">
      <alignment horizontal="center"/>
    </xf>
    <xf numFmtId="0" fontId="5" fillId="0" borderId="2" xfId="0" applyFont="1" applyBorder="1" applyAlignment="1">
      <alignment horizontal="center"/>
    </xf>
    <xf numFmtId="4" fontId="5" fillId="0" borderId="2" xfId="0" applyNumberFormat="1" applyFont="1" applyBorder="1" applyAlignment="1">
      <alignment horizont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5"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5" fillId="3" borderId="5"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xf>
    <xf numFmtId="2" fontId="0" fillId="0"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2" fontId="5" fillId="3" borderId="2" xfId="0" applyNumberFormat="1" applyFont="1" applyFill="1" applyBorder="1" applyAlignment="1">
      <alignment horizontal="center" vertical="center" wrapText="1"/>
    </xf>
    <xf numFmtId="0" fontId="0" fillId="4" borderId="2" xfId="0" applyFont="1" applyFill="1" applyBorder="1" applyAlignment="1">
      <alignment horizontal="center"/>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17" fontId="0" fillId="3" borderId="2" xfId="0" applyNumberFormat="1"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0" fillId="0" borderId="2" xfId="0" applyFont="1" applyBorder="1" applyAlignment="1">
      <alignment horizontal="center" vertical="center" wrapText="1"/>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167" fontId="11" fillId="0" borderId="0" xfId="0" applyNumberFormat="1" applyFont="1" applyFill="1" applyAlignment="1">
      <alignment horizontal="center" vertical="center"/>
    </xf>
    <xf numFmtId="167" fontId="12" fillId="0" borderId="0" xfId="0" applyNumberFormat="1" applyFont="1" applyFill="1" applyAlignment="1">
      <alignment horizontal="center" vertical="center"/>
    </xf>
    <xf numFmtId="4" fontId="0" fillId="0" borderId="0" xfId="0" applyNumberFormat="1" applyFont="1"/>
    <xf numFmtId="0" fontId="13" fillId="0" borderId="0" xfId="0" applyFont="1" applyAlignment="1">
      <alignment horizontal="center" vertical="center"/>
    </xf>
    <xf numFmtId="0" fontId="13" fillId="0" borderId="0" xfId="0" applyFont="1"/>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8" fillId="2" borderId="2" xfId="0" applyNumberFormat="1" applyFont="1" applyFill="1" applyBorder="1" applyAlignment="1">
      <alignment horizontal="center" vertical="center" wrapText="1"/>
    </xf>
    <xf numFmtId="0" fontId="8" fillId="2" borderId="5" xfId="0" applyFont="1" applyFill="1" applyBorder="1" applyAlignment="1">
      <alignment horizontal="center" vertical="center"/>
    </xf>
    <xf numFmtId="4" fontId="8" fillId="2" borderId="2" xfId="0" applyNumberFormat="1"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xf numFmtId="0" fontId="0" fillId="0" borderId="2" xfId="0" applyFont="1" applyFill="1" applyBorder="1" applyAlignment="1">
      <alignment horizontal="left" vertical="center" wrapText="1"/>
    </xf>
    <xf numFmtId="0" fontId="0" fillId="0" borderId="2" xfId="0" applyFont="1" applyFill="1" applyBorder="1"/>
    <xf numFmtId="0" fontId="0" fillId="0" borderId="0" xfId="0" applyFont="1" applyFill="1" applyAlignment="1">
      <alignment horizontal="center" vertical="center"/>
    </xf>
    <xf numFmtId="1" fontId="0" fillId="0"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xf numFmtId="49" fontId="5" fillId="0" borderId="1" xfId="0" applyNumberFormat="1" applyFont="1" applyFill="1" applyBorder="1" applyAlignment="1">
      <alignment horizontal="center" vertical="center" wrapText="1"/>
    </xf>
    <xf numFmtId="17"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6" xfId="0" applyFont="1" applyFill="1" applyBorder="1" applyAlignment="1">
      <alignment horizontal="center" vertical="center"/>
    </xf>
    <xf numFmtId="1" fontId="5" fillId="0" borderId="2" xfId="0" applyNumberFormat="1" applyFont="1" applyFill="1" applyBorder="1" applyAlignment="1">
      <alignment horizontal="center" vertical="center" wrapText="1"/>
    </xf>
    <xf numFmtId="0" fontId="9" fillId="0" borderId="2" xfId="0" applyFont="1" applyFill="1" applyBorder="1"/>
    <xf numFmtId="0" fontId="5" fillId="0" borderId="2" xfId="0" applyFont="1" applyFill="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horizontal="left" vertical="center" wrapText="1"/>
    </xf>
    <xf numFmtId="0" fontId="9" fillId="0" borderId="2" xfId="0" applyFont="1" applyBorder="1" applyAlignment="1">
      <alignment horizontal="center" vertical="center" wrapText="1"/>
    </xf>
    <xf numFmtId="0" fontId="0" fillId="0" borderId="2" xfId="0" applyFont="1" applyBorder="1" applyAlignment="1">
      <alignment vertical="center" wrapText="1"/>
    </xf>
    <xf numFmtId="0" fontId="0" fillId="0" borderId="0" xfId="0" applyFont="1" applyAlignment="1">
      <alignment vertical="center" wrapText="1"/>
    </xf>
    <xf numFmtId="0" fontId="0" fillId="0" borderId="2" xfId="0" applyFont="1" applyBorder="1" applyAlignment="1">
      <alignment horizontal="left" vertical="center" wrapText="1"/>
    </xf>
    <xf numFmtId="0" fontId="9" fillId="0" borderId="0" xfId="0" applyFont="1" applyFill="1"/>
    <xf numFmtId="0" fontId="9" fillId="0" borderId="0" xfId="0" applyFont="1"/>
    <xf numFmtId="0" fontId="9" fillId="0" borderId="0" xfId="0" applyFont="1" applyAlignment="1">
      <alignment vertical="center" wrapText="1"/>
    </xf>
    <xf numFmtId="0" fontId="0" fillId="3" borderId="2" xfId="0" applyFont="1" applyFill="1" applyBorder="1" applyAlignment="1">
      <alignment horizontal="left" vertical="center" wrapText="1"/>
    </xf>
    <xf numFmtId="4" fontId="5" fillId="0" borderId="2" xfId="0" applyNumberFormat="1" applyFont="1" applyBorder="1" applyAlignment="1">
      <alignment horizontal="center" vertical="center" wrapText="1"/>
    </xf>
    <xf numFmtId="0" fontId="0" fillId="0" borderId="0" xfId="0" applyFont="1" applyAlignment="1">
      <alignment horizontal="center"/>
    </xf>
    <xf numFmtId="4" fontId="0" fillId="0" borderId="0" xfId="0" applyNumberFormat="1" applyFont="1" applyAlignment="1">
      <alignment horizontal="center"/>
    </xf>
    <xf numFmtId="0" fontId="0" fillId="0" borderId="2" xfId="0" applyFont="1" applyFill="1" applyBorder="1" applyAlignment="1">
      <alignment horizontal="center"/>
    </xf>
    <xf numFmtId="0" fontId="5" fillId="0" borderId="2" xfId="0" applyFont="1" applyFill="1" applyBorder="1" applyAlignment="1">
      <alignment horizontal="center"/>
    </xf>
    <xf numFmtId="0" fontId="14" fillId="0" borderId="0" xfId="0" applyFont="1" applyFill="1" applyAlignment="1">
      <alignment horizontal="center" vertical="center"/>
    </xf>
    <xf numFmtId="0" fontId="14" fillId="0" borderId="0" xfId="0" applyFont="1" applyFill="1"/>
    <xf numFmtId="4" fontId="0"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0" fontId="5" fillId="0" borderId="0" xfId="0" applyFont="1" applyFill="1" applyBorder="1"/>
    <xf numFmtId="3" fontId="0" fillId="0" borderId="2" xfId="0" applyNumberFormat="1" applyFont="1" applyBorder="1" applyAlignment="1">
      <alignment horizontal="center" vertical="center" wrapText="1"/>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5"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4" fontId="8" fillId="3"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wrapText="1"/>
    </xf>
    <xf numFmtId="0" fontId="0" fillId="0" borderId="0" xfId="0" applyFont="1" applyFill="1" applyBorder="1"/>
    <xf numFmtId="0" fontId="0" fillId="5" borderId="2" xfId="0" applyFill="1" applyBorder="1"/>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4" fontId="5" fillId="0" borderId="0" xfId="0" applyNumberFormat="1" applyFont="1" applyFill="1" applyAlignment="1">
      <alignment wrapText="1"/>
    </xf>
    <xf numFmtId="0" fontId="5" fillId="0" borderId="0" xfId="0" applyFont="1" applyFill="1" applyAlignment="1">
      <alignment wrapText="1"/>
    </xf>
    <xf numFmtId="0" fontId="5" fillId="0" borderId="2" xfId="0" applyFont="1" applyFill="1" applyBorder="1" applyAlignment="1">
      <alignment wrapText="1"/>
    </xf>
    <xf numFmtId="0" fontId="0" fillId="0" borderId="2" xfId="0" applyFont="1" applyFill="1" applyBorder="1" applyAlignment="1">
      <alignment wrapText="1"/>
    </xf>
    <xf numFmtId="0" fontId="5" fillId="0" borderId="2" xfId="0" applyFont="1" applyFill="1" applyBorder="1" applyAlignment="1">
      <alignment horizontal="center" vertical="top" wrapText="1"/>
    </xf>
    <xf numFmtId="4" fontId="5" fillId="0" borderId="0" xfId="0" applyNumberFormat="1" applyFont="1" applyFill="1"/>
    <xf numFmtId="4" fontId="0" fillId="0" borderId="0" xfId="0" applyNumberFormat="1" applyFont="1" applyAlignment="1">
      <alignment horizontal="center" vertical="center"/>
    </xf>
    <xf numFmtId="0" fontId="0" fillId="0" borderId="0" xfId="0" applyFill="1"/>
    <xf numFmtId="4" fontId="0" fillId="0" borderId="0" xfId="0" applyNumberFormat="1" applyFont="1" applyFill="1" applyAlignment="1">
      <alignment horizontal="center"/>
    </xf>
    <xf numFmtId="0" fontId="0" fillId="0" borderId="0" xfId="0" applyFill="1" applyAlignment="1">
      <alignment horizontal="center"/>
    </xf>
    <xf numFmtId="0" fontId="0" fillId="0" borderId="3" xfId="0" applyFont="1" applyFill="1" applyBorder="1" applyAlignment="1">
      <alignment horizontal="center" vertical="center" wrapText="1"/>
    </xf>
    <xf numFmtId="0" fontId="0" fillId="0" borderId="0" xfId="0" applyFont="1" applyFill="1" applyAlignment="1">
      <alignment wrapText="1"/>
    </xf>
    <xf numFmtId="0" fontId="0" fillId="0" borderId="0" xfId="0" applyFill="1" applyAlignment="1">
      <alignment wrapText="1"/>
    </xf>
    <xf numFmtId="166" fontId="0" fillId="3" borderId="2"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17" fontId="5" fillId="3" borderId="7" xfId="0" applyNumberFormat="1" applyFont="1" applyFill="1" applyBorder="1" applyAlignment="1">
      <alignment horizontal="center" vertical="center" wrapText="1"/>
    </xf>
    <xf numFmtId="17" fontId="5" fillId="0" borderId="7"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0" fontId="5" fillId="0" borderId="2" xfId="0" applyFont="1" applyBorder="1" applyAlignment="1">
      <alignment horizontal="center" vertical="center"/>
    </xf>
    <xf numFmtId="4" fontId="0" fillId="0" borderId="2" xfId="0" applyNumberFormat="1" applyFont="1" applyFill="1" applyBorder="1" applyAlignment="1">
      <alignment vertical="center" wrapText="1"/>
    </xf>
    <xf numFmtId="0" fontId="0" fillId="0" borderId="2" xfId="0" applyFont="1" applyFill="1" applyBorder="1" applyAlignment="1">
      <alignment horizontal="center" wrapText="1"/>
    </xf>
    <xf numFmtId="43" fontId="0" fillId="0" borderId="2" xfId="2" applyFont="1" applyFill="1" applyBorder="1" applyAlignment="1">
      <alignment vertical="center" wrapText="1"/>
    </xf>
    <xf numFmtId="49" fontId="5" fillId="0" borderId="13" xfId="0" applyNumberFormat="1" applyFont="1" applyFill="1" applyBorder="1" applyAlignment="1">
      <alignment horizontal="center" vertical="center" wrapText="1"/>
    </xf>
    <xf numFmtId="0" fontId="5" fillId="0" borderId="16" xfId="0" applyFont="1" applyFill="1" applyBorder="1"/>
    <xf numFmtId="0" fontId="5" fillId="0" borderId="17" xfId="0" applyFont="1" applyFill="1" applyBorder="1"/>
    <xf numFmtId="0" fontId="5" fillId="0" borderId="4" xfId="0"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3" borderId="16" xfId="0" applyFont="1" applyFill="1" applyBorder="1" applyAlignment="1">
      <alignment wrapText="1"/>
    </xf>
    <xf numFmtId="0" fontId="5" fillId="3" borderId="17" xfId="0" applyFont="1" applyFill="1" applyBorder="1" applyAlignment="1">
      <alignment wrapText="1"/>
    </xf>
    <xf numFmtId="0" fontId="5" fillId="3" borderId="18" xfId="0" applyFont="1" applyFill="1" applyBorder="1" applyAlignment="1">
      <alignment wrapText="1"/>
    </xf>
    <xf numFmtId="0" fontId="5" fillId="3" borderId="19" xfId="0" applyFont="1" applyFill="1" applyBorder="1" applyAlignment="1">
      <alignment wrapText="1"/>
    </xf>
    <xf numFmtId="0" fontId="5" fillId="3" borderId="0" xfId="0" applyFont="1" applyFill="1" applyAlignment="1">
      <alignment wrapText="1"/>
    </xf>
    <xf numFmtId="0" fontId="5" fillId="3" borderId="16" xfId="0" applyFont="1" applyFill="1" applyBorder="1"/>
    <xf numFmtId="0" fontId="5" fillId="3" borderId="17" xfId="0" applyFont="1" applyFill="1" applyBorder="1"/>
    <xf numFmtId="0" fontId="5" fillId="3" borderId="18" xfId="0" applyFont="1" applyFill="1" applyBorder="1"/>
    <xf numFmtId="0" fontId="5" fillId="3" borderId="19" xfId="0" applyFont="1" applyFill="1" applyBorder="1"/>
    <xf numFmtId="0" fontId="5" fillId="3" borderId="0" xfId="0" applyFont="1" applyFill="1"/>
    <xf numFmtId="1" fontId="5" fillId="3" borderId="2"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0" fontId="5" fillId="0" borderId="13" xfId="0" applyNumberFormat="1" applyFont="1" applyFill="1" applyBorder="1" applyAlignment="1">
      <alignment horizontal="center" vertical="center" wrapText="1"/>
    </xf>
    <xf numFmtId="0" fontId="5" fillId="0" borderId="20" xfId="0" applyFont="1" applyFill="1" applyBorder="1"/>
    <xf numFmtId="0" fontId="5" fillId="0" borderId="18" xfId="0" applyFont="1" applyFill="1" applyBorder="1"/>
    <xf numFmtId="0" fontId="5" fillId="0" borderId="19" xfId="0" applyFont="1" applyFill="1" applyBorder="1"/>
    <xf numFmtId="0" fontId="5" fillId="3" borderId="2" xfId="0" applyFont="1" applyFill="1" applyBorder="1"/>
    <xf numFmtId="0" fontId="5" fillId="3" borderId="5" xfId="0" applyFont="1" applyFill="1" applyBorder="1" applyAlignment="1">
      <alignment horizontal="center" vertical="center" wrapText="1"/>
    </xf>
    <xf numFmtId="49" fontId="5" fillId="3" borderId="5" xfId="0" applyNumberFormat="1" applyFont="1" applyFill="1" applyBorder="1" applyAlignment="1">
      <alignment horizontal="center" vertical="center" wrapText="1"/>
    </xf>
    <xf numFmtId="0" fontId="5" fillId="0" borderId="21" xfId="0" applyFont="1" applyFill="1" applyBorder="1"/>
    <xf numFmtId="49" fontId="5" fillId="0" borderId="1" xfId="0" applyNumberFormat="1" applyFont="1" applyFill="1" applyBorder="1" applyAlignment="1">
      <alignment horizontal="center" vertical="center" wrapText="1"/>
    </xf>
    <xf numFmtId="0" fontId="0" fillId="0" borderId="0" xfId="0" applyBorder="1"/>
    <xf numFmtId="0" fontId="0" fillId="0" borderId="6" xfId="0" applyFont="1" applyFill="1" applyBorder="1" applyAlignment="1">
      <alignment horizontal="center" vertical="center"/>
    </xf>
    <xf numFmtId="0" fontId="16" fillId="0" borderId="5" xfId="0" applyFont="1" applyFill="1" applyBorder="1" applyAlignment="1">
      <alignment horizontal="center" vertical="center" wrapText="1"/>
    </xf>
    <xf numFmtId="0" fontId="5" fillId="0" borderId="2" xfId="0" applyFont="1" applyFill="1" applyBorder="1" applyAlignment="1">
      <alignment horizontal="left" vertical="center"/>
    </xf>
    <xf numFmtId="3"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xf>
    <xf numFmtId="4" fontId="16" fillId="0" borderId="2" xfId="0" applyNumberFormat="1" applyFont="1" applyFill="1" applyBorder="1" applyAlignment="1">
      <alignment horizontal="center" vertical="center" wrapText="1"/>
    </xf>
    <xf numFmtId="0" fontId="17" fillId="0" borderId="0" xfId="0" applyFont="1" applyFill="1" applyAlignment="1">
      <alignment horizontal="center" vertical="center"/>
    </xf>
    <xf numFmtId="0" fontId="17" fillId="0" borderId="0" xfId="0" applyFont="1" applyFill="1" applyBorder="1"/>
    <xf numFmtId="0" fontId="4" fillId="0" borderId="0" xfId="0" applyFont="1" applyFill="1" applyBorder="1"/>
    <xf numFmtId="0" fontId="5" fillId="0" borderId="13"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xf>
    <xf numFmtId="17" fontId="0"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0" fillId="0" borderId="2" xfId="0" applyFont="1" applyBorder="1" applyAlignment="1">
      <alignment vertical="center" wrapText="1"/>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4" fontId="8" fillId="2"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167" fontId="5" fillId="0" borderId="2"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10"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0" fontId="5" fillId="0" borderId="0" xfId="0" applyFont="1" applyFill="1" applyAlignment="1">
      <alignment horizontal="center" wrapText="1"/>
    </xf>
    <xf numFmtId="0" fontId="5" fillId="0" borderId="3" xfId="0" applyNumberFormat="1" applyFont="1" applyFill="1" applyBorder="1" applyAlignment="1">
      <alignment horizontal="center" vertical="center" wrapText="1"/>
    </xf>
    <xf numFmtId="3" fontId="5" fillId="3" borderId="2" xfId="0" applyNumberFormat="1" applyFont="1" applyFill="1" applyBorder="1" applyAlignment="1">
      <alignment horizontal="center" vertical="center"/>
    </xf>
    <xf numFmtId="167" fontId="5" fillId="0" borderId="0"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17" fontId="0" fillId="3" borderId="2" xfId="0" applyNumberFormat="1"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5" fillId="3" borderId="5" xfId="0" applyFont="1" applyFill="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4" fontId="0"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5" fillId="0" borderId="2" xfId="0" applyFont="1" applyFill="1" applyBorder="1" applyAlignment="1">
      <alignment vertical="center" wrapText="1"/>
    </xf>
    <xf numFmtId="0" fontId="0" fillId="0" borderId="2" xfId="0" applyFont="1" applyBorder="1" applyAlignment="1">
      <alignment vertical="center" wrapText="1"/>
    </xf>
    <xf numFmtId="0" fontId="5" fillId="0" borderId="2" xfId="0" applyFont="1" applyBorder="1" applyAlignment="1">
      <alignment horizontal="left" vertical="center" wrapText="1"/>
    </xf>
    <xf numFmtId="4" fontId="5" fillId="0" borderId="1"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3" fontId="0" fillId="0"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7" fontId="5" fillId="0" borderId="7"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6" xfId="0" applyFont="1" applyFill="1" applyBorder="1" applyAlignment="1">
      <alignment horizontal="center" vertical="center"/>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167" fontId="5" fillId="0" borderId="0" xfId="0" applyNumberFormat="1" applyFont="1" applyFill="1" applyAlignment="1">
      <alignment horizontal="left" vertical="top"/>
    </xf>
    <xf numFmtId="0" fontId="5" fillId="0" borderId="0" xfId="0" applyFont="1" applyFill="1" applyAlignment="1">
      <alignment horizontal="left" vertical="top"/>
    </xf>
    <xf numFmtId="0" fontId="17" fillId="0" borderId="0" xfId="0" applyFont="1" applyAlignment="1">
      <alignment horizontal="center" vertical="center"/>
    </xf>
    <xf numFmtId="0" fontId="17" fillId="0" borderId="0" xfId="0" applyFont="1"/>
    <xf numFmtId="0" fontId="18" fillId="0" borderId="2" xfId="0" applyFont="1" applyFill="1" applyBorder="1" applyAlignment="1">
      <alignment vertical="center"/>
    </xf>
    <xf numFmtId="0" fontId="5" fillId="0" borderId="2" xfId="0" applyFont="1" applyFill="1" applyBorder="1" applyAlignment="1">
      <alignment horizontal="left" vertical="top" wrapText="1"/>
    </xf>
    <xf numFmtId="0" fontId="3" fillId="3" borderId="7"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17" fillId="3" borderId="0" xfId="0" applyFont="1" applyFill="1"/>
    <xf numFmtId="0" fontId="19" fillId="3" borderId="0" xfId="0" applyFont="1" applyFill="1"/>
    <xf numFmtId="49" fontId="5" fillId="0" borderId="4" xfId="0" applyNumberFormat="1" applyFont="1" applyFill="1" applyBorder="1" applyAlignment="1">
      <alignment horizontal="center" vertical="center" wrapText="1"/>
    </xf>
    <xf numFmtId="17" fontId="0" fillId="3" borderId="4" xfId="0" applyNumberFormat="1" applyFont="1" applyFill="1" applyBorder="1" applyAlignment="1">
      <alignment horizontal="center" vertical="center" wrapText="1"/>
    </xf>
    <xf numFmtId="17" fontId="5" fillId="0" borderId="4" xfId="0" applyNumberFormat="1" applyFont="1" applyFill="1" applyBorder="1" applyAlignment="1">
      <alignment horizontal="center" vertical="center" wrapText="1"/>
    </xf>
    <xf numFmtId="4" fontId="5" fillId="0" borderId="4" xfId="0" applyNumberFormat="1" applyFont="1" applyFill="1" applyBorder="1" applyAlignment="1">
      <alignment horizontal="center" vertical="center"/>
    </xf>
    <xf numFmtId="0" fontId="5" fillId="0" borderId="22" xfId="0" applyFont="1" applyFill="1" applyBorder="1" applyAlignment="1">
      <alignment horizontal="center" vertical="center"/>
    </xf>
    <xf numFmtId="0" fontId="5" fillId="0" borderId="22"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2" xfId="0" applyFont="1" applyBorder="1"/>
    <xf numFmtId="4" fontId="0" fillId="0" borderId="2" xfId="0" applyNumberFormat="1" applyFont="1" applyBorder="1"/>
    <xf numFmtId="4" fontId="0" fillId="0" borderId="2" xfId="0" applyNumberFormat="1" applyFont="1" applyBorder="1" applyAlignment="1">
      <alignment horizontal="center" vertical="center"/>
    </xf>
    <xf numFmtId="0" fontId="0" fillId="0" borderId="4" xfId="0" applyFont="1" applyBorder="1" applyAlignment="1">
      <alignment horizontal="center" vertical="center"/>
    </xf>
    <xf numFmtId="0" fontId="0" fillId="0" borderId="2" xfId="0" applyFont="1" applyBorder="1" applyAlignment="1">
      <alignment vertical="center"/>
    </xf>
    <xf numFmtId="167" fontId="0" fillId="4" borderId="2" xfId="0" applyNumberFormat="1" applyFont="1" applyFill="1" applyBorder="1" applyAlignment="1">
      <alignment horizontal="center"/>
    </xf>
    <xf numFmtId="167" fontId="0" fillId="4" borderId="1" xfId="0" applyNumberFormat="1" applyFont="1" applyFill="1" applyBorder="1" applyAlignment="1">
      <alignment horizontal="center"/>
    </xf>
    <xf numFmtId="1" fontId="0" fillId="0" borderId="2" xfId="0" applyNumberFormat="1" applyFont="1" applyBorder="1" applyAlignment="1">
      <alignment horizontal="center"/>
    </xf>
    <xf numFmtId="4" fontId="0" fillId="0" borderId="2" xfId="0" applyNumberFormat="1" applyFont="1" applyBorder="1" applyAlignment="1">
      <alignment horizontal="right"/>
    </xf>
    <xf numFmtId="0" fontId="0" fillId="0" borderId="0" xfId="0" applyFont="1" applyAlignment="1">
      <alignment wrapText="1"/>
    </xf>
    <xf numFmtId="49"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wrapText="1"/>
    </xf>
    <xf numFmtId="0" fontId="20" fillId="0" borderId="2" xfId="0" applyFont="1" applyBorder="1" applyAlignment="1">
      <alignment horizontal="center" vertical="center" wrapText="1"/>
    </xf>
    <xf numFmtId="49" fontId="0" fillId="0" borderId="2" xfId="0" applyNumberFormat="1" applyFont="1" applyBorder="1" applyAlignment="1">
      <alignment horizontal="center" vertical="center" wrapText="1"/>
    </xf>
    <xf numFmtId="4" fontId="0" fillId="0" borderId="2" xfId="0" applyNumberFormat="1" applyFont="1" applyBorder="1" applyAlignment="1">
      <alignment horizontal="left" vertical="center" wrapText="1"/>
    </xf>
    <xf numFmtId="0" fontId="8" fillId="0" borderId="2" xfId="0" applyFont="1" applyFill="1" applyBorder="1" applyAlignment="1">
      <alignment horizontal="center" vertical="center" wrapText="1"/>
    </xf>
    <xf numFmtId="0" fontId="0" fillId="0" borderId="0" xfId="0" applyFont="1" applyAlignment="1"/>
    <xf numFmtId="0" fontId="8" fillId="2" borderId="5" xfId="0" applyFont="1" applyFill="1" applyBorder="1" applyAlignment="1">
      <alignment vertical="center" wrapText="1"/>
    </xf>
    <xf numFmtId="0" fontId="22" fillId="0" borderId="5" xfId="0" applyFont="1" applyFill="1" applyBorder="1" applyAlignment="1">
      <alignment horizontal="center" vertical="center" wrapText="1"/>
    </xf>
    <xf numFmtId="0" fontId="5" fillId="0" borderId="2" xfId="0" applyFont="1" applyFill="1" applyBorder="1" applyAlignment="1">
      <alignment horizontal="left" vertical="center"/>
    </xf>
    <xf numFmtId="9" fontId="0" fillId="0" borderId="0" xfId="3" applyFont="1"/>
    <xf numFmtId="4" fontId="2"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shrinkToFit="1"/>
    </xf>
    <xf numFmtId="0" fontId="5" fillId="0" borderId="0" xfId="0" applyFont="1" applyFill="1" applyAlignment="1">
      <alignment horizontal="center"/>
    </xf>
    <xf numFmtId="0" fontId="0" fillId="3" borderId="2" xfId="0" applyFont="1" applyFill="1" applyBorder="1"/>
    <xf numFmtId="0" fontId="0" fillId="3" borderId="2" xfId="0" applyFont="1" applyFill="1" applyBorder="1" applyAlignment="1">
      <alignment horizontal="center" wrapText="1"/>
    </xf>
    <xf numFmtId="4" fontId="0" fillId="3" borderId="2" xfId="0" applyNumberFormat="1" applyFont="1" applyFill="1" applyBorder="1" applyAlignment="1">
      <alignment horizontal="center" wrapText="1"/>
    </xf>
    <xf numFmtId="0" fontId="0" fillId="3" borderId="2" xfId="0" applyFont="1" applyFill="1" applyBorder="1" applyAlignment="1">
      <alignment wrapText="1"/>
    </xf>
    <xf numFmtId="0" fontId="0" fillId="3" borderId="2" xfId="0" applyFont="1" applyFill="1" applyBorder="1" applyAlignment="1">
      <alignment vertical="center" wrapText="1"/>
    </xf>
    <xf numFmtId="0" fontId="5" fillId="3" borderId="2" xfId="0" applyFont="1" applyFill="1" applyBorder="1" applyAlignment="1">
      <alignment horizontal="center" wrapText="1"/>
    </xf>
    <xf numFmtId="4" fontId="0" fillId="3" borderId="2" xfId="0" applyNumberFormat="1" applyFont="1" applyFill="1" applyBorder="1" applyAlignment="1">
      <alignment horizontal="center"/>
    </xf>
    <xf numFmtId="0" fontId="17" fillId="0" borderId="0" xfId="0" applyFont="1" applyBorder="1"/>
    <xf numFmtId="0" fontId="0" fillId="0" borderId="0" xfId="0" applyFont="1" applyAlignment="1">
      <alignment horizontal="center" vertical="center" wrapText="1"/>
    </xf>
    <xf numFmtId="0" fontId="5" fillId="3" borderId="4" xfId="0" applyFont="1" applyFill="1" applyBorder="1" applyAlignment="1">
      <alignment horizontal="center" vertical="center"/>
    </xf>
    <xf numFmtId="0" fontId="0" fillId="3" borderId="4" xfId="0" applyFont="1" applyFill="1" applyBorder="1" applyAlignment="1">
      <alignment horizontal="center" vertical="center" wrapText="1"/>
    </xf>
    <xf numFmtId="3" fontId="5" fillId="3" borderId="4" xfId="0" applyNumberFormat="1" applyFont="1" applyFill="1" applyBorder="1" applyAlignment="1">
      <alignment horizontal="center" vertical="center"/>
    </xf>
    <xf numFmtId="0" fontId="0" fillId="0" borderId="0" xfId="0" applyFont="1" applyAlignment="1">
      <alignment horizontal="center" vertical="center"/>
    </xf>
    <xf numFmtId="0" fontId="5" fillId="0" borderId="2" xfId="0" applyFont="1" applyFill="1" applyBorder="1" applyAlignment="1">
      <alignment horizontal="justify" vertical="center"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4" fontId="5" fillId="0" borderId="3" xfId="0" applyNumberFormat="1" applyFont="1" applyFill="1" applyBorder="1" applyAlignment="1">
      <alignment horizontal="center" vertical="center" wrapText="1"/>
    </xf>
    <xf numFmtId="0" fontId="5" fillId="0" borderId="5" xfId="0" applyFont="1" applyFill="1" applyBorder="1" applyAlignment="1">
      <alignment vertical="center" wrapText="1"/>
    </xf>
    <xf numFmtId="0" fontId="13" fillId="0" borderId="0" xfId="0" applyFont="1" applyFill="1" applyAlignment="1">
      <alignment horizontal="left" wrapText="1"/>
    </xf>
    <xf numFmtId="0" fontId="5" fillId="3" borderId="0" xfId="0" applyFont="1" applyFill="1" applyBorder="1"/>
    <xf numFmtId="0" fontId="5" fillId="0" borderId="5" xfId="0" applyFont="1" applyFill="1" applyBorder="1" applyAlignment="1">
      <alignment horizontal="justify" vertical="center" wrapText="1"/>
    </xf>
    <xf numFmtId="0" fontId="5" fillId="0" borderId="5" xfId="0" applyFont="1" applyFill="1" applyBorder="1" applyAlignment="1">
      <alignment horizontal="center" wrapText="1"/>
    </xf>
    <xf numFmtId="0" fontId="5" fillId="0" borderId="0" xfId="0" applyFont="1" applyFill="1" applyBorder="1" applyAlignment="1">
      <alignment wrapText="1"/>
    </xf>
    <xf numFmtId="0" fontId="13" fillId="0" borderId="0" xfId="0" applyFont="1" applyFill="1" applyBorder="1" applyAlignment="1">
      <alignment horizontal="left" wrapText="1"/>
    </xf>
    <xf numFmtId="0" fontId="5" fillId="3" borderId="6" xfId="0" applyFont="1" applyFill="1" applyBorder="1" applyAlignment="1">
      <alignment horizontal="center" vertical="center"/>
    </xf>
    <xf numFmtId="0" fontId="0" fillId="0" borderId="2" xfId="0" applyFont="1" applyFill="1" applyBorder="1" applyAlignment="1">
      <alignment horizontal="center" vertical="top" wrapText="1"/>
    </xf>
    <xf numFmtId="2" fontId="0" fillId="0" borderId="2" xfId="1" applyNumberFormat="1" applyFont="1" applyFill="1" applyBorder="1" applyAlignment="1">
      <alignment horizontal="center" vertical="center" wrapText="1"/>
    </xf>
    <xf numFmtId="17" fontId="5"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center" wrapText="1"/>
    </xf>
    <xf numFmtId="17" fontId="5" fillId="0" borderId="13" xfId="0" applyNumberFormat="1" applyFont="1" applyFill="1" applyBorder="1" applyAlignment="1">
      <alignment horizontal="center" vertical="center" wrapText="1"/>
    </xf>
    <xf numFmtId="0" fontId="5" fillId="0" borderId="0" xfId="0" applyFont="1" applyFill="1" applyAlignment="1">
      <alignment vertical="center"/>
    </xf>
    <xf numFmtId="170" fontId="5" fillId="0" borderId="2" xfId="0"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4" fontId="5"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2" xfId="0" applyFont="1" applyFill="1" applyBorder="1" applyAlignment="1">
      <alignment horizontal="left" vertical="center" wrapText="1"/>
    </xf>
    <xf numFmtId="4" fontId="9" fillId="0" borderId="2" xfId="0" applyNumberFormat="1" applyFont="1" applyFill="1" applyBorder="1" applyAlignment="1">
      <alignment horizontal="center" vertical="center"/>
    </xf>
    <xf numFmtId="49" fontId="5" fillId="0" borderId="2" xfId="1" applyNumberFormat="1" applyFont="1" applyFill="1" applyBorder="1" applyAlignment="1">
      <alignment horizontal="center" vertical="center" wrapText="1"/>
    </xf>
    <xf numFmtId="0" fontId="0" fillId="0" borderId="2" xfId="0" applyFont="1" applyFill="1" applyBorder="1" applyAlignment="1">
      <alignment horizontal="left" vertical="top" wrapText="1"/>
    </xf>
    <xf numFmtId="17" fontId="0" fillId="0" borderId="2" xfId="0" applyNumberFormat="1" applyFont="1" applyFill="1" applyBorder="1" applyAlignment="1">
      <alignment horizontal="left" vertical="center" wrapText="1"/>
    </xf>
    <xf numFmtId="17" fontId="5" fillId="0" borderId="13" xfId="0" applyNumberFormat="1" applyFont="1" applyFill="1" applyBorder="1" applyAlignment="1">
      <alignment horizontal="left" vertical="center" wrapText="1"/>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4" fontId="8" fillId="2" borderId="2" xfId="0" applyNumberFormat="1" applyFont="1" applyFill="1" applyBorder="1" applyAlignment="1">
      <alignment horizontal="center" vertical="center" wrapText="1"/>
    </xf>
    <xf numFmtId="0" fontId="8" fillId="2" borderId="5" xfId="0" applyFont="1" applyFill="1" applyBorder="1" applyAlignment="1">
      <alignment vertical="center" wrapText="1"/>
    </xf>
    <xf numFmtId="0" fontId="0" fillId="0" borderId="4" xfId="0" applyFont="1" applyBorder="1" applyAlignment="1">
      <alignment horizontal="center"/>
    </xf>
    <xf numFmtId="0" fontId="5" fillId="0" borderId="10" xfId="7" applyFont="1" applyFill="1" applyBorder="1" applyAlignment="1">
      <alignment horizontal="center" vertical="center" wrapText="1"/>
    </xf>
    <xf numFmtId="0" fontId="5" fillId="0" borderId="2" xfId="7" applyFont="1" applyFill="1" applyBorder="1" applyAlignment="1">
      <alignment horizontal="center" vertical="center" wrapText="1"/>
    </xf>
    <xf numFmtId="0" fontId="5" fillId="0" borderId="2" xfId="7" applyFont="1" applyFill="1" applyBorder="1" applyAlignment="1">
      <alignment vertical="center" wrapText="1"/>
    </xf>
    <xf numFmtId="4" fontId="5" fillId="0" borderId="2" xfId="7" applyNumberFormat="1" applyFont="1" applyFill="1" applyBorder="1" applyAlignment="1">
      <alignment vertical="center" wrapText="1"/>
    </xf>
    <xf numFmtId="0" fontId="0" fillId="0" borderId="1" xfId="7" applyFont="1" applyFill="1" applyBorder="1" applyAlignment="1">
      <alignment horizontal="center" vertical="center" wrapText="1"/>
    </xf>
    <xf numFmtId="0" fontId="0" fillId="0" borderId="2" xfId="7" applyFont="1" applyFill="1" applyBorder="1" applyAlignment="1">
      <alignment horizontal="center" vertical="center" wrapText="1"/>
    </xf>
    <xf numFmtId="0" fontId="0" fillId="0" borderId="2" xfId="7" applyFont="1" applyFill="1" applyBorder="1" applyAlignment="1">
      <alignment vertical="center" wrapText="1"/>
    </xf>
    <xf numFmtId="4" fontId="0" fillId="0" borderId="2" xfId="7" applyNumberFormat="1"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2" xfId="7" applyFont="1" applyFill="1" applyBorder="1" applyAlignment="1">
      <alignment horizontal="center" vertical="center"/>
    </xf>
    <xf numFmtId="4" fontId="5" fillId="0" borderId="2" xfId="7" applyNumberFormat="1" applyFont="1" applyFill="1" applyBorder="1" applyAlignment="1">
      <alignment horizontal="center" vertical="center" wrapText="1"/>
    </xf>
    <xf numFmtId="0" fontId="5" fillId="0" borderId="3" xfId="7" applyFont="1" applyFill="1" applyBorder="1" applyAlignment="1">
      <alignment horizontal="center" vertical="center" wrapText="1"/>
    </xf>
    <xf numFmtId="0" fontId="0" fillId="0" borderId="2" xfId="7" applyNumberFormat="1" applyFont="1" applyFill="1" applyBorder="1" applyAlignment="1">
      <alignment horizontal="center" vertical="center" wrapText="1"/>
    </xf>
    <xf numFmtId="0" fontId="5" fillId="3" borderId="2" xfId="7" applyFont="1" applyFill="1" applyBorder="1" applyAlignment="1">
      <alignment vertical="center" wrapText="1"/>
    </xf>
    <xf numFmtId="0" fontId="5" fillId="0" borderId="2" xfId="7" quotePrefix="1" applyFont="1" applyFill="1" applyBorder="1" applyAlignment="1">
      <alignment horizontal="center" vertical="center" wrapText="1"/>
    </xf>
    <xf numFmtId="4" fontId="0" fillId="0" borderId="2" xfId="0" applyNumberFormat="1" applyFont="1" applyFill="1" applyBorder="1" applyAlignment="1">
      <alignment horizontal="right" vertical="center"/>
    </xf>
    <xf numFmtId="4" fontId="0" fillId="0" borderId="2" xfId="7" applyNumberFormat="1" applyFont="1" applyFill="1" applyBorder="1" applyAlignment="1">
      <alignment horizontal="right" vertical="center" wrapText="1"/>
    </xf>
    <xf numFmtId="0" fontId="5" fillId="0" borderId="2" xfId="0" applyFont="1" applyFill="1" applyBorder="1" applyAlignment="1">
      <alignment horizontal="justify" vertical="center"/>
    </xf>
    <xf numFmtId="0" fontId="5" fillId="3" borderId="2" xfId="7" applyFont="1" applyFill="1" applyBorder="1" applyAlignment="1">
      <alignment horizontal="center" vertical="center" wrapText="1"/>
    </xf>
    <xf numFmtId="0" fontId="28" fillId="0" borderId="2" xfId="0" applyFont="1" applyBorder="1" applyAlignment="1">
      <alignment horizontal="justify" vertical="center"/>
    </xf>
    <xf numFmtId="0" fontId="5" fillId="0" borderId="2" xfId="0" applyFont="1" applyBorder="1" applyAlignment="1">
      <alignment horizontal="justify" vertical="center" wrapText="1"/>
    </xf>
    <xf numFmtId="0" fontId="5" fillId="0" borderId="0" xfId="0" applyFont="1" applyAlignment="1">
      <alignment horizontal="center"/>
    </xf>
    <xf numFmtId="16" fontId="5" fillId="0" borderId="2" xfId="7" quotePrefix="1" applyNumberFormat="1" applyFont="1" applyFill="1" applyBorder="1" applyAlignment="1">
      <alignment horizontal="center" vertical="center" wrapText="1"/>
    </xf>
    <xf numFmtId="49" fontId="0" fillId="0" borderId="2" xfId="0" applyNumberFormat="1" applyFont="1" applyBorder="1" applyAlignment="1">
      <alignment vertical="center" wrapText="1"/>
    </xf>
    <xf numFmtId="0" fontId="5" fillId="0" borderId="5" xfId="7" applyFont="1" applyFill="1" applyBorder="1" applyAlignment="1">
      <alignment horizontal="center" vertical="center" wrapText="1"/>
    </xf>
    <xf numFmtId="0" fontId="5" fillId="0" borderId="5" xfId="7" applyFont="1" applyFill="1" applyBorder="1" applyAlignment="1">
      <alignment vertical="center" wrapText="1"/>
    </xf>
    <xf numFmtId="49" fontId="0" fillId="0" borderId="5" xfId="0" applyNumberFormat="1" applyFont="1" applyBorder="1" applyAlignment="1">
      <alignment vertical="center" wrapText="1"/>
    </xf>
    <xf numFmtId="4" fontId="5" fillId="0" borderId="5" xfId="7" applyNumberFormat="1" applyFont="1" applyFill="1" applyBorder="1" applyAlignment="1">
      <alignment vertical="center" wrapText="1"/>
    </xf>
    <xf numFmtId="49" fontId="5" fillId="0" borderId="2" xfId="0" applyNumberFormat="1" applyFont="1" applyFill="1" applyBorder="1" applyAlignment="1">
      <alignment vertical="center" wrapText="1"/>
    </xf>
    <xf numFmtId="49" fontId="5" fillId="0" borderId="2" xfId="7" applyNumberFormat="1" applyFont="1" applyFill="1" applyBorder="1" applyAlignment="1">
      <alignment horizontal="center" vertical="top" wrapText="1"/>
    </xf>
    <xf numFmtId="49" fontId="5" fillId="0" borderId="2" xfId="7" applyNumberFormat="1" applyFont="1" applyFill="1" applyBorder="1" applyAlignment="1">
      <alignment vertical="center" wrapText="1"/>
    </xf>
    <xf numFmtId="0" fontId="5" fillId="3" borderId="3" xfId="0" applyFont="1" applyFill="1" applyBorder="1" applyAlignment="1">
      <alignment horizontal="center" vertical="center" wrapText="1"/>
    </xf>
    <xf numFmtId="0" fontId="5" fillId="0" borderId="2" xfId="7" applyNumberFormat="1" applyFont="1" applyFill="1" applyBorder="1" applyAlignment="1">
      <alignment horizontal="center" vertical="center" wrapText="1"/>
    </xf>
    <xf numFmtId="49" fontId="5" fillId="0" borderId="2" xfId="0" applyNumberFormat="1" applyFont="1" applyBorder="1" applyAlignment="1">
      <alignment vertical="center" wrapText="1"/>
    </xf>
    <xf numFmtId="0" fontId="5" fillId="0" borderId="0" xfId="0" applyFont="1" applyFill="1" applyAlignment="1">
      <alignment horizontal="left" vertical="center" wrapText="1"/>
    </xf>
    <xf numFmtId="49" fontId="5" fillId="0" borderId="2" xfId="0" applyNumberFormat="1" applyFont="1" applyBorder="1" applyAlignment="1">
      <alignment horizontal="justify" vertical="center" wrapText="1"/>
    </xf>
    <xf numFmtId="4" fontId="0" fillId="0" borderId="2" xfId="7" applyNumberFormat="1" applyFont="1" applyFill="1" applyBorder="1" applyAlignment="1">
      <alignment vertical="center" wrapText="1"/>
    </xf>
    <xf numFmtId="4" fontId="5" fillId="0" borderId="2" xfId="7" applyNumberFormat="1" applyFont="1" applyFill="1" applyBorder="1" applyAlignment="1">
      <alignment horizontal="right" vertical="center" wrapText="1"/>
    </xf>
    <xf numFmtId="0" fontId="5" fillId="0" borderId="2" xfId="7" applyFont="1" applyFill="1" applyBorder="1" applyAlignment="1">
      <alignment horizontal="left" vertical="center" wrapText="1"/>
    </xf>
    <xf numFmtId="0" fontId="0" fillId="0" borderId="2" xfId="0" applyBorder="1" applyAlignment="1">
      <alignment horizontal="center" vertical="center" wrapText="1"/>
    </xf>
    <xf numFmtId="0" fontId="16" fillId="0" borderId="2" xfId="0" applyFont="1" applyBorder="1" applyAlignment="1">
      <alignment horizontal="center" vertical="center" wrapText="1"/>
    </xf>
    <xf numFmtId="0" fontId="0" fillId="0" borderId="2" xfId="0" applyBorder="1" applyAlignment="1">
      <alignment horizontal="center" vertical="center"/>
    </xf>
    <xf numFmtId="49" fontId="5" fillId="0" borderId="2" xfId="0" applyNumberFormat="1" applyFont="1" applyBorder="1" applyAlignment="1">
      <alignment horizontal="center" vertical="center" wrapText="1"/>
    </xf>
    <xf numFmtId="0" fontId="0" fillId="0" borderId="0" xfId="0"/>
    <xf numFmtId="0" fontId="0" fillId="0" borderId="2" xfId="0" applyFont="1" applyFill="1" applyBorder="1" applyAlignment="1">
      <alignment horizontal="center" vertical="center"/>
    </xf>
    <xf numFmtId="167" fontId="0" fillId="0" borderId="0" xfId="0" applyNumberFormat="1" applyFont="1" applyFill="1" applyAlignment="1">
      <alignment horizontal="center" vertical="center"/>
    </xf>
    <xf numFmtId="0" fontId="0" fillId="0" borderId="0" xfId="0" applyFont="1" applyFill="1"/>
    <xf numFmtId="17" fontId="0"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xf>
    <xf numFmtId="0" fontId="6" fillId="3" borderId="2"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0" fontId="5" fillId="0" borderId="0" xfId="0" applyFont="1" applyFill="1" applyAlignment="1">
      <alignment vertical="center"/>
    </xf>
    <xf numFmtId="0" fontId="5" fillId="0"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167" fontId="5" fillId="0" borderId="0" xfId="0" applyNumberFormat="1" applyFont="1" applyFill="1" applyAlignment="1">
      <alignment horizontal="center" vertical="center" wrapText="1"/>
    </xf>
    <xf numFmtId="0" fontId="2" fillId="0" borderId="0" xfId="0" applyFont="1"/>
    <xf numFmtId="4" fontId="0" fillId="0" borderId="0" xfId="0" applyNumberFormat="1"/>
    <xf numFmtId="0" fontId="4" fillId="0" borderId="0" xfId="0" applyFont="1" applyAlignment="1">
      <alignment horizontal="center" vertical="center"/>
    </xf>
    <xf numFmtId="0" fontId="4" fillId="0" borderId="0" xfId="0" applyFont="1"/>
    <xf numFmtId="0" fontId="5" fillId="0" borderId="6" xfId="0"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17" fillId="0" borderId="0" xfId="0" applyFont="1"/>
    <xf numFmtId="0" fontId="13" fillId="0" borderId="2"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 fontId="1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wrapText="1"/>
    </xf>
    <xf numFmtId="4" fontId="13"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167" fontId="5" fillId="0" borderId="0" xfId="0" applyNumberFormat="1" applyFont="1" applyFill="1" applyAlignment="1">
      <alignment horizontal="center" vertical="center"/>
    </xf>
    <xf numFmtId="0" fontId="5" fillId="0" borderId="0" xfId="0" applyFont="1" applyFill="1"/>
    <xf numFmtId="0" fontId="0" fillId="0" borderId="0" xfId="0" applyFont="1"/>
    <xf numFmtId="17" fontId="5" fillId="0" borderId="2" xfId="0" applyNumberFormat="1" applyFont="1" applyFill="1" applyBorder="1" applyAlignment="1">
      <alignment horizontal="center" vertical="center" wrapText="1"/>
    </xf>
    <xf numFmtId="17"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left" vertical="center" wrapText="1"/>
    </xf>
    <xf numFmtId="0" fontId="5" fillId="0" borderId="2" xfId="0" applyFont="1" applyFill="1" applyBorder="1" applyAlignment="1">
      <alignment horizontal="left" vertical="center" wrapText="1"/>
    </xf>
    <xf numFmtId="0" fontId="17" fillId="0" borderId="0" xfId="0" applyFont="1" applyAlignment="1">
      <alignment horizontal="center" vertical="center"/>
    </xf>
    <xf numFmtId="17" fontId="5" fillId="0" borderId="2" xfId="0" applyNumberFormat="1" applyFont="1" applyFill="1" applyBorder="1" applyAlignment="1">
      <alignment horizontal="left" vertical="center" wrapText="1"/>
    </xf>
    <xf numFmtId="0" fontId="0" fillId="3" borderId="2" xfId="0" applyFont="1" applyFill="1" applyBorder="1" applyAlignment="1">
      <alignment horizontal="center" vertical="center" wrapText="1"/>
    </xf>
    <xf numFmtId="1" fontId="5" fillId="0" borderId="2" xfId="0" applyNumberFormat="1" applyFont="1" applyFill="1" applyBorder="1" applyAlignment="1">
      <alignment horizontal="center" vertical="center" wrapText="1"/>
    </xf>
    <xf numFmtId="0" fontId="5" fillId="0" borderId="2" xfId="0" applyFont="1" applyFill="1" applyBorder="1"/>
    <xf numFmtId="0" fontId="0" fillId="0" borderId="0" xfId="0" applyAlignment="1">
      <alignment wrapText="1"/>
    </xf>
    <xf numFmtId="4" fontId="0" fillId="0" borderId="2" xfId="0" applyNumberFormat="1" applyFont="1" applyFill="1" applyBorder="1" applyAlignment="1">
      <alignment horizontal="center" vertical="center" wrapText="1"/>
    </xf>
    <xf numFmtId="4" fontId="5" fillId="0" borderId="0" xfId="0" applyNumberFormat="1" applyFont="1" applyFill="1"/>
    <xf numFmtId="4" fontId="0" fillId="0" borderId="0" xfId="0" applyNumberFormat="1" applyFont="1"/>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4"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4" fontId="5" fillId="0" borderId="1" xfId="0" applyNumberFormat="1" applyFont="1" applyFill="1" applyBorder="1" applyAlignment="1">
      <alignment horizontal="center" vertical="center"/>
    </xf>
    <xf numFmtId="0" fontId="5" fillId="0" borderId="0" xfId="0" applyFont="1" applyFill="1" applyAlignment="1">
      <alignment horizontal="center" wrapText="1"/>
    </xf>
    <xf numFmtId="49" fontId="13" fillId="3" borderId="2"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6" fillId="0" borderId="2" xfId="0" applyFont="1" applyBorder="1" applyAlignment="1">
      <alignment horizontal="center" vertical="center" wrapText="1"/>
    </xf>
    <xf numFmtId="4" fontId="0" fillId="0" borderId="2" xfId="0" applyNumberFormat="1" applyBorder="1"/>
    <xf numFmtId="49"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0" xfId="0" applyFont="1" applyFill="1" applyAlignment="1">
      <alignment wrapText="1"/>
    </xf>
    <xf numFmtId="0" fontId="5" fillId="0" borderId="0" xfId="0" applyFont="1" applyAlignment="1">
      <alignment horizontal="center" vertical="center"/>
    </xf>
    <xf numFmtId="0" fontId="5" fillId="0" borderId="0" xfId="0" applyFont="1"/>
    <xf numFmtId="4" fontId="5" fillId="0" borderId="2" xfId="0" applyNumberFormat="1" applyFont="1" applyBorder="1" applyAlignment="1">
      <alignment horizontal="center" vertical="center"/>
    </xf>
    <xf numFmtId="0" fontId="0" fillId="4" borderId="1" xfId="0" applyFont="1" applyFill="1" applyBorder="1" applyAlignment="1">
      <alignment horizontal="center"/>
    </xf>
    <xf numFmtId="0" fontId="3" fillId="4" borderId="5" xfId="0" applyFont="1" applyFill="1" applyBorder="1" applyAlignment="1">
      <alignment horizontal="center" vertical="center" wrapText="1"/>
    </xf>
    <xf numFmtId="0" fontId="3" fillId="4" borderId="2" xfId="0" applyFont="1" applyFill="1" applyBorder="1" applyAlignment="1">
      <alignment horizontal="center" vertical="center" wrapText="1"/>
    </xf>
    <xf numFmtId="1" fontId="3" fillId="4" borderId="2" xfId="0" applyNumberFormat="1"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0" fillId="4" borderId="10" xfId="0" applyFont="1" applyFill="1" applyBorder="1" applyAlignment="1">
      <alignment horizontal="center"/>
    </xf>
    <xf numFmtId="3" fontId="0" fillId="0" borderId="4" xfId="0" applyNumberFormat="1" applyFont="1" applyBorder="1" applyAlignment="1">
      <alignment horizont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0" fillId="0" borderId="6" xfId="0" applyFont="1" applyFill="1" applyBorder="1" applyAlignment="1">
      <alignment horizontal="center" vertical="center"/>
    </xf>
    <xf numFmtId="167" fontId="0" fillId="4" borderId="10" xfId="0" applyNumberFormat="1" applyFont="1" applyFill="1" applyBorder="1" applyAlignment="1">
      <alignment horizontal="center"/>
    </xf>
    <xf numFmtId="0" fontId="0" fillId="0" borderId="0" xfId="0" applyAlignment="1">
      <alignment horizontal="center"/>
    </xf>
    <xf numFmtId="0" fontId="0" fillId="4" borderId="2" xfId="0" applyFont="1" applyFill="1" applyBorder="1" applyAlignment="1">
      <alignment horizontal="center"/>
    </xf>
    <xf numFmtId="0" fontId="5" fillId="3" borderId="0" xfId="0" applyFont="1" applyFill="1"/>
    <xf numFmtId="0" fontId="5" fillId="0" borderId="0" xfId="0" applyFont="1" applyFill="1" applyAlignment="1">
      <alignment horizontal="center" vertical="center" wrapText="1"/>
    </xf>
    <xf numFmtId="0" fontId="5" fillId="0" borderId="0" xfId="0" applyFont="1" applyFill="1" applyAlignment="1">
      <alignment vertical="center" wrapText="1"/>
    </xf>
    <xf numFmtId="0" fontId="5" fillId="0" borderId="2" xfId="0" applyFont="1" applyFill="1" applyBorder="1" applyAlignment="1">
      <alignment vertical="center" wrapText="1"/>
    </xf>
    <xf numFmtId="0" fontId="5" fillId="0" borderId="0" xfId="0" applyFont="1" applyFill="1" applyBorder="1"/>
    <xf numFmtId="0" fontId="0" fillId="0" borderId="2" xfId="0" applyBorder="1" applyAlignment="1">
      <alignment horizontal="center"/>
    </xf>
    <xf numFmtId="3" fontId="0" fillId="0" borderId="2" xfId="0" applyNumberFormat="1" applyBorder="1" applyAlignment="1">
      <alignment horizontal="center"/>
    </xf>
    <xf numFmtId="4" fontId="0" fillId="0" borderId="2" xfId="0" applyNumberFormat="1" applyBorder="1" applyAlignment="1">
      <alignment horizontal="right"/>
    </xf>
    <xf numFmtId="0" fontId="0" fillId="0" borderId="5"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top" wrapText="1"/>
    </xf>
    <xf numFmtId="0" fontId="6" fillId="0" borderId="2" xfId="0" applyFont="1" applyFill="1" applyBorder="1" applyAlignment="1">
      <alignment horizontal="left" vertical="center" wrapText="1"/>
    </xf>
    <xf numFmtId="17" fontId="5" fillId="0" borderId="2" xfId="0" applyNumberFormat="1" applyFont="1" applyFill="1" applyBorder="1" applyAlignment="1">
      <alignment horizontal="left" vertical="top" wrapText="1"/>
    </xf>
    <xf numFmtId="0" fontId="3" fillId="3" borderId="5" xfId="0" applyFont="1" applyFill="1" applyBorder="1" applyAlignment="1">
      <alignment horizontal="center" vertical="center"/>
    </xf>
    <xf numFmtId="0" fontId="0" fillId="0" borderId="0" xfId="0" applyFont="1" applyAlignment="1">
      <alignment horizontal="left" vertical="center" wrapText="1"/>
    </xf>
    <xf numFmtId="0" fontId="6" fillId="0" borderId="2" xfId="0" applyFont="1" applyFill="1" applyBorder="1" applyAlignment="1">
      <alignment horizontal="center" vertical="center" wrapText="1"/>
    </xf>
    <xf numFmtId="2" fontId="0" fillId="0" borderId="2" xfId="0" applyNumberFormat="1" applyFont="1" applyFill="1" applyBorder="1" applyAlignment="1">
      <alignment horizontal="center" wrapText="1"/>
    </xf>
    <xf numFmtId="17" fontId="0" fillId="0" borderId="2" xfId="0" applyNumberFormat="1" applyFont="1" applyFill="1" applyBorder="1" applyAlignment="1">
      <alignment horizontal="right" vertical="center" wrapText="1"/>
    </xf>
    <xf numFmtId="17" fontId="0" fillId="0" borderId="5" xfId="0" applyNumberFormat="1" applyFont="1" applyFill="1" applyBorder="1" applyAlignment="1">
      <alignment horizontal="right" vertical="center" wrapText="1"/>
    </xf>
    <xf numFmtId="0" fontId="0" fillId="4" borderId="1" xfId="0" applyFill="1" applyBorder="1" applyAlignment="1">
      <alignment horizontal="center"/>
    </xf>
    <xf numFmtId="167" fontId="5" fillId="0" borderId="0" xfId="0" applyNumberFormat="1" applyFont="1" applyAlignment="1">
      <alignment horizontal="center" vertical="center"/>
    </xf>
    <xf numFmtId="4" fontId="13" fillId="3" borderId="2" xfId="0" applyNumberFormat="1" applyFont="1" applyFill="1" applyBorder="1" applyAlignment="1">
      <alignment horizontal="center" vertical="center"/>
    </xf>
    <xf numFmtId="17" fontId="13" fillId="3" borderId="2" xfId="0" applyNumberFormat="1" applyFont="1" applyFill="1" applyBorder="1" applyAlignment="1">
      <alignment horizontal="center" vertical="center" wrapText="1"/>
    </xf>
    <xf numFmtId="0" fontId="13" fillId="3" borderId="2" xfId="0" applyFont="1" applyFill="1" applyBorder="1" applyAlignment="1">
      <alignment horizontal="left" vertical="center" wrapText="1"/>
    </xf>
    <xf numFmtId="17" fontId="13" fillId="3" borderId="2" xfId="0" applyNumberFormat="1" applyFont="1" applyFill="1" applyBorder="1" applyAlignment="1">
      <alignment horizontal="left" vertical="center" wrapText="1"/>
    </xf>
    <xf numFmtId="0" fontId="13" fillId="3" borderId="2" xfId="0" applyFont="1" applyFill="1" applyBorder="1" applyAlignment="1">
      <alignment horizontal="center" vertical="center"/>
    </xf>
    <xf numFmtId="0" fontId="0" fillId="0" borderId="23" xfId="0" applyFont="1" applyFill="1" applyBorder="1" applyAlignment="1">
      <alignment horizontal="center" vertical="center" wrapText="1"/>
    </xf>
    <xf numFmtId="4" fontId="0" fillId="0" borderId="23" xfId="0" applyNumberFormat="1" applyFont="1" applyFill="1" applyBorder="1" applyAlignment="1">
      <alignment horizontal="center" vertical="center"/>
    </xf>
    <xf numFmtId="17" fontId="0" fillId="0" borderId="23" xfId="0" applyNumberFormat="1" applyFont="1" applyFill="1" applyBorder="1" applyAlignment="1">
      <alignment horizontal="center" vertical="center" wrapText="1"/>
    </xf>
    <xf numFmtId="49" fontId="22" fillId="0" borderId="23" xfId="0" applyNumberFormat="1" applyFont="1" applyFill="1" applyBorder="1" applyAlignment="1">
      <alignment horizontal="center" vertical="center" wrapText="1"/>
    </xf>
    <xf numFmtId="0" fontId="0" fillId="0" borderId="23" xfId="0" applyFont="1" applyFill="1" applyBorder="1" applyAlignment="1">
      <alignment horizontal="center" vertical="center"/>
    </xf>
    <xf numFmtId="173" fontId="0" fillId="0" borderId="0" xfId="0" applyNumberFormat="1" applyFont="1" applyFill="1" applyAlignment="1">
      <alignment horizontal="center" vertical="center"/>
    </xf>
    <xf numFmtId="0" fontId="0" fillId="0" borderId="23" xfId="0" applyFont="1" applyFill="1" applyBorder="1" applyAlignment="1">
      <alignment horizontal="left" vertical="center" wrapText="1"/>
    </xf>
    <xf numFmtId="0" fontId="0" fillId="0" borderId="24" xfId="0" applyFont="1" applyFill="1" applyBorder="1" applyAlignment="1">
      <alignment horizontal="center" vertical="center"/>
    </xf>
    <xf numFmtId="0" fontId="22" fillId="0" borderId="23" xfId="0" applyFont="1" applyFill="1" applyBorder="1" applyAlignment="1">
      <alignment horizontal="center" vertical="center" wrapText="1"/>
    </xf>
    <xf numFmtId="49" fontId="0" fillId="0" borderId="23" xfId="0" applyNumberFormat="1" applyFont="1" applyFill="1" applyBorder="1" applyAlignment="1">
      <alignment horizontal="center" vertical="center" wrapText="1"/>
    </xf>
    <xf numFmtId="0" fontId="29" fillId="0" borderId="23" xfId="0" applyFont="1" applyFill="1" applyBorder="1" applyAlignment="1">
      <alignment horizontal="center" vertical="center" wrapText="1"/>
    </xf>
    <xf numFmtId="4" fontId="0" fillId="0" borderId="0" xfId="0" applyNumberFormat="1" applyAlignment="1">
      <alignment horizontal="center" vertical="center"/>
    </xf>
    <xf numFmtId="0" fontId="13" fillId="0" borderId="0" xfId="0" applyFont="1" applyFill="1"/>
    <xf numFmtId="0" fontId="0" fillId="0" borderId="0" xfId="0" applyAlignment="1">
      <alignment horizontal="center" vertical="center" wrapText="1"/>
    </xf>
    <xf numFmtId="0" fontId="5" fillId="3" borderId="2" xfId="0" applyFont="1" applyFill="1" applyBorder="1" applyAlignment="1">
      <alignment horizontal="left" vertical="center" wrapText="1"/>
    </xf>
    <xf numFmtId="0" fontId="12" fillId="0" borderId="6" xfId="0" applyFont="1" applyFill="1" applyBorder="1" applyAlignment="1">
      <alignment horizontal="center" vertical="center"/>
    </xf>
    <xf numFmtId="4" fontId="5" fillId="0" borderId="2" xfId="0" applyNumberFormat="1" applyFont="1" applyFill="1" applyBorder="1" applyAlignment="1" applyProtection="1">
      <alignment horizontal="center" vertical="center" wrapText="1"/>
    </xf>
    <xf numFmtId="0" fontId="0" fillId="0" borderId="0" xfId="0" applyAlignment="1">
      <alignment horizontal="center" vertical="center"/>
    </xf>
    <xf numFmtId="4" fontId="0" fillId="3" borderId="0" xfId="0" applyNumberFormat="1" applyFont="1" applyFill="1" applyBorder="1"/>
    <xf numFmtId="0" fontId="0" fillId="3" borderId="0" xfId="0" applyFont="1" applyFill="1" applyBorder="1" applyAlignment="1">
      <alignment horizontal="center"/>
    </xf>
    <xf numFmtId="3" fontId="0" fillId="3" borderId="0" xfId="0" applyNumberFormat="1" applyFont="1" applyFill="1" applyBorder="1" applyAlignment="1">
      <alignment horizontal="center"/>
    </xf>
    <xf numFmtId="1" fontId="5" fillId="3" borderId="2" xfId="0" applyNumberFormat="1"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0" borderId="7" xfId="0" applyFont="1" applyFill="1" applyBorder="1" applyAlignment="1">
      <alignment horizontal="center" vertical="center"/>
    </xf>
    <xf numFmtId="0" fontId="0" fillId="0" borderId="4" xfId="0" applyBorder="1" applyAlignment="1">
      <alignment horizontal="center"/>
    </xf>
    <xf numFmtId="0" fontId="5" fillId="0" borderId="7" xfId="0" applyFont="1" applyFill="1" applyBorder="1" applyAlignment="1">
      <alignment horizontal="center" vertical="center" wrapText="1"/>
    </xf>
    <xf numFmtId="0" fontId="5" fillId="0" borderId="1" xfId="0" applyFont="1" applyFill="1" applyBorder="1" applyAlignment="1">
      <alignment horizontal="left" vertical="center" wrapText="1"/>
    </xf>
    <xf numFmtId="4"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xf>
    <xf numFmtId="17" fontId="5" fillId="0" borderId="7"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xf>
    <xf numFmtId="4" fontId="5" fillId="0" borderId="5" xfId="0" quotePrefix="1" applyNumberFormat="1" applyFont="1" applyFill="1" applyBorder="1" applyAlignment="1">
      <alignment horizontal="center" vertical="center"/>
    </xf>
    <xf numFmtId="17" fontId="5" fillId="0" borderId="5" xfId="0" quotePrefix="1" applyNumberFormat="1"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0" fontId="4" fillId="0" borderId="0" xfId="0" applyFont="1" applyFill="1" applyAlignment="1">
      <alignment horizontal="center" vertical="center"/>
    </xf>
    <xf numFmtId="0" fontId="4" fillId="0" borderId="0" xfId="0" applyFont="1" applyFill="1"/>
    <xf numFmtId="0" fontId="12" fillId="0" borderId="2" xfId="0" applyFont="1" applyFill="1" applyBorder="1" applyAlignment="1">
      <alignment horizontal="center" vertical="center"/>
    </xf>
    <xf numFmtId="0" fontId="0" fillId="0" borderId="2" xfId="0" applyFont="1" applyFill="1" applyBorder="1" applyAlignment="1">
      <alignment vertical="center" wrapText="1"/>
    </xf>
    <xf numFmtId="49" fontId="0" fillId="0" borderId="2" xfId="0" applyNumberFormat="1" applyFill="1" applyBorder="1" applyAlignment="1">
      <alignment horizontal="center" vertical="center" wrapText="1"/>
    </xf>
    <xf numFmtId="167" fontId="0" fillId="4" borderId="2" xfId="0" applyNumberFormat="1" applyFont="1" applyFill="1" applyBorder="1" applyAlignment="1">
      <alignment horizontal="center"/>
    </xf>
    <xf numFmtId="4" fontId="5" fillId="0" borderId="0" xfId="0" applyNumberFormat="1" applyFont="1"/>
    <xf numFmtId="0" fontId="16" fillId="0" borderId="2"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2" xfId="0" applyFont="1" applyFill="1" applyBorder="1" applyAlignment="1">
      <alignment horizontal="center" vertical="center" wrapText="1"/>
    </xf>
    <xf numFmtId="4" fontId="5" fillId="0" borderId="2" xfId="0" applyNumberFormat="1" applyFont="1" applyFill="1" applyBorder="1"/>
    <xf numFmtId="168" fontId="5" fillId="0" borderId="2"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171" fontId="5" fillId="0" borderId="2" xfId="8" applyFont="1" applyFill="1" applyBorder="1" applyAlignment="1">
      <alignment horizontal="center" vertical="center" wrapText="1"/>
    </xf>
    <xf numFmtId="172" fontId="5" fillId="0" borderId="2" xfId="8" applyNumberFormat="1" applyFont="1" applyFill="1" applyBorder="1" applyAlignment="1">
      <alignment horizontal="center" vertical="center" wrapText="1"/>
    </xf>
    <xf numFmtId="171" fontId="5" fillId="0" borderId="23" xfId="8" applyFont="1" applyFill="1" applyBorder="1" applyAlignment="1">
      <alignment horizontal="center" vertical="center" wrapText="1"/>
    </xf>
    <xf numFmtId="171" fontId="16" fillId="0" borderId="2" xfId="8" applyFont="1" applyFill="1" applyBorder="1" applyAlignment="1">
      <alignment horizontal="center" vertical="center" wrapText="1"/>
    </xf>
    <xf numFmtId="0" fontId="5" fillId="0" borderId="23" xfId="0" applyFont="1" applyFill="1" applyBorder="1" applyAlignment="1">
      <alignment horizontal="center" vertical="center" wrapText="1"/>
    </xf>
    <xf numFmtId="17" fontId="5" fillId="0" borderId="2" xfId="0" applyNumberFormat="1" applyFont="1" applyFill="1" applyBorder="1" applyAlignment="1">
      <alignment horizontal="right" vertical="center" wrapText="1"/>
    </xf>
    <xf numFmtId="17" fontId="13" fillId="0" borderId="2" xfId="0" applyNumberFormat="1" applyFont="1" applyFill="1" applyBorder="1" applyAlignment="1">
      <alignment horizontal="left" vertical="center" wrapText="1"/>
    </xf>
    <xf numFmtId="0" fontId="5" fillId="0" borderId="23" xfId="0" applyFont="1" applyFill="1" applyBorder="1" applyAlignment="1">
      <alignment horizontal="center" vertical="center"/>
    </xf>
    <xf numFmtId="17" fontId="5" fillId="0" borderId="23" xfId="0" applyNumberFormat="1" applyFont="1" applyFill="1" applyBorder="1" applyAlignment="1">
      <alignment horizontal="center" vertical="center" wrapText="1"/>
    </xf>
    <xf numFmtId="49" fontId="16" fillId="0" borderId="23" xfId="0" applyNumberFormat="1" applyFont="1" applyFill="1" applyBorder="1" applyAlignment="1">
      <alignment horizontal="center" vertical="center" wrapText="1"/>
    </xf>
    <xf numFmtId="4" fontId="5" fillId="0" borderId="23"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0" fillId="3" borderId="1"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2" xfId="0" applyFont="1" applyFill="1" applyBorder="1" applyAlignment="1">
      <alignment horizontal="left" vertical="top" wrapText="1"/>
    </xf>
    <xf numFmtId="49" fontId="0" fillId="0" borderId="1" xfId="0" applyNumberFormat="1" applyFont="1" applyFill="1" applyBorder="1" applyAlignment="1">
      <alignment horizontal="center" vertical="center" wrapText="1"/>
    </xf>
    <xf numFmtId="4" fontId="0" fillId="3" borderId="0" xfId="0" applyNumberFormat="1" applyFill="1" applyBorder="1"/>
    <xf numFmtId="0" fontId="0" fillId="3" borderId="2" xfId="0" applyFont="1" applyFill="1" applyBorder="1" applyAlignment="1">
      <alignment horizontal="center" vertical="center"/>
    </xf>
    <xf numFmtId="49" fontId="0" fillId="3" borderId="2"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0" fontId="0" fillId="3" borderId="0" xfId="0" applyFont="1" applyFill="1"/>
    <xf numFmtId="0" fontId="0" fillId="0" borderId="0" xfId="0" applyFont="1" applyFill="1" applyBorder="1" applyAlignment="1">
      <alignment vertical="center"/>
    </xf>
    <xf numFmtId="0" fontId="0" fillId="0" borderId="13" xfId="0" applyFont="1" applyFill="1" applyBorder="1" applyAlignment="1">
      <alignment vertical="center"/>
    </xf>
    <xf numFmtId="0" fontId="0" fillId="0" borderId="3" xfId="0" applyFont="1" applyFill="1" applyBorder="1" applyAlignment="1">
      <alignment vertical="center"/>
    </xf>
    <xf numFmtId="0" fontId="3" fillId="0" borderId="2" xfId="0" applyFont="1" applyFill="1" applyBorder="1" applyAlignment="1">
      <alignment horizontal="center" vertical="center" wrapText="1"/>
    </xf>
    <xf numFmtId="0" fontId="24" fillId="0" borderId="0" xfId="0" applyFont="1" applyFill="1"/>
    <xf numFmtId="167" fontId="5" fillId="0" borderId="0" xfId="0" applyNumberFormat="1" applyFont="1" applyFill="1" applyBorder="1" applyAlignment="1">
      <alignment horizontal="center" vertical="center"/>
    </xf>
    <xf numFmtId="0" fontId="11" fillId="0" borderId="0" xfId="0" applyFont="1" applyFill="1"/>
    <xf numFmtId="0" fontId="5" fillId="0" borderId="0" xfId="0" applyFont="1" applyFill="1" applyBorder="1" applyAlignment="1">
      <alignment horizontal="left" vertical="center" wrapText="1"/>
    </xf>
    <xf numFmtId="4" fontId="0" fillId="0" borderId="1" xfId="0" applyNumberFormat="1" applyFont="1" applyFill="1" applyBorder="1" applyAlignment="1">
      <alignment horizontal="center" vertical="center"/>
    </xf>
    <xf numFmtId="2" fontId="5" fillId="0" borderId="2"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17" fontId="0"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4" fontId="24" fillId="0" borderId="1" xfId="0" applyNumberFormat="1" applyFont="1" applyFill="1" applyBorder="1" applyAlignment="1">
      <alignment horizontal="center" vertical="center"/>
    </xf>
    <xf numFmtId="3"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wrapText="1"/>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4" fillId="3" borderId="0" xfId="0" applyFont="1" applyFill="1"/>
    <xf numFmtId="49" fontId="0" fillId="0" borderId="2" xfId="0" applyNumberFormat="1" applyBorder="1" applyAlignment="1">
      <alignment horizontal="center" vertical="center" wrapText="1"/>
    </xf>
    <xf numFmtId="0" fontId="3" fillId="0" borderId="2" xfId="0" applyFont="1" applyBorder="1" applyAlignment="1">
      <alignment horizontal="center" vertical="center" wrapText="1"/>
    </xf>
    <xf numFmtId="17" fontId="5"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7" xfId="0" applyFont="1" applyFill="1" applyBorder="1" applyAlignment="1">
      <alignment horizontal="center" vertical="center"/>
    </xf>
    <xf numFmtId="4" fontId="3" fillId="4" borderId="1" xfId="0" applyNumberFormat="1" applyFont="1" applyFill="1" applyBorder="1" applyAlignment="1">
      <alignment horizontal="center" vertical="center" wrapText="1"/>
    </xf>
    <xf numFmtId="49" fontId="0" fillId="0" borderId="2" xfId="0" applyNumberFormat="1" applyFont="1" applyFill="1" applyBorder="1" applyAlignment="1">
      <alignment horizontal="center" vertical="top" wrapText="1"/>
    </xf>
    <xf numFmtId="0" fontId="3" fillId="4" borderId="2" xfId="0" applyFont="1" applyFill="1" applyBorder="1" applyAlignment="1">
      <alignment horizontal="center" vertical="center"/>
    </xf>
    <xf numFmtId="174" fontId="5" fillId="0" borderId="2" xfId="0" applyNumberFormat="1" applyFont="1" applyFill="1" applyBorder="1" applyAlignment="1">
      <alignment horizontal="left" vertical="center" wrapText="1"/>
    </xf>
    <xf numFmtId="0" fontId="1" fillId="0" borderId="0" xfId="34" applyFont="1"/>
    <xf numFmtId="0" fontId="11" fillId="0" borderId="0" xfId="34" applyFont="1" applyFill="1"/>
    <xf numFmtId="0" fontId="1" fillId="0" borderId="0" xfId="34" applyFont="1" applyFill="1"/>
    <xf numFmtId="49" fontId="1" fillId="0" borderId="2" xfId="34" applyNumberFormat="1" applyFont="1" applyFill="1" applyBorder="1" applyAlignment="1">
      <alignment horizontal="center" vertical="center" wrapText="1"/>
    </xf>
    <xf numFmtId="0" fontId="1" fillId="0" borderId="2" xfId="34" applyFont="1" applyFill="1" applyBorder="1" applyAlignment="1">
      <alignment horizontal="center" vertical="center" wrapText="1"/>
    </xf>
    <xf numFmtId="0" fontId="4" fillId="0" borderId="0" xfId="34" applyFont="1" applyFill="1"/>
    <xf numFmtId="0" fontId="5" fillId="0" borderId="0" xfId="34" applyFont="1" applyFill="1" applyAlignment="1">
      <alignment horizontal="center" vertical="center"/>
    </xf>
    <xf numFmtId="49" fontId="5" fillId="0" borderId="2" xfId="34" applyNumberFormat="1" applyFont="1" applyFill="1" applyBorder="1" applyAlignment="1">
      <alignment horizontal="center" vertical="center" wrapText="1"/>
    </xf>
    <xf numFmtId="0" fontId="5" fillId="0" borderId="2" xfId="34" applyFont="1" applyFill="1" applyBorder="1" applyAlignment="1">
      <alignment horizontal="center" vertical="center" wrapText="1"/>
    </xf>
    <xf numFmtId="4" fontId="5" fillId="0" borderId="2" xfId="34" applyNumberFormat="1" applyFont="1" applyFill="1" applyBorder="1" applyAlignment="1">
      <alignment horizontal="center" vertical="center"/>
    </xf>
    <xf numFmtId="17" fontId="5" fillId="0" borderId="2" xfId="34" applyNumberFormat="1" applyFont="1" applyFill="1" applyBorder="1" applyAlignment="1">
      <alignment horizontal="center" vertical="center" wrapText="1"/>
    </xf>
    <xf numFmtId="0" fontId="5" fillId="0" borderId="2" xfId="34" applyFont="1" applyFill="1" applyBorder="1"/>
    <xf numFmtId="0" fontId="6" fillId="0" borderId="2" xfId="34"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0" xfId="34" applyFont="1" applyFill="1"/>
    <xf numFmtId="167" fontId="1" fillId="0" borderId="0" xfId="34" applyNumberFormat="1" applyFont="1" applyFill="1" applyAlignment="1">
      <alignment horizontal="center" vertical="center"/>
    </xf>
    <xf numFmtId="4" fontId="1" fillId="0" borderId="2" xfId="34" applyNumberFormat="1" applyFont="1" applyFill="1" applyBorder="1" applyAlignment="1">
      <alignment horizontal="center" vertical="center"/>
    </xf>
    <xf numFmtId="17" fontId="1" fillId="0" borderId="2" xfId="34" applyNumberFormat="1" applyFont="1" applyFill="1" applyBorder="1" applyAlignment="1">
      <alignment horizontal="center" vertical="center" wrapText="1"/>
    </xf>
    <xf numFmtId="17" fontId="2" fillId="0" borderId="2" xfId="34" applyNumberFormat="1" applyFont="1" applyFill="1" applyBorder="1" applyAlignment="1">
      <alignment horizontal="center" vertical="center" wrapText="1"/>
    </xf>
    <xf numFmtId="0" fontId="1" fillId="0" borderId="2" xfId="34" applyFont="1" applyFill="1" applyBorder="1" applyAlignment="1">
      <alignment horizontal="center" vertical="center"/>
    </xf>
    <xf numFmtId="167" fontId="5" fillId="0" borderId="0" xfId="34" applyNumberFormat="1" applyFont="1" applyFill="1" applyAlignment="1">
      <alignment horizontal="center" vertical="center"/>
    </xf>
    <xf numFmtId="0" fontId="1" fillId="0" borderId="0" xfId="0" applyFont="1" applyFill="1" applyBorder="1" applyAlignment="1">
      <alignment horizontal="center" vertical="center"/>
    </xf>
    <xf numFmtId="4" fontId="1" fillId="0" borderId="0" xfId="0" applyNumberFormat="1" applyFont="1" applyFill="1" applyBorder="1" applyAlignment="1">
      <alignment horizontal="center" vertical="center"/>
    </xf>
    <xf numFmtId="0" fontId="5" fillId="0" borderId="0" xfId="0" applyFont="1" applyBorder="1"/>
    <xf numFmtId="167" fontId="5" fillId="0" borderId="0" xfId="0" applyNumberFormat="1" applyFont="1" applyBorder="1" applyAlignment="1">
      <alignment horizontal="center" vertical="center"/>
    </xf>
    <xf numFmtId="4" fontId="5" fillId="0" borderId="2" xfId="35" applyNumberFormat="1" applyFont="1" applyFill="1" applyBorder="1" applyAlignment="1">
      <alignment horizontal="center" vertical="center" wrapText="1"/>
    </xf>
    <xf numFmtId="44" fontId="5" fillId="0" borderId="2" xfId="35" applyFont="1" applyFill="1" applyBorder="1" applyAlignment="1">
      <alignment vertical="center"/>
    </xf>
    <xf numFmtId="17" fontId="0" fillId="0" borderId="1" xfId="0" applyNumberFormat="1" applyFill="1" applyBorder="1" applyAlignment="1">
      <alignment horizontal="center" vertical="center" wrapText="1"/>
    </xf>
    <xf numFmtId="167" fontId="5" fillId="3" borderId="0" xfId="0" applyNumberFormat="1" applyFont="1" applyFill="1" applyAlignment="1">
      <alignment horizontal="center" vertical="center"/>
    </xf>
    <xf numFmtId="4" fontId="0" fillId="0" borderId="2" xfId="0" applyNumberFormat="1" applyBorder="1" applyAlignment="1">
      <alignment horizontal="center"/>
    </xf>
    <xf numFmtId="0" fontId="5" fillId="0" borderId="2" xfId="0" applyFont="1" applyFill="1" applyBorder="1" applyAlignment="1">
      <alignment horizontal="centerContinuous" vertical="center" wrapText="1"/>
    </xf>
    <xf numFmtId="0" fontId="0" fillId="5" borderId="2" xfId="0" applyFill="1" applyBorder="1" applyAlignment="1">
      <alignment horizontal="center"/>
    </xf>
    <xf numFmtId="2" fontId="0" fillId="5" borderId="2" xfId="0" applyNumberFormat="1" applyFill="1" applyBorder="1" applyAlignment="1">
      <alignment horizontal="center"/>
    </xf>
    <xf numFmtId="4" fontId="5" fillId="0" borderId="2" xfId="0" applyNumberFormat="1" applyFont="1" applyBorder="1" applyAlignment="1">
      <alignment horizontal="right"/>
    </xf>
    <xf numFmtId="0" fontId="0" fillId="5" borderId="2" xfId="0" applyFill="1" applyBorder="1" applyAlignment="1">
      <alignment wrapText="1"/>
    </xf>
    <xf numFmtId="4" fontId="0" fillId="3" borderId="2" xfId="0" applyNumberFormat="1" applyFont="1" applyFill="1" applyBorder="1" applyAlignment="1">
      <alignment horizontal="right" vertical="center"/>
    </xf>
    <xf numFmtId="2" fontId="0" fillId="0" borderId="0" xfId="0" applyNumberFormat="1"/>
    <xf numFmtId="4" fontId="0" fillId="0" borderId="2" xfId="0" applyNumberFormat="1" applyBorder="1" applyAlignment="1">
      <alignment horizontal="right" vertical="center"/>
    </xf>
    <xf numFmtId="0" fontId="2" fillId="5" borderId="2" xfId="0" applyFont="1" applyFill="1" applyBorder="1"/>
    <xf numFmtId="0" fontId="2" fillId="0" borderId="2" xfId="0" applyFont="1" applyBorder="1" applyAlignment="1">
      <alignment horizontal="center"/>
    </xf>
    <xf numFmtId="4" fontId="2" fillId="0" borderId="2" xfId="0" applyNumberFormat="1" applyFont="1" applyBorder="1" applyAlignment="1">
      <alignment horizontal="right"/>
    </xf>
    <xf numFmtId="3" fontId="2" fillId="0" borderId="2" xfId="0" applyNumberFormat="1" applyFont="1" applyBorder="1" applyAlignment="1">
      <alignment horizontal="center"/>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4" fontId="0"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Border="1" applyAlignment="1">
      <alignment vertical="center" wrapText="1"/>
    </xf>
    <xf numFmtId="0" fontId="0" fillId="0" borderId="2" xfId="0" applyFont="1" applyBorder="1" applyAlignment="1">
      <alignment vertical="center" wrapText="1"/>
    </xf>
    <xf numFmtId="4" fontId="5"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xf>
    <xf numFmtId="4" fontId="5"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2"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8" fillId="0" borderId="2"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0" fontId="5" fillId="0" borderId="26" xfId="0" applyFont="1" applyFill="1" applyBorder="1"/>
    <xf numFmtId="0" fontId="0" fillId="0" borderId="0" xfId="0" applyFont="1" applyFill="1" applyAlignment="1">
      <alignment vertical="center"/>
    </xf>
    <xf numFmtId="0" fontId="5" fillId="0" borderId="2"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0" fontId="0" fillId="0" borderId="0" xfId="0"/>
    <xf numFmtId="0" fontId="16" fillId="0" borderId="2" xfId="0" applyFont="1" applyBorder="1" applyAlignment="1">
      <alignment horizontal="center" vertical="center" wrapText="1"/>
    </xf>
    <xf numFmtId="0" fontId="5" fillId="3" borderId="1" xfId="0" applyFont="1" applyFill="1" applyBorder="1" applyAlignment="1">
      <alignment horizontal="center" vertical="center"/>
    </xf>
    <xf numFmtId="0" fontId="5" fillId="3" borderId="7" xfId="0" applyFont="1" applyFill="1" applyBorder="1" applyAlignment="1">
      <alignment horizontal="center" vertical="center"/>
    </xf>
    <xf numFmtId="2"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4" fontId="5" fillId="3"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0" borderId="1" xfId="0"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 xfId="0" applyFont="1" applyFill="1" applyBorder="1" applyAlignment="1">
      <alignment horizontal="center" vertical="center"/>
    </xf>
    <xf numFmtId="17" fontId="5" fillId="0" borderId="2"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vertical="center" wrapText="1"/>
    </xf>
    <xf numFmtId="4" fontId="5"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3" fontId="5"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2" xfId="0" applyFont="1" applyFill="1" applyBorder="1" applyAlignment="1">
      <alignment horizontal="left" vertical="center"/>
    </xf>
    <xf numFmtId="0" fontId="5" fillId="0" borderId="2" xfId="0" applyFont="1" applyFill="1" applyBorder="1" applyAlignment="1">
      <alignment wrapText="1"/>
    </xf>
    <xf numFmtId="0" fontId="6" fillId="0" borderId="2" xfId="0"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2" xfId="34" applyFont="1" applyFill="1" applyBorder="1" applyAlignment="1">
      <alignment horizontal="center" vertical="center" wrapText="1"/>
    </xf>
    <xf numFmtId="17" fontId="5" fillId="0" borderId="2" xfId="34" applyNumberFormat="1" applyFont="1" applyFill="1" applyBorder="1" applyAlignment="1">
      <alignment horizontal="center" vertical="center" wrapText="1"/>
    </xf>
    <xf numFmtId="0" fontId="6" fillId="0" borderId="2" xfId="34" applyFont="1" applyFill="1" applyBorder="1" applyAlignment="1">
      <alignment horizontal="center" vertical="center" wrapText="1"/>
    </xf>
    <xf numFmtId="4" fontId="5" fillId="0" borderId="2" xfId="34"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4" fillId="3" borderId="0" xfId="0" applyFont="1" applyFill="1" applyAlignment="1">
      <alignment horizontal="center" vertical="center"/>
    </xf>
    <xf numFmtId="0" fontId="16" fillId="3" borderId="2"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xf>
    <xf numFmtId="4" fontId="0" fillId="3" borderId="2" xfId="0" applyNumberFormat="1" applyFont="1" applyFill="1" applyBorder="1"/>
    <xf numFmtId="0" fontId="0" fillId="3" borderId="0" xfId="0" applyFont="1" applyFill="1" applyBorder="1"/>
    <xf numFmtId="0" fontId="5" fillId="3" borderId="2" xfId="0" applyNumberFormat="1" applyFont="1" applyFill="1" applyBorder="1" applyAlignment="1">
      <alignment horizontal="center" vertical="center" wrapText="1"/>
    </xf>
    <xf numFmtId="4" fontId="5" fillId="3" borderId="7"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0" fillId="0" borderId="4" xfId="0" applyBorder="1" applyAlignment="1">
      <alignment horizontal="center"/>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4" fontId="5" fillId="0" borderId="1" xfId="0" applyNumberFormat="1" applyFont="1" applyFill="1" applyBorder="1" applyAlignment="1">
      <alignment horizontal="center" vertical="center"/>
    </xf>
    <xf numFmtId="4" fontId="0" fillId="0" borderId="1" xfId="0" applyNumberFormat="1" applyFont="1" applyFill="1" applyBorder="1" applyAlignment="1">
      <alignment horizontal="center" vertical="center"/>
    </xf>
    <xf numFmtId="0" fontId="5" fillId="0" borderId="2"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168" fontId="5" fillId="0" borderId="2" xfId="0" applyNumberFormat="1" applyFont="1" applyFill="1" applyBorder="1" applyAlignment="1">
      <alignment horizontal="center" vertical="center" wrapText="1"/>
    </xf>
    <xf numFmtId="0" fontId="0" fillId="0" borderId="2" xfId="0" applyFont="1" applyFill="1" applyBorder="1" applyAlignment="1">
      <alignment horizontal="left" vertical="center"/>
    </xf>
    <xf numFmtId="0" fontId="16"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5" fillId="0" borderId="2" xfId="0" applyFont="1" applyFill="1" applyBorder="1" applyAlignment="1">
      <alignment vertical="center"/>
    </xf>
    <xf numFmtId="0" fontId="5" fillId="0" borderId="2" xfId="0" applyFont="1" applyFill="1" applyBorder="1" applyAlignment="1">
      <alignment horizontal="left" vertical="center"/>
    </xf>
    <xf numFmtId="4" fontId="5" fillId="0" borderId="2" xfId="0" applyNumberFormat="1" applyFont="1" applyFill="1" applyBorder="1" applyAlignment="1">
      <alignment vertical="center"/>
    </xf>
    <xf numFmtId="0" fontId="5" fillId="0" borderId="7" xfId="0" applyFont="1" applyFill="1" applyBorder="1" applyAlignment="1">
      <alignment horizontal="center"/>
    </xf>
    <xf numFmtId="0" fontId="5" fillId="0" borderId="5" xfId="0" applyFont="1" applyFill="1" applyBorder="1" applyAlignment="1">
      <alignment wrapText="1"/>
    </xf>
    <xf numFmtId="0" fontId="6" fillId="0" borderId="2" xfId="0"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2" xfId="34" applyFont="1" applyFill="1" applyBorder="1" applyAlignment="1">
      <alignment horizontal="center" vertical="center" wrapText="1"/>
    </xf>
    <xf numFmtId="0" fontId="6" fillId="0" borderId="2" xfId="34" applyFont="1" applyFill="1" applyBorder="1" applyAlignment="1">
      <alignment horizontal="center" vertical="center" wrapText="1"/>
    </xf>
    <xf numFmtId="17" fontId="5" fillId="0" borderId="2" xfId="34" applyNumberFormat="1" applyFont="1" applyFill="1" applyBorder="1" applyAlignment="1">
      <alignment horizontal="center" vertical="center" wrapText="1"/>
    </xf>
    <xf numFmtId="4" fontId="5" fillId="0" borderId="2" xfId="34"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center" vertical="center" wrapText="1"/>
    </xf>
    <xf numFmtId="17" fontId="13" fillId="0" borderId="2" xfId="0" applyNumberFormat="1" applyFont="1" applyFill="1" applyBorder="1" applyAlignment="1">
      <alignment horizontal="center" vertical="center" wrapText="1"/>
    </xf>
    <xf numFmtId="4" fontId="13" fillId="0" borderId="2" xfId="0" applyNumberFormat="1" applyFont="1" applyFill="1" applyBorder="1" applyAlignment="1">
      <alignment horizontal="center" vertical="center"/>
    </xf>
    <xf numFmtId="4" fontId="5" fillId="0" borderId="5" xfId="0" quotePrefix="1"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16"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0" fontId="38" fillId="0" borderId="2" xfId="0" applyFont="1" applyFill="1" applyBorder="1" applyAlignment="1">
      <alignment horizontal="center" vertical="center" wrapText="1"/>
    </xf>
    <xf numFmtId="0" fontId="5" fillId="0" borderId="2" xfId="0" applyFont="1" applyFill="1" applyBorder="1" applyAlignment="1">
      <alignment horizontal="center"/>
    </xf>
    <xf numFmtId="17" fontId="37" fillId="0" borderId="2" xfId="0" applyNumberFormat="1"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0" applyNumberFormat="1" applyFont="1" applyFill="1" applyBorder="1" applyAlignment="1">
      <alignment horizontal="center" vertical="center" wrapText="1"/>
    </xf>
    <xf numFmtId="0" fontId="41" fillId="0" borderId="2" xfId="32" applyFont="1" applyFill="1" applyBorder="1" applyAlignment="1">
      <alignment horizontal="center" vertical="center" wrapText="1"/>
    </xf>
    <xf numFmtId="0" fontId="40" fillId="0" borderId="2" xfId="32"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0" fontId="40" fillId="0" borderId="2" xfId="0" applyNumberFormat="1" applyFont="1" applyFill="1" applyBorder="1" applyAlignment="1">
      <alignment horizontal="center" vertical="center" wrapText="1"/>
    </xf>
    <xf numFmtId="0" fontId="41" fillId="0" borderId="2" xfId="0" applyFont="1" applyFill="1" applyBorder="1" applyAlignment="1">
      <alignment horizontal="center" vertical="center" wrapText="1"/>
    </xf>
    <xf numFmtId="0" fontId="36" fillId="0" borderId="2" xfId="0" applyFont="1" applyFill="1" applyBorder="1" applyAlignment="1">
      <alignment horizontal="center" vertical="center"/>
    </xf>
    <xf numFmtId="0" fontId="36" fillId="0" borderId="2" xfId="0" applyFont="1" applyFill="1" applyBorder="1" applyAlignment="1">
      <alignment horizontal="left" vertical="center" wrapText="1"/>
    </xf>
    <xf numFmtId="4" fontId="37" fillId="0" borderId="2" xfId="0" applyNumberFormat="1" applyFont="1" applyFill="1" applyBorder="1" applyAlignment="1">
      <alignment horizontal="center" vertical="center" wrapText="1"/>
    </xf>
    <xf numFmtId="167" fontId="0" fillId="0" borderId="0" xfId="0" applyNumberFormat="1" applyFill="1" applyAlignment="1">
      <alignment horizontal="center" vertical="center"/>
    </xf>
    <xf numFmtId="0" fontId="3" fillId="0" borderId="1" xfId="0" applyFont="1" applyFill="1" applyBorder="1" applyAlignment="1">
      <alignment horizontal="center" vertical="center"/>
    </xf>
    <xf numFmtId="0" fontId="0" fillId="0" borderId="0" xfId="0" applyFill="1" applyAlignment="1">
      <alignment horizontal="center" vertical="center"/>
    </xf>
    <xf numFmtId="0" fontId="0" fillId="0" borderId="2" xfId="0" applyFill="1" applyBorder="1" applyAlignment="1">
      <alignment vertical="center" wrapText="1"/>
    </xf>
    <xf numFmtId="4" fontId="0" fillId="0" borderId="2" xfId="0" applyNumberFormat="1" applyFill="1" applyBorder="1" applyAlignment="1">
      <alignment horizontal="center" vertical="center" wrapText="1"/>
    </xf>
    <xf numFmtId="171" fontId="5" fillId="0" borderId="25" xfId="8" applyFont="1" applyFill="1" applyBorder="1" applyAlignment="1">
      <alignment horizontal="center" vertical="center" wrapText="1"/>
    </xf>
    <xf numFmtId="0" fontId="5" fillId="3" borderId="5" xfId="0"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2" xfId="0" applyFont="1" applyBorder="1" applyAlignment="1">
      <alignment horizontal="center" vertical="center" wrapText="1"/>
    </xf>
    <xf numFmtId="4" fontId="0" fillId="0" borderId="2" xfId="0" applyNumberFormat="1" applyFont="1" applyFill="1" applyBorder="1" applyAlignment="1">
      <alignment horizontal="center" vertical="center"/>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2" xfId="0" applyFont="1" applyBorder="1" applyAlignment="1">
      <alignment vertical="center" wrapText="1"/>
    </xf>
    <xf numFmtId="4" fontId="5" fillId="0" borderId="2" xfId="0" applyNumberFormat="1" applyFont="1" applyFill="1" applyBorder="1" applyAlignment="1">
      <alignment horizontal="center" vertical="center" wrapText="1"/>
    </xf>
    <xf numFmtId="0" fontId="8" fillId="2" borderId="5" xfId="0" applyFont="1" applyFill="1" applyBorder="1" applyAlignment="1">
      <alignment vertical="center" wrapText="1"/>
    </xf>
    <xf numFmtId="0" fontId="5" fillId="0" borderId="2" xfId="0" applyFont="1" applyFill="1" applyBorder="1" applyAlignment="1">
      <alignment wrapText="1"/>
    </xf>
    <xf numFmtId="4" fontId="3" fillId="4" borderId="2" xfId="0" applyNumberFormat="1"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vertical="center"/>
    </xf>
    <xf numFmtId="4" fontId="0" fillId="0" borderId="1" xfId="0" applyNumberFormat="1" applyFont="1" applyFill="1" applyBorder="1" applyAlignment="1">
      <alignment vertical="center"/>
    </xf>
    <xf numFmtId="3" fontId="0" fillId="0" borderId="2" xfId="0" applyNumberFormat="1" applyFont="1" applyFill="1" applyBorder="1" applyAlignment="1">
      <alignment horizontal="center"/>
    </xf>
    <xf numFmtId="4" fontId="0" fillId="0" borderId="2" xfId="0" applyNumberFormat="1" applyFont="1" applyFill="1" applyBorder="1"/>
    <xf numFmtId="0" fontId="0" fillId="0" borderId="14" xfId="0" applyFill="1" applyBorder="1" applyAlignment="1">
      <alignment horizontal="center" vertical="center" wrapText="1"/>
    </xf>
    <xf numFmtId="0" fontId="5" fillId="0" borderId="0" xfId="0" applyFont="1" applyFill="1" applyBorder="1" applyAlignment="1">
      <alignment horizontal="center" vertical="center"/>
    </xf>
    <xf numFmtId="168" fontId="0" fillId="0" borderId="2" xfId="0" applyNumberFormat="1" applyFont="1" applyFill="1" applyBorder="1" applyAlignment="1">
      <alignment horizontal="center" vertical="center" wrapText="1"/>
    </xf>
    <xf numFmtId="168" fontId="0" fillId="0" borderId="2" xfId="0" applyNumberFormat="1" applyFont="1" applyFill="1" applyBorder="1" applyAlignment="1">
      <alignment wrapText="1"/>
    </xf>
    <xf numFmtId="168" fontId="5" fillId="0" borderId="2" xfId="0" applyNumberFormat="1" applyFont="1" applyFill="1" applyBorder="1" applyAlignment="1">
      <alignment wrapText="1"/>
    </xf>
    <xf numFmtId="0" fontId="6" fillId="0" borderId="0" xfId="0" applyFont="1" applyFill="1" applyAlignment="1">
      <alignment horizontal="center" vertical="center" wrapText="1"/>
    </xf>
    <xf numFmtId="0" fontId="5" fillId="0" borderId="1" xfId="0" applyFont="1" applyFill="1" applyBorder="1"/>
    <xf numFmtId="0" fontId="5" fillId="0" borderId="4" xfId="7" applyFont="1" applyFill="1" applyBorder="1" applyAlignment="1">
      <alignment horizontal="center" vertical="center" wrapText="1"/>
    </xf>
    <xf numFmtId="0" fontId="5" fillId="2" borderId="2" xfId="0" applyFont="1" applyFill="1" applyBorder="1" applyAlignment="1">
      <alignment horizontal="center" vertical="center" wrapText="1"/>
    </xf>
    <xf numFmtId="0" fontId="0" fillId="5" borderId="2" xfId="0" applyFill="1" applyBorder="1" applyAlignment="1">
      <alignment horizontal="center"/>
    </xf>
    <xf numFmtId="0" fontId="16" fillId="3" borderId="1"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5" xfId="0" applyFont="1" applyFill="1" applyBorder="1" applyAlignment="1">
      <alignment horizontal="center" vertical="center" wrapText="1"/>
    </xf>
    <xf numFmtId="4" fontId="16" fillId="3" borderId="1" xfId="0" applyNumberFormat="1" applyFont="1" applyFill="1" applyBorder="1" applyAlignment="1">
      <alignment horizontal="center" vertical="center" wrapText="1"/>
    </xf>
    <xf numFmtId="4" fontId="16" fillId="3" borderId="7" xfId="0" applyNumberFormat="1" applyFont="1" applyFill="1" applyBorder="1" applyAlignment="1">
      <alignment horizontal="center" vertical="center" wrapText="1"/>
    </xf>
    <xf numFmtId="4" fontId="16" fillId="3" borderId="5" xfId="0" applyNumberFormat="1" applyFont="1" applyFill="1" applyBorder="1" applyAlignment="1">
      <alignment horizontal="center" vertical="center" wrapText="1"/>
    </xf>
    <xf numFmtId="4" fontId="16" fillId="3" borderId="1" xfId="0" applyNumberFormat="1" applyFont="1" applyFill="1" applyBorder="1" applyAlignment="1">
      <alignment horizontal="center" vertical="center"/>
    </xf>
    <xf numFmtId="4" fontId="16" fillId="3" borderId="7" xfId="0" applyNumberFormat="1" applyFont="1" applyFill="1" applyBorder="1" applyAlignment="1">
      <alignment horizontal="center" vertical="center"/>
    </xf>
    <xf numFmtId="4" fontId="16" fillId="3" borderId="5"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0" borderId="4" xfId="0" applyBorder="1" applyAlignment="1">
      <alignment horizontal="center"/>
    </xf>
    <xf numFmtId="4" fontId="3" fillId="2" borderId="2"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0" fillId="0" borderId="2" xfId="0" applyNumberFormat="1" applyFont="1" applyFill="1" applyBorder="1" applyAlignment="1">
      <alignment horizontal="center" vertical="center"/>
    </xf>
    <xf numFmtId="0" fontId="0" fillId="0" borderId="2" xfId="0" applyFont="1" applyBorder="1" applyAlignment="1">
      <alignment horizontal="center" vertical="center"/>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4" fontId="0" fillId="0" borderId="1" xfId="0" applyNumberFormat="1" applyFont="1" applyFill="1" applyBorder="1" applyAlignment="1">
      <alignment horizontal="center" vertical="center" wrapText="1"/>
    </xf>
    <xf numFmtId="4" fontId="0" fillId="0" borderId="5" xfId="0" applyNumberFormat="1" applyFont="1" applyFill="1" applyBorder="1" applyAlignment="1">
      <alignment horizontal="center" vertical="center" wrapText="1"/>
    </xf>
    <xf numFmtId="2" fontId="0" fillId="0" borderId="1" xfId="0" applyNumberFormat="1" applyFont="1" applyFill="1" applyBorder="1" applyAlignment="1">
      <alignment horizontal="center" vertical="center"/>
    </xf>
    <xf numFmtId="2" fontId="0" fillId="0" borderId="5" xfId="0" applyNumberFormat="1" applyFont="1" applyFill="1" applyBorder="1" applyAlignment="1">
      <alignment horizontal="center" vertical="center"/>
    </xf>
    <xf numFmtId="4" fontId="0" fillId="0" borderId="2" xfId="0" applyNumberFormat="1" applyFont="1" applyBorder="1" applyAlignment="1">
      <alignment horizontal="center" vertical="center" wrapText="1"/>
    </xf>
    <xf numFmtId="2" fontId="0" fillId="0" borderId="2" xfId="0" applyNumberFormat="1" applyFont="1" applyBorder="1" applyAlignment="1">
      <alignment horizontal="center" vertical="center"/>
    </xf>
    <xf numFmtId="0" fontId="0" fillId="0" borderId="7" xfId="0" applyFont="1" applyFill="1" applyBorder="1" applyAlignment="1">
      <alignment horizontal="center" vertical="center" wrapText="1"/>
    </xf>
    <xf numFmtId="4" fontId="0" fillId="0" borderId="7"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7" xfId="0" applyNumberFormat="1" applyFont="1" applyFill="1" applyBorder="1" applyAlignment="1">
      <alignment horizontal="center" vertical="center" wrapText="1"/>
    </xf>
    <xf numFmtId="0" fontId="0" fillId="0" borderId="5"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0" fillId="3" borderId="1" xfId="0" applyFont="1" applyFill="1" applyBorder="1" applyAlignment="1">
      <alignment horizontal="center" vertical="center" wrapText="1"/>
    </xf>
    <xf numFmtId="0" fontId="0" fillId="3" borderId="5" xfId="0" applyFont="1" applyFill="1" applyBorder="1" applyAlignment="1">
      <alignment horizontal="center" vertical="center" wrapText="1"/>
    </xf>
    <xf numFmtId="4" fontId="0" fillId="3" borderId="1"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7" xfId="0" applyFont="1" applyBorder="1" applyAlignment="1">
      <alignment horizontal="center" vertical="center"/>
    </xf>
    <xf numFmtId="0" fontId="5" fillId="3" borderId="1"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5" xfId="0" applyFont="1" applyFill="1" applyBorder="1" applyAlignment="1">
      <alignment horizontal="center" vertical="center"/>
    </xf>
    <xf numFmtId="2" fontId="5" fillId="3" borderId="1"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2" fontId="5" fillId="3" borderId="5"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2" fontId="5" fillId="3" borderId="1" xfId="0" applyNumberFormat="1" applyFont="1" applyFill="1" applyBorder="1" applyAlignment="1">
      <alignment horizontal="center" vertical="center"/>
    </xf>
    <xf numFmtId="2" fontId="5" fillId="3" borderId="7" xfId="0" applyNumberFormat="1" applyFont="1" applyFill="1" applyBorder="1" applyAlignment="1">
      <alignment horizontal="center" vertical="center"/>
    </xf>
    <xf numFmtId="2" fontId="5" fillId="3" borderId="5" xfId="0" applyNumberFormat="1" applyFont="1" applyFill="1" applyBorder="1" applyAlignment="1">
      <alignment horizontal="center" vertical="center"/>
    </xf>
    <xf numFmtId="4" fontId="5" fillId="3" borderId="1" xfId="0" applyNumberFormat="1" applyFont="1" applyFill="1" applyBorder="1" applyAlignment="1">
      <alignment horizontal="center" vertical="center"/>
    </xf>
    <xf numFmtId="4" fontId="5" fillId="3" borderId="7" xfId="0" applyNumberFormat="1" applyFont="1" applyFill="1" applyBorder="1" applyAlignment="1">
      <alignment horizontal="center" vertical="center"/>
    </xf>
    <xf numFmtId="4" fontId="5" fillId="3" borderId="5"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7" xfId="0" applyFont="1" applyFill="1" applyBorder="1" applyAlignment="1">
      <alignment horizontal="center" vertical="center" wrapText="1"/>
    </xf>
    <xf numFmtId="2"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4" fontId="5" fillId="0" borderId="2" xfId="1"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7" xfId="0"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0" borderId="7"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7" xfId="0" applyNumberFormat="1" applyFont="1" applyFill="1" applyBorder="1" applyAlignment="1">
      <alignment horizontal="center" vertical="center" wrapText="1"/>
    </xf>
    <xf numFmtId="2" fontId="5" fillId="0" borderId="5"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2" fontId="5" fillId="0" borderId="7" xfId="0" applyNumberFormat="1" applyFont="1" applyFill="1" applyBorder="1" applyAlignment="1">
      <alignment horizontal="center" vertical="center"/>
    </xf>
    <xf numFmtId="2" fontId="5" fillId="0" borderId="5" xfId="0" applyNumberFormat="1" applyFont="1" applyFill="1" applyBorder="1" applyAlignment="1">
      <alignment horizontal="center" vertical="center"/>
    </xf>
    <xf numFmtId="4" fontId="5" fillId="0" borderId="1" xfId="1" applyNumberFormat="1" applyFont="1" applyFill="1" applyBorder="1" applyAlignment="1">
      <alignment horizontal="center" vertical="center"/>
    </xf>
    <xf numFmtId="4" fontId="5" fillId="0" borderId="7" xfId="1" applyNumberFormat="1" applyFont="1" applyFill="1" applyBorder="1" applyAlignment="1">
      <alignment horizontal="center" vertical="center"/>
    </xf>
    <xf numFmtId="4" fontId="5" fillId="0" borderId="5" xfId="1" applyNumberFormat="1" applyFont="1" applyFill="1" applyBorder="1" applyAlignment="1">
      <alignment horizontal="center" vertical="center"/>
    </xf>
    <xf numFmtId="0" fontId="2" fillId="0" borderId="7" xfId="0" applyFont="1" applyFill="1" applyBorder="1" applyAlignment="1">
      <alignment horizontal="center" vertical="center" wrapText="1"/>
    </xf>
    <xf numFmtId="0" fontId="5" fillId="0" borderId="5" xfId="0" applyFont="1" applyFill="1" applyBorder="1" applyAlignment="1">
      <alignment horizontal="center" vertical="center"/>
    </xf>
    <xf numFmtId="2" fontId="0" fillId="0" borderId="7" xfId="0" applyNumberFormat="1" applyFont="1" applyFill="1" applyBorder="1" applyAlignment="1">
      <alignment horizontal="center" vertical="center"/>
    </xf>
    <xf numFmtId="4" fontId="0" fillId="0" borderId="1" xfId="0" applyNumberFormat="1" applyFont="1" applyFill="1" applyBorder="1" applyAlignment="1">
      <alignment horizontal="center" vertical="center"/>
    </xf>
    <xf numFmtId="4" fontId="0" fillId="0" borderId="7" xfId="0" applyNumberFormat="1" applyFont="1" applyFill="1" applyBorder="1" applyAlignment="1">
      <alignment horizontal="center" vertical="center"/>
    </xf>
    <xf numFmtId="4" fontId="0" fillId="0" borderId="5" xfId="0" applyNumberFormat="1" applyFont="1" applyFill="1" applyBorder="1" applyAlignment="1">
      <alignment horizontal="center" vertical="center"/>
    </xf>
    <xf numFmtId="2" fontId="0" fillId="0" borderId="1" xfId="0" applyNumberFormat="1" applyFont="1" applyFill="1" applyBorder="1" applyAlignment="1">
      <alignment horizontal="center" vertical="center" wrapText="1"/>
    </xf>
    <xf numFmtId="2" fontId="0" fillId="0" borderId="7" xfId="0" applyNumberFormat="1" applyFont="1" applyFill="1" applyBorder="1" applyAlignment="1">
      <alignment horizontal="center" vertical="center" wrapText="1"/>
    </xf>
    <xf numFmtId="2" fontId="0" fillId="0" borderId="5" xfId="0" applyNumberFormat="1" applyFont="1" applyFill="1" applyBorder="1" applyAlignment="1">
      <alignment horizontal="center" vertical="center" wrapText="1"/>
    </xf>
    <xf numFmtId="4" fontId="0" fillId="0" borderId="1" xfId="1" applyNumberFormat="1" applyFont="1" applyFill="1" applyBorder="1" applyAlignment="1">
      <alignment horizontal="center" vertical="center"/>
    </xf>
    <xf numFmtId="4" fontId="0" fillId="0" borderId="7" xfId="1" applyNumberFormat="1" applyFont="1" applyFill="1" applyBorder="1" applyAlignment="1">
      <alignment horizontal="center" vertical="center"/>
    </xf>
    <xf numFmtId="4" fontId="0" fillId="0" borderId="5" xfId="1" applyNumberFormat="1" applyFont="1" applyFill="1" applyBorder="1" applyAlignment="1">
      <alignment horizontal="center" vertical="center"/>
    </xf>
    <xf numFmtId="0" fontId="2" fillId="0" borderId="2"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16" fillId="3" borderId="1"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5" xfId="0" applyFont="1" applyFill="1" applyBorder="1" applyAlignment="1">
      <alignment horizontal="center" vertical="center"/>
    </xf>
    <xf numFmtId="0" fontId="5" fillId="3" borderId="2" xfId="0"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0" fontId="5" fillId="3" borderId="2" xfId="0" applyNumberFormat="1" applyFont="1" applyFill="1" applyBorder="1" applyAlignment="1">
      <alignment horizontal="center" vertical="center"/>
    </xf>
    <xf numFmtId="167" fontId="5" fillId="3" borderId="2" xfId="0" applyNumberFormat="1" applyFont="1" applyFill="1" applyBorder="1" applyAlignment="1">
      <alignment horizontal="center" vertical="center"/>
    </xf>
    <xf numFmtId="4" fontId="5" fillId="3" borderId="2" xfId="0" applyNumberFormat="1" applyFont="1" applyFill="1" applyBorder="1" applyAlignment="1">
      <alignment horizontal="center" vertical="center"/>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2" xfId="0" applyFont="1" applyFill="1" applyBorder="1" applyAlignment="1">
      <alignment horizontal="center" vertical="center"/>
    </xf>
    <xf numFmtId="167" fontId="5" fillId="0" borderId="2" xfId="0" applyNumberFormat="1" applyFont="1" applyFill="1" applyBorder="1" applyAlignment="1">
      <alignment horizontal="center" vertical="center"/>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167" fontId="5" fillId="3" borderId="1" xfId="0" applyNumberFormat="1" applyFont="1" applyFill="1" applyBorder="1" applyAlignment="1">
      <alignment horizontal="center" vertical="center" wrapText="1"/>
    </xf>
    <xf numFmtId="167" fontId="5" fillId="3" borderId="5" xfId="0" applyNumberFormat="1" applyFont="1" applyFill="1" applyBorder="1" applyAlignment="1">
      <alignment horizontal="center" vertical="center" wrapText="1"/>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wrapText="1"/>
    </xf>
    <xf numFmtId="2" fontId="0" fillId="0" borderId="2"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7" xfId="0" applyNumberFormat="1" applyFont="1" applyFill="1" applyBorder="1" applyAlignment="1">
      <alignment horizontal="center" vertical="center" wrapText="1"/>
    </xf>
    <xf numFmtId="0" fontId="5" fillId="3" borderId="5" xfId="0" applyNumberFormat="1" applyFont="1" applyFill="1" applyBorder="1" applyAlignment="1">
      <alignment horizontal="center" vertical="center" wrapText="1"/>
    </xf>
    <xf numFmtId="2" fontId="5" fillId="3" borderId="2" xfId="0" applyNumberFormat="1" applyFont="1" applyFill="1" applyBorder="1" applyAlignment="1">
      <alignment horizontal="center" vertical="center"/>
    </xf>
    <xf numFmtId="0" fontId="0" fillId="3" borderId="2" xfId="0" applyFont="1" applyFill="1" applyBorder="1" applyAlignment="1">
      <alignment horizontal="center" vertical="center" wrapText="1"/>
    </xf>
    <xf numFmtId="17" fontId="0" fillId="3" borderId="2" xfId="0" applyNumberFormat="1" applyFont="1" applyFill="1" applyBorder="1" applyAlignment="1">
      <alignment horizontal="center" vertical="center" wrapText="1"/>
    </xf>
    <xf numFmtId="2" fontId="0" fillId="3" borderId="2" xfId="0" applyNumberFormat="1" applyFont="1" applyFill="1" applyBorder="1" applyAlignment="1">
      <alignment horizontal="center" vertical="center"/>
    </xf>
    <xf numFmtId="2" fontId="0" fillId="3" borderId="2" xfId="0" applyNumberFormat="1"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0" fontId="0" fillId="4" borderId="3" xfId="0" applyFont="1" applyFill="1" applyBorder="1" applyAlignment="1">
      <alignment horizontal="center"/>
    </xf>
    <xf numFmtId="0" fontId="0" fillId="4" borderId="13" xfId="0" applyFont="1" applyFill="1" applyBorder="1" applyAlignment="1">
      <alignment horizontal="center"/>
    </xf>
    <xf numFmtId="0" fontId="0" fillId="4" borderId="2" xfId="0" applyFont="1" applyFill="1" applyBorder="1" applyAlignment="1">
      <alignment horizontal="center"/>
    </xf>
    <xf numFmtId="167" fontId="0" fillId="3" borderId="1" xfId="0" applyNumberFormat="1" applyFont="1" applyFill="1" applyBorder="1" applyAlignment="1">
      <alignment horizontal="center" vertical="center" wrapText="1"/>
    </xf>
    <xf numFmtId="167" fontId="0" fillId="3" borderId="5"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xf>
    <xf numFmtId="0" fontId="6" fillId="3" borderId="5" xfId="0" applyFont="1" applyFill="1" applyBorder="1" applyAlignment="1">
      <alignment horizontal="center" vertical="center"/>
    </xf>
    <xf numFmtId="17" fontId="5" fillId="3" borderId="1" xfId="0" applyNumberFormat="1" applyFont="1" applyFill="1" applyBorder="1" applyAlignment="1">
      <alignment horizontal="center" vertical="center" wrapText="1"/>
    </xf>
    <xf numFmtId="17" fontId="5" fillId="3" borderId="7" xfId="0" applyNumberFormat="1" applyFont="1" applyFill="1" applyBorder="1" applyAlignment="1">
      <alignment horizontal="center" vertical="center" wrapText="1"/>
    </xf>
    <xf numFmtId="17" fontId="5" fillId="3" borderId="5" xfId="0" applyNumberFormat="1" applyFont="1" applyFill="1" applyBorder="1" applyAlignment="1">
      <alignment horizontal="center" vertical="center" wrapText="1"/>
    </xf>
    <xf numFmtId="0" fontId="5" fillId="0" borderId="2" xfId="0" applyFont="1" applyBorder="1" applyAlignment="1">
      <alignment horizontal="center" vertical="center"/>
    </xf>
    <xf numFmtId="0" fontId="5" fillId="0" borderId="2" xfId="0" applyFont="1" applyFill="1" applyBorder="1" applyAlignment="1">
      <alignment horizontal="left" vertical="center" wrapText="1"/>
    </xf>
    <xf numFmtId="0" fontId="5" fillId="0" borderId="2" xfId="0" applyFont="1" applyBorder="1" applyAlignment="1">
      <alignment horizontal="left" vertical="center" wrapText="1"/>
    </xf>
    <xf numFmtId="0" fontId="0" fillId="0" borderId="2" xfId="0" applyFont="1" applyBorder="1" applyAlignment="1">
      <alignment horizontal="left" vertical="center" wrapText="1"/>
    </xf>
    <xf numFmtId="0" fontId="5" fillId="0" borderId="7" xfId="0" applyFont="1" applyBorder="1" applyAlignment="1">
      <alignment horizontal="center" vertical="center"/>
    </xf>
    <xf numFmtId="0" fontId="0" fillId="0" borderId="5" xfId="0" applyFont="1" applyBorder="1" applyAlignment="1">
      <alignment horizontal="center" vertical="center"/>
    </xf>
    <xf numFmtId="0" fontId="8" fillId="3" borderId="2" xfId="0" applyFont="1" applyFill="1" applyBorder="1" applyAlignment="1">
      <alignment horizontal="center" vertical="center"/>
    </xf>
    <xf numFmtId="17" fontId="5" fillId="0" borderId="1" xfId="0" applyNumberFormat="1"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5" fillId="0" borderId="1"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1" xfId="0" applyFont="1" applyBorder="1" applyAlignment="1"/>
    <xf numFmtId="0" fontId="0" fillId="0" borderId="5" xfId="0" applyFont="1" applyBorder="1" applyAlignment="1"/>
    <xf numFmtId="0" fontId="0" fillId="0" borderId="1" xfId="0" applyFont="1" applyBorder="1" applyAlignment="1">
      <alignment vertical="center" wrapText="1"/>
    </xf>
    <xf numFmtId="0" fontId="0" fillId="0" borderId="5" xfId="0" applyFont="1" applyBorder="1" applyAlignment="1">
      <alignment vertical="center" wrapText="1"/>
    </xf>
    <xf numFmtId="167" fontId="0" fillId="0" borderId="2" xfId="0" applyNumberFormat="1" applyFont="1" applyBorder="1" applyAlignment="1">
      <alignment vertical="center" wrapText="1"/>
    </xf>
    <xf numFmtId="0" fontId="0" fillId="0" borderId="2" xfId="0" applyFont="1" applyBorder="1" applyAlignment="1">
      <alignment vertical="center" wrapText="1"/>
    </xf>
    <xf numFmtId="4" fontId="0" fillId="0" borderId="1" xfId="0" applyNumberFormat="1" applyFont="1" applyBorder="1" applyAlignment="1">
      <alignment horizontal="center" vertical="center" wrapText="1"/>
    </xf>
    <xf numFmtId="0" fontId="9" fillId="0" borderId="2" xfId="0" applyFont="1" applyFill="1" applyBorder="1" applyAlignment="1"/>
    <xf numFmtId="0" fontId="0" fillId="0" borderId="2" xfId="0" applyFont="1" applyBorder="1" applyAlignment="1"/>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Border="1" applyAlignment="1">
      <alignment vertical="center" wrapText="1"/>
    </xf>
    <xf numFmtId="0" fontId="0" fillId="0" borderId="5" xfId="0" applyFont="1" applyBorder="1" applyAlignment="1">
      <alignment horizontal="left" vertical="center" wrapText="1"/>
    </xf>
    <xf numFmtId="0" fontId="5" fillId="0" borderId="1" xfId="0" applyFont="1" applyFill="1" applyBorder="1" applyAlignment="1">
      <alignment horizontal="center"/>
    </xf>
    <xf numFmtId="0" fontId="5" fillId="0" borderId="5" xfId="0" applyFont="1" applyFill="1" applyBorder="1" applyAlignment="1">
      <alignment horizontal="center"/>
    </xf>
    <xf numFmtId="0" fontId="9" fillId="0" borderId="2" xfId="0" applyFont="1" applyFill="1" applyBorder="1" applyAlignment="1">
      <alignment horizontal="center"/>
    </xf>
    <xf numFmtId="0" fontId="0" fillId="0" borderId="2" xfId="0" applyFont="1" applyBorder="1" applyAlignment="1">
      <alignment horizontal="center"/>
    </xf>
    <xf numFmtId="0" fontId="5" fillId="0" borderId="1" xfId="0" applyFont="1" applyFill="1" applyBorder="1" applyAlignment="1">
      <alignment vertical="center" wrapText="1"/>
    </xf>
    <xf numFmtId="0" fontId="5" fillId="0" borderId="5" xfId="0" applyFont="1" applyBorder="1" applyAlignment="1">
      <alignment vertical="center" wrapText="1"/>
    </xf>
    <xf numFmtId="0" fontId="9" fillId="0" borderId="1" xfId="0" applyFont="1" applyFill="1" applyBorder="1" applyAlignment="1"/>
    <xf numFmtId="0" fontId="0" fillId="0" borderId="5" xfId="0" applyFont="1" applyBorder="1" applyAlignment="1">
      <alignment horizont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4" fontId="8" fillId="3" borderId="1" xfId="0" applyNumberFormat="1" applyFont="1" applyFill="1" applyBorder="1" applyAlignment="1">
      <alignment horizontal="center" vertical="center" wrapText="1"/>
    </xf>
    <xf numFmtId="4" fontId="8" fillId="3" borderId="7" xfId="0" applyNumberFormat="1" applyFont="1" applyFill="1" applyBorder="1" applyAlignment="1">
      <alignment horizontal="center" vertical="center" wrapText="1"/>
    </xf>
    <xf numFmtId="4" fontId="8" fillId="3" borderId="5"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0" fontId="0" fillId="0" borderId="7" xfId="0" applyFont="1" applyBorder="1" applyAlignment="1">
      <alignment horizontal="center" vertical="center" wrapText="1"/>
    </xf>
    <xf numFmtId="4" fontId="0" fillId="0" borderId="7"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4" fontId="5" fillId="0" borderId="2"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 fontId="5" fillId="3" borderId="7"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5" xfId="0" applyFont="1" applyFill="1" applyBorder="1" applyAlignment="1">
      <alignment horizontal="center" vertical="center"/>
    </xf>
    <xf numFmtId="3" fontId="14" fillId="0" borderId="1" xfId="0" applyNumberFormat="1" applyFont="1" applyFill="1" applyBorder="1" applyAlignment="1">
      <alignment horizontal="center" vertical="center" wrapText="1"/>
    </xf>
    <xf numFmtId="3" fontId="14" fillId="0" borderId="5" xfId="0" applyNumberFormat="1" applyFont="1" applyFill="1" applyBorder="1" applyAlignment="1">
      <alignment horizontal="center" vertical="center" wrapText="1"/>
    </xf>
    <xf numFmtId="0" fontId="14" fillId="0" borderId="7" xfId="0" applyFont="1" applyFill="1" applyBorder="1" applyAlignment="1">
      <alignment horizontal="center" vertical="center" wrapText="1"/>
    </xf>
    <xf numFmtId="3" fontId="0" fillId="0" borderId="1" xfId="0" applyNumberFormat="1" applyFont="1" applyFill="1" applyBorder="1" applyAlignment="1">
      <alignment horizontal="center" vertical="center" wrapText="1"/>
    </xf>
    <xf numFmtId="3" fontId="0" fillId="0" borderId="5" xfId="0" applyNumberFormat="1" applyFont="1" applyFill="1" applyBorder="1" applyAlignment="1">
      <alignment horizontal="center" vertical="center" wrapText="1"/>
    </xf>
    <xf numFmtId="168" fontId="5" fillId="0" borderId="1" xfId="0" applyNumberFormat="1" applyFont="1" applyFill="1" applyBorder="1" applyAlignment="1">
      <alignment horizontal="center" vertical="center" wrapText="1"/>
    </xf>
    <xf numFmtId="168" fontId="5" fillId="0" borderId="7" xfId="0" applyNumberFormat="1" applyFont="1" applyFill="1" applyBorder="1" applyAlignment="1">
      <alignment horizontal="center" vertical="center" wrapText="1"/>
    </xf>
    <xf numFmtId="168" fontId="5" fillId="0" borderId="5"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167" fontId="5" fillId="0" borderId="2"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67" fontId="5" fillId="0" borderId="1" xfId="0" applyNumberFormat="1" applyFont="1" applyFill="1" applyBorder="1" applyAlignment="1">
      <alignment horizontal="center" vertical="center" wrapText="1"/>
    </xf>
    <xf numFmtId="167" fontId="5" fillId="0" borderId="7" xfId="0" applyNumberFormat="1" applyFont="1" applyFill="1" applyBorder="1" applyAlignment="1">
      <alignment horizontal="center" vertical="center" wrapText="1"/>
    </xf>
    <xf numFmtId="167" fontId="5" fillId="0" borderId="5"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49" fontId="5" fillId="3" borderId="5" xfId="0" applyNumberFormat="1" applyFont="1" applyFill="1" applyBorder="1" applyAlignment="1">
      <alignment horizontal="center" vertical="center"/>
    </xf>
    <xf numFmtId="168" fontId="5" fillId="3" borderId="2"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168" fontId="5" fillId="3" borderId="2" xfId="0" applyNumberFormat="1" applyFont="1" applyFill="1" applyBorder="1" applyAlignment="1">
      <alignment horizontal="center" vertical="center" wrapText="1"/>
    </xf>
    <xf numFmtId="168" fontId="5" fillId="0" borderId="2" xfId="0" applyNumberFormat="1" applyFont="1" applyFill="1" applyBorder="1" applyAlignment="1">
      <alignment horizontal="center" vertical="center" wrapText="1"/>
    </xf>
    <xf numFmtId="168" fontId="5" fillId="0" borderId="1" xfId="0" applyNumberFormat="1" applyFont="1" applyFill="1" applyBorder="1" applyAlignment="1">
      <alignment horizontal="center" vertical="center"/>
    </xf>
    <xf numFmtId="168" fontId="5" fillId="0" borderId="7" xfId="0" applyNumberFormat="1" applyFont="1" applyFill="1" applyBorder="1" applyAlignment="1">
      <alignment horizontal="center" vertical="center"/>
    </xf>
    <xf numFmtId="168" fontId="5" fillId="0" borderId="5" xfId="0" applyNumberFormat="1" applyFont="1" applyFill="1" applyBorder="1" applyAlignment="1">
      <alignment horizontal="center" vertical="center"/>
    </xf>
    <xf numFmtId="4" fontId="0" fillId="0"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4" xfId="0" applyFont="1" applyFill="1" applyBorder="1" applyAlignment="1">
      <alignment horizontal="center" vertical="center" wrapText="1"/>
    </xf>
    <xf numFmtId="43" fontId="5" fillId="0" borderId="2" xfId="2" applyFont="1" applyFill="1" applyBorder="1" applyAlignment="1">
      <alignment horizontal="center" vertical="center"/>
    </xf>
    <xf numFmtId="43" fontId="5" fillId="0" borderId="1" xfId="2" applyFont="1" applyFill="1" applyBorder="1" applyAlignment="1">
      <alignment horizontal="center" vertical="center"/>
    </xf>
    <xf numFmtId="17" fontId="5" fillId="0" borderId="7"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17" fontId="5" fillId="3" borderId="6" xfId="0" applyNumberFormat="1" applyFont="1" applyFill="1" applyBorder="1" applyAlignment="1">
      <alignment horizontal="center" vertical="center" wrapText="1"/>
    </xf>
    <xf numFmtId="17" fontId="5" fillId="3" borderId="8" xfId="0" applyNumberFormat="1" applyFont="1" applyFill="1" applyBorder="1" applyAlignment="1">
      <alignment horizontal="center" vertical="center" wrapText="1"/>
    </xf>
    <xf numFmtId="17" fontId="5" fillId="3" borderId="9"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168" fontId="0" fillId="0" borderId="1" xfId="0" applyNumberFormat="1" applyFont="1" applyFill="1" applyBorder="1" applyAlignment="1">
      <alignment horizontal="center" vertical="center" wrapText="1"/>
    </xf>
    <xf numFmtId="168" fontId="0" fillId="0" borderId="5" xfId="0" applyNumberFormat="1" applyFont="1" applyFill="1" applyBorder="1" applyAlignment="1">
      <alignment horizontal="center" vertical="center" wrapText="1"/>
    </xf>
    <xf numFmtId="0" fontId="0" fillId="3" borderId="9" xfId="0" applyFont="1" applyFill="1" applyBorder="1" applyAlignment="1">
      <alignment horizontal="center" vertical="center" wrapText="1"/>
    </xf>
    <xf numFmtId="0" fontId="0" fillId="0" borderId="14" xfId="0" applyFont="1" applyBorder="1" applyAlignment="1">
      <alignment horizontal="center" vertical="center" wrapText="1"/>
    </xf>
    <xf numFmtId="4" fontId="0" fillId="0" borderId="6" xfId="0" applyNumberFormat="1" applyFont="1" applyFill="1" applyBorder="1" applyAlignment="1">
      <alignment horizontal="center" vertical="center"/>
    </xf>
    <xf numFmtId="0" fontId="0" fillId="0" borderId="9" xfId="0" applyFont="1" applyFill="1" applyBorder="1" applyAlignment="1">
      <alignment horizontal="center" vertical="center"/>
    </xf>
    <xf numFmtId="17" fontId="0" fillId="0" borderId="6" xfId="0" applyNumberFormat="1"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0" fillId="0" borderId="8" xfId="0" applyFont="1" applyFill="1" applyBorder="1" applyAlignment="1">
      <alignment horizontal="center" vertical="center"/>
    </xf>
    <xf numFmtId="0" fontId="0" fillId="0" borderId="2" xfId="0" applyFont="1" applyFill="1" applyBorder="1" applyAlignment="1">
      <alignment horizontal="left" vertical="center"/>
    </xf>
    <xf numFmtId="0" fontId="5" fillId="0" borderId="1" xfId="0" applyFont="1" applyFill="1" applyBorder="1" applyAlignment="1"/>
    <xf numFmtId="0" fontId="0" fillId="0" borderId="5" xfId="0" applyFont="1" applyFill="1" applyBorder="1" applyAlignment="1"/>
    <xf numFmtId="0" fontId="0" fillId="0" borderId="14" xfId="0" applyFont="1" applyFill="1" applyBorder="1" applyAlignment="1">
      <alignment horizontal="center" vertical="center" wrapText="1"/>
    </xf>
    <xf numFmtId="0" fontId="5" fillId="0" borderId="5" xfId="0" applyFont="1" applyFill="1" applyBorder="1" applyAlignment="1"/>
    <xf numFmtId="0" fontId="0" fillId="3" borderId="7" xfId="0" applyFont="1" applyFill="1" applyBorder="1" applyAlignment="1">
      <alignment horizontal="center" vertical="center"/>
    </xf>
    <xf numFmtId="0" fontId="0" fillId="3" borderId="5" xfId="0" applyFont="1" applyFill="1" applyBorder="1" applyAlignment="1">
      <alignment horizontal="center" vertical="center"/>
    </xf>
    <xf numFmtId="0" fontId="0" fillId="3" borderId="2" xfId="0" applyFont="1" applyFill="1" applyBorder="1" applyAlignment="1">
      <alignment horizontal="center" vertical="center"/>
    </xf>
    <xf numFmtId="0" fontId="5" fillId="0" borderId="2" xfId="0" applyFont="1" applyFill="1" applyBorder="1" applyAlignment="1">
      <alignment horizontal="left" vertical="center"/>
    </xf>
    <xf numFmtId="0" fontId="0" fillId="3" borderId="2" xfId="0" applyFont="1" applyFill="1" applyBorder="1" applyAlignment="1">
      <alignment vertical="center"/>
    </xf>
    <xf numFmtId="0" fontId="5" fillId="3" borderId="2" xfId="0" applyFont="1" applyFill="1" applyBorder="1" applyAlignment="1">
      <alignment horizontal="left" vertical="center"/>
    </xf>
    <xf numFmtId="0" fontId="0" fillId="3" borderId="2" xfId="0" applyFont="1" applyFill="1" applyBorder="1" applyAlignment="1">
      <alignment horizontal="left" vertical="center"/>
    </xf>
    <xf numFmtId="167" fontId="5" fillId="3" borderId="2" xfId="0" applyNumberFormat="1" applyFont="1" applyFill="1" applyBorder="1" applyAlignment="1">
      <alignment horizontal="left" vertical="center"/>
    </xf>
    <xf numFmtId="167" fontId="0" fillId="3" borderId="2" xfId="0" applyNumberFormat="1" applyFont="1" applyFill="1" applyBorder="1" applyAlignment="1">
      <alignment horizontal="left" vertical="center"/>
    </xf>
    <xf numFmtId="167" fontId="0" fillId="3"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2" xfId="0" applyFont="1" applyFill="1" applyBorder="1" applyAlignment="1">
      <alignment horizontal="center" vertical="center"/>
    </xf>
    <xf numFmtId="4" fontId="16"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xf>
    <xf numFmtId="3" fontId="5" fillId="0" borderId="1"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0" fontId="5" fillId="0" borderId="7"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5" xfId="0" applyFont="1" applyFill="1" applyBorder="1" applyAlignment="1">
      <alignment horizontal="center" vertical="center" wrapText="1"/>
    </xf>
    <xf numFmtId="49" fontId="5" fillId="0" borderId="5" xfId="0"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5" xfId="0" applyFont="1" applyFill="1" applyBorder="1" applyAlignment="1">
      <alignment horizontal="left" vertical="center" wrapText="1"/>
    </xf>
    <xf numFmtId="4" fontId="16" fillId="0" borderId="1" xfId="0" applyNumberFormat="1" applyFont="1" applyFill="1" applyBorder="1" applyAlignment="1">
      <alignment horizontal="center" vertical="center" wrapText="1"/>
    </xf>
    <xf numFmtId="4" fontId="16" fillId="0" borderId="7" xfId="0" applyNumberFormat="1" applyFont="1" applyFill="1" applyBorder="1" applyAlignment="1">
      <alignment horizontal="center" vertical="center" wrapText="1"/>
    </xf>
    <xf numFmtId="4" fontId="16" fillId="0" borderId="5" xfId="0" applyNumberFormat="1" applyFont="1" applyFill="1" applyBorder="1" applyAlignment="1">
      <alignment horizontal="center" vertical="center" wrapText="1"/>
    </xf>
    <xf numFmtId="0" fontId="0" fillId="4" borderId="4" xfId="0" applyFont="1" applyFill="1" applyBorder="1" applyAlignment="1">
      <alignment horizontal="center"/>
    </xf>
    <xf numFmtId="0" fontId="8" fillId="2" borderId="1" xfId="0" applyFont="1" applyFill="1" applyBorder="1" applyAlignment="1">
      <alignment vertical="center" wrapText="1"/>
    </xf>
    <xf numFmtId="0" fontId="8" fillId="2" borderId="5" xfId="0" applyFont="1" applyFill="1" applyBorder="1" applyAlignment="1">
      <alignment vertical="center" wrapText="1"/>
    </xf>
    <xf numFmtId="49" fontId="5" fillId="0" borderId="7" xfId="0" applyNumberFormat="1" applyFont="1" applyFill="1" applyBorder="1" applyAlignment="1">
      <alignment horizontal="center" vertical="center" wrapText="1"/>
    </xf>
    <xf numFmtId="0" fontId="5" fillId="0" borderId="2"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2" xfId="0" applyFont="1" applyFill="1" applyBorder="1" applyAlignment="1">
      <alignment horizontal="center" vertical="top" wrapText="1"/>
    </xf>
    <xf numFmtId="0" fontId="0" fillId="0" borderId="1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5" fillId="0" borderId="7" xfId="0" applyFont="1" applyFill="1" applyBorder="1" applyAlignment="1">
      <alignment vertical="center" wrapText="1"/>
    </xf>
    <xf numFmtId="0" fontId="5" fillId="0" borderId="5" xfId="0" applyFont="1" applyFill="1" applyBorder="1" applyAlignment="1">
      <alignmen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5" xfId="0" applyFont="1" applyFill="1" applyBorder="1" applyAlignment="1">
      <alignment horizontal="left" vertical="center" wrapText="1"/>
    </xf>
    <xf numFmtId="17" fontId="0" fillId="0" borderId="1" xfId="0" applyNumberFormat="1" applyFont="1" applyFill="1" applyBorder="1" applyAlignment="1">
      <alignment horizontal="center" vertical="center" wrapText="1"/>
    </xf>
    <xf numFmtId="17" fontId="0" fillId="0" borderId="7" xfId="0" applyNumberFormat="1" applyFont="1" applyFill="1" applyBorder="1" applyAlignment="1">
      <alignment horizontal="center" vertical="center" wrapText="1"/>
    </xf>
    <xf numFmtId="17" fontId="0" fillId="0" borderId="5" xfId="0" applyNumberFormat="1" applyFont="1" applyFill="1" applyBorder="1" applyAlignment="1">
      <alignment horizontal="center" vertical="center" wrapText="1"/>
    </xf>
    <xf numFmtId="43" fontId="5" fillId="0" borderId="2" xfId="2" applyFont="1" applyFill="1" applyBorder="1" applyAlignment="1">
      <alignment horizontal="center" vertical="center" wrapText="1"/>
    </xf>
    <xf numFmtId="0" fontId="0" fillId="0" borderId="2" xfId="0" applyFont="1" applyFill="1" applyBorder="1" applyAlignment="1">
      <alignment horizontal="left" vertical="center" wrapText="1"/>
    </xf>
    <xf numFmtId="17" fontId="9" fillId="0" borderId="2" xfId="0" applyNumberFormat="1" applyFont="1" applyFill="1" applyBorder="1" applyAlignment="1">
      <alignment horizontal="center" vertical="center" wrapText="1"/>
    </xf>
    <xf numFmtId="0" fontId="5" fillId="0" borderId="1"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5" xfId="0" applyFont="1" applyFill="1" applyBorder="1" applyAlignment="1">
      <alignment horizontal="left" vertical="top"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4" fontId="0" fillId="0" borderId="2" xfId="0" applyNumberFormat="1" applyFont="1" applyBorder="1" applyAlignment="1">
      <alignment horizontal="center" vertical="center"/>
    </xf>
    <xf numFmtId="17" fontId="5" fillId="0" borderId="1" xfId="0" applyNumberFormat="1" applyFont="1" applyFill="1" applyBorder="1" applyAlignment="1">
      <alignment horizontal="center" vertical="center"/>
    </xf>
    <xf numFmtId="0" fontId="5" fillId="0" borderId="2" xfId="0" applyFont="1" applyFill="1" applyBorder="1" applyAlignment="1"/>
    <xf numFmtId="0" fontId="5" fillId="0" borderId="2" xfId="0" applyFont="1" applyFill="1" applyBorder="1" applyAlignment="1">
      <alignment vertical="center"/>
    </xf>
    <xf numFmtId="4" fontId="5" fillId="0" borderId="2" xfId="0" applyNumberFormat="1" applyFont="1" applyFill="1" applyBorder="1" applyAlignment="1"/>
    <xf numFmtId="0" fontId="5" fillId="0" borderId="2" xfId="0" applyFont="1" applyFill="1" applyBorder="1" applyAlignment="1">
      <alignment wrapText="1"/>
    </xf>
    <xf numFmtId="4" fontId="5" fillId="0" borderId="2" xfId="0" applyNumberFormat="1" applyFont="1" applyFill="1" applyBorder="1" applyAlignment="1">
      <alignment vertical="center"/>
    </xf>
    <xf numFmtId="0" fontId="5" fillId="0" borderId="1" xfId="0" applyFont="1" applyFill="1" applyBorder="1" applyAlignment="1">
      <alignment horizontal="left" vertical="center"/>
    </xf>
    <xf numFmtId="0" fontId="5" fillId="0" borderId="7" xfId="0" applyFont="1" applyFill="1" applyBorder="1" applyAlignment="1">
      <alignment horizontal="left" vertical="center"/>
    </xf>
    <xf numFmtId="0" fontId="5" fillId="0" borderId="5" xfId="0" applyFont="1" applyFill="1" applyBorder="1" applyAlignment="1">
      <alignment horizontal="left" vertical="center"/>
    </xf>
    <xf numFmtId="0" fontId="5" fillId="0" borderId="7" xfId="0" applyFont="1" applyFill="1" applyBorder="1" applyAlignment="1">
      <alignment vertical="center"/>
    </xf>
    <xf numFmtId="0" fontId="5" fillId="0" borderId="5" xfId="0" applyFont="1" applyFill="1" applyBorder="1" applyAlignment="1">
      <alignment vertical="center"/>
    </xf>
    <xf numFmtId="0" fontId="7" fillId="0" borderId="2"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5" xfId="0"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7" xfId="0" applyNumberFormat="1" applyFont="1" applyFill="1" applyBorder="1" applyAlignment="1">
      <alignment horizontal="center" vertical="center" wrapText="1"/>
    </xf>
    <xf numFmtId="4" fontId="3" fillId="3" borderId="5" xfId="0" applyNumberFormat="1" applyFont="1" applyFill="1" applyBorder="1" applyAlignment="1">
      <alignment horizontal="center" vertical="center" wrapText="1"/>
    </xf>
    <xf numFmtId="43" fontId="5" fillId="0" borderId="7" xfId="2" applyFont="1" applyFill="1" applyBorder="1" applyAlignment="1">
      <alignment horizontal="center" vertical="center"/>
    </xf>
    <xf numFmtId="43" fontId="5" fillId="0" borderId="5" xfId="2" applyFont="1" applyFill="1" applyBorder="1" applyAlignment="1">
      <alignment horizontal="center" vertical="center"/>
    </xf>
    <xf numFmtId="169" fontId="5" fillId="0" borderId="1" xfId="0" applyNumberFormat="1" applyFont="1" applyFill="1" applyBorder="1" applyAlignment="1">
      <alignment horizontal="center" vertical="center"/>
    </xf>
    <xf numFmtId="169" fontId="5" fillId="0" borderId="7" xfId="0" applyNumberFormat="1" applyFont="1" applyFill="1" applyBorder="1" applyAlignment="1">
      <alignment horizontal="center" vertical="center"/>
    </xf>
    <xf numFmtId="169" fontId="5" fillId="0" borderId="5" xfId="0" applyNumberFormat="1" applyFont="1" applyFill="1" applyBorder="1" applyAlignment="1">
      <alignment horizontal="center" vertical="center"/>
    </xf>
    <xf numFmtId="0" fontId="0" fillId="0" borderId="2" xfId="0" applyFont="1" applyBorder="1" applyAlignment="1">
      <alignment horizontal="center" wrapText="1"/>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24" fillId="0" borderId="2" xfId="0" applyFont="1" applyBorder="1" applyAlignment="1">
      <alignment horizontal="center" vertical="center" wrapText="1"/>
    </xf>
    <xf numFmtId="0" fontId="5" fillId="0" borderId="9" xfId="0" applyFont="1" applyFill="1" applyBorder="1" applyAlignment="1">
      <alignment vertical="center"/>
    </xf>
    <xf numFmtId="0" fontId="5" fillId="0" borderId="12" xfId="0" applyFont="1" applyFill="1" applyBorder="1" applyAlignment="1">
      <alignment vertical="center"/>
    </xf>
    <xf numFmtId="0" fontId="5" fillId="0" borderId="7" xfId="0" applyFont="1" applyFill="1" applyBorder="1" applyAlignment="1">
      <alignment horizontal="center"/>
    </xf>
    <xf numFmtId="0" fontId="5" fillId="0" borderId="5" xfId="0" applyFont="1" applyFill="1" applyBorder="1" applyAlignment="1">
      <alignment wrapText="1"/>
    </xf>
    <xf numFmtId="0" fontId="0" fillId="0" borderId="2" xfId="0" applyFont="1" applyFill="1" applyBorder="1" applyAlignment="1">
      <alignment vertical="center"/>
    </xf>
    <xf numFmtId="0" fontId="0" fillId="0" borderId="9" xfId="0" applyFont="1" applyFill="1" applyBorder="1" applyAlignment="1">
      <alignment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12" xfId="0" applyFont="1" applyFill="1" applyBorder="1" applyAlignment="1">
      <alignment vertical="center"/>
    </xf>
    <xf numFmtId="0" fontId="22" fillId="0" borderId="1" xfId="0"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0" borderId="4" xfId="0" applyFont="1" applyBorder="1" applyAlignment="1">
      <alignment horizontal="center"/>
    </xf>
    <xf numFmtId="0" fontId="0" fillId="4" borderId="2" xfId="0" applyFill="1" applyBorder="1" applyAlignment="1">
      <alignment horizontal="center"/>
    </xf>
    <xf numFmtId="2" fontId="5" fillId="0" borderId="2" xfId="2"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4" fontId="37" fillId="0" borderId="2" xfId="0"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4" fontId="37" fillId="0" borderId="2" xfId="0" applyNumberFormat="1" applyFont="1" applyFill="1" applyBorder="1" applyAlignment="1">
      <alignment horizontal="center" vertical="center"/>
    </xf>
    <xf numFmtId="0" fontId="37" fillId="0" borderId="2" xfId="6" applyFont="1" applyFill="1" applyBorder="1" applyAlignment="1">
      <alignment horizontal="center" vertical="center" wrapText="1"/>
    </xf>
    <xf numFmtId="4" fontId="38"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49" fontId="36" fillId="0" borderId="2" xfId="0" applyNumberFormat="1" applyFont="1" applyFill="1" applyBorder="1" applyAlignment="1">
      <alignment horizontal="center" vertical="center"/>
    </xf>
    <xf numFmtId="0" fontId="37" fillId="0" borderId="2" xfId="0" applyFont="1" applyFill="1" applyBorder="1" applyAlignment="1">
      <alignment horizontal="center" vertical="center"/>
    </xf>
    <xf numFmtId="17" fontId="37" fillId="0" borderId="2" xfId="0" applyNumberFormat="1" applyFont="1" applyFill="1" applyBorder="1" applyAlignment="1">
      <alignment horizontal="center" vertical="center" wrapText="1"/>
    </xf>
    <xf numFmtId="0" fontId="39" fillId="0" borderId="2" xfId="0" applyFont="1" applyFill="1" applyBorder="1" applyAlignment="1">
      <alignment horizontal="center" vertical="center"/>
    </xf>
    <xf numFmtId="0" fontId="36" fillId="0" borderId="2" xfId="0" applyFont="1" applyFill="1" applyBorder="1" applyAlignment="1">
      <alignment horizontal="center" vertical="center"/>
    </xf>
    <xf numFmtId="0" fontId="40" fillId="0" borderId="2" xfId="0" applyFont="1" applyFill="1" applyBorder="1" applyAlignment="1">
      <alignment horizontal="center" vertical="center" wrapText="1"/>
    </xf>
    <xf numFmtId="0" fontId="40" fillId="0" borderId="2" xfId="32" applyFont="1" applyFill="1" applyBorder="1" applyAlignment="1">
      <alignment horizontal="center" vertical="center" wrapText="1"/>
    </xf>
    <xf numFmtId="17" fontId="40" fillId="0" borderId="2" xfId="32" applyNumberFormat="1" applyFont="1" applyFill="1" applyBorder="1" applyAlignment="1">
      <alignment horizontal="center" vertical="center" wrapText="1"/>
    </xf>
    <xf numFmtId="4" fontId="40" fillId="0" borderId="2" xfId="32" applyNumberFormat="1" applyFont="1" applyFill="1" applyBorder="1" applyAlignment="1">
      <alignment horizontal="center" vertical="center"/>
    </xf>
    <xf numFmtId="0" fontId="41" fillId="0" borderId="2" xfId="0" applyFont="1" applyFill="1" applyBorder="1" applyAlignment="1">
      <alignment horizontal="center" vertical="center" wrapText="1"/>
    </xf>
    <xf numFmtId="0" fontId="5" fillId="0" borderId="2" xfId="32" applyFont="1" applyFill="1" applyBorder="1" applyAlignment="1">
      <alignment horizontal="center" vertical="center"/>
    </xf>
    <xf numFmtId="0" fontId="40" fillId="0" borderId="2" xfId="32" applyFont="1" applyFill="1" applyBorder="1" applyAlignment="1">
      <alignment horizontal="center" vertical="center"/>
    </xf>
    <xf numFmtId="0" fontId="5" fillId="0" borderId="2" xfId="32" applyFont="1" applyFill="1" applyBorder="1" applyAlignment="1">
      <alignment horizontal="center" vertical="center" wrapText="1"/>
    </xf>
    <xf numFmtId="0" fontId="37" fillId="0" borderId="2" xfId="4" applyFont="1" applyFill="1" applyBorder="1" applyAlignment="1">
      <alignment horizontal="center" vertical="center" wrapText="1"/>
    </xf>
    <xf numFmtId="0" fontId="0" fillId="0" borderId="2"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xf>
    <xf numFmtId="0" fontId="0" fillId="0" borderId="7" xfId="0" applyBorder="1" applyAlignment="1">
      <alignment vertical="center"/>
    </xf>
    <xf numFmtId="0" fontId="0" fillId="0" borderId="5" xfId="0" applyBorder="1" applyAlignment="1">
      <alignment vertical="center"/>
    </xf>
    <xf numFmtId="4" fontId="5" fillId="0" borderId="1" xfId="0" applyNumberFormat="1" applyFont="1" applyBorder="1" applyAlignment="1">
      <alignment horizontal="center" vertical="center"/>
    </xf>
    <xf numFmtId="4" fontId="5" fillId="0" borderId="7" xfId="0" applyNumberFormat="1" applyFont="1"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42" fillId="0" borderId="2" xfId="0" applyFont="1" applyFill="1" applyBorder="1" applyAlignment="1">
      <alignment horizontal="center" vertical="center" wrapText="1"/>
    </xf>
    <xf numFmtId="0" fontId="5" fillId="0" borderId="7" xfId="0" applyFont="1" applyBorder="1" applyAlignment="1">
      <alignment horizontal="center" vertical="center" wrapText="1"/>
    </xf>
    <xf numFmtId="4" fontId="0" fillId="0" borderId="2" xfId="0" applyNumberFormat="1" applyBorder="1" applyAlignment="1">
      <alignment horizontal="center" vertical="center"/>
    </xf>
    <xf numFmtId="4" fontId="0" fillId="0" borderId="1" xfId="0" applyNumberFormat="1" applyBorder="1" applyAlignment="1">
      <alignment horizontal="center" vertical="center"/>
    </xf>
    <xf numFmtId="0" fontId="0" fillId="0" borderId="2" xfId="0" applyBorder="1" applyAlignment="1">
      <alignment vertical="center"/>
    </xf>
    <xf numFmtId="4" fontId="0" fillId="0" borderId="2" xfId="0" applyNumberFormat="1" applyBorder="1" applyAlignment="1">
      <alignment horizontal="center" vertical="center" wrapText="1"/>
    </xf>
    <xf numFmtId="2" fontId="0" fillId="0" borderId="1" xfId="0" applyNumberFormat="1" applyBorder="1" applyAlignment="1">
      <alignment horizontal="center" vertical="center" wrapText="1"/>
    </xf>
    <xf numFmtId="2" fontId="0" fillId="0" borderId="7" xfId="0" applyNumberFormat="1" applyBorder="1" applyAlignment="1">
      <alignment horizontal="center" vertical="center" wrapText="1"/>
    </xf>
    <xf numFmtId="2" fontId="0" fillId="0" borderId="5" xfId="0" applyNumberFormat="1" applyBorder="1" applyAlignment="1">
      <alignment horizontal="center" vertical="center" wrapText="1"/>
    </xf>
    <xf numFmtId="17" fontId="0" fillId="3" borderId="2" xfId="0" applyNumberFormat="1" applyFill="1" applyBorder="1" applyAlignment="1">
      <alignment horizontal="center" vertical="center" wrapText="1"/>
    </xf>
    <xf numFmtId="4" fontId="5" fillId="0" borderId="2" xfId="0" applyNumberFormat="1" applyFont="1" applyBorder="1" applyAlignment="1">
      <alignment horizontal="center" vertical="center"/>
    </xf>
    <xf numFmtId="4" fontId="5" fillId="0" borderId="5" xfId="0" applyNumberFormat="1" applyFont="1" applyBorder="1" applyAlignment="1">
      <alignment horizontal="center" vertical="center"/>
    </xf>
    <xf numFmtId="17" fontId="5" fillId="0" borderId="2" xfId="0" applyNumberFormat="1" applyFont="1" applyBorder="1" applyAlignment="1">
      <alignment horizontal="center" vertical="center" wrapText="1"/>
    </xf>
    <xf numFmtId="4" fontId="0" fillId="0" borderId="5" xfId="0" applyNumberFormat="1" applyBorder="1" applyAlignment="1">
      <alignment horizontal="center" vertical="center"/>
    </xf>
    <xf numFmtId="0" fontId="0" fillId="0" borderId="1" xfId="0" applyBorder="1"/>
    <xf numFmtId="0" fontId="0" fillId="0" borderId="7" xfId="0" applyBorder="1"/>
    <xf numFmtId="0" fontId="0" fillId="0" borderId="5" xfId="0" applyBorder="1"/>
    <xf numFmtId="0" fontId="0" fillId="0" borderId="2" xfId="0" applyBorder="1" applyAlignment="1">
      <alignment horizontal="center" wrapText="1"/>
    </xf>
    <xf numFmtId="0" fontId="0" fillId="0" borderId="2" xfId="0" applyBorder="1" applyAlignment="1">
      <alignment wrapText="1"/>
    </xf>
    <xf numFmtId="4" fontId="0" fillId="0" borderId="1" xfId="0" applyNumberFormat="1" applyBorder="1" applyAlignment="1">
      <alignment horizontal="center" vertical="center" wrapText="1"/>
    </xf>
    <xf numFmtId="4" fontId="0" fillId="0" borderId="5" xfId="0" applyNumberFormat="1" applyBorder="1" applyAlignment="1">
      <alignment horizontal="center" vertical="center" wrapText="1"/>
    </xf>
    <xf numFmtId="0" fontId="16" fillId="0" borderId="2" xfId="0" applyFont="1" applyBorder="1" applyAlignment="1">
      <alignment horizontal="center" vertical="center" wrapText="1"/>
    </xf>
    <xf numFmtId="4" fontId="16" fillId="0" borderId="2"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0" fontId="5" fillId="0" borderId="2" xfId="0" applyFont="1" applyFill="1" applyBorder="1" applyAlignment="1">
      <alignment horizontal="center"/>
    </xf>
    <xf numFmtId="4" fontId="41" fillId="0" borderId="2" xfId="0" applyNumberFormat="1" applyFont="1" applyFill="1" applyBorder="1" applyAlignment="1">
      <alignment horizontal="center" vertical="center" wrapText="1"/>
    </xf>
    <xf numFmtId="0" fontId="37" fillId="0" borderId="2" xfId="5"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37" fillId="0" borderId="2" xfId="33" applyFont="1" applyFill="1" applyBorder="1" applyAlignment="1">
      <alignment horizontal="center" vertical="center" wrapText="1"/>
    </xf>
    <xf numFmtId="0" fontId="0" fillId="0" borderId="2" xfId="0" applyFill="1" applyBorder="1" applyAlignment="1">
      <alignment horizontal="center" vertical="center"/>
    </xf>
    <xf numFmtId="49" fontId="5"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6" fillId="0" borderId="2" xfId="0" applyFont="1" applyBorder="1" applyAlignment="1">
      <alignment horizontal="center" vertical="center" wrapText="1"/>
    </xf>
    <xf numFmtId="4"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17" fontId="0" fillId="0" borderId="2" xfId="0" applyNumberFormat="1" applyBorder="1" applyAlignment="1">
      <alignment horizontal="center" vertical="center" wrapText="1"/>
    </xf>
    <xf numFmtId="0" fontId="2" fillId="0" borderId="2" xfId="0" applyFont="1" applyBorder="1" applyAlignment="1">
      <alignment horizontal="center" vertical="center" wrapText="1"/>
    </xf>
    <xf numFmtId="0" fontId="38" fillId="0" borderId="1"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5" xfId="0" applyFont="1" applyFill="1" applyBorder="1" applyAlignment="1">
      <alignment horizontal="center" vertical="center" wrapText="1"/>
    </xf>
    <xf numFmtId="4" fontId="38" fillId="0" borderId="1" xfId="0" applyNumberFormat="1" applyFont="1" applyFill="1" applyBorder="1" applyAlignment="1">
      <alignment horizontal="center" vertical="center" wrapText="1"/>
    </xf>
    <xf numFmtId="4" fontId="38" fillId="0" borderId="7" xfId="0" applyNumberFormat="1" applyFont="1" applyFill="1" applyBorder="1" applyAlignment="1">
      <alignment horizontal="center" vertical="center" wrapText="1"/>
    </xf>
    <xf numFmtId="4" fontId="38" fillId="0" borderId="5" xfId="0" applyNumberFormat="1"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0" fillId="4" borderId="4" xfId="0" applyFill="1" applyBorder="1" applyAlignment="1">
      <alignment horizontal="center"/>
    </xf>
    <xf numFmtId="4" fontId="16" fillId="0" borderId="2" xfId="0" applyNumberFormat="1" applyFont="1" applyBorder="1" applyAlignment="1">
      <alignment horizontal="center" vertical="center"/>
    </xf>
    <xf numFmtId="0" fontId="39" fillId="0" borderId="2" xfId="0" applyFont="1" applyFill="1" applyBorder="1" applyAlignment="1">
      <alignment horizontal="center" vertical="center" wrapText="1"/>
    </xf>
    <xf numFmtId="49" fontId="39" fillId="0" borderId="2" xfId="0" applyNumberFormat="1" applyFont="1" applyFill="1" applyBorder="1" applyAlignment="1">
      <alignment horizontal="center" vertical="center"/>
    </xf>
    <xf numFmtId="4" fontId="0" fillId="0" borderId="2" xfId="0" applyNumberFormat="1" applyFill="1" applyBorder="1" applyAlignment="1">
      <alignment horizontal="center"/>
    </xf>
    <xf numFmtId="4" fontId="0" fillId="0" borderId="2" xfId="0" applyNumberFormat="1" applyFill="1" applyBorder="1" applyAlignment="1">
      <alignment horizontal="center" vertical="center"/>
    </xf>
    <xf numFmtId="0" fontId="0" fillId="0" borderId="2" xfId="0" applyFill="1" applyBorder="1" applyAlignment="1">
      <alignment horizontal="center" vertical="center" wrapText="1"/>
    </xf>
    <xf numFmtId="4" fontId="37" fillId="0" borderId="2" xfId="5"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5" xfId="0" applyFont="1" applyFill="1" applyBorder="1" applyAlignment="1">
      <alignment horizontal="center" vertical="center"/>
    </xf>
    <xf numFmtId="17" fontId="5" fillId="0" borderId="7" xfId="0" applyNumberFormat="1" applyFont="1" applyFill="1" applyBorder="1" applyAlignment="1">
      <alignment horizontal="center" vertical="center"/>
    </xf>
    <xf numFmtId="0" fontId="0" fillId="0" borderId="0" xfId="0" applyFont="1" applyFill="1" applyBorder="1" applyAlignment="1">
      <alignment horizontal="center"/>
    </xf>
    <xf numFmtId="0" fontId="3" fillId="0" borderId="7" xfId="0" applyFont="1" applyFill="1" applyBorder="1" applyAlignment="1">
      <alignment horizontal="center" vertical="center"/>
    </xf>
    <xf numFmtId="0" fontId="0" fillId="0" borderId="1" xfId="0"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5" xfId="0" applyFont="1" applyFill="1" applyBorder="1" applyAlignment="1">
      <alignment horizontal="center" vertical="center" wrapText="1"/>
    </xf>
    <xf numFmtId="168" fontId="0" fillId="3" borderId="2"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0" fontId="0"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0" fillId="3" borderId="0" xfId="0" applyFont="1" applyFill="1" applyBorder="1" applyAlignment="1">
      <alignment horizontal="center"/>
    </xf>
    <xf numFmtId="0" fontId="6" fillId="0"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3" fillId="3" borderId="7"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1" xfId="0" applyFont="1" applyFill="1" applyBorder="1" applyAlignment="1">
      <alignment horizontal="center" vertical="center"/>
    </xf>
    <xf numFmtId="0" fontId="0" fillId="3"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49" fontId="0" fillId="0" borderId="5" xfId="0" applyNumberFormat="1" applyFont="1" applyFill="1" applyBorder="1" applyAlignment="1">
      <alignment horizontal="center" vertical="center" wrapText="1"/>
    </xf>
    <xf numFmtId="0" fontId="5" fillId="0" borderId="2" xfId="34"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1" xfId="34" applyFont="1" applyFill="1" applyBorder="1" applyAlignment="1">
      <alignment horizontal="center" vertical="center" wrapText="1"/>
    </xf>
    <xf numFmtId="0" fontId="5" fillId="0" borderId="5" xfId="34" applyFont="1" applyFill="1" applyBorder="1" applyAlignment="1">
      <alignment horizontal="center" vertical="center" wrapText="1"/>
    </xf>
    <xf numFmtId="4" fontId="5" fillId="0" borderId="1" xfId="34" applyNumberFormat="1" applyFont="1" applyFill="1" applyBorder="1" applyAlignment="1">
      <alignment horizontal="center" vertical="center" wrapText="1"/>
    </xf>
    <xf numFmtId="4" fontId="5" fillId="0" borderId="5" xfId="34" applyNumberFormat="1" applyFont="1" applyFill="1" applyBorder="1" applyAlignment="1">
      <alignment horizontal="center" vertical="center" wrapText="1"/>
    </xf>
    <xf numFmtId="0" fontId="5" fillId="0" borderId="1" xfId="34" applyFont="1" applyFill="1" applyBorder="1" applyAlignment="1">
      <alignment horizontal="center" vertical="center"/>
    </xf>
    <xf numFmtId="0" fontId="5" fillId="0" borderId="5" xfId="34" applyFont="1" applyFill="1" applyBorder="1" applyAlignment="1">
      <alignment horizontal="center" vertical="center"/>
    </xf>
    <xf numFmtId="0" fontId="6" fillId="0" borderId="1" xfId="34" applyFont="1" applyFill="1" applyBorder="1" applyAlignment="1">
      <alignment horizontal="center" vertical="center" wrapText="1"/>
    </xf>
    <xf numFmtId="0" fontId="6" fillId="0" borderId="5" xfId="34" applyFont="1" applyFill="1" applyBorder="1" applyAlignment="1">
      <alignment horizontal="center" vertical="center" wrapText="1"/>
    </xf>
    <xf numFmtId="17" fontId="5" fillId="0" borderId="1" xfId="34" applyNumberFormat="1" applyFont="1" applyFill="1" applyBorder="1" applyAlignment="1">
      <alignment horizontal="center" vertical="center" wrapText="1"/>
    </xf>
    <xf numFmtId="17" fontId="5" fillId="0" borderId="5" xfId="34" applyNumberFormat="1" applyFont="1" applyFill="1" applyBorder="1" applyAlignment="1">
      <alignment horizontal="center" vertical="center" wrapText="1"/>
    </xf>
    <xf numFmtId="4" fontId="5" fillId="0" borderId="1" xfId="34" applyNumberFormat="1" applyFont="1" applyFill="1" applyBorder="1" applyAlignment="1">
      <alignment horizontal="center" vertical="center"/>
    </xf>
    <xf numFmtId="4" fontId="5" fillId="0" borderId="5" xfId="34" applyNumberFormat="1" applyFont="1" applyFill="1" applyBorder="1" applyAlignment="1">
      <alignment horizontal="center" vertical="center"/>
    </xf>
    <xf numFmtId="0" fontId="6" fillId="0" borderId="2" xfId="34" applyFont="1" applyFill="1" applyBorder="1" applyAlignment="1">
      <alignment horizontal="center" vertical="center" wrapText="1"/>
    </xf>
    <xf numFmtId="17" fontId="5" fillId="0" borderId="2" xfId="34" applyNumberFormat="1" applyFont="1" applyFill="1" applyBorder="1" applyAlignment="1">
      <alignment horizontal="center" vertical="center" wrapText="1"/>
    </xf>
    <xf numFmtId="4" fontId="5" fillId="0" borderId="2" xfId="34" applyNumberFormat="1" applyFont="1" applyFill="1" applyBorder="1" applyAlignment="1">
      <alignment horizontal="center" vertical="center"/>
    </xf>
    <xf numFmtId="0" fontId="1" fillId="0" borderId="7" xfId="34" applyFont="1" applyBorder="1" applyAlignment="1">
      <alignment horizontal="center" vertical="center"/>
    </xf>
    <xf numFmtId="0" fontId="1" fillId="0" borderId="5" xfId="34" applyFont="1" applyBorder="1" applyAlignment="1">
      <alignment horizontal="center" vertical="center"/>
    </xf>
    <xf numFmtId="2" fontId="5" fillId="0" borderId="2" xfId="34" applyNumberFormat="1" applyFont="1" applyFill="1" applyBorder="1" applyAlignment="1">
      <alignment horizontal="center" vertical="center" wrapText="1"/>
    </xf>
    <xf numFmtId="2" fontId="5" fillId="0" borderId="2" xfId="34" applyNumberFormat="1" applyFont="1" applyFill="1" applyBorder="1" applyAlignment="1">
      <alignment horizontal="center" vertical="center"/>
    </xf>
    <xf numFmtId="0" fontId="5" fillId="0" borderId="1" xfId="34" applyNumberFormat="1" applyFont="1" applyFill="1" applyBorder="1" applyAlignment="1">
      <alignment horizontal="center" vertical="center" wrapText="1"/>
    </xf>
    <xf numFmtId="0" fontId="5" fillId="0" borderId="5" xfId="34" applyNumberFormat="1" applyFont="1" applyFill="1" applyBorder="1" applyAlignment="1">
      <alignment horizontal="center" vertical="center" wrapText="1"/>
    </xf>
    <xf numFmtId="0" fontId="5" fillId="0" borderId="7" xfId="34" applyFont="1" applyFill="1" applyBorder="1" applyAlignment="1">
      <alignment horizontal="center"/>
    </xf>
    <xf numFmtId="0" fontId="5" fillId="0" borderId="5" xfId="34" applyFont="1" applyFill="1" applyBorder="1" applyAlignment="1">
      <alignment horizontal="center"/>
    </xf>
    <xf numFmtId="0" fontId="1" fillId="0" borderId="2" xfId="34" applyFont="1" applyFill="1" applyBorder="1" applyAlignment="1">
      <alignment horizontal="center" vertical="center" wrapText="1"/>
    </xf>
    <xf numFmtId="0" fontId="5" fillId="0" borderId="7" xfId="34" applyFont="1" applyFill="1" applyBorder="1" applyAlignment="1">
      <alignment horizontal="center" vertical="center"/>
    </xf>
    <xf numFmtId="0" fontId="1" fillId="0" borderId="1" xfId="34" applyFont="1" applyFill="1" applyBorder="1" applyAlignment="1">
      <alignment horizontal="center" vertical="center" wrapText="1"/>
    </xf>
    <xf numFmtId="0" fontId="1" fillId="0" borderId="7" xfId="34" applyFont="1" applyFill="1" applyBorder="1" applyAlignment="1">
      <alignment horizontal="center" vertical="center" wrapText="1"/>
    </xf>
    <xf numFmtId="0" fontId="1" fillId="0" borderId="5" xfId="34" applyFont="1" applyFill="1" applyBorder="1" applyAlignment="1">
      <alignment horizontal="center" vertical="center" wrapText="1"/>
    </xf>
    <xf numFmtId="0" fontId="5" fillId="0" borderId="7" xfId="34" applyFont="1" applyFill="1" applyBorder="1" applyAlignment="1">
      <alignment horizontal="center" vertical="center" wrapText="1"/>
    </xf>
    <xf numFmtId="17" fontId="1" fillId="0" borderId="2" xfId="34" applyNumberFormat="1" applyFont="1" applyFill="1" applyBorder="1" applyAlignment="1">
      <alignment horizontal="center" vertical="center" wrapText="1"/>
    </xf>
    <xf numFmtId="4" fontId="1" fillId="0" borderId="2" xfId="34" applyNumberFormat="1" applyFont="1" applyFill="1" applyBorder="1" applyAlignment="1">
      <alignment horizontal="center" vertical="center"/>
    </xf>
    <xf numFmtId="0" fontId="1" fillId="0" borderId="2" xfId="34" applyFont="1" applyFill="1" applyBorder="1" applyAlignment="1">
      <alignment horizontal="center" vertical="center"/>
    </xf>
    <xf numFmtId="0" fontId="2" fillId="0" borderId="2" xfId="34" applyFont="1" applyFill="1" applyBorder="1" applyAlignment="1">
      <alignment horizontal="center" vertical="center" wrapText="1"/>
    </xf>
    <xf numFmtId="49" fontId="0" fillId="0" borderId="7"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1"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17" fontId="1" fillId="0" borderId="2" xfId="0" applyNumberFormat="1" applyFont="1" applyFill="1" applyBorder="1" applyAlignment="1">
      <alignment horizontal="center" vertical="center" wrapText="1"/>
    </xf>
    <xf numFmtId="4" fontId="1" fillId="0" borderId="2" xfId="0" applyNumberFormat="1" applyFont="1" applyFill="1" applyBorder="1" applyAlignment="1">
      <alignment horizontal="center" vertical="center"/>
    </xf>
    <xf numFmtId="4" fontId="5" fillId="0" borderId="1" xfId="35" applyNumberFormat="1" applyFont="1" applyFill="1" applyBorder="1" applyAlignment="1">
      <alignment horizontal="center" vertical="center" wrapText="1"/>
    </xf>
    <xf numFmtId="4" fontId="5" fillId="0" borderId="7" xfId="35" applyNumberFormat="1" applyFont="1" applyFill="1" applyBorder="1" applyAlignment="1">
      <alignment horizontal="center" vertical="center" wrapText="1"/>
    </xf>
    <xf numFmtId="4" fontId="5" fillId="0" borderId="5" xfId="35"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5" xfId="0" applyFont="1" applyFill="1" applyBorder="1" applyAlignment="1">
      <alignment horizontal="center" vertical="center"/>
    </xf>
    <xf numFmtId="0" fontId="5" fillId="0" borderId="1" xfId="0" applyFont="1" applyFill="1" applyBorder="1" applyAlignment="1">
      <alignment horizontal="center" wrapText="1"/>
    </xf>
    <xf numFmtId="17" fontId="5" fillId="0" borderId="1" xfId="0" quotePrefix="1" applyNumberFormat="1" applyFont="1" applyFill="1" applyBorder="1" applyAlignment="1">
      <alignment horizontal="center" vertical="center" wrapText="1"/>
    </xf>
    <xf numFmtId="17" fontId="5" fillId="0" borderId="7" xfId="0" quotePrefix="1" applyNumberFormat="1" applyFont="1" applyFill="1" applyBorder="1" applyAlignment="1">
      <alignment horizontal="center" vertical="center" wrapText="1"/>
    </xf>
    <xf numFmtId="17" fontId="5" fillId="0" borderId="5" xfId="0" quotePrefix="1" applyNumberFormat="1" applyFont="1" applyFill="1" applyBorder="1" applyAlignment="1">
      <alignment horizontal="center" vertical="center" wrapText="1"/>
    </xf>
    <xf numFmtId="4" fontId="5" fillId="0" borderId="1" xfId="0" quotePrefix="1" applyNumberFormat="1" applyFont="1" applyFill="1" applyBorder="1" applyAlignment="1">
      <alignment horizontal="center" vertical="center"/>
    </xf>
    <xf numFmtId="4" fontId="5" fillId="0" borderId="7" xfId="0" quotePrefix="1" applyNumberFormat="1" applyFont="1" applyFill="1" applyBorder="1" applyAlignment="1">
      <alignment horizontal="center" vertical="center"/>
    </xf>
    <xf numFmtId="4" fontId="5" fillId="0" borderId="5" xfId="0" quotePrefix="1" applyNumberFormat="1" applyFont="1" applyFill="1" applyBorder="1" applyAlignment="1">
      <alignment horizontal="center" vertical="center"/>
    </xf>
    <xf numFmtId="0" fontId="5" fillId="0" borderId="1" xfId="0" quotePrefix="1" applyFont="1" applyFill="1" applyBorder="1" applyAlignment="1">
      <alignment horizontal="center" vertical="center" wrapText="1"/>
    </xf>
    <xf numFmtId="4" fontId="0" fillId="0" borderId="2" xfId="0" quotePrefix="1" applyNumberFormat="1" applyFont="1" applyFill="1" applyBorder="1" applyAlignment="1">
      <alignment horizontal="center" vertical="center"/>
    </xf>
    <xf numFmtId="0" fontId="2" fillId="0" borderId="2" xfId="0" applyFont="1" applyFill="1" applyBorder="1" applyAlignment="1">
      <alignment horizontal="center" vertical="center" wrapText="1"/>
    </xf>
    <xf numFmtId="17" fontId="0" fillId="0" borderId="2" xfId="0" quotePrefix="1"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169" fontId="5" fillId="0" borderId="1" xfId="2" applyNumberFormat="1" applyFont="1" applyFill="1" applyBorder="1" applyAlignment="1" applyProtection="1">
      <alignment horizontal="center" vertical="center" wrapText="1"/>
      <protection locked="0"/>
    </xf>
    <xf numFmtId="169" fontId="5" fillId="0" borderId="5" xfId="2" applyNumberFormat="1" applyFont="1" applyFill="1" applyBorder="1" applyAlignment="1" applyProtection="1">
      <alignment horizontal="center" vertical="center" wrapText="1"/>
      <protection locked="0"/>
    </xf>
    <xf numFmtId="4" fontId="5" fillId="0" borderId="1" xfId="0" applyNumberFormat="1" applyFont="1" applyFill="1" applyBorder="1" applyAlignment="1" applyProtection="1">
      <alignment horizontal="center" vertical="center" wrapText="1"/>
      <protection locked="0"/>
    </xf>
    <xf numFmtId="4" fontId="5" fillId="0" borderId="7" xfId="0" applyNumberFormat="1" applyFont="1" applyFill="1" applyBorder="1" applyAlignment="1" applyProtection="1">
      <alignment horizontal="center" vertical="center" wrapText="1"/>
      <protection locked="0"/>
    </xf>
    <xf numFmtId="4" fontId="5" fillId="0" borderId="5"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xf>
    <xf numFmtId="0" fontId="6" fillId="0" borderId="5" xfId="0" applyFont="1" applyFill="1" applyBorder="1" applyAlignment="1">
      <alignment horizontal="center" vertical="center"/>
    </xf>
    <xf numFmtId="0" fontId="0" fillId="0" borderId="1" xfId="0" applyFill="1" applyBorder="1" applyAlignment="1">
      <alignment horizontal="left"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2" xfId="0" applyFont="1" applyFill="1" applyBorder="1" applyAlignment="1">
      <alignment horizontal="left" vertical="center" wrapText="1"/>
    </xf>
    <xf numFmtId="4" fontId="0" fillId="0" borderId="1" xfId="0" applyNumberFormat="1" applyFill="1" applyBorder="1" applyAlignment="1">
      <alignment horizontal="center" vertical="center"/>
    </xf>
    <xf numFmtId="4" fontId="0" fillId="0" borderId="5" xfId="0" applyNumberFormat="1" applyFill="1" applyBorder="1" applyAlignment="1">
      <alignment horizontal="center" vertical="center"/>
    </xf>
    <xf numFmtId="0" fontId="0" fillId="0" borderId="1" xfId="0" applyFill="1" applyBorder="1" applyAlignment="1">
      <alignment horizontal="center" vertical="center" wrapText="1"/>
    </xf>
    <xf numFmtId="0" fontId="0" fillId="0" borderId="5" xfId="0" applyFill="1" applyBorder="1" applyAlignment="1">
      <alignment horizontal="center" vertical="center" wrapText="1"/>
    </xf>
    <xf numFmtId="17" fontId="0" fillId="0" borderId="2" xfId="0" applyNumberFormat="1" applyFill="1" applyBorder="1" applyAlignment="1">
      <alignment horizontal="center" vertical="center" wrapText="1"/>
    </xf>
    <xf numFmtId="4" fontId="0" fillId="0" borderId="7" xfId="0" applyNumberFormat="1" applyFill="1" applyBorder="1" applyAlignment="1">
      <alignment horizontal="center" vertical="center"/>
    </xf>
    <xf numFmtId="0" fontId="0" fillId="0" borderId="7" xfId="0" applyFill="1" applyBorder="1" applyAlignment="1">
      <alignment horizontal="center" vertical="center" wrapText="1"/>
    </xf>
    <xf numFmtId="4" fontId="3" fillId="0" borderId="1" xfId="0" applyNumberFormat="1" applyFont="1" applyFill="1" applyBorder="1" applyAlignment="1">
      <alignment horizontal="center" vertical="center"/>
    </xf>
    <xf numFmtId="4" fontId="3" fillId="0" borderId="7" xfId="0" applyNumberFormat="1" applyFont="1" applyFill="1" applyBorder="1" applyAlignment="1">
      <alignment horizontal="center" vertical="center"/>
    </xf>
    <xf numFmtId="4" fontId="3" fillId="0" borderId="5" xfId="0" applyNumberFormat="1" applyFont="1" applyFill="1" applyBorder="1" applyAlignment="1">
      <alignment horizontal="center" vertical="center"/>
    </xf>
  </cellXfs>
  <cellStyles count="37">
    <cellStyle name="Dobry" xfId="4" builtinId="26"/>
    <cellStyle name="Dziesiętny" xfId="2" builtinId="3"/>
    <cellStyle name="Dziesiętny [0] 2" xfId="11" xr:uid="{00000000-0005-0000-0000-000002000000}"/>
    <cellStyle name="Dziesiętny [0] 2 2" xfId="26" xr:uid="{00000000-0005-0000-0000-000003000000}"/>
    <cellStyle name="Dziesiętny [0] 2 3" xfId="23" xr:uid="{00000000-0005-0000-0000-000004000000}"/>
    <cellStyle name="Dziesiętny [0] 3" xfId="17" xr:uid="{00000000-0005-0000-0000-000005000000}"/>
    <cellStyle name="Dziesiętny 2" xfId="12" xr:uid="{00000000-0005-0000-0000-000006000000}"/>
    <cellStyle name="Dziesiętny 2 2" xfId="27" xr:uid="{00000000-0005-0000-0000-000007000000}"/>
    <cellStyle name="Dziesiętny 2 3" xfId="24" xr:uid="{00000000-0005-0000-0000-000008000000}"/>
    <cellStyle name="Dziesiętny 3" xfId="18" xr:uid="{00000000-0005-0000-0000-000009000000}"/>
    <cellStyle name="Dziesiętny 3 2" xfId="29" xr:uid="{00000000-0005-0000-0000-00000A000000}"/>
    <cellStyle name="Dziesiętny 4" xfId="19" xr:uid="{00000000-0005-0000-0000-00000B000000}"/>
    <cellStyle name="Dziesiętny 4 2" xfId="30" xr:uid="{00000000-0005-0000-0000-00000C000000}"/>
    <cellStyle name="Dziesiętny 5" xfId="20" xr:uid="{00000000-0005-0000-0000-00000D000000}"/>
    <cellStyle name="Dziesiętny 6" xfId="21" xr:uid="{00000000-0005-0000-0000-00000E000000}"/>
    <cellStyle name="Dziesiętny 7" xfId="14" xr:uid="{00000000-0005-0000-0000-00000F000000}"/>
    <cellStyle name="Dziesiętny 8" xfId="31" xr:uid="{00000000-0005-0000-0000-000010000000}"/>
    <cellStyle name="Dziesiętny 9" xfId="36" xr:uid="{00000000-0005-0000-0000-000011000000}"/>
    <cellStyle name="Excel Built-in Normal" xfId="8" xr:uid="{00000000-0005-0000-0000-000012000000}"/>
    <cellStyle name="Neutralny" xfId="6" builtinId="28"/>
    <cellStyle name="Neutralny 2" xfId="33" xr:uid="{00000000-0005-0000-0000-000014000000}"/>
    <cellStyle name="Normalny" xfId="0" builtinId="0"/>
    <cellStyle name="Normalny 2" xfId="34" xr:uid="{00000000-0005-0000-0000-000016000000}"/>
    <cellStyle name="Normalny 3" xfId="7" xr:uid="{00000000-0005-0000-0000-000017000000}"/>
    <cellStyle name="Normalny 4" xfId="9" xr:uid="{00000000-0005-0000-0000-000018000000}"/>
    <cellStyle name="Normalny 4 3" xfId="32" xr:uid="{00000000-0005-0000-0000-000019000000}"/>
    <cellStyle name="Normalny 6" xfId="15" xr:uid="{00000000-0005-0000-0000-00001A000000}"/>
    <cellStyle name="Procentowy" xfId="3" builtinId="5"/>
    <cellStyle name="Walutowy" xfId="1" builtinId="4"/>
    <cellStyle name="Walutowy 2" xfId="10" xr:uid="{00000000-0005-0000-0000-00001D000000}"/>
    <cellStyle name="Walutowy 2 2" xfId="25" xr:uid="{00000000-0005-0000-0000-00001E000000}"/>
    <cellStyle name="Walutowy 2 3" xfId="22" xr:uid="{00000000-0005-0000-0000-00001F000000}"/>
    <cellStyle name="Walutowy 3" xfId="16" xr:uid="{00000000-0005-0000-0000-000020000000}"/>
    <cellStyle name="Walutowy 3 2" xfId="28" xr:uid="{00000000-0005-0000-0000-000021000000}"/>
    <cellStyle name="Walutowy 4" xfId="13" xr:uid="{00000000-0005-0000-0000-000022000000}"/>
    <cellStyle name="Walutowy 5" xfId="35" xr:uid="{00000000-0005-0000-0000-000023000000}"/>
    <cellStyle name="Zły" xfId="5" builtin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47"/>
  <sheetViews>
    <sheetView tabSelected="1" workbookViewId="0">
      <selection activeCell="B1" sqref="B1"/>
    </sheetView>
  </sheetViews>
  <sheetFormatPr defaultRowHeight="15" x14ac:dyDescent="0.25"/>
  <cols>
    <col min="1" max="1" width="9.140625" style="490"/>
    <col min="2" max="2" width="25.85546875" style="490" customWidth="1"/>
    <col min="3" max="3" width="9.85546875" style="573" customWidth="1"/>
    <col min="4" max="4" width="16.28515625" style="746" customWidth="1"/>
    <col min="5" max="5" width="9.140625" style="490"/>
    <col min="6" max="6" width="17.5703125" style="490" customWidth="1"/>
    <col min="7" max="7" width="12.42578125" style="490" bestFit="1" customWidth="1"/>
    <col min="8" max="8" width="10" style="490" bestFit="1" customWidth="1"/>
    <col min="9" max="16384" width="9.140625" style="490"/>
  </cols>
  <sheetData>
    <row r="1" spans="2:6" x14ac:dyDescent="0.25">
      <c r="B1" s="784" t="s">
        <v>6378</v>
      </c>
    </row>
    <row r="2" spans="2:6" x14ac:dyDescent="0.25">
      <c r="B2" s="784" t="s">
        <v>6284</v>
      </c>
    </row>
    <row r="4" spans="2:6" x14ac:dyDescent="0.25">
      <c r="B4" s="944"/>
      <c r="C4" s="944" t="s">
        <v>262</v>
      </c>
      <c r="D4" s="944"/>
      <c r="E4" s="944" t="s">
        <v>263</v>
      </c>
      <c r="F4" s="944"/>
    </row>
    <row r="5" spans="2:6" x14ac:dyDescent="0.25">
      <c r="B5" s="944"/>
      <c r="C5" s="741" t="s">
        <v>6248</v>
      </c>
      <c r="D5" s="742" t="s">
        <v>265</v>
      </c>
      <c r="E5" s="741" t="s">
        <v>6248</v>
      </c>
      <c r="F5" s="741" t="s">
        <v>265</v>
      </c>
    </row>
    <row r="6" spans="2:6" x14ac:dyDescent="0.25">
      <c r="B6" s="187" t="s">
        <v>6249</v>
      </c>
      <c r="C6" s="65">
        <v>21</v>
      </c>
      <c r="D6" s="743">
        <v>582000</v>
      </c>
      <c r="E6" s="65">
        <v>19</v>
      </c>
      <c r="F6" s="743">
        <v>855064.7</v>
      </c>
    </row>
    <row r="7" spans="2:6" x14ac:dyDescent="0.25">
      <c r="B7" s="187" t="s">
        <v>6250</v>
      </c>
      <c r="C7" s="65">
        <v>16</v>
      </c>
      <c r="D7" s="743">
        <v>570250</v>
      </c>
      <c r="E7" s="539">
        <v>20</v>
      </c>
      <c r="F7" s="384">
        <v>799692.32</v>
      </c>
    </row>
    <row r="8" spans="2:6" x14ac:dyDescent="0.25">
      <c r="B8" s="187" t="s">
        <v>6251</v>
      </c>
      <c r="C8" s="65">
        <v>24</v>
      </c>
      <c r="D8" s="743">
        <v>890000</v>
      </c>
      <c r="E8" s="65">
        <v>34</v>
      </c>
      <c r="F8" s="743">
        <v>1546228.3900000001</v>
      </c>
    </row>
    <row r="9" spans="2:6" x14ac:dyDescent="0.25">
      <c r="B9" s="187" t="s">
        <v>6252</v>
      </c>
      <c r="C9" s="65">
        <v>28</v>
      </c>
      <c r="D9" s="743">
        <v>629843.65999999992</v>
      </c>
      <c r="E9" s="65">
        <v>40</v>
      </c>
      <c r="F9" s="743">
        <v>857810.08</v>
      </c>
    </row>
    <row r="10" spans="2:6" x14ac:dyDescent="0.25">
      <c r="B10" s="187" t="s">
        <v>6253</v>
      </c>
      <c r="C10" s="537">
        <v>9</v>
      </c>
      <c r="D10" s="384">
        <v>574171.98</v>
      </c>
      <c r="E10" s="539">
        <v>26</v>
      </c>
      <c r="F10" s="384">
        <v>1363806.03</v>
      </c>
    </row>
    <row r="11" spans="2:6" x14ac:dyDescent="0.25">
      <c r="B11" s="187" t="s">
        <v>6254</v>
      </c>
      <c r="C11" s="65">
        <v>4</v>
      </c>
      <c r="D11" s="743">
        <v>498950</v>
      </c>
      <c r="E11" s="539">
        <v>23</v>
      </c>
      <c r="F11" s="384">
        <v>1757986.71</v>
      </c>
    </row>
    <row r="12" spans="2:6" x14ac:dyDescent="0.25">
      <c r="B12" s="187" t="s">
        <v>6255</v>
      </c>
      <c r="C12" s="65">
        <v>27</v>
      </c>
      <c r="D12" s="384">
        <v>1481754.33</v>
      </c>
      <c r="E12" s="539">
        <v>59</v>
      </c>
      <c r="F12" s="384">
        <v>1534323.16</v>
      </c>
    </row>
    <row r="13" spans="2:6" x14ac:dyDescent="0.25">
      <c r="B13" s="187" t="s">
        <v>6256</v>
      </c>
      <c r="C13" s="537">
        <v>16</v>
      </c>
      <c r="D13" s="384">
        <v>607000</v>
      </c>
      <c r="E13" s="539">
        <v>26</v>
      </c>
      <c r="F13" s="384">
        <v>544256.25</v>
      </c>
    </row>
    <row r="14" spans="2:6" x14ac:dyDescent="0.25">
      <c r="B14" s="187" t="s">
        <v>6257</v>
      </c>
      <c r="C14" s="383">
        <v>6</v>
      </c>
      <c r="D14" s="384">
        <v>668980.71</v>
      </c>
      <c r="E14" s="537">
        <v>35</v>
      </c>
      <c r="F14" s="384">
        <v>865353.7</v>
      </c>
    </row>
    <row r="15" spans="2:6" x14ac:dyDescent="0.25">
      <c r="B15" s="187" t="s">
        <v>6258</v>
      </c>
      <c r="C15" s="65">
        <v>26</v>
      </c>
      <c r="D15" s="384">
        <v>529926.93000000005</v>
      </c>
      <c r="E15" s="539">
        <v>47</v>
      </c>
      <c r="F15" s="384">
        <v>1925408.75</v>
      </c>
    </row>
    <row r="16" spans="2:6" x14ac:dyDescent="0.25">
      <c r="B16" s="187" t="s">
        <v>6259</v>
      </c>
      <c r="C16" s="537">
        <v>5</v>
      </c>
      <c r="D16" s="384">
        <v>291289.05</v>
      </c>
      <c r="E16" s="446">
        <v>31</v>
      </c>
      <c r="F16" s="384">
        <v>1333706.2</v>
      </c>
    </row>
    <row r="17" spans="2:8" x14ac:dyDescent="0.25">
      <c r="B17" s="187" t="s">
        <v>6260</v>
      </c>
      <c r="C17" s="537">
        <v>5</v>
      </c>
      <c r="D17" s="384">
        <v>445000</v>
      </c>
      <c r="E17" s="446">
        <v>30</v>
      </c>
      <c r="F17" s="384">
        <v>942043.21</v>
      </c>
    </row>
    <row r="18" spans="2:8" x14ac:dyDescent="0.25">
      <c r="B18" s="187" t="s">
        <v>6261</v>
      </c>
      <c r="C18" s="537">
        <v>15</v>
      </c>
      <c r="D18" s="384">
        <v>329096.99</v>
      </c>
      <c r="E18" s="446">
        <v>19</v>
      </c>
      <c r="F18" s="384">
        <v>662415.41</v>
      </c>
    </row>
    <row r="19" spans="2:8" x14ac:dyDescent="0.25">
      <c r="B19" s="187" t="s">
        <v>6262</v>
      </c>
      <c r="C19" s="537">
        <v>15</v>
      </c>
      <c r="D19" s="384">
        <v>645270</v>
      </c>
      <c r="E19" s="446">
        <v>25</v>
      </c>
      <c r="F19" s="384">
        <v>1034331.78</v>
      </c>
    </row>
    <row r="20" spans="2:8" x14ac:dyDescent="0.25">
      <c r="B20" s="187" t="s">
        <v>6263</v>
      </c>
      <c r="C20" s="537">
        <v>20</v>
      </c>
      <c r="D20" s="384">
        <v>715000</v>
      </c>
      <c r="E20" s="446">
        <v>52</v>
      </c>
      <c r="F20" s="384">
        <v>1135491.96</v>
      </c>
    </row>
    <row r="21" spans="2:8" x14ac:dyDescent="0.25">
      <c r="B21" s="187" t="s">
        <v>6264</v>
      </c>
      <c r="C21" s="537">
        <v>24</v>
      </c>
      <c r="D21" s="384">
        <v>772553.68</v>
      </c>
      <c r="E21" s="446">
        <v>44</v>
      </c>
      <c r="F21" s="384">
        <v>971776.91</v>
      </c>
    </row>
    <row r="22" spans="2:8" x14ac:dyDescent="0.25">
      <c r="B22" s="744" t="s">
        <v>6265</v>
      </c>
      <c r="C22" s="537">
        <v>36</v>
      </c>
      <c r="D22" s="384">
        <v>11000299.34</v>
      </c>
      <c r="E22" s="671">
        <v>42</v>
      </c>
      <c r="F22" s="745">
        <v>6751066.04</v>
      </c>
    </row>
    <row r="23" spans="2:8" x14ac:dyDescent="0.25">
      <c r="B23" s="744" t="s">
        <v>6266</v>
      </c>
      <c r="C23" s="581">
        <v>11</v>
      </c>
      <c r="D23" s="582">
        <v>2160000</v>
      </c>
      <c r="E23" s="580">
        <v>34</v>
      </c>
      <c r="F23" s="582">
        <v>6369799.5300000003</v>
      </c>
    </row>
    <row r="24" spans="2:8" ht="30" x14ac:dyDescent="0.25">
      <c r="B24" s="744" t="s">
        <v>5083</v>
      </c>
      <c r="C24" s="692">
        <v>17</v>
      </c>
      <c r="D24" s="747">
        <v>1243319.8</v>
      </c>
      <c r="E24" s="693">
        <v>9</v>
      </c>
      <c r="F24" s="747">
        <v>1257690.1399999999</v>
      </c>
    </row>
    <row r="25" spans="2:8" x14ac:dyDescent="0.25">
      <c r="B25" s="187" t="s">
        <v>6267</v>
      </c>
      <c r="C25" s="581">
        <v>10</v>
      </c>
      <c r="D25" s="582">
        <v>249232.85</v>
      </c>
      <c r="E25" s="580">
        <v>2</v>
      </c>
      <c r="F25" s="582">
        <v>189820.19</v>
      </c>
    </row>
    <row r="26" spans="2:8" x14ac:dyDescent="0.25">
      <c r="B26" s="187" t="s">
        <v>6268</v>
      </c>
      <c r="C26" s="625">
        <v>7</v>
      </c>
      <c r="D26" s="551">
        <v>242498.25</v>
      </c>
      <c r="E26" s="537">
        <v>4</v>
      </c>
      <c r="F26" s="384">
        <v>109144.81</v>
      </c>
      <c r="H26" s="505"/>
    </row>
    <row r="27" spans="2:8" x14ac:dyDescent="0.25">
      <c r="B27" s="187" t="s">
        <v>6269</v>
      </c>
      <c r="C27" s="539">
        <v>19</v>
      </c>
      <c r="D27" s="384">
        <v>437652.35</v>
      </c>
      <c r="E27" s="567">
        <v>4</v>
      </c>
      <c r="F27" s="384">
        <v>116216.74</v>
      </c>
    </row>
    <row r="28" spans="2:8" x14ac:dyDescent="0.25">
      <c r="B28" s="187" t="s">
        <v>6270</v>
      </c>
      <c r="C28" s="539">
        <v>16</v>
      </c>
      <c r="D28" s="384">
        <v>351753.5</v>
      </c>
      <c r="E28" s="567">
        <v>1</v>
      </c>
      <c r="F28" s="384">
        <v>135000</v>
      </c>
    </row>
    <row r="29" spans="2:8" x14ac:dyDescent="0.25">
      <c r="B29" s="187" t="s">
        <v>6271</v>
      </c>
      <c r="C29" s="539">
        <v>19</v>
      </c>
      <c r="D29" s="384">
        <v>539910.5</v>
      </c>
      <c r="E29" s="567">
        <v>2</v>
      </c>
      <c r="F29" s="384">
        <v>120089.5</v>
      </c>
    </row>
    <row r="30" spans="2:8" x14ac:dyDescent="0.25">
      <c r="B30" s="187" t="s">
        <v>6272</v>
      </c>
      <c r="C30" s="539">
        <v>12</v>
      </c>
      <c r="D30" s="384">
        <v>353870</v>
      </c>
      <c r="E30" s="567">
        <v>2</v>
      </c>
      <c r="F30" s="384">
        <v>100093.5</v>
      </c>
    </row>
    <row r="31" spans="2:8" x14ac:dyDescent="0.25">
      <c r="B31" s="187" t="s">
        <v>6273</v>
      </c>
      <c r="C31" s="539">
        <v>19</v>
      </c>
      <c r="D31" s="384">
        <v>424769.8</v>
      </c>
      <c r="E31" s="537">
        <v>3</v>
      </c>
      <c r="F31" s="384">
        <v>120991.7</v>
      </c>
    </row>
    <row r="32" spans="2:8" x14ac:dyDescent="0.25">
      <c r="B32" s="187" t="s">
        <v>6274</v>
      </c>
      <c r="C32" s="539">
        <v>19</v>
      </c>
      <c r="D32" s="384">
        <v>461600</v>
      </c>
      <c r="E32" s="567">
        <v>2</v>
      </c>
      <c r="F32" s="384">
        <v>129032.85</v>
      </c>
    </row>
    <row r="33" spans="2:7" x14ac:dyDescent="0.25">
      <c r="B33" s="187" t="s">
        <v>6275</v>
      </c>
      <c r="C33" s="539">
        <v>6</v>
      </c>
      <c r="D33" s="384">
        <v>608800</v>
      </c>
      <c r="E33" s="537">
        <v>2</v>
      </c>
      <c r="F33" s="384">
        <v>151600</v>
      </c>
    </row>
    <row r="34" spans="2:7" x14ac:dyDescent="0.25">
      <c r="B34" s="187" t="s">
        <v>6276</v>
      </c>
      <c r="C34" s="539">
        <v>18</v>
      </c>
      <c r="D34" s="384">
        <v>380000</v>
      </c>
      <c r="E34" s="567">
        <v>3</v>
      </c>
      <c r="F34" s="384">
        <v>74560.039999999994</v>
      </c>
    </row>
    <row r="35" spans="2:7" x14ac:dyDescent="0.25">
      <c r="B35" s="187" t="s">
        <v>6277</v>
      </c>
      <c r="C35" s="539">
        <v>9</v>
      </c>
      <c r="D35" s="384">
        <v>300551.88</v>
      </c>
      <c r="E35" s="567">
        <v>4</v>
      </c>
      <c r="F35" s="384">
        <v>156323.38</v>
      </c>
    </row>
    <row r="36" spans="2:7" x14ac:dyDescent="0.25">
      <c r="B36" s="187" t="s">
        <v>6278</v>
      </c>
      <c r="C36" s="539">
        <v>11</v>
      </c>
      <c r="D36" s="384">
        <v>514818.08</v>
      </c>
      <c r="E36" s="567">
        <v>1</v>
      </c>
      <c r="F36" s="384">
        <v>20500</v>
      </c>
    </row>
    <row r="37" spans="2:7" x14ac:dyDescent="0.25">
      <c r="B37" s="187" t="s">
        <v>6279</v>
      </c>
      <c r="C37" s="539">
        <v>9</v>
      </c>
      <c r="D37" s="384">
        <v>540720</v>
      </c>
      <c r="E37" s="567">
        <v>3</v>
      </c>
      <c r="F37" s="384">
        <v>136384.48000000001</v>
      </c>
    </row>
    <row r="38" spans="2:7" x14ac:dyDescent="0.25">
      <c r="B38" s="187" t="s">
        <v>6280</v>
      </c>
      <c r="C38" s="539">
        <v>10</v>
      </c>
      <c r="D38" s="384">
        <v>322245.13</v>
      </c>
      <c r="E38" s="567">
        <v>2</v>
      </c>
      <c r="F38" s="384">
        <v>53166.5</v>
      </c>
    </row>
    <row r="39" spans="2:7" x14ac:dyDescent="0.25">
      <c r="B39" s="187" t="s">
        <v>6281</v>
      </c>
      <c r="C39" s="539">
        <v>15</v>
      </c>
      <c r="D39" s="384">
        <v>560424.36</v>
      </c>
      <c r="E39" s="567">
        <v>5</v>
      </c>
      <c r="F39" s="384">
        <v>199900.37</v>
      </c>
    </row>
    <row r="40" spans="2:7" x14ac:dyDescent="0.25">
      <c r="B40" s="187" t="s">
        <v>6282</v>
      </c>
      <c r="C40" s="581">
        <v>10</v>
      </c>
      <c r="D40" s="582">
        <v>367134.48</v>
      </c>
      <c r="E40" s="580" t="s">
        <v>935</v>
      </c>
      <c r="F40" s="739" t="s">
        <v>935</v>
      </c>
    </row>
    <row r="41" spans="2:7" x14ac:dyDescent="0.25">
      <c r="B41" s="748" t="s">
        <v>6283</v>
      </c>
      <c r="C41" s="749">
        <f t="shared" ref="C41:F41" si="0">SUM(C6:C40)</f>
        <v>534</v>
      </c>
      <c r="D41" s="750">
        <f t="shared" si="0"/>
        <v>31290687.650000002</v>
      </c>
      <c r="E41" s="751">
        <f t="shared" si="0"/>
        <v>655</v>
      </c>
      <c r="F41" s="750">
        <f t="shared" si="0"/>
        <v>34321075.329999998</v>
      </c>
    </row>
    <row r="46" spans="2:7" x14ac:dyDescent="0.25">
      <c r="G46" s="505"/>
    </row>
    <row r="47" spans="2:7" x14ac:dyDescent="0.25">
      <c r="F47" s="505"/>
      <c r="G47" s="505"/>
    </row>
  </sheetData>
  <mergeCells count="3">
    <mergeCell ref="B4:B5"/>
    <mergeCell ref="C4:D4"/>
    <mergeCell ref="E4:F4"/>
  </mergeCells>
  <pageMargins left="0.7" right="0.7" top="0.75" bottom="0.75" header="0.3" footer="0.3"/>
  <pageSetup paperSize="9" scale="7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52"/>
  <sheetViews>
    <sheetView zoomScale="60" zoomScaleNormal="60" workbookViewId="0">
      <selection activeCell="R52" sqref="R52"/>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6330</v>
      </c>
      <c r="M2" s="134"/>
      <c r="N2" s="134"/>
      <c r="O2" s="134"/>
      <c r="P2" s="169"/>
    </row>
    <row r="3" spans="1:19" s="22" customFormat="1"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156"/>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281" t="s">
        <v>33</v>
      </c>
      <c r="S6" s="142"/>
    </row>
    <row r="7" spans="1:19" s="356" customFormat="1" ht="113.25" customHeight="1" x14ac:dyDescent="0.25">
      <c r="A7" s="289">
        <v>1</v>
      </c>
      <c r="B7" s="262" t="s">
        <v>68</v>
      </c>
      <c r="C7" s="262">
        <v>3</v>
      </c>
      <c r="D7" s="262">
        <v>10</v>
      </c>
      <c r="E7" s="262" t="s">
        <v>2173</v>
      </c>
      <c r="F7" s="262" t="s">
        <v>2174</v>
      </c>
      <c r="G7" s="262" t="s">
        <v>2175</v>
      </c>
      <c r="H7" s="262" t="s">
        <v>1373</v>
      </c>
      <c r="I7" s="262" t="s">
        <v>2176</v>
      </c>
      <c r="J7" s="262" t="s">
        <v>2177</v>
      </c>
      <c r="K7" s="262" t="s">
        <v>2178</v>
      </c>
      <c r="L7" s="262"/>
      <c r="M7" s="286">
        <v>340087.71</v>
      </c>
      <c r="N7" s="286"/>
      <c r="O7" s="286">
        <v>290087.71000000002</v>
      </c>
      <c r="P7" s="286"/>
      <c r="Q7" s="262" t="s">
        <v>2179</v>
      </c>
      <c r="R7" s="262" t="s">
        <v>2180</v>
      </c>
      <c r="S7" s="355"/>
    </row>
    <row r="8" spans="1:19" s="356" customFormat="1" ht="116.25" customHeight="1" x14ac:dyDescent="0.25">
      <c r="A8" s="261">
        <v>2</v>
      </c>
      <c r="B8" s="262" t="s">
        <v>68</v>
      </c>
      <c r="C8" s="262">
        <v>3</v>
      </c>
      <c r="D8" s="262">
        <v>13</v>
      </c>
      <c r="E8" s="262" t="s">
        <v>2181</v>
      </c>
      <c r="F8" s="262" t="s">
        <v>2182</v>
      </c>
      <c r="G8" s="262" t="s">
        <v>2183</v>
      </c>
      <c r="H8" s="262" t="s">
        <v>1373</v>
      </c>
      <c r="I8" s="262" t="s">
        <v>2176</v>
      </c>
      <c r="J8" s="262" t="s">
        <v>2184</v>
      </c>
      <c r="K8" s="262" t="s">
        <v>2185</v>
      </c>
      <c r="L8" s="262"/>
      <c r="M8" s="286">
        <f>O8</f>
        <v>8893</v>
      </c>
      <c r="N8" s="286"/>
      <c r="O8" s="286">
        <v>8893</v>
      </c>
      <c r="P8" s="286"/>
      <c r="Q8" s="262" t="s">
        <v>2179</v>
      </c>
      <c r="R8" s="262" t="s">
        <v>2180</v>
      </c>
      <c r="S8" s="355"/>
    </row>
    <row r="9" spans="1:19" s="358" customFormat="1" ht="161.25" customHeight="1" x14ac:dyDescent="0.2">
      <c r="A9" s="289">
        <v>3</v>
      </c>
      <c r="B9" s="261">
        <v>6</v>
      </c>
      <c r="C9" s="261">
        <v>5</v>
      </c>
      <c r="D9" s="262">
        <v>4</v>
      </c>
      <c r="E9" s="262" t="s">
        <v>2186</v>
      </c>
      <c r="F9" s="262" t="s">
        <v>2187</v>
      </c>
      <c r="G9" s="262" t="s">
        <v>400</v>
      </c>
      <c r="H9" s="268" t="s">
        <v>2188</v>
      </c>
      <c r="I9" s="11" t="s">
        <v>2189</v>
      </c>
      <c r="J9" s="262" t="s">
        <v>2190</v>
      </c>
      <c r="K9" s="268" t="s">
        <v>547</v>
      </c>
      <c r="L9" s="268"/>
      <c r="M9" s="269">
        <v>38500</v>
      </c>
      <c r="N9" s="269"/>
      <c r="O9" s="269">
        <v>34930</v>
      </c>
      <c r="P9" s="269"/>
      <c r="Q9" s="262" t="s">
        <v>2191</v>
      </c>
      <c r="R9" s="262" t="s">
        <v>2192</v>
      </c>
      <c r="S9" s="357"/>
    </row>
    <row r="10" spans="1:19" s="13" customFormat="1" ht="409.6" customHeight="1" x14ac:dyDescent="0.25">
      <c r="A10" s="261">
        <v>4</v>
      </c>
      <c r="B10" s="261">
        <v>1</v>
      </c>
      <c r="C10" s="261">
        <v>2</v>
      </c>
      <c r="D10" s="262">
        <v>10</v>
      </c>
      <c r="E10" s="262" t="s">
        <v>2193</v>
      </c>
      <c r="F10" s="262" t="s">
        <v>2194</v>
      </c>
      <c r="G10" s="262" t="s">
        <v>2195</v>
      </c>
      <c r="H10" s="268" t="s">
        <v>2196</v>
      </c>
      <c r="I10" s="11" t="s">
        <v>1079</v>
      </c>
      <c r="J10" s="262" t="s">
        <v>2197</v>
      </c>
      <c r="K10" s="268" t="s">
        <v>424</v>
      </c>
      <c r="L10" s="268"/>
      <c r="M10" s="269">
        <v>44583.07</v>
      </c>
      <c r="N10" s="269"/>
      <c r="O10" s="269">
        <v>44583.07</v>
      </c>
      <c r="P10" s="269"/>
      <c r="Q10" s="262" t="s">
        <v>2198</v>
      </c>
      <c r="R10" s="262" t="s">
        <v>2199</v>
      </c>
      <c r="S10" s="12"/>
    </row>
    <row r="11" spans="1:19" s="13" customFormat="1" ht="337.5" customHeight="1" x14ac:dyDescent="0.25">
      <c r="A11" s="261">
        <v>5</v>
      </c>
      <c r="B11" s="261">
        <v>2</v>
      </c>
      <c r="C11" s="261">
        <v>2</v>
      </c>
      <c r="D11" s="262">
        <v>10</v>
      </c>
      <c r="E11" s="262" t="s">
        <v>2200</v>
      </c>
      <c r="F11" s="262" t="s">
        <v>2201</v>
      </c>
      <c r="G11" s="262" t="s">
        <v>2202</v>
      </c>
      <c r="H11" s="262" t="s">
        <v>2203</v>
      </c>
      <c r="I11" s="11" t="s">
        <v>2204</v>
      </c>
      <c r="J11" s="262" t="s">
        <v>2205</v>
      </c>
      <c r="K11" s="268" t="s">
        <v>81</v>
      </c>
      <c r="L11" s="268"/>
      <c r="M11" s="269">
        <v>57782.94</v>
      </c>
      <c r="N11" s="269"/>
      <c r="O11" s="269">
        <v>39447.74</v>
      </c>
      <c r="P11" s="269"/>
      <c r="Q11" s="262" t="s">
        <v>2206</v>
      </c>
      <c r="R11" s="262" t="s">
        <v>2207</v>
      </c>
      <c r="S11" s="12"/>
    </row>
    <row r="12" spans="1:19" s="13" customFormat="1" ht="301.5" customHeight="1" x14ac:dyDescent="0.25">
      <c r="A12" s="261">
        <v>6</v>
      </c>
      <c r="B12" s="261">
        <v>2</v>
      </c>
      <c r="C12" s="261">
        <v>2</v>
      </c>
      <c r="D12" s="262">
        <v>10</v>
      </c>
      <c r="E12" s="262" t="s">
        <v>2208</v>
      </c>
      <c r="F12" s="262" t="s">
        <v>2209</v>
      </c>
      <c r="G12" s="262" t="s">
        <v>2210</v>
      </c>
      <c r="H12" s="262" t="s">
        <v>2211</v>
      </c>
      <c r="I12" s="11" t="s">
        <v>2212</v>
      </c>
      <c r="J12" s="262" t="s">
        <v>2213</v>
      </c>
      <c r="K12" s="268" t="s">
        <v>639</v>
      </c>
      <c r="L12" s="268"/>
      <c r="M12" s="269">
        <v>34446.1</v>
      </c>
      <c r="N12" s="269"/>
      <c r="O12" s="269">
        <v>26557.8</v>
      </c>
      <c r="P12" s="269"/>
      <c r="Q12" s="262" t="s">
        <v>2206</v>
      </c>
      <c r="R12" s="262" t="s">
        <v>2207</v>
      </c>
      <c r="S12" s="12"/>
    </row>
    <row r="13" spans="1:19" s="13" customFormat="1" ht="294" customHeight="1" x14ac:dyDescent="0.25">
      <c r="A13" s="261">
        <v>7</v>
      </c>
      <c r="B13" s="261">
        <v>6</v>
      </c>
      <c r="C13" s="261">
        <v>5</v>
      </c>
      <c r="D13" s="262">
        <v>11</v>
      </c>
      <c r="E13" s="262" t="s">
        <v>2214</v>
      </c>
      <c r="F13" s="262" t="s">
        <v>2215</v>
      </c>
      <c r="G13" s="262" t="s">
        <v>2216</v>
      </c>
      <c r="H13" s="262" t="s">
        <v>2217</v>
      </c>
      <c r="I13" s="11" t="s">
        <v>2218</v>
      </c>
      <c r="J13" s="262" t="s">
        <v>2219</v>
      </c>
      <c r="K13" s="268" t="s">
        <v>127</v>
      </c>
      <c r="L13" s="268"/>
      <c r="M13" s="269">
        <v>22066</v>
      </c>
      <c r="N13" s="269"/>
      <c r="O13" s="269">
        <v>8387.5</v>
      </c>
      <c r="P13" s="269"/>
      <c r="Q13" s="262" t="s">
        <v>2220</v>
      </c>
      <c r="R13" s="262" t="s">
        <v>2221</v>
      </c>
      <c r="S13" s="12"/>
    </row>
    <row r="14" spans="1:19" s="13" customFormat="1" ht="246" customHeight="1" x14ac:dyDescent="0.25">
      <c r="A14" s="261">
        <v>8</v>
      </c>
      <c r="B14" s="274">
        <v>6</v>
      </c>
      <c r="C14" s="274">
        <v>5</v>
      </c>
      <c r="D14" s="264">
        <v>11</v>
      </c>
      <c r="E14" s="264" t="s">
        <v>2222</v>
      </c>
      <c r="F14" s="264" t="s">
        <v>2223</v>
      </c>
      <c r="G14" s="264" t="s">
        <v>2224</v>
      </c>
      <c r="H14" s="283" t="s">
        <v>2225</v>
      </c>
      <c r="I14" s="359" t="s">
        <v>2226</v>
      </c>
      <c r="J14" s="264" t="s">
        <v>2227</v>
      </c>
      <c r="K14" s="283" t="s">
        <v>2228</v>
      </c>
      <c r="L14" s="283"/>
      <c r="M14" s="273">
        <v>17570.91</v>
      </c>
      <c r="N14" s="273"/>
      <c r="O14" s="273">
        <v>8570.32</v>
      </c>
      <c r="P14" s="273"/>
      <c r="Q14" s="359" t="s">
        <v>2229</v>
      </c>
      <c r="R14" s="264" t="s">
        <v>2230</v>
      </c>
      <c r="S14" s="12"/>
    </row>
    <row r="15" spans="1:19" s="13" customFormat="1" ht="408.75" customHeight="1" x14ac:dyDescent="0.25">
      <c r="A15" s="261">
        <v>9</v>
      </c>
      <c r="B15" s="261">
        <v>6</v>
      </c>
      <c r="C15" s="261">
        <v>5</v>
      </c>
      <c r="D15" s="262">
        <v>11</v>
      </c>
      <c r="E15" s="262" t="s">
        <v>2231</v>
      </c>
      <c r="F15" s="262" t="s">
        <v>2232</v>
      </c>
      <c r="G15" s="262" t="s">
        <v>2233</v>
      </c>
      <c r="H15" s="262" t="s">
        <v>2234</v>
      </c>
      <c r="I15" s="11" t="s">
        <v>2235</v>
      </c>
      <c r="J15" s="262" t="s">
        <v>2236</v>
      </c>
      <c r="K15" s="268" t="s">
        <v>2237</v>
      </c>
      <c r="L15" s="268"/>
      <c r="M15" s="269" t="s">
        <v>2238</v>
      </c>
      <c r="N15" s="269"/>
      <c r="O15" s="269">
        <v>10400</v>
      </c>
      <c r="P15" s="269"/>
      <c r="Q15" s="262" t="s">
        <v>2231</v>
      </c>
      <c r="R15" s="262" t="s">
        <v>2239</v>
      </c>
      <c r="S15" s="12"/>
    </row>
    <row r="16" spans="1:19" s="13" customFormat="1" ht="135" x14ac:dyDescent="0.25">
      <c r="A16" s="261">
        <v>10</v>
      </c>
      <c r="B16" s="261">
        <v>6</v>
      </c>
      <c r="C16" s="261">
        <v>5</v>
      </c>
      <c r="D16" s="262">
        <v>11</v>
      </c>
      <c r="E16" s="262" t="s">
        <v>2240</v>
      </c>
      <c r="F16" s="262" t="s">
        <v>2241</v>
      </c>
      <c r="G16" s="262" t="s">
        <v>621</v>
      </c>
      <c r="H16" s="262" t="s">
        <v>2242</v>
      </c>
      <c r="I16" s="11" t="s">
        <v>2243</v>
      </c>
      <c r="J16" s="262" t="s">
        <v>2244</v>
      </c>
      <c r="K16" s="268" t="s">
        <v>402</v>
      </c>
      <c r="L16" s="268"/>
      <c r="M16" s="269">
        <v>3960</v>
      </c>
      <c r="N16" s="269"/>
      <c r="O16" s="269">
        <v>3960</v>
      </c>
      <c r="P16" s="269"/>
      <c r="Q16" s="262" t="s">
        <v>2245</v>
      </c>
      <c r="R16" s="262" t="s">
        <v>2246</v>
      </c>
    </row>
    <row r="17" spans="1:19" s="22" customFormat="1" ht="255" x14ac:dyDescent="0.25">
      <c r="A17" s="261">
        <v>11</v>
      </c>
      <c r="B17" s="261">
        <v>4</v>
      </c>
      <c r="C17" s="261">
        <v>2</v>
      </c>
      <c r="D17" s="262">
        <v>12</v>
      </c>
      <c r="E17" s="262" t="s">
        <v>2247</v>
      </c>
      <c r="F17" s="262" t="s">
        <v>2248</v>
      </c>
      <c r="G17" s="262" t="s">
        <v>2249</v>
      </c>
      <c r="H17" s="262" t="s">
        <v>2250</v>
      </c>
      <c r="I17" s="11" t="s">
        <v>2251</v>
      </c>
      <c r="J17" s="262" t="s">
        <v>2252</v>
      </c>
      <c r="K17" s="268" t="s">
        <v>424</v>
      </c>
      <c r="L17" s="268"/>
      <c r="M17" s="269">
        <v>7759</v>
      </c>
      <c r="N17" s="269"/>
      <c r="O17" s="269">
        <v>4959</v>
      </c>
      <c r="P17" s="269"/>
      <c r="Q17" s="262" t="s">
        <v>2206</v>
      </c>
      <c r="R17" s="262" t="s">
        <v>2207</v>
      </c>
    </row>
    <row r="18" spans="1:19" s="13" customFormat="1" ht="409.5" customHeight="1" x14ac:dyDescent="0.25">
      <c r="A18" s="261">
        <v>12</v>
      </c>
      <c r="B18" s="261">
        <v>6</v>
      </c>
      <c r="C18" s="261">
        <v>1</v>
      </c>
      <c r="D18" s="262">
        <v>13</v>
      </c>
      <c r="E18" s="262" t="s">
        <v>2253</v>
      </c>
      <c r="F18" s="262" t="s">
        <v>2254</v>
      </c>
      <c r="G18" s="262" t="s">
        <v>2255</v>
      </c>
      <c r="H18" s="262" t="s">
        <v>2256</v>
      </c>
      <c r="I18" s="11" t="s">
        <v>2257</v>
      </c>
      <c r="J18" s="262" t="s">
        <v>2258</v>
      </c>
      <c r="K18" s="268" t="s">
        <v>2259</v>
      </c>
      <c r="L18" s="268"/>
      <c r="M18" s="269">
        <v>28740.16</v>
      </c>
      <c r="N18" s="269"/>
      <c r="O18" s="269">
        <v>18690</v>
      </c>
      <c r="P18" s="269"/>
      <c r="Q18" s="262" t="s">
        <v>2260</v>
      </c>
      <c r="R18" s="262" t="s">
        <v>2261</v>
      </c>
    </row>
    <row r="19" spans="1:19" s="13" customFormat="1" ht="210" x14ac:dyDescent="0.25">
      <c r="A19" s="261">
        <v>13</v>
      </c>
      <c r="B19" s="261">
        <v>6</v>
      </c>
      <c r="C19" s="261">
        <v>1</v>
      </c>
      <c r="D19" s="262">
        <v>13</v>
      </c>
      <c r="E19" s="262" t="s">
        <v>2262</v>
      </c>
      <c r="F19" s="262" t="s">
        <v>2263</v>
      </c>
      <c r="G19" s="262" t="s">
        <v>2264</v>
      </c>
      <c r="H19" s="262" t="s">
        <v>2265</v>
      </c>
      <c r="I19" s="11" t="s">
        <v>2266</v>
      </c>
      <c r="J19" s="262" t="s">
        <v>2267</v>
      </c>
      <c r="K19" s="268" t="s">
        <v>402</v>
      </c>
      <c r="L19" s="268"/>
      <c r="M19" s="269">
        <v>15858.44</v>
      </c>
      <c r="N19" s="269"/>
      <c r="O19" s="269">
        <v>12037.6</v>
      </c>
      <c r="P19" s="269"/>
      <c r="Q19" s="262" t="s">
        <v>2268</v>
      </c>
      <c r="R19" s="262" t="s">
        <v>2269</v>
      </c>
    </row>
    <row r="20" spans="1:19" s="13" customFormat="1" ht="255" x14ac:dyDescent="0.25">
      <c r="A20" s="261">
        <v>14</v>
      </c>
      <c r="B20" s="261">
        <v>6</v>
      </c>
      <c r="C20" s="261">
        <v>1</v>
      </c>
      <c r="D20" s="262">
        <v>13</v>
      </c>
      <c r="E20" s="262" t="s">
        <v>2270</v>
      </c>
      <c r="F20" s="262" t="s">
        <v>2271</v>
      </c>
      <c r="G20" s="262" t="s">
        <v>2272</v>
      </c>
      <c r="H20" s="262" t="s">
        <v>2273</v>
      </c>
      <c r="I20" s="11" t="s">
        <v>2274</v>
      </c>
      <c r="J20" s="262" t="s">
        <v>2275</v>
      </c>
      <c r="K20" s="268" t="s">
        <v>167</v>
      </c>
      <c r="L20" s="268"/>
      <c r="M20" s="269">
        <v>22096</v>
      </c>
      <c r="N20" s="269"/>
      <c r="O20" s="269">
        <v>18040.75</v>
      </c>
      <c r="P20" s="269"/>
      <c r="Q20" s="262" t="s">
        <v>2276</v>
      </c>
      <c r="R20" s="262" t="s">
        <v>2277</v>
      </c>
    </row>
    <row r="21" spans="1:19" s="13" customFormat="1" ht="409.5" x14ac:dyDescent="0.25">
      <c r="A21" s="261">
        <v>15</v>
      </c>
      <c r="B21" s="261">
        <v>6</v>
      </c>
      <c r="C21" s="261">
        <v>1</v>
      </c>
      <c r="D21" s="262">
        <v>13</v>
      </c>
      <c r="E21" s="262" t="s">
        <v>2278</v>
      </c>
      <c r="F21" s="262" t="s">
        <v>2279</v>
      </c>
      <c r="G21" s="262" t="s">
        <v>2280</v>
      </c>
      <c r="H21" s="262" t="s">
        <v>2281</v>
      </c>
      <c r="I21" s="11" t="s">
        <v>2282</v>
      </c>
      <c r="J21" s="262" t="s">
        <v>2283</v>
      </c>
      <c r="K21" s="268" t="s">
        <v>127</v>
      </c>
      <c r="L21" s="268"/>
      <c r="M21" s="269">
        <v>25964</v>
      </c>
      <c r="N21" s="269"/>
      <c r="O21" s="269">
        <v>15381</v>
      </c>
      <c r="P21" s="269"/>
      <c r="Q21" s="262" t="s">
        <v>2284</v>
      </c>
      <c r="R21" s="262" t="s">
        <v>2285</v>
      </c>
    </row>
    <row r="22" spans="1:19" s="22" customFormat="1" ht="345" x14ac:dyDescent="0.25">
      <c r="A22" s="261">
        <v>16</v>
      </c>
      <c r="B22" s="261">
        <v>6</v>
      </c>
      <c r="C22" s="261">
        <v>1</v>
      </c>
      <c r="D22" s="262">
        <v>13</v>
      </c>
      <c r="E22" s="262" t="s">
        <v>2286</v>
      </c>
      <c r="F22" s="262" t="s">
        <v>2287</v>
      </c>
      <c r="G22" s="262" t="s">
        <v>2288</v>
      </c>
      <c r="H22" s="262" t="s">
        <v>2289</v>
      </c>
      <c r="I22" s="11" t="s">
        <v>2290</v>
      </c>
      <c r="J22" s="262" t="s">
        <v>2291</v>
      </c>
      <c r="K22" s="268" t="s">
        <v>127</v>
      </c>
      <c r="L22" s="268"/>
      <c r="M22" s="269">
        <v>11334</v>
      </c>
      <c r="N22" s="269"/>
      <c r="O22" s="269">
        <v>9484</v>
      </c>
      <c r="P22" s="269"/>
      <c r="Q22" s="262" t="s">
        <v>2292</v>
      </c>
      <c r="R22" s="262" t="s">
        <v>2293</v>
      </c>
    </row>
    <row r="23" spans="1:19" s="13" customFormat="1" ht="345.75" customHeight="1" x14ac:dyDescent="0.25">
      <c r="A23" s="261">
        <v>17</v>
      </c>
      <c r="B23" s="261">
        <v>6</v>
      </c>
      <c r="C23" s="261">
        <v>3</v>
      </c>
      <c r="D23" s="262">
        <v>13</v>
      </c>
      <c r="E23" s="262" t="s">
        <v>2294</v>
      </c>
      <c r="F23" s="262" t="s">
        <v>2295</v>
      </c>
      <c r="G23" s="262" t="s">
        <v>2296</v>
      </c>
      <c r="H23" s="262" t="s">
        <v>2297</v>
      </c>
      <c r="I23" s="11" t="s">
        <v>2298</v>
      </c>
      <c r="J23" s="262" t="s">
        <v>2299</v>
      </c>
      <c r="K23" s="268" t="s">
        <v>2300</v>
      </c>
      <c r="L23" s="268"/>
      <c r="M23" s="269">
        <v>27669.01</v>
      </c>
      <c r="N23" s="269"/>
      <c r="O23" s="269">
        <v>22710.02</v>
      </c>
      <c r="P23" s="269"/>
      <c r="Q23" s="262" t="s">
        <v>2301</v>
      </c>
      <c r="R23" s="262" t="s">
        <v>2302</v>
      </c>
    </row>
    <row r="24" spans="1:19" s="13" customFormat="1" ht="195" x14ac:dyDescent="0.25">
      <c r="A24" s="261">
        <v>18</v>
      </c>
      <c r="B24" s="261">
        <v>6</v>
      </c>
      <c r="C24" s="261">
        <v>1</v>
      </c>
      <c r="D24" s="262">
        <v>13</v>
      </c>
      <c r="E24" s="262" t="s">
        <v>2303</v>
      </c>
      <c r="F24" s="262" t="s">
        <v>2304</v>
      </c>
      <c r="G24" s="262" t="s">
        <v>2288</v>
      </c>
      <c r="H24" s="262" t="s">
        <v>2305</v>
      </c>
      <c r="I24" s="11" t="s">
        <v>2306</v>
      </c>
      <c r="J24" s="262" t="s">
        <v>2307</v>
      </c>
      <c r="K24" s="268" t="s">
        <v>402</v>
      </c>
      <c r="L24" s="268"/>
      <c r="M24" s="269">
        <v>53234.5</v>
      </c>
      <c r="N24" s="269"/>
      <c r="O24" s="269">
        <v>46232.24</v>
      </c>
      <c r="P24" s="269"/>
      <c r="Q24" s="262" t="s">
        <v>2308</v>
      </c>
      <c r="R24" s="262" t="s">
        <v>2309</v>
      </c>
    </row>
    <row r="25" spans="1:19" s="22" customFormat="1" ht="390" x14ac:dyDescent="0.25">
      <c r="A25" s="261">
        <v>19</v>
      </c>
      <c r="B25" s="261">
        <v>3</v>
      </c>
      <c r="C25" s="261" t="s">
        <v>2310</v>
      </c>
      <c r="D25" s="262">
        <v>13</v>
      </c>
      <c r="E25" s="262" t="s">
        <v>2311</v>
      </c>
      <c r="F25" s="262" t="s">
        <v>2312</v>
      </c>
      <c r="G25" s="262" t="s">
        <v>2313</v>
      </c>
      <c r="H25" s="262" t="s">
        <v>2196</v>
      </c>
      <c r="I25" s="11" t="s">
        <v>2314</v>
      </c>
      <c r="J25" s="262" t="s">
        <v>2315</v>
      </c>
      <c r="K25" s="268" t="s">
        <v>402</v>
      </c>
      <c r="L25" s="268"/>
      <c r="M25" s="269">
        <v>8511.25</v>
      </c>
      <c r="N25" s="269"/>
      <c r="O25" s="269">
        <v>7736.7</v>
      </c>
      <c r="P25" s="269"/>
      <c r="Q25" s="262" t="s">
        <v>2316</v>
      </c>
      <c r="R25" s="262" t="s">
        <v>2317</v>
      </c>
    </row>
    <row r="26" spans="1:19" s="13" customFormat="1" ht="60" x14ac:dyDescent="0.25">
      <c r="A26" s="261">
        <v>20</v>
      </c>
      <c r="B26" s="261" t="s">
        <v>68</v>
      </c>
      <c r="C26" s="261">
        <v>5</v>
      </c>
      <c r="D26" s="262">
        <v>4</v>
      </c>
      <c r="E26" s="277" t="s">
        <v>2318</v>
      </c>
      <c r="F26" s="262" t="s">
        <v>2319</v>
      </c>
      <c r="G26" s="262" t="s">
        <v>2320</v>
      </c>
      <c r="H26" s="262" t="s">
        <v>2321</v>
      </c>
      <c r="I26" s="11" t="s">
        <v>2176</v>
      </c>
      <c r="J26" s="262" t="s">
        <v>2322</v>
      </c>
      <c r="K26" s="268"/>
      <c r="L26" s="268" t="s">
        <v>89</v>
      </c>
      <c r="M26" s="269"/>
      <c r="N26" s="269">
        <v>20000</v>
      </c>
      <c r="O26" s="269"/>
      <c r="P26" s="269">
        <v>20000</v>
      </c>
      <c r="Q26" s="262" t="s">
        <v>2179</v>
      </c>
      <c r="R26" s="262" t="s">
        <v>2180</v>
      </c>
    </row>
    <row r="27" spans="1:19" s="13" customFormat="1" ht="120" x14ac:dyDescent="0.25">
      <c r="A27" s="247">
        <v>21</v>
      </c>
      <c r="B27" s="262" t="s">
        <v>68</v>
      </c>
      <c r="C27" s="262">
        <v>3</v>
      </c>
      <c r="D27" s="262">
        <v>10</v>
      </c>
      <c r="E27" s="277" t="s">
        <v>2173</v>
      </c>
      <c r="F27" s="360" t="s">
        <v>2174</v>
      </c>
      <c r="G27" s="360" t="s">
        <v>2175</v>
      </c>
      <c r="H27" s="262" t="s">
        <v>1373</v>
      </c>
      <c r="I27" s="262" t="s">
        <v>2176</v>
      </c>
      <c r="J27" s="262" t="s">
        <v>2177</v>
      </c>
      <c r="K27" s="262"/>
      <c r="L27" s="262" t="s">
        <v>2323</v>
      </c>
      <c r="M27" s="287"/>
      <c r="N27" s="287">
        <v>350000</v>
      </c>
      <c r="O27" s="287"/>
      <c r="P27" s="286">
        <v>300000</v>
      </c>
      <c r="Q27" s="262" t="s">
        <v>2179</v>
      </c>
      <c r="R27" s="262" t="s">
        <v>2180</v>
      </c>
    </row>
    <row r="28" spans="1:19" s="13" customFormat="1" ht="105" customHeight="1" x14ac:dyDescent="0.25">
      <c r="A28" s="247">
        <v>22</v>
      </c>
      <c r="B28" s="262" t="s">
        <v>68</v>
      </c>
      <c r="C28" s="262">
        <v>3</v>
      </c>
      <c r="D28" s="262">
        <v>13</v>
      </c>
      <c r="E28" s="277" t="s">
        <v>2324</v>
      </c>
      <c r="F28" s="360" t="s">
        <v>2182</v>
      </c>
      <c r="G28" s="277" t="s">
        <v>2183</v>
      </c>
      <c r="H28" s="262" t="s">
        <v>1373</v>
      </c>
      <c r="I28" s="262" t="s">
        <v>2176</v>
      </c>
      <c r="J28" s="262" t="s">
        <v>2184</v>
      </c>
      <c r="K28" s="262"/>
      <c r="L28" s="262" t="s">
        <v>2325</v>
      </c>
      <c r="M28" s="286"/>
      <c r="N28" s="286">
        <v>20000</v>
      </c>
      <c r="O28" s="286"/>
      <c r="P28" s="286">
        <v>15000</v>
      </c>
      <c r="Q28" s="262" t="s">
        <v>2179</v>
      </c>
      <c r="R28" s="262" t="s">
        <v>2180</v>
      </c>
    </row>
    <row r="29" spans="1:19" s="13" customFormat="1" ht="94.5" customHeight="1" x14ac:dyDescent="0.25">
      <c r="A29" s="262">
        <v>23</v>
      </c>
      <c r="B29" s="262" t="s">
        <v>68</v>
      </c>
      <c r="C29" s="262">
        <v>1</v>
      </c>
      <c r="D29" s="262">
        <v>13</v>
      </c>
      <c r="E29" s="277" t="s">
        <v>2326</v>
      </c>
      <c r="F29" s="360" t="s">
        <v>2327</v>
      </c>
      <c r="G29" s="277" t="s">
        <v>2328</v>
      </c>
      <c r="H29" s="262" t="s">
        <v>1373</v>
      </c>
      <c r="I29" s="262" t="s">
        <v>2176</v>
      </c>
      <c r="J29" s="262" t="s">
        <v>808</v>
      </c>
      <c r="K29" s="262"/>
      <c r="L29" s="262" t="s">
        <v>124</v>
      </c>
      <c r="M29" s="262"/>
      <c r="N29" s="286">
        <v>35000</v>
      </c>
      <c r="O29" s="262"/>
      <c r="P29" s="286">
        <v>35000</v>
      </c>
      <c r="Q29" s="277" t="s">
        <v>2179</v>
      </c>
      <c r="R29" s="277" t="s">
        <v>2180</v>
      </c>
    </row>
    <row r="30" spans="1:19" s="368" customFormat="1" ht="236.25" customHeight="1" x14ac:dyDescent="0.2">
      <c r="A30" s="361">
        <v>24</v>
      </c>
      <c r="B30" s="362">
        <v>6</v>
      </c>
      <c r="C30" s="362">
        <v>1</v>
      </c>
      <c r="D30" s="362">
        <v>3</v>
      </c>
      <c r="E30" s="362" t="s">
        <v>2329</v>
      </c>
      <c r="F30" s="362" t="s">
        <v>2330</v>
      </c>
      <c r="G30" s="362" t="s">
        <v>2331</v>
      </c>
      <c r="H30" s="363" t="s">
        <v>2332</v>
      </c>
      <c r="I30" s="363" t="s">
        <v>2333</v>
      </c>
      <c r="J30" s="362" t="s">
        <v>2334</v>
      </c>
      <c r="K30" s="364"/>
      <c r="L30" s="365" t="s">
        <v>73</v>
      </c>
      <c r="M30" s="366"/>
      <c r="N30" s="366">
        <v>22600</v>
      </c>
      <c r="O30" s="366"/>
      <c r="P30" s="366">
        <v>20000</v>
      </c>
      <c r="Q30" s="364" t="s">
        <v>2335</v>
      </c>
      <c r="R30" s="364" t="s">
        <v>2336</v>
      </c>
      <c r="S30" s="367"/>
    </row>
    <row r="31" spans="1:19" s="13" customFormat="1" ht="215.25" customHeight="1" x14ac:dyDescent="0.25">
      <c r="A31" s="259">
        <v>25</v>
      </c>
      <c r="B31" s="263">
        <v>6</v>
      </c>
      <c r="C31" s="263">
        <v>5</v>
      </c>
      <c r="D31" s="263">
        <v>4</v>
      </c>
      <c r="E31" s="263" t="s">
        <v>2337</v>
      </c>
      <c r="F31" s="263" t="s">
        <v>2338</v>
      </c>
      <c r="G31" s="263" t="s">
        <v>1708</v>
      </c>
      <c r="H31" s="262" t="s">
        <v>2339</v>
      </c>
      <c r="I31" s="11" t="s">
        <v>2340</v>
      </c>
      <c r="J31" s="263" t="s">
        <v>2341</v>
      </c>
      <c r="K31" s="292"/>
      <c r="L31" s="278" t="s">
        <v>52</v>
      </c>
      <c r="M31" s="272"/>
      <c r="N31" s="272">
        <v>89600</v>
      </c>
      <c r="O31" s="272"/>
      <c r="P31" s="272">
        <v>89600</v>
      </c>
      <c r="Q31" s="267" t="s">
        <v>2342</v>
      </c>
      <c r="R31" s="263" t="s">
        <v>2343</v>
      </c>
    </row>
    <row r="32" spans="1:19" s="13" customFormat="1" ht="215.25" customHeight="1" x14ac:dyDescent="0.25">
      <c r="A32" s="259">
        <v>26</v>
      </c>
      <c r="B32" s="260">
        <v>1</v>
      </c>
      <c r="C32" s="262">
        <v>1</v>
      </c>
      <c r="D32" s="262">
        <v>6</v>
      </c>
      <c r="E32" s="288" t="s">
        <v>2344</v>
      </c>
      <c r="F32" s="262" t="s">
        <v>2345</v>
      </c>
      <c r="G32" s="262" t="s">
        <v>1708</v>
      </c>
      <c r="H32" s="262" t="s">
        <v>2339</v>
      </c>
      <c r="I32" s="11" t="s">
        <v>2346</v>
      </c>
      <c r="J32" s="288" t="s">
        <v>2347</v>
      </c>
      <c r="K32" s="275"/>
      <c r="L32" s="268" t="s">
        <v>124</v>
      </c>
      <c r="M32" s="269"/>
      <c r="N32" s="269">
        <v>114980</v>
      </c>
      <c r="O32" s="269"/>
      <c r="P32" s="269">
        <v>102380</v>
      </c>
      <c r="Q32" s="266" t="s">
        <v>2348</v>
      </c>
      <c r="R32" s="262" t="s">
        <v>2349</v>
      </c>
    </row>
    <row r="33" spans="1:19" s="13" customFormat="1" ht="128.25" customHeight="1" x14ac:dyDescent="0.25">
      <c r="A33" s="259">
        <v>27</v>
      </c>
      <c r="B33" s="262">
        <v>6</v>
      </c>
      <c r="C33" s="50">
        <v>1</v>
      </c>
      <c r="D33" s="50">
        <v>6</v>
      </c>
      <c r="E33" s="50" t="s">
        <v>2350</v>
      </c>
      <c r="F33" s="50" t="s">
        <v>2351</v>
      </c>
      <c r="G33" s="50" t="s">
        <v>2352</v>
      </c>
      <c r="H33" s="50" t="s">
        <v>2353</v>
      </c>
      <c r="I33" s="369" t="s">
        <v>2354</v>
      </c>
      <c r="J33" s="262" t="s">
        <v>2355</v>
      </c>
      <c r="K33" s="370"/>
      <c r="L33" s="371" t="s">
        <v>124</v>
      </c>
      <c r="M33" s="372"/>
      <c r="N33" s="372">
        <v>60530.73</v>
      </c>
      <c r="O33" s="372"/>
      <c r="P33" s="372">
        <v>47982.75</v>
      </c>
      <c r="Q33" s="47" t="s">
        <v>2356</v>
      </c>
      <c r="R33" s="50" t="s">
        <v>2357</v>
      </c>
    </row>
    <row r="34" spans="1:19" s="13" customFormat="1" ht="199.5" customHeight="1" thickBot="1" x14ac:dyDescent="0.3">
      <c r="A34" s="261">
        <v>28</v>
      </c>
      <c r="B34" s="373">
        <v>1</v>
      </c>
      <c r="C34" s="373">
        <v>1</v>
      </c>
      <c r="D34" s="374">
        <v>6</v>
      </c>
      <c r="E34" s="374" t="s">
        <v>2358</v>
      </c>
      <c r="F34" s="374" t="s">
        <v>2359</v>
      </c>
      <c r="G34" s="374" t="s">
        <v>2360</v>
      </c>
      <c r="H34" s="262" t="s">
        <v>2361</v>
      </c>
      <c r="I34" s="11" t="s">
        <v>2362</v>
      </c>
      <c r="J34" s="374" t="s">
        <v>2363</v>
      </c>
      <c r="K34" s="276"/>
      <c r="L34" s="268" t="s">
        <v>287</v>
      </c>
      <c r="M34" s="269"/>
      <c r="N34" s="269">
        <v>68866.38</v>
      </c>
      <c r="O34" s="269"/>
      <c r="P34" s="269">
        <v>60546.38</v>
      </c>
      <c r="Q34" s="262" t="s">
        <v>2364</v>
      </c>
      <c r="R34" s="262" t="s">
        <v>2365</v>
      </c>
    </row>
    <row r="35" spans="1:19" s="13" customFormat="1" ht="239.25" customHeight="1" x14ac:dyDescent="0.25">
      <c r="A35" s="261">
        <v>29</v>
      </c>
      <c r="B35" s="261">
        <v>2</v>
      </c>
      <c r="C35" s="261" t="s">
        <v>348</v>
      </c>
      <c r="D35" s="261">
        <v>10</v>
      </c>
      <c r="E35" s="262" t="s">
        <v>2366</v>
      </c>
      <c r="F35" s="262" t="s">
        <v>2367</v>
      </c>
      <c r="G35" s="262" t="s">
        <v>2368</v>
      </c>
      <c r="H35" s="262" t="s">
        <v>2369</v>
      </c>
      <c r="I35" s="262" t="s">
        <v>2370</v>
      </c>
      <c r="J35" s="262" t="s">
        <v>2371</v>
      </c>
      <c r="K35" s="247"/>
      <c r="L35" s="261" t="s">
        <v>101</v>
      </c>
      <c r="M35" s="247"/>
      <c r="N35" s="269">
        <v>59362.559999999998</v>
      </c>
      <c r="O35" s="247"/>
      <c r="P35" s="269">
        <v>39982.559999999998</v>
      </c>
      <c r="Q35" s="262" t="s">
        <v>2372</v>
      </c>
      <c r="R35" s="50" t="s">
        <v>2373</v>
      </c>
    </row>
    <row r="36" spans="1:19" s="13" customFormat="1" ht="165" customHeight="1" x14ac:dyDescent="0.25">
      <c r="A36" s="261">
        <v>30</v>
      </c>
      <c r="B36" s="274">
        <v>6</v>
      </c>
      <c r="C36" s="274">
        <v>3</v>
      </c>
      <c r="D36" s="274">
        <v>10</v>
      </c>
      <c r="E36" s="264" t="s">
        <v>2374</v>
      </c>
      <c r="F36" s="264" t="s">
        <v>2375</v>
      </c>
      <c r="G36" s="274" t="s">
        <v>2376</v>
      </c>
      <c r="H36" s="262" t="s">
        <v>2377</v>
      </c>
      <c r="I36" s="262" t="s">
        <v>2378</v>
      </c>
      <c r="J36" s="264" t="s">
        <v>2379</v>
      </c>
      <c r="K36" s="247"/>
      <c r="L36" s="261" t="s">
        <v>127</v>
      </c>
      <c r="M36" s="247"/>
      <c r="N36" s="269">
        <v>28079.8</v>
      </c>
      <c r="O36" s="247"/>
      <c r="P36" s="269">
        <v>19399.8</v>
      </c>
      <c r="Q36" s="261" t="s">
        <v>2380</v>
      </c>
      <c r="R36" s="220" t="s">
        <v>2381</v>
      </c>
    </row>
    <row r="37" spans="1:19" s="13" customFormat="1" ht="176.25" customHeight="1" x14ac:dyDescent="0.25">
      <c r="A37" s="261">
        <v>31</v>
      </c>
      <c r="B37" s="274">
        <v>6</v>
      </c>
      <c r="C37" s="274">
        <v>5</v>
      </c>
      <c r="D37" s="274">
        <v>11</v>
      </c>
      <c r="E37" s="274" t="s">
        <v>2382</v>
      </c>
      <c r="F37" s="282" t="s">
        <v>2383</v>
      </c>
      <c r="G37" s="274" t="s">
        <v>410</v>
      </c>
      <c r="H37" s="262" t="s">
        <v>2384</v>
      </c>
      <c r="I37" s="261" t="s">
        <v>2385</v>
      </c>
      <c r="J37" s="264" t="s">
        <v>2386</v>
      </c>
      <c r="K37" s="247"/>
      <c r="L37" s="261" t="s">
        <v>127</v>
      </c>
      <c r="M37" s="247"/>
      <c r="N37" s="269">
        <v>19776.3</v>
      </c>
      <c r="O37" s="247"/>
      <c r="P37" s="261">
        <v>10907.02</v>
      </c>
      <c r="Q37" s="261" t="s">
        <v>2229</v>
      </c>
      <c r="R37" s="50" t="s">
        <v>2387</v>
      </c>
    </row>
    <row r="38" spans="1:19" s="13" customFormat="1" ht="77.25" customHeight="1" x14ac:dyDescent="0.25">
      <c r="A38" s="261">
        <v>32</v>
      </c>
      <c r="B38" s="274">
        <v>6</v>
      </c>
      <c r="C38" s="274">
        <v>5</v>
      </c>
      <c r="D38" s="274">
        <v>11</v>
      </c>
      <c r="E38" s="274" t="s">
        <v>2388</v>
      </c>
      <c r="F38" s="264" t="s">
        <v>2389</v>
      </c>
      <c r="G38" s="274" t="s">
        <v>2390</v>
      </c>
      <c r="H38" s="262" t="s">
        <v>2391</v>
      </c>
      <c r="I38" s="262" t="s">
        <v>2392</v>
      </c>
      <c r="J38" s="274" t="s">
        <v>2393</v>
      </c>
      <c r="K38" s="247"/>
      <c r="L38" s="261" t="s">
        <v>127</v>
      </c>
      <c r="M38" s="247"/>
      <c r="N38" s="269">
        <v>24331.4</v>
      </c>
      <c r="O38" s="247"/>
      <c r="P38" s="269">
        <v>13487</v>
      </c>
      <c r="Q38" s="262" t="s">
        <v>2220</v>
      </c>
      <c r="R38" s="50" t="s">
        <v>2394</v>
      </c>
    </row>
    <row r="39" spans="1:19" s="13" customFormat="1" ht="85.5" customHeight="1" x14ac:dyDescent="0.25">
      <c r="A39" s="261">
        <v>33</v>
      </c>
      <c r="B39" s="274">
        <v>6</v>
      </c>
      <c r="C39" s="274">
        <v>5</v>
      </c>
      <c r="D39" s="274">
        <v>11</v>
      </c>
      <c r="E39" s="274" t="s">
        <v>2395</v>
      </c>
      <c r="F39" s="264" t="s">
        <v>2396</v>
      </c>
      <c r="G39" s="274" t="s">
        <v>2390</v>
      </c>
      <c r="H39" s="262" t="s">
        <v>2397</v>
      </c>
      <c r="I39" s="262" t="s">
        <v>2398</v>
      </c>
      <c r="J39" s="264" t="s">
        <v>2399</v>
      </c>
      <c r="K39" s="247"/>
      <c r="L39" s="261" t="s">
        <v>127</v>
      </c>
      <c r="M39" s="247"/>
      <c r="N39" s="269">
        <v>20412</v>
      </c>
      <c r="O39" s="261"/>
      <c r="P39" s="269">
        <v>8812</v>
      </c>
      <c r="Q39" s="262" t="s">
        <v>2400</v>
      </c>
      <c r="R39" s="50" t="s">
        <v>2401</v>
      </c>
    </row>
    <row r="40" spans="1:19" s="13" customFormat="1" ht="153" customHeight="1" x14ac:dyDescent="0.25">
      <c r="A40" s="261">
        <v>34</v>
      </c>
      <c r="B40" s="274">
        <v>6</v>
      </c>
      <c r="C40" s="274">
        <v>5</v>
      </c>
      <c r="D40" s="274">
        <v>11</v>
      </c>
      <c r="E40" s="264" t="s">
        <v>2402</v>
      </c>
      <c r="F40" s="264" t="s">
        <v>2403</v>
      </c>
      <c r="G40" s="274" t="s">
        <v>415</v>
      </c>
      <c r="H40" s="262" t="s">
        <v>2404</v>
      </c>
      <c r="I40" s="261" t="s">
        <v>2405</v>
      </c>
      <c r="J40" s="264" t="s">
        <v>2406</v>
      </c>
      <c r="K40" s="247"/>
      <c r="L40" s="261" t="s">
        <v>81</v>
      </c>
      <c r="M40" s="247"/>
      <c r="N40" s="269">
        <v>13747.49</v>
      </c>
      <c r="O40" s="247"/>
      <c r="P40" s="262">
        <v>12285.24</v>
      </c>
      <c r="Q40" s="262" t="s">
        <v>2407</v>
      </c>
      <c r="R40" s="262" t="s">
        <v>2408</v>
      </c>
    </row>
    <row r="41" spans="1:19" s="13" customFormat="1" ht="254.25" customHeight="1" x14ac:dyDescent="0.25">
      <c r="A41" s="261">
        <v>35</v>
      </c>
      <c r="B41" s="274">
        <v>6</v>
      </c>
      <c r="C41" s="274">
        <v>5</v>
      </c>
      <c r="D41" s="274">
        <v>11</v>
      </c>
      <c r="E41" s="264" t="s">
        <v>2409</v>
      </c>
      <c r="F41" s="264" t="s">
        <v>2410</v>
      </c>
      <c r="G41" s="274" t="s">
        <v>400</v>
      </c>
      <c r="H41" s="262" t="s">
        <v>2411</v>
      </c>
      <c r="I41" s="261" t="s">
        <v>2412</v>
      </c>
      <c r="J41" s="264" t="s">
        <v>2413</v>
      </c>
      <c r="K41" s="247"/>
      <c r="L41" s="261" t="s">
        <v>52</v>
      </c>
      <c r="M41" s="247"/>
      <c r="N41" s="269">
        <v>16739</v>
      </c>
      <c r="O41" s="247"/>
      <c r="P41" s="269">
        <v>14684</v>
      </c>
      <c r="Q41" s="262" t="s">
        <v>2414</v>
      </c>
      <c r="R41" s="262" t="s">
        <v>2415</v>
      </c>
    </row>
    <row r="42" spans="1:19" s="13" customFormat="1" ht="240" customHeight="1" x14ac:dyDescent="0.25">
      <c r="A42" s="261">
        <v>36</v>
      </c>
      <c r="B42" s="274">
        <v>4</v>
      </c>
      <c r="C42" s="274">
        <v>2</v>
      </c>
      <c r="D42" s="274">
        <v>12</v>
      </c>
      <c r="E42" s="274" t="s">
        <v>2416</v>
      </c>
      <c r="F42" s="264" t="s">
        <v>2417</v>
      </c>
      <c r="G42" s="274" t="s">
        <v>2418</v>
      </c>
      <c r="H42" s="262" t="s">
        <v>2419</v>
      </c>
      <c r="I42" s="262" t="s">
        <v>2420</v>
      </c>
      <c r="J42" s="264" t="s">
        <v>2421</v>
      </c>
      <c r="K42" s="247"/>
      <c r="L42" s="261" t="s">
        <v>124</v>
      </c>
      <c r="M42" s="247"/>
      <c r="N42" s="269">
        <v>20090.3</v>
      </c>
      <c r="O42" s="247"/>
      <c r="P42" s="269">
        <v>8480.2999999999993</v>
      </c>
      <c r="Q42" s="262" t="s">
        <v>2372</v>
      </c>
      <c r="R42" s="50" t="s">
        <v>2373</v>
      </c>
    </row>
    <row r="43" spans="1:19" ht="110.25" customHeight="1" x14ac:dyDescent="0.25">
      <c r="A43" s="270">
        <v>37</v>
      </c>
      <c r="B43" s="270">
        <v>6</v>
      </c>
      <c r="C43" s="270">
        <v>1</v>
      </c>
      <c r="D43" s="270">
        <v>13</v>
      </c>
      <c r="E43" s="279" t="s">
        <v>2422</v>
      </c>
      <c r="F43" s="271" t="s">
        <v>2423</v>
      </c>
      <c r="G43" s="270" t="s">
        <v>452</v>
      </c>
      <c r="H43" s="270" t="s">
        <v>2424</v>
      </c>
      <c r="I43" s="270" t="s">
        <v>2425</v>
      </c>
      <c r="J43" s="375" t="s">
        <v>2426</v>
      </c>
      <c r="K43" s="376"/>
      <c r="L43" s="270" t="s">
        <v>287</v>
      </c>
      <c r="M43" s="377"/>
      <c r="N43" s="378">
        <v>46429.599999999999</v>
      </c>
      <c r="O43" s="377"/>
      <c r="P43" s="378">
        <v>24381</v>
      </c>
      <c r="Q43" s="279" t="s">
        <v>2427</v>
      </c>
      <c r="R43" s="279" t="s">
        <v>2428</v>
      </c>
      <c r="S43" s="22"/>
    </row>
    <row r="44" spans="1:19" ht="135" x14ac:dyDescent="0.25">
      <c r="A44" s="379">
        <v>38</v>
      </c>
      <c r="B44" s="270">
        <v>6</v>
      </c>
      <c r="C44" s="270">
        <v>1</v>
      </c>
      <c r="D44" s="270">
        <v>13</v>
      </c>
      <c r="E44" s="279" t="s">
        <v>2429</v>
      </c>
      <c r="F44" s="279" t="s">
        <v>2430</v>
      </c>
      <c r="G44" s="271" t="s">
        <v>2431</v>
      </c>
      <c r="H44" s="271" t="s">
        <v>2432</v>
      </c>
      <c r="I44" s="279" t="s">
        <v>2433</v>
      </c>
      <c r="J44" s="271" t="s">
        <v>2434</v>
      </c>
      <c r="K44" s="376"/>
      <c r="L44" s="270" t="s">
        <v>379</v>
      </c>
      <c r="M44" s="377"/>
      <c r="N44" s="378">
        <v>20722.23</v>
      </c>
      <c r="O44" s="377"/>
      <c r="P44" s="378">
        <v>15118.95</v>
      </c>
      <c r="Q44" s="279" t="s">
        <v>2435</v>
      </c>
      <c r="R44" s="279" t="s">
        <v>2436</v>
      </c>
      <c r="S44" s="22"/>
    </row>
    <row r="45" spans="1:19" ht="211.5" customHeight="1" x14ac:dyDescent="0.25">
      <c r="A45" s="379">
        <v>39</v>
      </c>
      <c r="B45" s="270">
        <v>6</v>
      </c>
      <c r="C45" s="270">
        <v>3</v>
      </c>
      <c r="D45" s="270">
        <v>13</v>
      </c>
      <c r="E45" s="380" t="s">
        <v>2437</v>
      </c>
      <c r="F45" s="271" t="s">
        <v>2438</v>
      </c>
      <c r="G45" s="271" t="s">
        <v>2439</v>
      </c>
      <c r="H45" s="279" t="s">
        <v>2440</v>
      </c>
      <c r="I45" s="279" t="s">
        <v>2441</v>
      </c>
      <c r="J45" s="271" t="s">
        <v>2442</v>
      </c>
      <c r="K45" s="376"/>
      <c r="L45" s="270" t="s">
        <v>287</v>
      </c>
      <c r="M45" s="377"/>
      <c r="N45" s="378">
        <v>32866.35</v>
      </c>
      <c r="O45" s="377"/>
      <c r="P45" s="378">
        <v>28148.42</v>
      </c>
      <c r="Q45" s="279" t="s">
        <v>2443</v>
      </c>
      <c r="R45" s="279" t="s">
        <v>2444</v>
      </c>
      <c r="S45" s="22"/>
    </row>
    <row r="46" spans="1:19" ht="211.5" customHeight="1" x14ac:dyDescent="0.25">
      <c r="A46" s="379">
        <v>40</v>
      </c>
      <c r="B46" s="270">
        <v>6</v>
      </c>
      <c r="C46" s="270">
        <v>1</v>
      </c>
      <c r="D46" s="270">
        <v>13</v>
      </c>
      <c r="E46" s="279" t="s">
        <v>2445</v>
      </c>
      <c r="F46" s="271" t="s">
        <v>2446</v>
      </c>
      <c r="G46" s="271" t="s">
        <v>2447</v>
      </c>
      <c r="H46" s="271" t="s">
        <v>2448</v>
      </c>
      <c r="I46" s="271" t="s">
        <v>2449</v>
      </c>
      <c r="J46" s="271" t="s">
        <v>2450</v>
      </c>
      <c r="K46" s="376"/>
      <c r="L46" s="270" t="s">
        <v>101</v>
      </c>
      <c r="M46" s="377"/>
      <c r="N46" s="378">
        <v>11760.54</v>
      </c>
      <c r="O46" s="377"/>
      <c r="P46" s="378">
        <v>8550.5400000000009</v>
      </c>
      <c r="Q46" s="279" t="s">
        <v>2451</v>
      </c>
      <c r="R46" s="279" t="s">
        <v>2452</v>
      </c>
      <c r="S46" s="22"/>
    </row>
    <row r="47" spans="1:19" ht="211.5" customHeight="1" x14ac:dyDescent="0.25">
      <c r="A47" s="270">
        <v>41</v>
      </c>
      <c r="B47" s="270">
        <v>6</v>
      </c>
      <c r="C47" s="270">
        <v>1</v>
      </c>
      <c r="D47" s="270">
        <v>13</v>
      </c>
      <c r="E47" s="271" t="s">
        <v>2453</v>
      </c>
      <c r="F47" s="279" t="s">
        <v>2454</v>
      </c>
      <c r="G47" s="271" t="s">
        <v>2431</v>
      </c>
      <c r="H47" s="279" t="s">
        <v>2455</v>
      </c>
      <c r="I47" s="271" t="s">
        <v>2456</v>
      </c>
      <c r="J47" s="271" t="s">
        <v>2457</v>
      </c>
      <c r="K47" s="376"/>
      <c r="L47" s="270" t="s">
        <v>2458</v>
      </c>
      <c r="M47" s="377"/>
      <c r="N47" s="378">
        <v>9817.6</v>
      </c>
      <c r="O47" s="377"/>
      <c r="P47" s="378">
        <v>8500</v>
      </c>
      <c r="Q47" s="279" t="s">
        <v>2459</v>
      </c>
      <c r="R47" s="279" t="s">
        <v>2460</v>
      </c>
      <c r="S47" s="22"/>
    </row>
    <row r="48" spans="1:19" x14ac:dyDescent="0.25">
      <c r="A48" s="22"/>
      <c r="B48" s="22"/>
      <c r="C48" s="22"/>
      <c r="D48" s="22"/>
      <c r="E48" s="22"/>
      <c r="F48" s="22"/>
      <c r="G48" s="22"/>
      <c r="H48" s="22"/>
      <c r="I48" s="22"/>
      <c r="J48" s="22"/>
      <c r="K48" s="22"/>
      <c r="L48" s="22"/>
      <c r="M48" s="22"/>
      <c r="N48" s="22"/>
      <c r="O48" s="22"/>
      <c r="P48" s="22"/>
      <c r="Q48" s="22"/>
      <c r="R48" s="22"/>
      <c r="S48" s="22"/>
    </row>
    <row r="50" spans="13:16" x14ac:dyDescent="0.25">
      <c r="M50" s="1109" t="s">
        <v>262</v>
      </c>
      <c r="N50" s="1109"/>
      <c r="O50" s="1109" t="s">
        <v>263</v>
      </c>
      <c r="P50" s="1271"/>
    </row>
    <row r="51" spans="13:16" x14ac:dyDescent="0.25">
      <c r="M51" s="381" t="s">
        <v>264</v>
      </c>
      <c r="N51" s="60" t="s">
        <v>265</v>
      </c>
      <c r="O51" s="382" t="s">
        <v>264</v>
      </c>
      <c r="P51" s="60" t="s">
        <v>265</v>
      </c>
    </row>
    <row r="52" spans="13:16" x14ac:dyDescent="0.25">
      <c r="M52" s="383">
        <v>6</v>
      </c>
      <c r="N52" s="377">
        <v>668980.71</v>
      </c>
      <c r="O52" s="61">
        <v>35</v>
      </c>
      <c r="P52" s="384">
        <v>865353.7</v>
      </c>
    </row>
  </sheetData>
  <mergeCells count="16">
    <mergeCell ref="F4:F5"/>
    <mergeCell ref="A4:A5"/>
    <mergeCell ref="B4:B5"/>
    <mergeCell ref="C4:C5"/>
    <mergeCell ref="D4:D5"/>
    <mergeCell ref="E4:E5"/>
    <mergeCell ref="Q4:Q5"/>
    <mergeCell ref="R4:R5"/>
    <mergeCell ref="M50:N50"/>
    <mergeCell ref="O50:P50"/>
    <mergeCell ref="G4:G5"/>
    <mergeCell ref="H4:I4"/>
    <mergeCell ref="J4:J5"/>
    <mergeCell ref="K4:L4"/>
    <mergeCell ref="M4:N4"/>
    <mergeCell ref="O4:P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87"/>
  <sheetViews>
    <sheetView zoomScale="50" zoomScaleNormal="50" workbookViewId="0">
      <selection activeCell="K85" sqref="K85"/>
    </sheetView>
  </sheetViews>
  <sheetFormatPr defaultRowHeight="15" x14ac:dyDescent="0.25"/>
  <cols>
    <col min="1" max="1" width="4.7109375" style="22" customWidth="1"/>
    <col min="2" max="2" width="8.85546875" style="22" customWidth="1"/>
    <col min="3" max="3" width="11.42578125" style="22" customWidth="1"/>
    <col min="4" max="4" width="11.5703125" style="22" customWidth="1"/>
    <col min="5" max="5" width="45.7109375" style="22" customWidth="1"/>
    <col min="6" max="6" width="61.42578125" style="22" customWidth="1"/>
    <col min="7" max="7" width="35.7109375" style="22" customWidth="1"/>
    <col min="8" max="8" width="20.42578125" style="22" customWidth="1"/>
    <col min="9" max="9" width="12" style="22" customWidth="1"/>
    <col min="10" max="10" width="32.140625" style="22" customWidth="1"/>
    <col min="11" max="11" width="10.7109375" style="22" customWidth="1"/>
    <col min="12" max="12" width="14.85546875" style="22" customWidth="1"/>
    <col min="13" max="16" width="14.7109375" style="22" customWidth="1"/>
    <col min="17" max="17" width="16.7109375" style="22" customWidth="1"/>
    <col min="18" max="18" width="15.7109375" style="39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1" spans="1:19" x14ac:dyDescent="0.25">
      <c r="M1" s="134"/>
      <c r="N1" s="134"/>
      <c r="O1" s="134"/>
      <c r="P1" s="169"/>
    </row>
    <row r="2" spans="1:19" x14ac:dyDescent="0.25">
      <c r="A2" s="1" t="s">
        <v>6331</v>
      </c>
      <c r="M2" s="134"/>
      <c r="N2" s="134"/>
      <c r="O2" s="134"/>
      <c r="P2" s="169"/>
    </row>
    <row r="3" spans="1:19"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94" customFormat="1" ht="231" customHeight="1" x14ac:dyDescent="0.25">
      <c r="A7" s="754">
        <v>1</v>
      </c>
      <c r="B7" s="754">
        <v>6</v>
      </c>
      <c r="C7" s="754">
        <v>1</v>
      </c>
      <c r="D7" s="754">
        <v>3</v>
      </c>
      <c r="E7" s="754" t="s">
        <v>2461</v>
      </c>
      <c r="F7" s="774" t="s">
        <v>2462</v>
      </c>
      <c r="G7" s="754" t="s">
        <v>2463</v>
      </c>
      <c r="H7" s="754" t="s">
        <v>2464</v>
      </c>
      <c r="I7" s="777" t="s">
        <v>2465</v>
      </c>
      <c r="J7" s="754" t="s">
        <v>2466</v>
      </c>
      <c r="K7" s="754" t="s">
        <v>124</v>
      </c>
      <c r="L7" s="768" t="s">
        <v>935</v>
      </c>
      <c r="M7" s="768">
        <v>75750</v>
      </c>
      <c r="N7" s="768" t="s">
        <v>935</v>
      </c>
      <c r="O7" s="768">
        <v>75750</v>
      </c>
      <c r="P7" s="768" t="s">
        <v>935</v>
      </c>
      <c r="Q7" s="754" t="s">
        <v>2467</v>
      </c>
      <c r="R7" s="765" t="s">
        <v>2468</v>
      </c>
    </row>
    <row r="8" spans="1:19" s="385" customFormat="1" ht="140.25" customHeight="1" x14ac:dyDescent="0.25">
      <c r="A8" s="761">
        <v>2</v>
      </c>
      <c r="B8" s="758">
        <v>6</v>
      </c>
      <c r="C8" s="758">
        <v>5</v>
      </c>
      <c r="D8" s="758">
        <v>4</v>
      </c>
      <c r="E8" s="761" t="s">
        <v>2469</v>
      </c>
      <c r="F8" s="776" t="s">
        <v>2470</v>
      </c>
      <c r="G8" s="761" t="s">
        <v>431</v>
      </c>
      <c r="H8" s="761" t="s">
        <v>2471</v>
      </c>
      <c r="I8" s="498" t="s">
        <v>2472</v>
      </c>
      <c r="J8" s="761" t="s">
        <v>2473</v>
      </c>
      <c r="K8" s="761" t="s">
        <v>41</v>
      </c>
      <c r="L8" s="761" t="s">
        <v>935</v>
      </c>
      <c r="M8" s="769">
        <v>25250</v>
      </c>
      <c r="N8" s="761" t="s">
        <v>935</v>
      </c>
      <c r="O8" s="769">
        <v>25250</v>
      </c>
      <c r="P8" s="769" t="s">
        <v>935</v>
      </c>
      <c r="Q8" s="761" t="s">
        <v>2467</v>
      </c>
      <c r="R8" s="767" t="s">
        <v>2468</v>
      </c>
    </row>
    <row r="9" spans="1:19" s="18" customFormat="1" ht="174" customHeight="1" x14ac:dyDescent="0.25">
      <c r="A9" s="754">
        <v>3</v>
      </c>
      <c r="B9" s="752">
        <v>2</v>
      </c>
      <c r="C9" s="752">
        <v>1</v>
      </c>
      <c r="D9" s="752">
        <v>6</v>
      </c>
      <c r="E9" s="752" t="s">
        <v>2474</v>
      </c>
      <c r="F9" s="752" t="s">
        <v>2853</v>
      </c>
      <c r="G9" s="752" t="s">
        <v>415</v>
      </c>
      <c r="H9" s="752" t="s">
        <v>2475</v>
      </c>
      <c r="I9" s="495" t="s">
        <v>2476</v>
      </c>
      <c r="J9" s="752" t="s">
        <v>2477</v>
      </c>
      <c r="K9" s="752" t="s">
        <v>101</v>
      </c>
      <c r="L9" s="752" t="s">
        <v>935</v>
      </c>
      <c r="M9" s="769">
        <v>11000</v>
      </c>
      <c r="N9" s="769" t="s">
        <v>935</v>
      </c>
      <c r="O9" s="769">
        <f>M9</f>
        <v>11000</v>
      </c>
      <c r="P9" s="769" t="s">
        <v>935</v>
      </c>
      <c r="Q9" s="752" t="s">
        <v>2467</v>
      </c>
      <c r="R9" s="642" t="s">
        <v>2468</v>
      </c>
    </row>
    <row r="10" spans="1:19" s="13" customFormat="1" ht="215.25" customHeight="1" x14ac:dyDescent="0.25">
      <c r="A10" s="754">
        <v>4</v>
      </c>
      <c r="B10" s="754">
        <v>6</v>
      </c>
      <c r="C10" s="754">
        <v>1</v>
      </c>
      <c r="D10" s="754">
        <v>6</v>
      </c>
      <c r="E10" s="754" t="s">
        <v>2478</v>
      </c>
      <c r="F10" s="754" t="s">
        <v>2479</v>
      </c>
      <c r="G10" s="754" t="s">
        <v>415</v>
      </c>
      <c r="H10" s="754" t="s">
        <v>2480</v>
      </c>
      <c r="I10" s="777" t="s">
        <v>2481</v>
      </c>
      <c r="J10" s="754" t="s">
        <v>2482</v>
      </c>
      <c r="K10" s="754" t="s">
        <v>124</v>
      </c>
      <c r="L10" s="754" t="s">
        <v>935</v>
      </c>
      <c r="M10" s="768">
        <v>3725</v>
      </c>
      <c r="N10" s="768" t="s">
        <v>935</v>
      </c>
      <c r="O10" s="768">
        <v>3725</v>
      </c>
      <c r="P10" s="768" t="s">
        <v>935</v>
      </c>
      <c r="Q10" s="754" t="s">
        <v>2467</v>
      </c>
      <c r="R10" s="765" t="s">
        <v>2857</v>
      </c>
    </row>
    <row r="11" spans="1:19" s="18" customFormat="1" ht="150.75" customHeight="1" x14ac:dyDescent="0.25">
      <c r="A11" s="753">
        <v>5</v>
      </c>
      <c r="B11" s="752">
        <v>1</v>
      </c>
      <c r="C11" s="752">
        <v>1</v>
      </c>
      <c r="D11" s="752">
        <v>6</v>
      </c>
      <c r="E11" s="752" t="s">
        <v>2483</v>
      </c>
      <c r="F11" s="752" t="s">
        <v>2854</v>
      </c>
      <c r="G11" s="752" t="s">
        <v>1189</v>
      </c>
      <c r="H11" s="752" t="s">
        <v>2484</v>
      </c>
      <c r="I11" s="495" t="s">
        <v>2485</v>
      </c>
      <c r="J11" s="752" t="s">
        <v>2486</v>
      </c>
      <c r="K11" s="752" t="s">
        <v>73</v>
      </c>
      <c r="L11" s="752" t="s">
        <v>935</v>
      </c>
      <c r="M11" s="769">
        <v>27860</v>
      </c>
      <c r="N11" s="769" t="s">
        <v>935</v>
      </c>
      <c r="O11" s="769">
        <v>27860</v>
      </c>
      <c r="P11" s="769" t="s">
        <v>935</v>
      </c>
      <c r="Q11" s="752" t="s">
        <v>2467</v>
      </c>
      <c r="R11" s="642" t="s">
        <v>2468</v>
      </c>
    </row>
    <row r="12" spans="1:19" s="18" customFormat="1" ht="96.75" customHeight="1" x14ac:dyDescent="0.25">
      <c r="A12" s="752">
        <v>6</v>
      </c>
      <c r="B12" s="752">
        <v>1</v>
      </c>
      <c r="C12" s="752">
        <v>1</v>
      </c>
      <c r="D12" s="752">
        <v>6</v>
      </c>
      <c r="E12" s="752" t="s">
        <v>2487</v>
      </c>
      <c r="F12" s="752" t="s">
        <v>2855</v>
      </c>
      <c r="G12" s="752" t="s">
        <v>2488</v>
      </c>
      <c r="H12" s="752" t="s">
        <v>2489</v>
      </c>
      <c r="I12" s="495" t="s">
        <v>39</v>
      </c>
      <c r="J12" s="752" t="s">
        <v>2486</v>
      </c>
      <c r="K12" s="752" t="s">
        <v>124</v>
      </c>
      <c r="L12" s="752" t="s">
        <v>935</v>
      </c>
      <c r="M12" s="769">
        <v>18755</v>
      </c>
      <c r="N12" s="769" t="s">
        <v>935</v>
      </c>
      <c r="O12" s="769">
        <v>18755</v>
      </c>
      <c r="P12" s="769" t="s">
        <v>935</v>
      </c>
      <c r="Q12" s="752" t="s">
        <v>2467</v>
      </c>
      <c r="R12" s="642" t="s">
        <v>2468</v>
      </c>
    </row>
    <row r="13" spans="1:19" s="13" customFormat="1" ht="135.75" customHeight="1" x14ac:dyDescent="0.25">
      <c r="A13" s="754">
        <v>7</v>
      </c>
      <c r="B13" s="754">
        <v>2</v>
      </c>
      <c r="C13" s="754">
        <v>1</v>
      </c>
      <c r="D13" s="754">
        <v>9</v>
      </c>
      <c r="E13" s="754" t="s">
        <v>2490</v>
      </c>
      <c r="F13" s="754" t="s">
        <v>2491</v>
      </c>
      <c r="G13" s="754" t="s">
        <v>2492</v>
      </c>
      <c r="H13" s="754" t="s">
        <v>2493</v>
      </c>
      <c r="I13" s="777" t="s">
        <v>2494</v>
      </c>
      <c r="J13" s="754" t="s">
        <v>2495</v>
      </c>
      <c r="K13" s="754" t="s">
        <v>124</v>
      </c>
      <c r="L13" s="754" t="s">
        <v>935</v>
      </c>
      <c r="M13" s="768">
        <v>52256.93</v>
      </c>
      <c r="N13" s="768" t="s">
        <v>935</v>
      </c>
      <c r="O13" s="768">
        <v>52256.93</v>
      </c>
      <c r="P13" s="768" t="s">
        <v>935</v>
      </c>
      <c r="Q13" s="754" t="s">
        <v>2467</v>
      </c>
      <c r="R13" s="765" t="s">
        <v>2468</v>
      </c>
    </row>
    <row r="14" spans="1:19" ht="116.25" customHeight="1" x14ac:dyDescent="0.25">
      <c r="A14" s="762">
        <v>8</v>
      </c>
      <c r="B14" s="752">
        <v>3</v>
      </c>
      <c r="C14" s="752">
        <v>3</v>
      </c>
      <c r="D14" s="761">
        <v>10</v>
      </c>
      <c r="E14" s="761" t="s">
        <v>2496</v>
      </c>
      <c r="F14" s="764" t="s">
        <v>2497</v>
      </c>
      <c r="G14" s="761" t="s">
        <v>2498</v>
      </c>
      <c r="H14" s="761" t="s">
        <v>2499</v>
      </c>
      <c r="I14" s="495" t="s">
        <v>2500</v>
      </c>
      <c r="J14" s="761" t="s">
        <v>2501</v>
      </c>
      <c r="K14" s="764" t="s">
        <v>124</v>
      </c>
      <c r="L14" s="764" t="s">
        <v>935</v>
      </c>
      <c r="M14" s="771">
        <v>12625</v>
      </c>
      <c r="N14" s="763" t="s">
        <v>935</v>
      </c>
      <c r="O14" s="771">
        <v>12625</v>
      </c>
      <c r="P14" s="763" t="s">
        <v>935</v>
      </c>
      <c r="Q14" s="761" t="s">
        <v>2467</v>
      </c>
      <c r="R14" s="767" t="s">
        <v>2468</v>
      </c>
    </row>
    <row r="15" spans="1:19" ht="105" x14ac:dyDescent="0.25">
      <c r="A15" s="762">
        <v>9</v>
      </c>
      <c r="B15" s="752">
        <v>6</v>
      </c>
      <c r="C15" s="752">
        <v>5</v>
      </c>
      <c r="D15" s="761">
        <v>11</v>
      </c>
      <c r="E15" s="761" t="s">
        <v>2502</v>
      </c>
      <c r="F15" s="761" t="s">
        <v>2503</v>
      </c>
      <c r="G15" s="761" t="s">
        <v>1192</v>
      </c>
      <c r="H15" s="761" t="s">
        <v>2504</v>
      </c>
      <c r="I15" s="495" t="s">
        <v>2505</v>
      </c>
      <c r="J15" s="761" t="s">
        <v>2506</v>
      </c>
      <c r="K15" s="761" t="s">
        <v>73</v>
      </c>
      <c r="L15" s="761" t="s">
        <v>935</v>
      </c>
      <c r="M15" s="763">
        <v>27500</v>
      </c>
      <c r="N15" s="763" t="s">
        <v>935</v>
      </c>
      <c r="O15" s="763">
        <v>27500</v>
      </c>
      <c r="P15" s="763" t="s">
        <v>935</v>
      </c>
      <c r="Q15" s="761" t="s">
        <v>2467</v>
      </c>
      <c r="R15" s="767" t="s">
        <v>2468</v>
      </c>
    </row>
    <row r="16" spans="1:19" s="13" customFormat="1" ht="154.5" customHeight="1" x14ac:dyDescent="0.25">
      <c r="A16" s="757">
        <v>10</v>
      </c>
      <c r="B16" s="754">
        <v>6</v>
      </c>
      <c r="C16" s="754">
        <v>2</v>
      </c>
      <c r="D16" s="754">
        <v>12</v>
      </c>
      <c r="E16" s="754" t="s">
        <v>2507</v>
      </c>
      <c r="F16" s="754" t="s">
        <v>2508</v>
      </c>
      <c r="G16" s="754" t="s">
        <v>415</v>
      </c>
      <c r="H16" s="754" t="s">
        <v>2480</v>
      </c>
      <c r="I16" s="777" t="s">
        <v>2509</v>
      </c>
      <c r="J16" s="754" t="s">
        <v>2482</v>
      </c>
      <c r="K16" s="754" t="s">
        <v>124</v>
      </c>
      <c r="L16" s="754" t="s">
        <v>935</v>
      </c>
      <c r="M16" s="768">
        <v>8500</v>
      </c>
      <c r="N16" s="768" t="s">
        <v>935</v>
      </c>
      <c r="O16" s="768">
        <v>8500</v>
      </c>
      <c r="P16" s="768" t="s">
        <v>935</v>
      </c>
      <c r="Q16" s="754" t="s">
        <v>2467</v>
      </c>
      <c r="R16" s="765" t="s">
        <v>2468</v>
      </c>
    </row>
    <row r="17" spans="1:18" ht="171" customHeight="1" x14ac:dyDescent="0.25">
      <c r="A17" s="762">
        <v>11</v>
      </c>
      <c r="B17" s="754">
        <v>5</v>
      </c>
      <c r="C17" s="754">
        <v>1</v>
      </c>
      <c r="D17" s="764">
        <v>13</v>
      </c>
      <c r="E17" s="764" t="s">
        <v>2510</v>
      </c>
      <c r="F17" s="756" t="s">
        <v>2511</v>
      </c>
      <c r="G17" s="764" t="s">
        <v>431</v>
      </c>
      <c r="H17" s="764" t="s">
        <v>2512</v>
      </c>
      <c r="I17" s="777" t="s">
        <v>2513</v>
      </c>
      <c r="J17" s="764" t="s">
        <v>2514</v>
      </c>
      <c r="K17" s="764" t="s">
        <v>124</v>
      </c>
      <c r="L17" s="764" t="s">
        <v>935</v>
      </c>
      <c r="M17" s="771">
        <v>12625</v>
      </c>
      <c r="N17" s="771" t="s">
        <v>935</v>
      </c>
      <c r="O17" s="771">
        <v>12625</v>
      </c>
      <c r="P17" s="771" t="s">
        <v>935</v>
      </c>
      <c r="Q17" s="764" t="s">
        <v>2467</v>
      </c>
      <c r="R17" s="766" t="s">
        <v>2468</v>
      </c>
    </row>
    <row r="18" spans="1:18" s="13" customFormat="1" ht="141.75" customHeight="1" x14ac:dyDescent="0.25">
      <c r="A18" s="757">
        <v>12</v>
      </c>
      <c r="B18" s="754">
        <v>1</v>
      </c>
      <c r="C18" s="754">
        <v>1</v>
      </c>
      <c r="D18" s="754">
        <v>6</v>
      </c>
      <c r="E18" s="754" t="s">
        <v>2515</v>
      </c>
      <c r="F18" s="754" t="s">
        <v>2516</v>
      </c>
      <c r="G18" s="754" t="s">
        <v>431</v>
      </c>
      <c r="H18" s="754" t="s">
        <v>2512</v>
      </c>
      <c r="I18" s="777" t="s">
        <v>2517</v>
      </c>
      <c r="J18" s="754" t="s">
        <v>2518</v>
      </c>
      <c r="K18" s="754" t="s">
        <v>52</v>
      </c>
      <c r="L18" s="754" t="s">
        <v>935</v>
      </c>
      <c r="M18" s="768">
        <v>14080</v>
      </c>
      <c r="N18" s="768" t="s">
        <v>935</v>
      </c>
      <c r="O18" s="768">
        <v>14080</v>
      </c>
      <c r="P18" s="768" t="s">
        <v>935</v>
      </c>
      <c r="Q18" s="754" t="s">
        <v>2467</v>
      </c>
      <c r="R18" s="765" t="s">
        <v>2468</v>
      </c>
    </row>
    <row r="19" spans="1:18" ht="409.5" x14ac:dyDescent="0.25">
      <c r="A19" s="764">
        <v>13</v>
      </c>
      <c r="B19" s="754">
        <v>6</v>
      </c>
      <c r="C19" s="754">
        <v>5</v>
      </c>
      <c r="D19" s="754">
        <v>4</v>
      </c>
      <c r="E19" s="764" t="s">
        <v>2519</v>
      </c>
      <c r="F19" s="772" t="s">
        <v>2520</v>
      </c>
      <c r="G19" s="756" t="s">
        <v>431</v>
      </c>
      <c r="H19" s="756" t="s">
        <v>2471</v>
      </c>
      <c r="I19" s="498" t="s">
        <v>848</v>
      </c>
      <c r="J19" s="764" t="s">
        <v>2521</v>
      </c>
      <c r="K19" s="764" t="s">
        <v>124</v>
      </c>
      <c r="L19" s="771" t="s">
        <v>935</v>
      </c>
      <c r="M19" s="771">
        <v>36510</v>
      </c>
      <c r="N19" s="768"/>
      <c r="O19" s="771">
        <v>36510</v>
      </c>
      <c r="P19" s="768"/>
      <c r="Q19" s="764" t="s">
        <v>2522</v>
      </c>
      <c r="R19" s="766" t="s">
        <v>2523</v>
      </c>
    </row>
    <row r="20" spans="1:18" s="385" customFormat="1" ht="355.5" customHeight="1" x14ac:dyDescent="0.25">
      <c r="A20" s="761">
        <v>14</v>
      </c>
      <c r="B20" s="758">
        <v>6</v>
      </c>
      <c r="C20" s="758">
        <v>5</v>
      </c>
      <c r="D20" s="758">
        <v>4</v>
      </c>
      <c r="E20" s="761" t="s">
        <v>2524</v>
      </c>
      <c r="F20" s="776" t="s">
        <v>2525</v>
      </c>
      <c r="G20" s="761" t="s">
        <v>431</v>
      </c>
      <c r="H20" s="756" t="s">
        <v>2471</v>
      </c>
      <c r="I20" s="498" t="s">
        <v>848</v>
      </c>
      <c r="J20" s="761" t="s">
        <v>2526</v>
      </c>
      <c r="K20" s="764" t="s">
        <v>52</v>
      </c>
      <c r="L20" s="761" t="s">
        <v>935</v>
      </c>
      <c r="M20" s="769">
        <v>18473.3</v>
      </c>
      <c r="N20" s="761"/>
      <c r="O20" s="769">
        <v>18473.3</v>
      </c>
      <c r="P20" s="769"/>
      <c r="Q20" s="761" t="s">
        <v>2527</v>
      </c>
      <c r="R20" s="767" t="s">
        <v>2528</v>
      </c>
    </row>
    <row r="21" spans="1:18" s="385" customFormat="1" ht="228" customHeight="1" x14ac:dyDescent="0.25">
      <c r="A21" s="764">
        <v>15</v>
      </c>
      <c r="B21" s="758">
        <v>6</v>
      </c>
      <c r="C21" s="758">
        <v>5</v>
      </c>
      <c r="D21" s="758">
        <v>4</v>
      </c>
      <c r="E21" s="761" t="s">
        <v>2529</v>
      </c>
      <c r="F21" s="776" t="s">
        <v>2530</v>
      </c>
      <c r="G21" s="761" t="s">
        <v>621</v>
      </c>
      <c r="H21" s="761" t="s">
        <v>2531</v>
      </c>
      <c r="I21" s="495" t="s">
        <v>816</v>
      </c>
      <c r="J21" s="752" t="s">
        <v>2532</v>
      </c>
      <c r="K21" s="764" t="s">
        <v>52</v>
      </c>
      <c r="L21" s="761" t="s">
        <v>935</v>
      </c>
      <c r="M21" s="763">
        <v>16486</v>
      </c>
      <c r="N21" s="763"/>
      <c r="O21" s="763">
        <v>16486</v>
      </c>
      <c r="P21" s="763"/>
      <c r="Q21" s="761" t="s">
        <v>2527</v>
      </c>
      <c r="R21" s="767" t="s">
        <v>2528</v>
      </c>
    </row>
    <row r="22" spans="1:18" s="385" customFormat="1" ht="197.25" customHeight="1" x14ac:dyDescent="0.25">
      <c r="A22" s="764">
        <v>16</v>
      </c>
      <c r="B22" s="752">
        <v>6</v>
      </c>
      <c r="C22" s="752">
        <v>5</v>
      </c>
      <c r="D22" s="761">
        <v>4</v>
      </c>
      <c r="E22" s="761" t="s">
        <v>2533</v>
      </c>
      <c r="F22" s="761" t="s">
        <v>2534</v>
      </c>
      <c r="G22" s="761" t="s">
        <v>400</v>
      </c>
      <c r="H22" s="761" t="s">
        <v>2535</v>
      </c>
      <c r="I22" s="495" t="s">
        <v>2536</v>
      </c>
      <c r="J22" s="761" t="s">
        <v>2537</v>
      </c>
      <c r="K22" s="764" t="s">
        <v>81</v>
      </c>
      <c r="L22" s="764" t="s">
        <v>935</v>
      </c>
      <c r="M22" s="771">
        <v>23240</v>
      </c>
      <c r="N22" s="763"/>
      <c r="O22" s="770">
        <v>23240</v>
      </c>
      <c r="P22" s="763"/>
      <c r="Q22" s="761" t="s">
        <v>2527</v>
      </c>
      <c r="R22" s="767" t="s">
        <v>2528</v>
      </c>
    </row>
    <row r="23" spans="1:18" s="385" customFormat="1" ht="220.5" customHeight="1" x14ac:dyDescent="0.25">
      <c r="A23" s="762">
        <v>17</v>
      </c>
      <c r="B23" s="752">
        <v>6</v>
      </c>
      <c r="C23" s="752">
        <v>5</v>
      </c>
      <c r="D23" s="764">
        <v>4</v>
      </c>
      <c r="E23" s="764" t="s">
        <v>2538</v>
      </c>
      <c r="F23" s="775" t="s">
        <v>2539</v>
      </c>
      <c r="G23" s="761" t="s">
        <v>400</v>
      </c>
      <c r="H23" s="761" t="s">
        <v>2535</v>
      </c>
      <c r="I23" s="777" t="s">
        <v>2540</v>
      </c>
      <c r="J23" s="764" t="s">
        <v>2541</v>
      </c>
      <c r="K23" s="764" t="s">
        <v>52</v>
      </c>
      <c r="L23" s="764" t="s">
        <v>935</v>
      </c>
      <c r="M23" s="771">
        <v>31997</v>
      </c>
      <c r="N23" s="771"/>
      <c r="O23" s="771">
        <v>31997</v>
      </c>
      <c r="P23" s="771"/>
      <c r="Q23" s="764" t="s">
        <v>2542</v>
      </c>
      <c r="R23" s="766" t="s">
        <v>2543</v>
      </c>
    </row>
    <row r="24" spans="1:18" ht="409.5" x14ac:dyDescent="0.25">
      <c r="A24" s="761">
        <v>18</v>
      </c>
      <c r="B24" s="758">
        <v>1</v>
      </c>
      <c r="C24" s="758">
        <v>1</v>
      </c>
      <c r="D24" s="758">
        <v>6</v>
      </c>
      <c r="E24" s="758" t="s">
        <v>2544</v>
      </c>
      <c r="F24" s="775" t="s">
        <v>2545</v>
      </c>
      <c r="G24" s="758" t="s">
        <v>2546</v>
      </c>
      <c r="H24" s="758" t="s">
        <v>2547</v>
      </c>
      <c r="I24" s="672" t="s">
        <v>2548</v>
      </c>
      <c r="J24" s="758" t="s">
        <v>2549</v>
      </c>
      <c r="K24" s="758" t="s">
        <v>124</v>
      </c>
      <c r="L24" s="758" t="s">
        <v>935</v>
      </c>
      <c r="M24" s="387">
        <v>166000</v>
      </c>
      <c r="N24" s="387"/>
      <c r="O24" s="387">
        <v>166000</v>
      </c>
      <c r="P24" s="387"/>
      <c r="Q24" s="758" t="s">
        <v>2550</v>
      </c>
      <c r="R24" s="404" t="s">
        <v>2551</v>
      </c>
    </row>
    <row r="25" spans="1:18" ht="254.25" customHeight="1" x14ac:dyDescent="0.25">
      <c r="A25" s="762">
        <v>19</v>
      </c>
      <c r="B25" s="752">
        <v>1</v>
      </c>
      <c r="C25" s="752">
        <v>1</v>
      </c>
      <c r="D25" s="761">
        <v>6</v>
      </c>
      <c r="E25" s="761" t="s">
        <v>2552</v>
      </c>
      <c r="F25" s="764" t="s">
        <v>2553</v>
      </c>
      <c r="G25" s="761" t="s">
        <v>2554</v>
      </c>
      <c r="H25" s="761" t="s">
        <v>2555</v>
      </c>
      <c r="I25" s="495" t="s">
        <v>2556</v>
      </c>
      <c r="J25" s="761" t="s">
        <v>2557</v>
      </c>
      <c r="K25" s="764" t="s">
        <v>124</v>
      </c>
      <c r="L25" s="764" t="s">
        <v>935</v>
      </c>
      <c r="M25" s="771">
        <v>36731.660000000003</v>
      </c>
      <c r="N25" s="763"/>
      <c r="O25" s="771">
        <v>36731.660000000003</v>
      </c>
      <c r="P25" s="763"/>
      <c r="Q25" s="761" t="s">
        <v>2558</v>
      </c>
      <c r="R25" s="767" t="s">
        <v>2559</v>
      </c>
    </row>
    <row r="26" spans="1:18" ht="409.5" x14ac:dyDescent="0.25">
      <c r="A26" s="762">
        <v>20</v>
      </c>
      <c r="B26" s="752">
        <v>2</v>
      </c>
      <c r="C26" s="752">
        <v>1</v>
      </c>
      <c r="D26" s="761">
        <v>9</v>
      </c>
      <c r="E26" s="761" t="s">
        <v>2560</v>
      </c>
      <c r="F26" s="773" t="s">
        <v>2561</v>
      </c>
      <c r="G26" s="761" t="s">
        <v>2562</v>
      </c>
      <c r="H26" s="761" t="s">
        <v>2563</v>
      </c>
      <c r="I26" s="495" t="s">
        <v>2564</v>
      </c>
      <c r="J26" s="761" t="s">
        <v>2565</v>
      </c>
      <c r="K26" s="761" t="s">
        <v>124</v>
      </c>
      <c r="L26" s="761" t="s">
        <v>935</v>
      </c>
      <c r="M26" s="763">
        <v>27216</v>
      </c>
      <c r="N26" s="763"/>
      <c r="O26" s="763">
        <v>27216</v>
      </c>
      <c r="P26" s="763"/>
      <c r="Q26" s="761" t="s">
        <v>2566</v>
      </c>
      <c r="R26" s="767" t="s">
        <v>2567</v>
      </c>
    </row>
    <row r="27" spans="1:18" ht="308.25" customHeight="1" x14ac:dyDescent="0.25">
      <c r="A27" s="761">
        <v>21</v>
      </c>
      <c r="B27" s="752">
        <v>2</v>
      </c>
      <c r="C27" s="752">
        <v>1</v>
      </c>
      <c r="D27" s="761">
        <v>9</v>
      </c>
      <c r="E27" s="761" t="s">
        <v>2568</v>
      </c>
      <c r="F27" s="388" t="s">
        <v>2569</v>
      </c>
      <c r="G27" s="761" t="s">
        <v>2570</v>
      </c>
      <c r="H27" s="761" t="s">
        <v>2571</v>
      </c>
      <c r="I27" s="495" t="s">
        <v>2572</v>
      </c>
      <c r="J27" s="761" t="s">
        <v>2573</v>
      </c>
      <c r="K27" s="761" t="s">
        <v>81</v>
      </c>
      <c r="L27" s="761" t="s">
        <v>935</v>
      </c>
      <c r="M27" s="763">
        <v>5570.4</v>
      </c>
      <c r="N27" s="763"/>
      <c r="O27" s="763">
        <v>5570.4</v>
      </c>
      <c r="P27" s="763"/>
      <c r="Q27" s="761" t="s">
        <v>2574</v>
      </c>
      <c r="R27" s="767" t="s">
        <v>2575</v>
      </c>
    </row>
    <row r="28" spans="1:18" ht="285" x14ac:dyDescent="0.25">
      <c r="A28" s="762">
        <v>22</v>
      </c>
      <c r="B28" s="761">
        <v>3</v>
      </c>
      <c r="C28" s="752">
        <v>1</v>
      </c>
      <c r="D28" s="761">
        <v>9</v>
      </c>
      <c r="E28" s="761" t="s">
        <v>2576</v>
      </c>
      <c r="F28" s="773" t="s">
        <v>2577</v>
      </c>
      <c r="G28" s="761" t="s">
        <v>400</v>
      </c>
      <c r="H28" s="761" t="s">
        <v>2535</v>
      </c>
      <c r="I28" s="389" t="s">
        <v>842</v>
      </c>
      <c r="J28" s="758" t="s">
        <v>2578</v>
      </c>
      <c r="K28" s="761" t="s">
        <v>124</v>
      </c>
      <c r="L28" s="763" t="s">
        <v>935</v>
      </c>
      <c r="M28" s="390">
        <v>24600</v>
      </c>
      <c r="N28" s="763"/>
      <c r="O28" s="763">
        <v>24600</v>
      </c>
      <c r="P28" s="763"/>
      <c r="Q28" s="761" t="s">
        <v>2574</v>
      </c>
      <c r="R28" s="767" t="s">
        <v>2575</v>
      </c>
    </row>
    <row r="29" spans="1:18" s="18" customFormat="1" ht="196.5" customHeight="1" x14ac:dyDescent="0.25">
      <c r="A29" s="753">
        <v>23</v>
      </c>
      <c r="B29" s="752">
        <v>5</v>
      </c>
      <c r="C29" s="752">
        <v>1</v>
      </c>
      <c r="D29" s="752">
        <v>9</v>
      </c>
      <c r="E29" s="752" t="s">
        <v>2579</v>
      </c>
      <c r="F29" s="778" t="s">
        <v>2580</v>
      </c>
      <c r="G29" s="752" t="s">
        <v>400</v>
      </c>
      <c r="H29" s="752" t="s">
        <v>2535</v>
      </c>
      <c r="I29" s="495" t="s">
        <v>921</v>
      </c>
      <c r="J29" s="752" t="s">
        <v>2581</v>
      </c>
      <c r="K29" s="752" t="s">
        <v>124</v>
      </c>
      <c r="L29" s="769" t="s">
        <v>935</v>
      </c>
      <c r="M29" s="753" t="s">
        <v>2582</v>
      </c>
      <c r="N29" s="769"/>
      <c r="O29" s="769">
        <v>57810</v>
      </c>
      <c r="P29" s="769"/>
      <c r="Q29" s="752" t="s">
        <v>2583</v>
      </c>
      <c r="R29" s="642" t="s">
        <v>2584</v>
      </c>
    </row>
    <row r="30" spans="1:18" s="18" customFormat="1" ht="167.25" customHeight="1" x14ac:dyDescent="0.25">
      <c r="A30" s="753">
        <v>24</v>
      </c>
      <c r="B30" s="752">
        <v>3</v>
      </c>
      <c r="C30" s="752">
        <v>3</v>
      </c>
      <c r="D30" s="752">
        <v>10</v>
      </c>
      <c r="E30" s="752" t="s">
        <v>2585</v>
      </c>
      <c r="F30" s="778" t="s">
        <v>2586</v>
      </c>
      <c r="G30" s="752" t="s">
        <v>1336</v>
      </c>
      <c r="H30" s="752" t="s">
        <v>2587</v>
      </c>
      <c r="I30" s="752" t="s">
        <v>894</v>
      </c>
      <c r="J30" s="752" t="s">
        <v>2588</v>
      </c>
      <c r="K30" s="752" t="s">
        <v>124</v>
      </c>
      <c r="L30" s="769" t="s">
        <v>935</v>
      </c>
      <c r="M30" s="769">
        <v>9966.3799999999992</v>
      </c>
      <c r="N30" s="769"/>
      <c r="O30" s="769">
        <v>9966.3799999999992</v>
      </c>
      <c r="P30" s="769"/>
      <c r="Q30" s="752" t="s">
        <v>2589</v>
      </c>
      <c r="R30" s="642" t="s">
        <v>2590</v>
      </c>
    </row>
    <row r="31" spans="1:18" s="18" customFormat="1" ht="230.25" customHeight="1" x14ac:dyDescent="0.25">
      <c r="A31" s="753">
        <v>25</v>
      </c>
      <c r="B31" s="752">
        <v>6</v>
      </c>
      <c r="C31" s="752">
        <v>3</v>
      </c>
      <c r="D31" s="752">
        <v>10</v>
      </c>
      <c r="E31" s="752" t="s">
        <v>2591</v>
      </c>
      <c r="F31" s="778" t="s">
        <v>2592</v>
      </c>
      <c r="G31" s="752" t="s">
        <v>1267</v>
      </c>
      <c r="H31" s="752" t="s">
        <v>2593</v>
      </c>
      <c r="I31" s="752" t="s">
        <v>2594</v>
      </c>
      <c r="J31" s="752" t="s">
        <v>2595</v>
      </c>
      <c r="K31" s="752" t="s">
        <v>127</v>
      </c>
      <c r="L31" s="769" t="s">
        <v>935</v>
      </c>
      <c r="M31" s="769">
        <v>8125</v>
      </c>
      <c r="N31" s="769"/>
      <c r="O31" s="769">
        <v>8125</v>
      </c>
      <c r="P31" s="769"/>
      <c r="Q31" s="752" t="s">
        <v>2596</v>
      </c>
      <c r="R31" s="642" t="s">
        <v>2597</v>
      </c>
    </row>
    <row r="32" spans="1:18" s="18" customFormat="1" ht="212.25" customHeight="1" x14ac:dyDescent="0.25">
      <c r="A32" s="753">
        <v>26</v>
      </c>
      <c r="B32" s="752">
        <v>1</v>
      </c>
      <c r="C32" s="752">
        <v>3</v>
      </c>
      <c r="D32" s="752">
        <v>10</v>
      </c>
      <c r="E32" s="752" t="s">
        <v>2598</v>
      </c>
      <c r="F32" s="778" t="s">
        <v>2599</v>
      </c>
      <c r="G32" s="752" t="s">
        <v>2600</v>
      </c>
      <c r="H32" s="752" t="s">
        <v>2601</v>
      </c>
      <c r="I32" s="752" t="s">
        <v>2602</v>
      </c>
      <c r="J32" s="752" t="s">
        <v>2603</v>
      </c>
      <c r="K32" s="752" t="s">
        <v>101</v>
      </c>
      <c r="L32" s="769" t="s">
        <v>935</v>
      </c>
      <c r="M32" s="769">
        <v>19460</v>
      </c>
      <c r="N32" s="769"/>
      <c r="O32" s="769">
        <v>19460</v>
      </c>
      <c r="P32" s="769"/>
      <c r="Q32" s="752" t="s">
        <v>2604</v>
      </c>
      <c r="R32" s="642" t="s">
        <v>2605</v>
      </c>
    </row>
    <row r="33" spans="1:18" s="18" customFormat="1" ht="160.5" customHeight="1" x14ac:dyDescent="0.25">
      <c r="A33" s="753">
        <v>27</v>
      </c>
      <c r="B33" s="752">
        <v>6</v>
      </c>
      <c r="C33" s="752">
        <v>5</v>
      </c>
      <c r="D33" s="752">
        <v>11</v>
      </c>
      <c r="E33" s="752" t="s">
        <v>2606</v>
      </c>
      <c r="F33" s="778" t="s">
        <v>2607</v>
      </c>
      <c r="G33" s="752" t="s">
        <v>400</v>
      </c>
      <c r="H33" s="752" t="s">
        <v>2535</v>
      </c>
      <c r="I33" s="495" t="s">
        <v>921</v>
      </c>
      <c r="J33" s="752" t="s">
        <v>2608</v>
      </c>
      <c r="K33" s="752" t="s">
        <v>81</v>
      </c>
      <c r="L33" s="769" t="s">
        <v>935</v>
      </c>
      <c r="M33" s="769">
        <v>22114.71</v>
      </c>
      <c r="N33" s="769"/>
      <c r="O33" s="769">
        <v>22114.71</v>
      </c>
      <c r="P33" s="769"/>
      <c r="Q33" s="752" t="s">
        <v>2609</v>
      </c>
      <c r="R33" s="642" t="s">
        <v>2610</v>
      </c>
    </row>
    <row r="34" spans="1:18" s="520" customFormat="1" ht="114" customHeight="1" x14ac:dyDescent="0.25">
      <c r="A34" s="804">
        <v>28</v>
      </c>
      <c r="B34" s="800">
        <v>6</v>
      </c>
      <c r="C34" s="800">
        <v>5</v>
      </c>
      <c r="D34" s="800">
        <v>11</v>
      </c>
      <c r="E34" s="800" t="s">
        <v>2611</v>
      </c>
      <c r="F34" s="824" t="s">
        <v>2612</v>
      </c>
      <c r="G34" s="800" t="s">
        <v>2613</v>
      </c>
      <c r="H34" s="800" t="s">
        <v>2614</v>
      </c>
      <c r="I34" s="800" t="s">
        <v>6305</v>
      </c>
      <c r="J34" s="800" t="s">
        <v>2615</v>
      </c>
      <c r="K34" s="800" t="s">
        <v>124</v>
      </c>
      <c r="L34" s="816" t="s">
        <v>935</v>
      </c>
      <c r="M34" s="816">
        <v>13530</v>
      </c>
      <c r="N34" s="816"/>
      <c r="O34" s="816">
        <v>13530</v>
      </c>
      <c r="P34" s="816"/>
      <c r="Q34" s="800" t="s">
        <v>2616</v>
      </c>
      <c r="R34" s="814" t="s">
        <v>2617</v>
      </c>
    </row>
    <row r="35" spans="1:18" s="18" customFormat="1" ht="193.5" customHeight="1" x14ac:dyDescent="0.25">
      <c r="A35" s="753">
        <v>29</v>
      </c>
      <c r="B35" s="752">
        <v>6</v>
      </c>
      <c r="C35" s="752">
        <v>2</v>
      </c>
      <c r="D35" s="752">
        <v>12</v>
      </c>
      <c r="E35" s="752" t="s">
        <v>2618</v>
      </c>
      <c r="F35" s="778" t="s">
        <v>2619</v>
      </c>
      <c r="G35" s="752" t="s">
        <v>452</v>
      </c>
      <c r="H35" s="752" t="s">
        <v>2620</v>
      </c>
      <c r="I35" s="495" t="s">
        <v>2621</v>
      </c>
      <c r="J35" s="752" t="s">
        <v>808</v>
      </c>
      <c r="K35" s="752" t="s">
        <v>124</v>
      </c>
      <c r="L35" s="769" t="s">
        <v>935</v>
      </c>
      <c r="M35" s="769">
        <v>40000</v>
      </c>
      <c r="N35" s="769"/>
      <c r="O35" s="769">
        <v>40000</v>
      </c>
      <c r="P35" s="769"/>
      <c r="Q35" s="752" t="s">
        <v>2622</v>
      </c>
      <c r="R35" s="642" t="s">
        <v>2623</v>
      </c>
    </row>
    <row r="36" spans="1:18" s="18" customFormat="1" ht="311.25" customHeight="1" x14ac:dyDescent="0.25">
      <c r="A36" s="753">
        <v>30</v>
      </c>
      <c r="B36" s="752">
        <v>6</v>
      </c>
      <c r="C36" s="752">
        <v>1.3</v>
      </c>
      <c r="D36" s="752">
        <v>13</v>
      </c>
      <c r="E36" s="752" t="s">
        <v>2624</v>
      </c>
      <c r="F36" s="778" t="s">
        <v>2625</v>
      </c>
      <c r="G36" s="752" t="s">
        <v>410</v>
      </c>
      <c r="H36" s="752" t="s">
        <v>2626</v>
      </c>
      <c r="I36" s="752" t="s">
        <v>2627</v>
      </c>
      <c r="J36" s="752" t="s">
        <v>2628</v>
      </c>
      <c r="K36" s="752" t="s">
        <v>73</v>
      </c>
      <c r="L36" s="769" t="s">
        <v>935</v>
      </c>
      <c r="M36" s="769">
        <v>18300.650000000001</v>
      </c>
      <c r="N36" s="769"/>
      <c r="O36" s="769">
        <v>18300.650000000001</v>
      </c>
      <c r="P36" s="769"/>
      <c r="Q36" s="752" t="s">
        <v>2629</v>
      </c>
      <c r="R36" s="642" t="s">
        <v>2630</v>
      </c>
    </row>
    <row r="37" spans="1:18" s="18" customFormat="1" ht="296.25" customHeight="1" x14ac:dyDescent="0.25">
      <c r="A37" s="753">
        <v>31</v>
      </c>
      <c r="B37" s="752">
        <v>5</v>
      </c>
      <c r="C37" s="752">
        <v>1</v>
      </c>
      <c r="D37" s="752">
        <v>13</v>
      </c>
      <c r="E37" s="752" t="s">
        <v>2631</v>
      </c>
      <c r="F37" s="778" t="s">
        <v>2632</v>
      </c>
      <c r="G37" s="754" t="s">
        <v>2633</v>
      </c>
      <c r="H37" s="754" t="s">
        <v>2634</v>
      </c>
      <c r="I37" s="754" t="s">
        <v>2635</v>
      </c>
      <c r="J37" s="752" t="s">
        <v>2636</v>
      </c>
      <c r="K37" s="752" t="s">
        <v>81</v>
      </c>
      <c r="L37" s="769" t="s">
        <v>935</v>
      </c>
      <c r="M37" s="769">
        <v>10018.549999999999</v>
      </c>
      <c r="N37" s="769"/>
      <c r="O37" s="769">
        <v>10018.549999999999</v>
      </c>
      <c r="P37" s="769"/>
      <c r="Q37" s="752" t="s">
        <v>2574</v>
      </c>
      <c r="R37" s="642" t="s">
        <v>2575</v>
      </c>
    </row>
    <row r="38" spans="1:18" s="18" customFormat="1" ht="126" customHeight="1" x14ac:dyDescent="0.25">
      <c r="A38" s="753">
        <v>32</v>
      </c>
      <c r="B38" s="752">
        <v>6</v>
      </c>
      <c r="C38" s="752">
        <v>1.3</v>
      </c>
      <c r="D38" s="752">
        <v>13</v>
      </c>
      <c r="E38" s="752" t="s">
        <v>2637</v>
      </c>
      <c r="F38" s="778" t="s">
        <v>2638</v>
      </c>
      <c r="G38" s="752" t="s">
        <v>410</v>
      </c>
      <c r="H38" s="752" t="s">
        <v>2626</v>
      </c>
      <c r="I38" s="752" t="s">
        <v>894</v>
      </c>
      <c r="J38" s="752" t="s">
        <v>2639</v>
      </c>
      <c r="K38" s="752" t="s">
        <v>127</v>
      </c>
      <c r="L38" s="769" t="s">
        <v>935</v>
      </c>
      <c r="M38" s="769">
        <v>6000</v>
      </c>
      <c r="N38" s="769"/>
      <c r="O38" s="769">
        <v>6000</v>
      </c>
      <c r="P38" s="769"/>
      <c r="Q38" s="752" t="s">
        <v>2640</v>
      </c>
      <c r="R38" s="642" t="s">
        <v>2641</v>
      </c>
    </row>
    <row r="39" spans="1:18" s="18" customFormat="1" ht="181.5" customHeight="1" x14ac:dyDescent="0.25">
      <c r="A39" s="753">
        <v>33</v>
      </c>
      <c r="B39" s="754">
        <v>6</v>
      </c>
      <c r="C39" s="754">
        <v>1</v>
      </c>
      <c r="D39" s="752">
        <v>13</v>
      </c>
      <c r="E39" s="754" t="s">
        <v>2642</v>
      </c>
      <c r="F39" s="774" t="s">
        <v>2643</v>
      </c>
      <c r="G39" s="754" t="s">
        <v>410</v>
      </c>
      <c r="H39" s="754" t="s">
        <v>2644</v>
      </c>
      <c r="I39" s="777" t="s">
        <v>2645</v>
      </c>
      <c r="J39" s="754" t="s">
        <v>2646</v>
      </c>
      <c r="K39" s="754" t="s">
        <v>81</v>
      </c>
      <c r="L39" s="754" t="s">
        <v>935</v>
      </c>
      <c r="M39" s="768">
        <v>4500</v>
      </c>
      <c r="N39" s="768"/>
      <c r="O39" s="768">
        <v>4500</v>
      </c>
      <c r="P39" s="768"/>
      <c r="Q39" s="752" t="s">
        <v>2583</v>
      </c>
      <c r="R39" s="642" t="s">
        <v>2584</v>
      </c>
    </row>
    <row r="40" spans="1:18" s="554" customFormat="1" ht="141" customHeight="1" x14ac:dyDescent="0.25">
      <c r="A40" s="800">
        <v>34</v>
      </c>
      <c r="B40" s="800">
        <v>6</v>
      </c>
      <c r="C40" s="800">
        <v>5</v>
      </c>
      <c r="D40" s="800">
        <v>4</v>
      </c>
      <c r="E40" s="800" t="s">
        <v>2469</v>
      </c>
      <c r="F40" s="800" t="s">
        <v>6306</v>
      </c>
      <c r="G40" s="800" t="s">
        <v>431</v>
      </c>
      <c r="H40" s="800" t="s">
        <v>2471</v>
      </c>
      <c r="I40" s="830" t="s">
        <v>6307</v>
      </c>
      <c r="J40" s="800" t="s">
        <v>2473</v>
      </c>
      <c r="K40" s="800" t="s">
        <v>935</v>
      </c>
      <c r="L40" s="800" t="s">
        <v>101</v>
      </c>
      <c r="M40" s="816" t="s">
        <v>935</v>
      </c>
      <c r="N40" s="816">
        <v>13787</v>
      </c>
      <c r="O40" s="816" t="s">
        <v>935</v>
      </c>
      <c r="P40" s="816">
        <v>13787</v>
      </c>
      <c r="Q40" s="800" t="s">
        <v>2467</v>
      </c>
      <c r="R40" s="814" t="s">
        <v>2468</v>
      </c>
    </row>
    <row r="41" spans="1:18" s="520" customFormat="1" ht="177.75" customHeight="1" x14ac:dyDescent="0.25">
      <c r="A41" s="800">
        <v>35</v>
      </c>
      <c r="B41" s="800">
        <v>2</v>
      </c>
      <c r="C41" s="800">
        <v>1</v>
      </c>
      <c r="D41" s="800">
        <v>6</v>
      </c>
      <c r="E41" s="800" t="s">
        <v>2647</v>
      </c>
      <c r="F41" s="800" t="s">
        <v>6308</v>
      </c>
      <c r="G41" s="800" t="s">
        <v>415</v>
      </c>
      <c r="H41" s="800" t="s">
        <v>2480</v>
      </c>
      <c r="I41" s="830" t="s">
        <v>2648</v>
      </c>
      <c r="J41" s="800" t="s">
        <v>2477</v>
      </c>
      <c r="K41" s="800" t="s">
        <v>935</v>
      </c>
      <c r="L41" s="800" t="s">
        <v>101</v>
      </c>
      <c r="M41" s="816" t="s">
        <v>935</v>
      </c>
      <c r="N41" s="816">
        <v>14450</v>
      </c>
      <c r="O41" s="816" t="str">
        <f>M41</f>
        <v>-</v>
      </c>
      <c r="P41" s="816">
        <v>14450</v>
      </c>
      <c r="Q41" s="800" t="s">
        <v>2467</v>
      </c>
      <c r="R41" s="814" t="s">
        <v>2468</v>
      </c>
    </row>
    <row r="42" spans="1:18" s="18" customFormat="1" ht="231" customHeight="1" x14ac:dyDescent="0.25">
      <c r="A42" s="754">
        <v>36</v>
      </c>
      <c r="B42" s="752">
        <v>6</v>
      </c>
      <c r="C42" s="752">
        <v>1</v>
      </c>
      <c r="D42" s="752">
        <v>6</v>
      </c>
      <c r="E42" s="752" t="s">
        <v>2649</v>
      </c>
      <c r="F42" s="391" t="s">
        <v>2650</v>
      </c>
      <c r="G42" s="752" t="s">
        <v>415</v>
      </c>
      <c r="H42" s="752" t="s">
        <v>2480</v>
      </c>
      <c r="I42" s="495" t="s">
        <v>2651</v>
      </c>
      <c r="J42" s="752" t="s">
        <v>2482</v>
      </c>
      <c r="K42" s="754" t="s">
        <v>935</v>
      </c>
      <c r="L42" s="754" t="s">
        <v>124</v>
      </c>
      <c r="M42" s="768" t="s">
        <v>935</v>
      </c>
      <c r="N42" s="769">
        <v>12000</v>
      </c>
      <c r="O42" s="768" t="s">
        <v>935</v>
      </c>
      <c r="P42" s="769">
        <v>12000</v>
      </c>
      <c r="Q42" s="752" t="s">
        <v>2467</v>
      </c>
      <c r="R42" s="642" t="s">
        <v>2468</v>
      </c>
    </row>
    <row r="43" spans="1:18" s="520" customFormat="1" ht="140.25" customHeight="1" x14ac:dyDescent="0.25">
      <c r="A43" s="804">
        <v>37</v>
      </c>
      <c r="B43" s="800">
        <v>2</v>
      </c>
      <c r="C43" s="800">
        <v>1</v>
      </c>
      <c r="D43" s="800">
        <v>6</v>
      </c>
      <c r="E43" s="800" t="s">
        <v>2652</v>
      </c>
      <c r="F43" s="800" t="s">
        <v>6309</v>
      </c>
      <c r="G43" s="800" t="s">
        <v>431</v>
      </c>
      <c r="H43" s="800" t="s">
        <v>2471</v>
      </c>
      <c r="I43" s="830" t="s">
        <v>2540</v>
      </c>
      <c r="J43" s="800" t="s">
        <v>2653</v>
      </c>
      <c r="K43" s="800" t="s">
        <v>935</v>
      </c>
      <c r="L43" s="800" t="s">
        <v>81</v>
      </c>
      <c r="M43" s="816" t="s">
        <v>935</v>
      </c>
      <c r="N43" s="816">
        <v>7915</v>
      </c>
      <c r="O43" s="816" t="s">
        <v>935</v>
      </c>
      <c r="P43" s="816">
        <f>N43</f>
        <v>7915</v>
      </c>
      <c r="Q43" s="800" t="s">
        <v>2467</v>
      </c>
      <c r="R43" s="814" t="s">
        <v>2468</v>
      </c>
    </row>
    <row r="44" spans="1:18" s="18" customFormat="1" ht="147" customHeight="1" x14ac:dyDescent="0.25">
      <c r="A44" s="752">
        <v>38</v>
      </c>
      <c r="B44" s="754">
        <v>2</v>
      </c>
      <c r="C44" s="754">
        <v>1</v>
      </c>
      <c r="D44" s="754">
        <v>6</v>
      </c>
      <c r="E44" s="752" t="s">
        <v>2654</v>
      </c>
      <c r="F44" s="391" t="s">
        <v>2655</v>
      </c>
      <c r="G44" s="754" t="s">
        <v>431</v>
      </c>
      <c r="H44" s="754" t="s">
        <v>2471</v>
      </c>
      <c r="I44" s="495" t="s">
        <v>2656</v>
      </c>
      <c r="J44" s="752" t="s">
        <v>2657</v>
      </c>
      <c r="K44" s="752" t="s">
        <v>935</v>
      </c>
      <c r="L44" s="754" t="s">
        <v>81</v>
      </c>
      <c r="M44" s="769" t="s">
        <v>935</v>
      </c>
      <c r="N44" s="769">
        <v>20800</v>
      </c>
      <c r="O44" s="769" t="s">
        <v>935</v>
      </c>
      <c r="P44" s="769">
        <f>N44</f>
        <v>20800</v>
      </c>
      <c r="Q44" s="752" t="s">
        <v>2467</v>
      </c>
      <c r="R44" s="642" t="s">
        <v>2468</v>
      </c>
    </row>
    <row r="45" spans="1:18" s="18" customFormat="1" ht="124.5" customHeight="1" x14ac:dyDescent="0.25">
      <c r="A45" s="752">
        <v>39</v>
      </c>
      <c r="B45" s="754">
        <v>2</v>
      </c>
      <c r="C45" s="754">
        <v>1</v>
      </c>
      <c r="D45" s="754">
        <v>6</v>
      </c>
      <c r="E45" s="752" t="s">
        <v>2658</v>
      </c>
      <c r="F45" s="391" t="s">
        <v>2659</v>
      </c>
      <c r="G45" s="754" t="s">
        <v>431</v>
      </c>
      <c r="H45" s="754" t="s">
        <v>2660</v>
      </c>
      <c r="I45" s="495" t="s">
        <v>2656</v>
      </c>
      <c r="J45" s="752" t="s">
        <v>2661</v>
      </c>
      <c r="K45" s="754" t="s">
        <v>935</v>
      </c>
      <c r="L45" s="752" t="s">
        <v>52</v>
      </c>
      <c r="M45" s="768" t="s">
        <v>935</v>
      </c>
      <c r="N45" s="769">
        <v>16000</v>
      </c>
      <c r="O45" s="768" t="s">
        <v>935</v>
      </c>
      <c r="P45" s="769">
        <v>16000</v>
      </c>
      <c r="Q45" s="752" t="s">
        <v>2467</v>
      </c>
      <c r="R45" s="642" t="s">
        <v>2468</v>
      </c>
    </row>
    <row r="46" spans="1:18" s="18" customFormat="1" ht="130.5" customHeight="1" x14ac:dyDescent="0.25">
      <c r="A46" s="752">
        <v>40</v>
      </c>
      <c r="B46" s="752">
        <v>1</v>
      </c>
      <c r="C46" s="752">
        <v>1</v>
      </c>
      <c r="D46" s="752">
        <v>6</v>
      </c>
      <c r="E46" s="752" t="s">
        <v>2662</v>
      </c>
      <c r="F46" s="391" t="s">
        <v>2659</v>
      </c>
      <c r="G46" s="752" t="s">
        <v>452</v>
      </c>
      <c r="H46" s="752" t="s">
        <v>2663</v>
      </c>
      <c r="I46" s="495" t="s">
        <v>39</v>
      </c>
      <c r="J46" s="752" t="s">
        <v>2664</v>
      </c>
      <c r="K46" s="754" t="s">
        <v>935</v>
      </c>
      <c r="L46" s="752" t="s">
        <v>161</v>
      </c>
      <c r="M46" s="768" t="s">
        <v>935</v>
      </c>
      <c r="N46" s="769">
        <v>20200</v>
      </c>
      <c r="O46" s="768" t="s">
        <v>935</v>
      </c>
      <c r="P46" s="769">
        <f>N46</f>
        <v>20200</v>
      </c>
      <c r="Q46" s="752" t="s">
        <v>2467</v>
      </c>
      <c r="R46" s="642" t="s">
        <v>2468</v>
      </c>
    </row>
    <row r="47" spans="1:18" s="520" customFormat="1" ht="210.75" customHeight="1" x14ac:dyDescent="0.25">
      <c r="A47" s="800">
        <v>41</v>
      </c>
      <c r="B47" s="800">
        <v>2</v>
      </c>
      <c r="C47" s="800">
        <v>1</v>
      </c>
      <c r="D47" s="800">
        <v>6</v>
      </c>
      <c r="E47" s="800" t="s">
        <v>2665</v>
      </c>
      <c r="F47" s="800" t="s">
        <v>6310</v>
      </c>
      <c r="G47" s="800" t="s">
        <v>1292</v>
      </c>
      <c r="H47" s="800" t="s">
        <v>2666</v>
      </c>
      <c r="I47" s="830" t="s">
        <v>39</v>
      </c>
      <c r="J47" s="800" t="s">
        <v>2667</v>
      </c>
      <c r="K47" s="800" t="s">
        <v>935</v>
      </c>
      <c r="L47" s="800" t="s">
        <v>161</v>
      </c>
      <c r="M47" s="816" t="s">
        <v>935</v>
      </c>
      <c r="N47" s="816">
        <v>10780</v>
      </c>
      <c r="O47" s="816" t="s">
        <v>935</v>
      </c>
      <c r="P47" s="816">
        <f>N47</f>
        <v>10780</v>
      </c>
      <c r="Q47" s="800" t="s">
        <v>2467</v>
      </c>
      <c r="R47" s="814" t="s">
        <v>2468</v>
      </c>
    </row>
    <row r="48" spans="1:18" s="520" customFormat="1" ht="174" customHeight="1" x14ac:dyDescent="0.25">
      <c r="A48" s="800">
        <v>42</v>
      </c>
      <c r="B48" s="800">
        <v>2</v>
      </c>
      <c r="C48" s="800">
        <v>1</v>
      </c>
      <c r="D48" s="800">
        <v>6</v>
      </c>
      <c r="E48" s="800" t="s">
        <v>2668</v>
      </c>
      <c r="F48" s="800" t="s">
        <v>6311</v>
      </c>
      <c r="G48" s="800" t="s">
        <v>2669</v>
      </c>
      <c r="H48" s="800" t="s">
        <v>2670</v>
      </c>
      <c r="I48" s="830" t="s">
        <v>39</v>
      </c>
      <c r="J48" s="800" t="s">
        <v>2671</v>
      </c>
      <c r="K48" s="800" t="s">
        <v>935</v>
      </c>
      <c r="L48" s="800" t="s">
        <v>161</v>
      </c>
      <c r="M48" s="816" t="s">
        <v>935</v>
      </c>
      <c r="N48" s="816">
        <v>5500</v>
      </c>
      <c r="O48" s="816" t="s">
        <v>935</v>
      </c>
      <c r="P48" s="816">
        <f>N48</f>
        <v>5500</v>
      </c>
      <c r="Q48" s="800" t="s">
        <v>2467</v>
      </c>
      <c r="R48" s="814" t="s">
        <v>2468</v>
      </c>
    </row>
    <row r="49" spans="1:18" s="520" customFormat="1" ht="198.75" customHeight="1" x14ac:dyDescent="0.25">
      <c r="A49" s="800">
        <v>43</v>
      </c>
      <c r="B49" s="800">
        <v>2</v>
      </c>
      <c r="C49" s="800">
        <v>1</v>
      </c>
      <c r="D49" s="800">
        <v>9</v>
      </c>
      <c r="E49" s="800" t="s">
        <v>2672</v>
      </c>
      <c r="F49" s="800" t="s">
        <v>2491</v>
      </c>
      <c r="G49" s="800" t="s">
        <v>6312</v>
      </c>
      <c r="H49" s="800" t="s">
        <v>6313</v>
      </c>
      <c r="I49" s="830" t="s">
        <v>2674</v>
      </c>
      <c r="J49" s="800" t="s">
        <v>2673</v>
      </c>
      <c r="K49" s="800" t="s">
        <v>935</v>
      </c>
      <c r="L49" s="800" t="s">
        <v>41</v>
      </c>
      <c r="M49" s="816" t="s">
        <v>935</v>
      </c>
      <c r="N49" s="816">
        <v>19411</v>
      </c>
      <c r="O49" s="816" t="s">
        <v>935</v>
      </c>
      <c r="P49" s="816">
        <f>N49</f>
        <v>19411</v>
      </c>
      <c r="Q49" s="800" t="s">
        <v>2467</v>
      </c>
      <c r="R49" s="814" t="s">
        <v>2468</v>
      </c>
    </row>
    <row r="50" spans="1:18" s="520" customFormat="1" ht="117" customHeight="1" x14ac:dyDescent="0.25">
      <c r="A50" s="804">
        <v>44</v>
      </c>
      <c r="B50" s="800">
        <v>3</v>
      </c>
      <c r="C50" s="800">
        <v>3</v>
      </c>
      <c r="D50" s="800">
        <v>10</v>
      </c>
      <c r="E50" s="800" t="s">
        <v>2496</v>
      </c>
      <c r="F50" s="800" t="s">
        <v>2497</v>
      </c>
      <c r="G50" s="800" t="s">
        <v>2498</v>
      </c>
      <c r="H50" s="800" t="s">
        <v>2499</v>
      </c>
      <c r="I50" s="830" t="s">
        <v>956</v>
      </c>
      <c r="J50" s="800" t="s">
        <v>2501</v>
      </c>
      <c r="K50" s="800" t="s">
        <v>935</v>
      </c>
      <c r="L50" s="800" t="s">
        <v>124</v>
      </c>
      <c r="M50" s="816" t="s">
        <v>935</v>
      </c>
      <c r="N50" s="816">
        <v>24181</v>
      </c>
      <c r="O50" s="816" t="s">
        <v>935</v>
      </c>
      <c r="P50" s="816">
        <f>N50</f>
        <v>24181</v>
      </c>
      <c r="Q50" s="800" t="s">
        <v>2467</v>
      </c>
      <c r="R50" s="814" t="s">
        <v>2468</v>
      </c>
    </row>
    <row r="51" spans="1:18" s="18" customFormat="1" ht="126" customHeight="1" x14ac:dyDescent="0.25">
      <c r="A51" s="753">
        <v>45</v>
      </c>
      <c r="B51" s="752">
        <v>6</v>
      </c>
      <c r="C51" s="752">
        <v>5</v>
      </c>
      <c r="D51" s="752">
        <v>11</v>
      </c>
      <c r="E51" s="752" t="s">
        <v>2502</v>
      </c>
      <c r="F51" s="391" t="s">
        <v>2675</v>
      </c>
      <c r="G51" s="752" t="s">
        <v>1192</v>
      </c>
      <c r="H51" s="752" t="s">
        <v>2504</v>
      </c>
      <c r="I51" s="495" t="s">
        <v>2676</v>
      </c>
      <c r="J51" s="752" t="s">
        <v>2506</v>
      </c>
      <c r="K51" s="752" t="s">
        <v>935</v>
      </c>
      <c r="L51" s="754" t="s">
        <v>124</v>
      </c>
      <c r="M51" s="769" t="s">
        <v>935</v>
      </c>
      <c r="N51" s="769">
        <v>44000</v>
      </c>
      <c r="O51" s="769" t="s">
        <v>935</v>
      </c>
      <c r="P51" s="769">
        <v>44000</v>
      </c>
      <c r="Q51" s="752" t="s">
        <v>2467</v>
      </c>
      <c r="R51" s="642" t="s">
        <v>2468</v>
      </c>
    </row>
    <row r="52" spans="1:18" s="493" customFormat="1" ht="171" customHeight="1" x14ac:dyDescent="0.25">
      <c r="A52" s="804">
        <v>46</v>
      </c>
      <c r="B52" s="800">
        <v>6</v>
      </c>
      <c r="C52" s="800">
        <v>5</v>
      </c>
      <c r="D52" s="800">
        <v>11</v>
      </c>
      <c r="E52" s="800" t="s">
        <v>2677</v>
      </c>
      <c r="F52" s="800" t="s">
        <v>2678</v>
      </c>
      <c r="G52" s="800" t="s">
        <v>431</v>
      </c>
      <c r="H52" s="800" t="s">
        <v>2679</v>
      </c>
      <c r="I52" s="830" t="s">
        <v>2681</v>
      </c>
      <c r="J52" s="800" t="s">
        <v>2680</v>
      </c>
      <c r="K52" s="800" t="s">
        <v>935</v>
      </c>
      <c r="L52" s="800" t="s">
        <v>101</v>
      </c>
      <c r="M52" s="816" t="s">
        <v>935</v>
      </c>
      <c r="N52" s="816">
        <v>16000</v>
      </c>
      <c r="O52" s="816" t="s">
        <v>935</v>
      </c>
      <c r="P52" s="816">
        <v>16000</v>
      </c>
      <c r="Q52" s="800" t="s">
        <v>2467</v>
      </c>
      <c r="R52" s="814" t="s">
        <v>2468</v>
      </c>
    </row>
    <row r="53" spans="1:18" s="194" customFormat="1" ht="220.5" customHeight="1" x14ac:dyDescent="0.25">
      <c r="A53" s="754">
        <v>47</v>
      </c>
      <c r="B53" s="754">
        <v>6</v>
      </c>
      <c r="C53" s="754" t="s">
        <v>2682</v>
      </c>
      <c r="D53" s="754">
        <v>3</v>
      </c>
      <c r="E53" s="754" t="s">
        <v>2683</v>
      </c>
      <c r="F53" s="754" t="s">
        <v>2684</v>
      </c>
      <c r="G53" s="754" t="s">
        <v>2685</v>
      </c>
      <c r="H53" s="754" t="s">
        <v>2686</v>
      </c>
      <c r="I53" s="777" t="s">
        <v>2687</v>
      </c>
      <c r="J53" s="754" t="s">
        <v>2688</v>
      </c>
      <c r="K53" s="754" t="s">
        <v>935</v>
      </c>
      <c r="L53" s="754" t="s">
        <v>127</v>
      </c>
      <c r="M53" s="768" t="s">
        <v>935</v>
      </c>
      <c r="N53" s="768">
        <v>24520</v>
      </c>
      <c r="O53" s="768" t="s">
        <v>935</v>
      </c>
      <c r="P53" s="768">
        <v>24520</v>
      </c>
      <c r="Q53" s="754" t="s">
        <v>2689</v>
      </c>
      <c r="R53" s="765" t="s">
        <v>2690</v>
      </c>
    </row>
    <row r="54" spans="1:18" s="13" customFormat="1" ht="328.5" customHeight="1" x14ac:dyDescent="0.25">
      <c r="A54" s="754">
        <v>48</v>
      </c>
      <c r="B54" s="754">
        <v>6</v>
      </c>
      <c r="C54" s="754">
        <v>5</v>
      </c>
      <c r="D54" s="754">
        <v>4</v>
      </c>
      <c r="E54" s="754" t="s">
        <v>2691</v>
      </c>
      <c r="F54" s="754" t="s">
        <v>2692</v>
      </c>
      <c r="G54" s="754" t="s">
        <v>400</v>
      </c>
      <c r="H54" s="754" t="s">
        <v>2693</v>
      </c>
      <c r="I54" s="777" t="s">
        <v>2694</v>
      </c>
      <c r="J54" s="754" t="s">
        <v>2695</v>
      </c>
      <c r="K54" s="754" t="s">
        <v>935</v>
      </c>
      <c r="L54" s="754" t="s">
        <v>81</v>
      </c>
      <c r="M54" s="768" t="s">
        <v>935</v>
      </c>
      <c r="N54" s="768">
        <v>97000</v>
      </c>
      <c r="O54" s="768" t="str">
        <f>M54</f>
        <v>-</v>
      </c>
      <c r="P54" s="768">
        <v>97000</v>
      </c>
      <c r="Q54" s="754" t="s">
        <v>2696</v>
      </c>
      <c r="R54" s="765" t="s">
        <v>2697</v>
      </c>
    </row>
    <row r="55" spans="1:18" s="13" customFormat="1" ht="384.75" customHeight="1" x14ac:dyDescent="0.25">
      <c r="A55" s="754">
        <v>49</v>
      </c>
      <c r="B55" s="754">
        <v>6</v>
      </c>
      <c r="C55" s="754">
        <v>5</v>
      </c>
      <c r="D55" s="754">
        <v>4</v>
      </c>
      <c r="E55" s="754" t="s">
        <v>2698</v>
      </c>
      <c r="F55" s="754" t="s">
        <v>2699</v>
      </c>
      <c r="G55" s="754" t="s">
        <v>400</v>
      </c>
      <c r="H55" s="754" t="s">
        <v>2693</v>
      </c>
      <c r="I55" s="777" t="s">
        <v>2700</v>
      </c>
      <c r="J55" s="754" t="s">
        <v>2701</v>
      </c>
      <c r="K55" s="754" t="s">
        <v>935</v>
      </c>
      <c r="L55" s="754" t="s">
        <v>52</v>
      </c>
      <c r="M55" s="768" t="s">
        <v>935</v>
      </c>
      <c r="N55" s="768">
        <v>91910</v>
      </c>
      <c r="O55" s="768" t="s">
        <v>935</v>
      </c>
      <c r="P55" s="768">
        <v>91910</v>
      </c>
      <c r="Q55" s="754" t="s">
        <v>2702</v>
      </c>
      <c r="R55" s="765" t="s">
        <v>2703</v>
      </c>
    </row>
    <row r="56" spans="1:18" s="13" customFormat="1" ht="370.5" customHeight="1" x14ac:dyDescent="0.25">
      <c r="A56" s="757">
        <v>50</v>
      </c>
      <c r="B56" s="754">
        <v>6</v>
      </c>
      <c r="C56" s="754">
        <v>5</v>
      </c>
      <c r="D56" s="754">
        <v>4</v>
      </c>
      <c r="E56" s="754" t="s">
        <v>2704</v>
      </c>
      <c r="F56" s="754" t="s">
        <v>2705</v>
      </c>
      <c r="G56" s="754" t="s">
        <v>431</v>
      </c>
      <c r="H56" s="754" t="s">
        <v>2471</v>
      </c>
      <c r="I56" s="777" t="s">
        <v>848</v>
      </c>
      <c r="J56" s="754" t="s">
        <v>2706</v>
      </c>
      <c r="K56" s="754" t="s">
        <v>935</v>
      </c>
      <c r="L56" s="754" t="s">
        <v>52</v>
      </c>
      <c r="M56" s="768" t="s">
        <v>935</v>
      </c>
      <c r="N56" s="768">
        <v>44200</v>
      </c>
      <c r="O56" s="768" t="s">
        <v>935</v>
      </c>
      <c r="P56" s="768">
        <f>N56</f>
        <v>44200</v>
      </c>
      <c r="Q56" s="754" t="s">
        <v>2696</v>
      </c>
      <c r="R56" s="765" t="s">
        <v>2697</v>
      </c>
    </row>
    <row r="57" spans="1:18" s="13" customFormat="1" ht="348.75" customHeight="1" x14ac:dyDescent="0.25">
      <c r="A57" s="754">
        <v>51</v>
      </c>
      <c r="B57" s="754">
        <v>6</v>
      </c>
      <c r="C57" s="754">
        <v>5</v>
      </c>
      <c r="D57" s="754">
        <v>4</v>
      </c>
      <c r="E57" s="754" t="s">
        <v>2707</v>
      </c>
      <c r="F57" s="754" t="s">
        <v>2708</v>
      </c>
      <c r="G57" s="754" t="s">
        <v>400</v>
      </c>
      <c r="H57" s="754" t="s">
        <v>2693</v>
      </c>
      <c r="I57" s="777" t="s">
        <v>2536</v>
      </c>
      <c r="J57" s="754" t="s">
        <v>2701</v>
      </c>
      <c r="K57" s="754" t="s">
        <v>935</v>
      </c>
      <c r="L57" s="754" t="s">
        <v>52</v>
      </c>
      <c r="M57" s="768" t="s">
        <v>935</v>
      </c>
      <c r="N57" s="768">
        <v>30700</v>
      </c>
      <c r="O57" s="768" t="s">
        <v>935</v>
      </c>
      <c r="P57" s="768">
        <f>N57</f>
        <v>30700</v>
      </c>
      <c r="Q57" s="754" t="s">
        <v>2702</v>
      </c>
      <c r="R57" s="765" t="s">
        <v>2703</v>
      </c>
    </row>
    <row r="58" spans="1:18" s="13" customFormat="1" ht="292.5" customHeight="1" x14ac:dyDescent="0.25">
      <c r="A58" s="754">
        <v>52</v>
      </c>
      <c r="B58" s="754">
        <v>1</v>
      </c>
      <c r="C58" s="754">
        <v>1</v>
      </c>
      <c r="D58" s="754">
        <v>6</v>
      </c>
      <c r="E58" s="754" t="s">
        <v>2709</v>
      </c>
      <c r="F58" s="754" t="s">
        <v>2710</v>
      </c>
      <c r="G58" s="754" t="s">
        <v>2711</v>
      </c>
      <c r="H58" s="754" t="s">
        <v>2712</v>
      </c>
      <c r="I58" s="777" t="s">
        <v>2713</v>
      </c>
      <c r="J58" s="754" t="s">
        <v>2714</v>
      </c>
      <c r="K58" s="754" t="s">
        <v>935</v>
      </c>
      <c r="L58" s="754" t="s">
        <v>81</v>
      </c>
      <c r="M58" s="768" t="s">
        <v>935</v>
      </c>
      <c r="N58" s="768">
        <v>111756.77</v>
      </c>
      <c r="O58" s="768" t="s">
        <v>935</v>
      </c>
      <c r="P58" s="768">
        <v>111756.77</v>
      </c>
      <c r="Q58" s="754" t="s">
        <v>2715</v>
      </c>
      <c r="R58" s="765" t="s">
        <v>2716</v>
      </c>
    </row>
    <row r="59" spans="1:18" s="13" customFormat="1" ht="196.5" customHeight="1" x14ac:dyDescent="0.25">
      <c r="A59" s="754">
        <v>53</v>
      </c>
      <c r="B59" s="754">
        <v>1</v>
      </c>
      <c r="C59" s="754">
        <v>1</v>
      </c>
      <c r="D59" s="754">
        <v>6</v>
      </c>
      <c r="E59" s="754" t="s">
        <v>2717</v>
      </c>
      <c r="F59" s="754" t="s">
        <v>2718</v>
      </c>
      <c r="G59" s="754" t="s">
        <v>2719</v>
      </c>
      <c r="H59" s="754" t="s">
        <v>2720</v>
      </c>
      <c r="I59" s="777" t="s">
        <v>2721</v>
      </c>
      <c r="J59" s="754" t="s">
        <v>2722</v>
      </c>
      <c r="K59" s="754" t="s">
        <v>935</v>
      </c>
      <c r="L59" s="754" t="s">
        <v>124</v>
      </c>
      <c r="M59" s="768" t="s">
        <v>935</v>
      </c>
      <c r="N59" s="768">
        <v>105411</v>
      </c>
      <c r="O59" s="768" t="s">
        <v>935</v>
      </c>
      <c r="P59" s="768">
        <v>105411</v>
      </c>
      <c r="Q59" s="754" t="s">
        <v>2723</v>
      </c>
      <c r="R59" s="765" t="s">
        <v>2724</v>
      </c>
    </row>
    <row r="60" spans="1:18" s="13" customFormat="1" ht="337.5" customHeight="1" x14ac:dyDescent="0.25">
      <c r="A60" s="754">
        <v>54</v>
      </c>
      <c r="B60" s="754">
        <v>1</v>
      </c>
      <c r="C60" s="754">
        <v>1</v>
      </c>
      <c r="D60" s="754">
        <v>6</v>
      </c>
      <c r="E60" s="754" t="s">
        <v>2725</v>
      </c>
      <c r="F60" s="754" t="s">
        <v>2726</v>
      </c>
      <c r="G60" s="754" t="s">
        <v>400</v>
      </c>
      <c r="H60" s="754" t="s">
        <v>2693</v>
      </c>
      <c r="I60" s="777" t="s">
        <v>2727</v>
      </c>
      <c r="J60" s="754" t="s">
        <v>2728</v>
      </c>
      <c r="K60" s="754" t="s">
        <v>935</v>
      </c>
      <c r="L60" s="754" t="s">
        <v>124</v>
      </c>
      <c r="M60" s="768" t="s">
        <v>935</v>
      </c>
      <c r="N60" s="768">
        <v>102930</v>
      </c>
      <c r="O60" s="768" t="s">
        <v>935</v>
      </c>
      <c r="P60" s="768">
        <f>N60</f>
        <v>102930</v>
      </c>
      <c r="Q60" s="754" t="s">
        <v>2574</v>
      </c>
      <c r="R60" s="765" t="s">
        <v>2729</v>
      </c>
    </row>
    <row r="61" spans="1:18" s="13" customFormat="1" ht="233.25" customHeight="1" x14ac:dyDescent="0.25">
      <c r="A61" s="754">
        <v>55</v>
      </c>
      <c r="B61" s="754">
        <v>2</v>
      </c>
      <c r="C61" s="754">
        <v>1</v>
      </c>
      <c r="D61" s="754">
        <v>6</v>
      </c>
      <c r="E61" s="754" t="s">
        <v>2730</v>
      </c>
      <c r="F61" s="754" t="s">
        <v>2731</v>
      </c>
      <c r="G61" s="754" t="s">
        <v>1223</v>
      </c>
      <c r="H61" s="754" t="s">
        <v>2732</v>
      </c>
      <c r="I61" s="777" t="s">
        <v>2733</v>
      </c>
      <c r="J61" s="754" t="s">
        <v>2734</v>
      </c>
      <c r="K61" s="754" t="s">
        <v>935</v>
      </c>
      <c r="L61" s="754" t="s">
        <v>124</v>
      </c>
      <c r="M61" s="768" t="s">
        <v>935</v>
      </c>
      <c r="N61" s="768">
        <v>37392</v>
      </c>
      <c r="O61" s="768" t="s">
        <v>935</v>
      </c>
      <c r="P61" s="768">
        <f>N61</f>
        <v>37392</v>
      </c>
      <c r="Q61" s="754" t="s">
        <v>2735</v>
      </c>
      <c r="R61" s="765" t="s">
        <v>2736</v>
      </c>
    </row>
    <row r="62" spans="1:18" s="13" customFormat="1" ht="310.5" customHeight="1" x14ac:dyDescent="0.25">
      <c r="A62" s="754">
        <v>56</v>
      </c>
      <c r="B62" s="754">
        <v>1</v>
      </c>
      <c r="C62" s="754">
        <v>1</v>
      </c>
      <c r="D62" s="754">
        <v>6</v>
      </c>
      <c r="E62" s="754" t="s">
        <v>2737</v>
      </c>
      <c r="F62" s="754" t="s">
        <v>2738</v>
      </c>
      <c r="G62" s="754" t="s">
        <v>2739</v>
      </c>
      <c r="H62" s="754" t="s">
        <v>2740</v>
      </c>
      <c r="I62" s="777" t="s">
        <v>2741</v>
      </c>
      <c r="J62" s="754" t="s">
        <v>2742</v>
      </c>
      <c r="K62" s="754" t="s">
        <v>935</v>
      </c>
      <c r="L62" s="754" t="s">
        <v>124</v>
      </c>
      <c r="M62" s="768" t="s">
        <v>935</v>
      </c>
      <c r="N62" s="768">
        <v>49793.33</v>
      </c>
      <c r="O62" s="768" t="s">
        <v>935</v>
      </c>
      <c r="P62" s="768">
        <f>N62</f>
        <v>49793.33</v>
      </c>
      <c r="Q62" s="754" t="s">
        <v>2558</v>
      </c>
      <c r="R62" s="765" t="s">
        <v>2743</v>
      </c>
    </row>
    <row r="63" spans="1:18" s="13" customFormat="1" ht="303" customHeight="1" x14ac:dyDescent="0.25">
      <c r="A63" s="757">
        <v>57</v>
      </c>
      <c r="B63" s="754">
        <v>3</v>
      </c>
      <c r="C63" s="754">
        <v>1</v>
      </c>
      <c r="D63" s="754">
        <v>6</v>
      </c>
      <c r="E63" s="754" t="s">
        <v>2744</v>
      </c>
      <c r="F63" s="754" t="s">
        <v>2745</v>
      </c>
      <c r="G63" s="754" t="s">
        <v>400</v>
      </c>
      <c r="H63" s="754" t="s">
        <v>2693</v>
      </c>
      <c r="I63" s="777" t="s">
        <v>2746</v>
      </c>
      <c r="J63" s="754" t="s">
        <v>2747</v>
      </c>
      <c r="K63" s="754" t="s">
        <v>935</v>
      </c>
      <c r="L63" s="754" t="s">
        <v>52</v>
      </c>
      <c r="M63" s="768" t="s">
        <v>935</v>
      </c>
      <c r="N63" s="768">
        <v>85901.48</v>
      </c>
      <c r="O63" s="768" t="s">
        <v>935</v>
      </c>
      <c r="P63" s="768">
        <v>85901.48</v>
      </c>
      <c r="Q63" s="754" t="s">
        <v>2748</v>
      </c>
      <c r="R63" s="765" t="s">
        <v>2749</v>
      </c>
    </row>
    <row r="64" spans="1:18" s="13" customFormat="1" ht="324" customHeight="1" x14ac:dyDescent="0.25">
      <c r="A64" s="757">
        <v>58</v>
      </c>
      <c r="B64" s="754">
        <v>1</v>
      </c>
      <c r="C64" s="754">
        <v>1</v>
      </c>
      <c r="D64" s="754">
        <v>6</v>
      </c>
      <c r="E64" s="754" t="s">
        <v>2750</v>
      </c>
      <c r="F64" s="754" t="s">
        <v>2751</v>
      </c>
      <c r="G64" s="754" t="s">
        <v>2752</v>
      </c>
      <c r="H64" s="754" t="s">
        <v>2753</v>
      </c>
      <c r="I64" s="777" t="s">
        <v>2754</v>
      </c>
      <c r="J64" s="754" t="s">
        <v>2755</v>
      </c>
      <c r="K64" s="754" t="s">
        <v>935</v>
      </c>
      <c r="L64" s="754" t="s">
        <v>124</v>
      </c>
      <c r="M64" s="768" t="s">
        <v>935</v>
      </c>
      <c r="N64" s="768">
        <v>36589.71</v>
      </c>
      <c r="O64" s="768" t="s">
        <v>935</v>
      </c>
      <c r="P64" s="768">
        <v>36589.71</v>
      </c>
      <c r="Q64" s="754" t="s">
        <v>2756</v>
      </c>
      <c r="R64" s="765" t="s">
        <v>2757</v>
      </c>
    </row>
    <row r="65" spans="1:18" s="13" customFormat="1" ht="255.75" customHeight="1" x14ac:dyDescent="0.25">
      <c r="A65" s="757">
        <v>59</v>
      </c>
      <c r="B65" s="754">
        <v>6</v>
      </c>
      <c r="C65" s="754">
        <v>5</v>
      </c>
      <c r="D65" s="754">
        <v>6</v>
      </c>
      <c r="E65" s="754" t="s">
        <v>2758</v>
      </c>
      <c r="F65" s="754" t="s">
        <v>2759</v>
      </c>
      <c r="G65" s="754" t="s">
        <v>1223</v>
      </c>
      <c r="H65" s="754" t="s">
        <v>2760</v>
      </c>
      <c r="I65" s="777" t="s">
        <v>2761</v>
      </c>
      <c r="J65" s="754" t="s">
        <v>2762</v>
      </c>
      <c r="K65" s="754" t="s">
        <v>935</v>
      </c>
      <c r="L65" s="754" t="s">
        <v>124</v>
      </c>
      <c r="M65" s="768" t="s">
        <v>935</v>
      </c>
      <c r="N65" s="768">
        <v>20000</v>
      </c>
      <c r="O65" s="768" t="s">
        <v>935</v>
      </c>
      <c r="P65" s="768">
        <v>20000</v>
      </c>
      <c r="Q65" s="754" t="s">
        <v>2763</v>
      </c>
      <c r="R65" s="765" t="s">
        <v>2764</v>
      </c>
    </row>
    <row r="66" spans="1:18" s="13" customFormat="1" ht="284.25" customHeight="1" x14ac:dyDescent="0.25">
      <c r="A66" s="757">
        <v>60</v>
      </c>
      <c r="B66" s="754">
        <v>6</v>
      </c>
      <c r="C66" s="754">
        <v>1</v>
      </c>
      <c r="D66" s="754">
        <v>6</v>
      </c>
      <c r="E66" s="754" t="s">
        <v>2765</v>
      </c>
      <c r="F66" s="754" t="s">
        <v>2766</v>
      </c>
      <c r="G66" s="754" t="s">
        <v>400</v>
      </c>
      <c r="H66" s="754" t="s">
        <v>2693</v>
      </c>
      <c r="I66" s="777" t="s">
        <v>2767</v>
      </c>
      <c r="J66" s="754" t="s">
        <v>2768</v>
      </c>
      <c r="K66" s="754" t="s">
        <v>935</v>
      </c>
      <c r="L66" s="754" t="s">
        <v>52</v>
      </c>
      <c r="M66" s="768" t="s">
        <v>935</v>
      </c>
      <c r="N66" s="768">
        <v>107970</v>
      </c>
      <c r="O66" s="768" t="s">
        <v>935</v>
      </c>
      <c r="P66" s="768">
        <v>107970</v>
      </c>
      <c r="Q66" s="754" t="s">
        <v>2769</v>
      </c>
      <c r="R66" s="765" t="s">
        <v>2770</v>
      </c>
    </row>
    <row r="67" spans="1:18" s="13" customFormat="1" ht="315" customHeight="1" x14ac:dyDescent="0.25">
      <c r="A67" s="757">
        <v>61</v>
      </c>
      <c r="B67" s="754">
        <v>2</v>
      </c>
      <c r="C67" s="754">
        <v>1</v>
      </c>
      <c r="D67" s="754">
        <v>9</v>
      </c>
      <c r="E67" s="754" t="s">
        <v>2771</v>
      </c>
      <c r="F67" s="754" t="s">
        <v>2772</v>
      </c>
      <c r="G67" s="754" t="s">
        <v>2773</v>
      </c>
      <c r="H67" s="754" t="s">
        <v>2774</v>
      </c>
      <c r="I67" s="777" t="s">
        <v>2775</v>
      </c>
      <c r="J67" s="754" t="s">
        <v>2776</v>
      </c>
      <c r="K67" s="754" t="s">
        <v>935</v>
      </c>
      <c r="L67" s="754" t="s">
        <v>124</v>
      </c>
      <c r="M67" s="768" t="s">
        <v>935</v>
      </c>
      <c r="N67" s="768">
        <v>49522</v>
      </c>
      <c r="O67" s="768" t="s">
        <v>935</v>
      </c>
      <c r="P67" s="768">
        <v>49522</v>
      </c>
      <c r="Q67" s="754" t="s">
        <v>2566</v>
      </c>
      <c r="R67" s="765" t="s">
        <v>2777</v>
      </c>
    </row>
    <row r="68" spans="1:18" s="13" customFormat="1" ht="276.75" customHeight="1" x14ac:dyDescent="0.25">
      <c r="A68" s="757">
        <v>62</v>
      </c>
      <c r="B68" s="754">
        <v>2</v>
      </c>
      <c r="C68" s="754">
        <v>1</v>
      </c>
      <c r="D68" s="754">
        <v>9</v>
      </c>
      <c r="E68" s="754" t="s">
        <v>2778</v>
      </c>
      <c r="F68" s="754" t="s">
        <v>2779</v>
      </c>
      <c r="G68" s="754" t="s">
        <v>2780</v>
      </c>
      <c r="H68" s="754" t="s">
        <v>2781</v>
      </c>
      <c r="I68" s="777" t="s">
        <v>2746</v>
      </c>
      <c r="J68" s="754" t="s">
        <v>2782</v>
      </c>
      <c r="K68" s="754" t="s">
        <v>935</v>
      </c>
      <c r="L68" s="754" t="s">
        <v>124</v>
      </c>
      <c r="M68" s="768" t="s">
        <v>935</v>
      </c>
      <c r="N68" s="768">
        <v>9555.7199999999993</v>
      </c>
      <c r="O68" s="768" t="s">
        <v>935</v>
      </c>
      <c r="P68" s="768">
        <v>9555.7199999999993</v>
      </c>
      <c r="Q68" s="754" t="s">
        <v>2574</v>
      </c>
      <c r="R68" s="765" t="s">
        <v>2729</v>
      </c>
    </row>
    <row r="69" spans="1:18" s="13" customFormat="1" ht="233.25" customHeight="1" x14ac:dyDescent="0.25">
      <c r="A69" s="757">
        <v>63</v>
      </c>
      <c r="B69" s="754">
        <v>3</v>
      </c>
      <c r="C69" s="754">
        <v>1</v>
      </c>
      <c r="D69" s="754">
        <v>9</v>
      </c>
      <c r="E69" s="754" t="s">
        <v>2783</v>
      </c>
      <c r="F69" s="754" t="s">
        <v>2784</v>
      </c>
      <c r="G69" s="754" t="s">
        <v>1708</v>
      </c>
      <c r="H69" s="754" t="s">
        <v>2693</v>
      </c>
      <c r="I69" s="777" t="s">
        <v>2785</v>
      </c>
      <c r="J69" s="754" t="s">
        <v>2786</v>
      </c>
      <c r="K69" s="754" t="s">
        <v>935</v>
      </c>
      <c r="L69" s="754" t="s">
        <v>124</v>
      </c>
      <c r="M69" s="768" t="s">
        <v>935</v>
      </c>
      <c r="N69" s="768">
        <v>22700</v>
      </c>
      <c r="O69" s="768" t="s">
        <v>935</v>
      </c>
      <c r="P69" s="768">
        <v>22700</v>
      </c>
      <c r="Q69" s="754" t="s">
        <v>2787</v>
      </c>
      <c r="R69" s="765" t="s">
        <v>2788</v>
      </c>
    </row>
    <row r="70" spans="1:18" s="13" customFormat="1" ht="321.75" customHeight="1" x14ac:dyDescent="0.25">
      <c r="A70" s="757">
        <v>64</v>
      </c>
      <c r="B70" s="754">
        <v>3</v>
      </c>
      <c r="C70" s="754">
        <v>1</v>
      </c>
      <c r="D70" s="754">
        <v>9</v>
      </c>
      <c r="E70" s="754" t="s">
        <v>2789</v>
      </c>
      <c r="F70" s="754" t="s">
        <v>2790</v>
      </c>
      <c r="G70" s="754" t="s">
        <v>2791</v>
      </c>
      <c r="H70" s="754" t="s">
        <v>2792</v>
      </c>
      <c r="I70" s="777" t="s">
        <v>2793</v>
      </c>
      <c r="J70" s="754" t="s">
        <v>2794</v>
      </c>
      <c r="K70" s="754" t="s">
        <v>935</v>
      </c>
      <c r="L70" s="754" t="s">
        <v>124</v>
      </c>
      <c r="M70" s="768" t="s">
        <v>935</v>
      </c>
      <c r="N70" s="768">
        <v>167047</v>
      </c>
      <c r="O70" s="768" t="s">
        <v>935</v>
      </c>
      <c r="P70" s="768">
        <v>167047</v>
      </c>
      <c r="Q70" s="757" t="s">
        <v>2795</v>
      </c>
      <c r="R70" s="765" t="s">
        <v>2796</v>
      </c>
    </row>
    <row r="71" spans="1:18" s="13" customFormat="1" ht="210" x14ac:dyDescent="0.25">
      <c r="A71" s="757">
        <v>65</v>
      </c>
      <c r="B71" s="754">
        <v>2</v>
      </c>
      <c r="C71" s="754">
        <v>1</v>
      </c>
      <c r="D71" s="754">
        <v>9</v>
      </c>
      <c r="E71" s="754" t="s">
        <v>2797</v>
      </c>
      <c r="F71" s="754" t="s">
        <v>2798</v>
      </c>
      <c r="G71" s="754" t="s">
        <v>1708</v>
      </c>
      <c r="H71" s="754" t="s">
        <v>2799</v>
      </c>
      <c r="I71" s="777" t="s">
        <v>2800</v>
      </c>
      <c r="J71" s="754" t="s">
        <v>2801</v>
      </c>
      <c r="K71" s="754" t="s">
        <v>935</v>
      </c>
      <c r="L71" s="754" t="s">
        <v>124</v>
      </c>
      <c r="M71" s="768" t="s">
        <v>935</v>
      </c>
      <c r="N71" s="768">
        <v>16879</v>
      </c>
      <c r="O71" s="768" t="s">
        <v>935</v>
      </c>
      <c r="P71" s="768">
        <v>16879</v>
      </c>
      <c r="Q71" s="754" t="s">
        <v>2802</v>
      </c>
      <c r="R71" s="765" t="s">
        <v>2803</v>
      </c>
    </row>
    <row r="72" spans="1:18" s="13" customFormat="1" ht="213.75" customHeight="1" x14ac:dyDescent="0.25">
      <c r="A72" s="757">
        <v>66</v>
      </c>
      <c r="B72" s="754">
        <v>1</v>
      </c>
      <c r="C72" s="754">
        <v>3</v>
      </c>
      <c r="D72" s="754">
        <v>10</v>
      </c>
      <c r="E72" s="754" t="s">
        <v>2804</v>
      </c>
      <c r="F72" s="754" t="s">
        <v>2805</v>
      </c>
      <c r="G72" s="754" t="s">
        <v>2806</v>
      </c>
      <c r="H72" s="754" t="s">
        <v>2807</v>
      </c>
      <c r="I72" s="777" t="s">
        <v>2808</v>
      </c>
      <c r="J72" s="754" t="s">
        <v>2809</v>
      </c>
      <c r="K72" s="754" t="s">
        <v>935</v>
      </c>
      <c r="L72" s="754" t="s">
        <v>101</v>
      </c>
      <c r="M72" s="768" t="s">
        <v>935</v>
      </c>
      <c r="N72" s="768">
        <v>22800</v>
      </c>
      <c r="O72" s="768" t="s">
        <v>935</v>
      </c>
      <c r="P72" s="768">
        <v>22800</v>
      </c>
      <c r="Q72" s="754" t="s">
        <v>2810</v>
      </c>
      <c r="R72" s="765" t="s">
        <v>2811</v>
      </c>
    </row>
    <row r="73" spans="1:18" s="13" customFormat="1" ht="171.75" customHeight="1" x14ac:dyDescent="0.25">
      <c r="A73" s="757">
        <v>67</v>
      </c>
      <c r="B73" s="754">
        <v>3</v>
      </c>
      <c r="C73" s="754">
        <v>3</v>
      </c>
      <c r="D73" s="754">
        <v>10</v>
      </c>
      <c r="E73" s="754" t="s">
        <v>2812</v>
      </c>
      <c r="F73" s="754" t="s">
        <v>2813</v>
      </c>
      <c r="G73" s="754" t="s">
        <v>410</v>
      </c>
      <c r="H73" s="754" t="s">
        <v>2814</v>
      </c>
      <c r="I73" s="777" t="s">
        <v>2815</v>
      </c>
      <c r="J73" s="754" t="s">
        <v>2816</v>
      </c>
      <c r="K73" s="754" t="s">
        <v>935</v>
      </c>
      <c r="L73" s="754" t="s">
        <v>81</v>
      </c>
      <c r="M73" s="768" t="s">
        <v>935</v>
      </c>
      <c r="N73" s="768">
        <v>16475.11</v>
      </c>
      <c r="O73" s="768" t="s">
        <v>935</v>
      </c>
      <c r="P73" s="768">
        <v>16475.11</v>
      </c>
      <c r="Q73" s="754" t="s">
        <v>2589</v>
      </c>
      <c r="R73" s="765" t="s">
        <v>2817</v>
      </c>
    </row>
    <row r="74" spans="1:18" s="13" customFormat="1" ht="294.75" customHeight="1" x14ac:dyDescent="0.25">
      <c r="A74" s="757">
        <v>68</v>
      </c>
      <c r="B74" s="754">
        <v>6</v>
      </c>
      <c r="C74" s="754">
        <v>5</v>
      </c>
      <c r="D74" s="754">
        <v>11</v>
      </c>
      <c r="E74" s="754" t="s">
        <v>2818</v>
      </c>
      <c r="F74" s="754" t="s">
        <v>2819</v>
      </c>
      <c r="G74" s="754" t="s">
        <v>2820</v>
      </c>
      <c r="H74" s="754" t="s">
        <v>2821</v>
      </c>
      <c r="I74" s="777" t="s">
        <v>2822</v>
      </c>
      <c r="J74" s="754" t="s">
        <v>2823</v>
      </c>
      <c r="K74" s="754" t="s">
        <v>935</v>
      </c>
      <c r="L74" s="754" t="s">
        <v>124</v>
      </c>
      <c r="M74" s="768" t="s">
        <v>935</v>
      </c>
      <c r="N74" s="768">
        <v>20799</v>
      </c>
      <c r="O74" s="768" t="s">
        <v>935</v>
      </c>
      <c r="P74" s="768">
        <v>20799</v>
      </c>
      <c r="Q74" s="754" t="s">
        <v>2763</v>
      </c>
      <c r="R74" s="765" t="s">
        <v>2764</v>
      </c>
    </row>
    <row r="75" spans="1:18" s="13" customFormat="1" ht="203.25" customHeight="1" x14ac:dyDescent="0.25">
      <c r="A75" s="757">
        <v>69</v>
      </c>
      <c r="B75" s="754">
        <v>6</v>
      </c>
      <c r="C75" s="754">
        <v>5</v>
      </c>
      <c r="D75" s="754">
        <v>11</v>
      </c>
      <c r="E75" s="754" t="s">
        <v>2824</v>
      </c>
      <c r="F75" s="754" t="s">
        <v>2825</v>
      </c>
      <c r="G75" s="754" t="s">
        <v>2826</v>
      </c>
      <c r="H75" s="754" t="s">
        <v>2827</v>
      </c>
      <c r="I75" s="777" t="s">
        <v>2828</v>
      </c>
      <c r="J75" s="754" t="s">
        <v>2829</v>
      </c>
      <c r="K75" s="754" t="s">
        <v>935</v>
      </c>
      <c r="L75" s="754" t="s">
        <v>124</v>
      </c>
      <c r="M75" s="768" t="s">
        <v>935</v>
      </c>
      <c r="N75" s="768">
        <v>19759.2</v>
      </c>
      <c r="O75" s="768" t="s">
        <v>935</v>
      </c>
      <c r="P75" s="768">
        <v>19759.2</v>
      </c>
      <c r="Q75" s="754" t="s">
        <v>2830</v>
      </c>
      <c r="R75" s="765" t="s">
        <v>2831</v>
      </c>
    </row>
    <row r="76" spans="1:18" s="13" customFormat="1" ht="159.75" customHeight="1" x14ac:dyDescent="0.25">
      <c r="A76" s="757">
        <v>70</v>
      </c>
      <c r="B76" s="754">
        <v>6</v>
      </c>
      <c r="C76" s="754">
        <v>3</v>
      </c>
      <c r="D76" s="754">
        <v>13</v>
      </c>
      <c r="E76" s="754" t="s">
        <v>2832</v>
      </c>
      <c r="F76" s="754" t="s">
        <v>2833</v>
      </c>
      <c r="G76" s="754" t="s">
        <v>410</v>
      </c>
      <c r="H76" s="754" t="s">
        <v>2814</v>
      </c>
      <c r="I76" s="777" t="s">
        <v>2834</v>
      </c>
      <c r="J76" s="754" t="s">
        <v>2809</v>
      </c>
      <c r="K76" s="754" t="s">
        <v>935</v>
      </c>
      <c r="L76" s="754" t="s">
        <v>52</v>
      </c>
      <c r="M76" s="768" t="s">
        <v>935</v>
      </c>
      <c r="N76" s="768">
        <v>11580</v>
      </c>
      <c r="O76" s="768" t="s">
        <v>935</v>
      </c>
      <c r="P76" s="768">
        <v>11580</v>
      </c>
      <c r="Q76" s="754" t="s">
        <v>2835</v>
      </c>
      <c r="R76" s="765" t="s">
        <v>2836</v>
      </c>
    </row>
    <row r="77" spans="1:18" s="13" customFormat="1" ht="261" customHeight="1" x14ac:dyDescent="0.25">
      <c r="A77" s="757">
        <v>71</v>
      </c>
      <c r="B77" s="754">
        <v>6</v>
      </c>
      <c r="C77" s="754">
        <v>1</v>
      </c>
      <c r="D77" s="754">
        <v>13</v>
      </c>
      <c r="E77" s="754" t="s">
        <v>2837</v>
      </c>
      <c r="F77" s="754" t="s">
        <v>2838</v>
      </c>
      <c r="G77" s="754" t="s">
        <v>410</v>
      </c>
      <c r="H77" s="754" t="s">
        <v>2814</v>
      </c>
      <c r="I77" s="777" t="s">
        <v>2839</v>
      </c>
      <c r="J77" s="754" t="s">
        <v>2809</v>
      </c>
      <c r="K77" s="754" t="s">
        <v>935</v>
      </c>
      <c r="L77" s="754" t="s">
        <v>124</v>
      </c>
      <c r="M77" s="768" t="s">
        <v>935</v>
      </c>
      <c r="N77" s="768">
        <v>14480</v>
      </c>
      <c r="O77" s="768" t="s">
        <v>935</v>
      </c>
      <c r="P77" s="768">
        <v>14480</v>
      </c>
      <c r="Q77" s="754" t="s">
        <v>2840</v>
      </c>
      <c r="R77" s="765" t="s">
        <v>2831</v>
      </c>
    </row>
    <row r="78" spans="1:18" s="13" customFormat="1" ht="179.25" customHeight="1" x14ac:dyDescent="0.25">
      <c r="A78" s="757">
        <v>72</v>
      </c>
      <c r="B78" s="754">
        <v>6</v>
      </c>
      <c r="C78" s="754">
        <v>1</v>
      </c>
      <c r="D78" s="754">
        <v>13</v>
      </c>
      <c r="E78" s="754" t="s">
        <v>2841</v>
      </c>
      <c r="F78" s="754" t="s">
        <v>2842</v>
      </c>
      <c r="G78" s="754" t="s">
        <v>2843</v>
      </c>
      <c r="H78" s="754" t="s">
        <v>2844</v>
      </c>
      <c r="I78" s="777" t="s">
        <v>2845</v>
      </c>
      <c r="J78" s="754" t="s">
        <v>2846</v>
      </c>
      <c r="K78" s="754" t="s">
        <v>935</v>
      </c>
      <c r="L78" s="754" t="s">
        <v>124</v>
      </c>
      <c r="M78" s="768" t="s">
        <v>935</v>
      </c>
      <c r="N78" s="768">
        <v>11087.78</v>
      </c>
      <c r="O78" s="768" t="s">
        <v>935</v>
      </c>
      <c r="P78" s="768">
        <v>11087.78</v>
      </c>
      <c r="Q78" s="754" t="s">
        <v>2847</v>
      </c>
      <c r="R78" s="765" t="s">
        <v>2848</v>
      </c>
    </row>
    <row r="79" spans="1:18" s="520" customFormat="1" ht="170.25" customHeight="1" x14ac:dyDescent="0.25">
      <c r="A79" s="804">
        <v>73</v>
      </c>
      <c r="B79" s="800">
        <v>1</v>
      </c>
      <c r="C79" s="800">
        <v>5</v>
      </c>
      <c r="D79" s="800">
        <v>4</v>
      </c>
      <c r="E79" s="800" t="s">
        <v>2849</v>
      </c>
      <c r="F79" s="824" t="s">
        <v>2856</v>
      </c>
      <c r="G79" s="800" t="s">
        <v>2850</v>
      </c>
      <c r="H79" s="800" t="s">
        <v>2851</v>
      </c>
      <c r="I79" s="830" t="s">
        <v>2852</v>
      </c>
      <c r="J79" s="800" t="s">
        <v>2473</v>
      </c>
      <c r="K79" s="800" t="s">
        <v>935</v>
      </c>
      <c r="L79" s="800" t="s">
        <v>124</v>
      </c>
      <c r="M79" s="800" t="s">
        <v>935</v>
      </c>
      <c r="N79" s="816">
        <v>14976</v>
      </c>
      <c r="O79" s="800" t="s">
        <v>935</v>
      </c>
      <c r="P79" s="816">
        <f>N79</f>
        <v>14976</v>
      </c>
      <c r="Q79" s="800" t="s">
        <v>2467</v>
      </c>
      <c r="R79" s="814" t="s">
        <v>2468</v>
      </c>
    </row>
    <row r="82" spans="12:16" x14ac:dyDescent="0.25">
      <c r="L82"/>
      <c r="M82" s="1108" t="s">
        <v>262</v>
      </c>
      <c r="N82" s="1109"/>
      <c r="O82" s="1110" t="s">
        <v>263</v>
      </c>
      <c r="P82" s="1110"/>
    </row>
    <row r="83" spans="12:16" x14ac:dyDescent="0.25">
      <c r="L83"/>
      <c r="M83" s="60" t="s">
        <v>264</v>
      </c>
      <c r="N83" s="60" t="s">
        <v>265</v>
      </c>
      <c r="O83" s="60" t="s">
        <v>264</v>
      </c>
      <c r="P83" s="60" t="s">
        <v>265</v>
      </c>
    </row>
    <row r="84" spans="12:16" x14ac:dyDescent="0.25">
      <c r="M84" s="65">
        <v>26</v>
      </c>
      <c r="N84" s="64">
        <v>529926.93000000005</v>
      </c>
      <c r="O84" s="65">
        <v>47</v>
      </c>
      <c r="P84" s="66">
        <v>1925408.75</v>
      </c>
    </row>
    <row r="86" spans="12:16" x14ac:dyDescent="0.25">
      <c r="N86" s="134"/>
    </row>
    <row r="87" spans="12:16" x14ac:dyDescent="0.25">
      <c r="N87" s="134"/>
    </row>
  </sheetData>
  <mergeCells count="16">
    <mergeCell ref="A4:A5"/>
    <mergeCell ref="B4:B5"/>
    <mergeCell ref="C4:C5"/>
    <mergeCell ref="D4:D5"/>
    <mergeCell ref="E4:E5"/>
    <mergeCell ref="F4:F5"/>
    <mergeCell ref="Q4:Q5"/>
    <mergeCell ref="M82:N82"/>
    <mergeCell ref="O82:P82"/>
    <mergeCell ref="R4:R5"/>
    <mergeCell ref="G4:G5"/>
    <mergeCell ref="H4:I4"/>
    <mergeCell ref="J4:J5"/>
    <mergeCell ref="K4:L4"/>
    <mergeCell ref="M4:N4"/>
    <mergeCell ref="O4:P4"/>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75"/>
  <sheetViews>
    <sheetView zoomScale="50" zoomScaleNormal="50" workbookViewId="0">
      <selection activeCell="J176" sqref="J176"/>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6332</v>
      </c>
      <c r="M2" s="134"/>
      <c r="N2" s="134"/>
      <c r="O2" s="134"/>
      <c r="P2" s="169"/>
      <c r="R2" s="392"/>
    </row>
    <row r="3" spans="1:19" s="22" customFormat="1" x14ac:dyDescent="0.25">
      <c r="M3" s="134"/>
      <c r="N3" s="134"/>
      <c r="O3" s="134"/>
      <c r="P3" s="169"/>
      <c r="R3" s="392"/>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3" customFormat="1" ht="15" customHeight="1" x14ac:dyDescent="0.25">
      <c r="A7" s="963">
        <v>1</v>
      </c>
      <c r="B7" s="963" t="s">
        <v>89</v>
      </c>
      <c r="C7" s="963">
        <v>1.2</v>
      </c>
      <c r="D7" s="964">
        <v>3</v>
      </c>
      <c r="E7" s="964" t="s">
        <v>4115</v>
      </c>
      <c r="F7" s="1275" t="s">
        <v>4116</v>
      </c>
      <c r="G7" s="969" t="s">
        <v>4117</v>
      </c>
      <c r="H7" s="427" t="s">
        <v>4118</v>
      </c>
      <c r="I7" s="11" t="s">
        <v>4119</v>
      </c>
      <c r="J7" s="969" t="s">
        <v>4120</v>
      </c>
      <c r="K7" s="980" t="s">
        <v>161</v>
      </c>
      <c r="L7" s="980"/>
      <c r="M7" s="981">
        <v>40209.050000000003</v>
      </c>
      <c r="N7" s="981"/>
      <c r="O7" s="981">
        <v>40209.050000000003</v>
      </c>
      <c r="P7" s="981"/>
      <c r="Q7" s="964" t="s">
        <v>4121</v>
      </c>
      <c r="R7" s="964" t="s">
        <v>4122</v>
      </c>
    </row>
    <row r="8" spans="1:19" s="13" customFormat="1" ht="83.25" customHeight="1" x14ac:dyDescent="0.25">
      <c r="A8" s="963"/>
      <c r="B8" s="963"/>
      <c r="C8" s="963"/>
      <c r="D8" s="964"/>
      <c r="E8" s="964"/>
      <c r="F8" s="1275"/>
      <c r="G8" s="970"/>
      <c r="H8" s="1125" t="s">
        <v>4123</v>
      </c>
      <c r="I8" s="1190" t="s">
        <v>4124</v>
      </c>
      <c r="J8" s="970"/>
      <c r="K8" s="980"/>
      <c r="L8" s="980"/>
      <c r="M8" s="981"/>
      <c r="N8" s="981"/>
      <c r="O8" s="981"/>
      <c r="P8" s="981"/>
      <c r="Q8" s="964"/>
      <c r="R8" s="964"/>
    </row>
    <row r="9" spans="1:19" s="13" customFormat="1" x14ac:dyDescent="0.25">
      <c r="A9" s="963"/>
      <c r="B9" s="963"/>
      <c r="C9" s="963"/>
      <c r="D9" s="964"/>
      <c r="E9" s="964"/>
      <c r="F9" s="1275"/>
      <c r="G9" s="970"/>
      <c r="H9" s="1212"/>
      <c r="I9" s="1274"/>
      <c r="J9" s="970"/>
      <c r="K9" s="980"/>
      <c r="L9" s="980"/>
      <c r="M9" s="981"/>
      <c r="N9" s="981"/>
      <c r="O9" s="981"/>
      <c r="P9" s="981"/>
      <c r="Q9" s="964"/>
      <c r="R9" s="964"/>
    </row>
    <row r="10" spans="1:19" s="13" customFormat="1" x14ac:dyDescent="0.25">
      <c r="A10" s="963"/>
      <c r="B10" s="963"/>
      <c r="C10" s="963"/>
      <c r="D10" s="964"/>
      <c r="E10" s="964"/>
      <c r="F10" s="1275"/>
      <c r="G10" s="970"/>
      <c r="H10" s="1212"/>
      <c r="I10" s="1274"/>
      <c r="J10" s="970"/>
      <c r="K10" s="980"/>
      <c r="L10" s="980"/>
      <c r="M10" s="981"/>
      <c r="N10" s="981"/>
      <c r="O10" s="981"/>
      <c r="P10" s="981"/>
      <c r="Q10" s="964"/>
      <c r="R10" s="964"/>
    </row>
    <row r="11" spans="1:19" s="13" customFormat="1" x14ac:dyDescent="0.25">
      <c r="A11" s="963"/>
      <c r="B11" s="963"/>
      <c r="C11" s="963"/>
      <c r="D11" s="964"/>
      <c r="E11" s="964"/>
      <c r="F11" s="1275"/>
      <c r="G11" s="970"/>
      <c r="H11" s="1212"/>
      <c r="I11" s="1274"/>
      <c r="J11" s="970"/>
      <c r="K11" s="980"/>
      <c r="L11" s="980"/>
      <c r="M11" s="981"/>
      <c r="N11" s="981"/>
      <c r="O11" s="981"/>
      <c r="P11" s="981"/>
      <c r="Q11" s="964"/>
      <c r="R11" s="964"/>
    </row>
    <row r="12" spans="1:19" s="13" customFormat="1" ht="220.5" customHeight="1" x14ac:dyDescent="0.25">
      <c r="A12" s="963"/>
      <c r="B12" s="963"/>
      <c r="C12" s="963"/>
      <c r="D12" s="964"/>
      <c r="E12" s="964"/>
      <c r="F12" s="1275"/>
      <c r="G12" s="971"/>
      <c r="H12" s="1158"/>
      <c r="I12" s="1191"/>
      <c r="J12" s="971"/>
      <c r="K12" s="980"/>
      <c r="L12" s="980"/>
      <c r="M12" s="981"/>
      <c r="N12" s="981"/>
      <c r="O12" s="981"/>
      <c r="P12" s="981"/>
      <c r="Q12" s="964"/>
      <c r="R12" s="964"/>
    </row>
    <row r="13" spans="1:19" s="18" customFormat="1" x14ac:dyDescent="0.25">
      <c r="A13" s="974">
        <v>2</v>
      </c>
      <c r="B13" s="974" t="s">
        <v>127</v>
      </c>
      <c r="C13" s="974">
        <v>1</v>
      </c>
      <c r="D13" s="975">
        <v>13</v>
      </c>
      <c r="E13" s="975" t="s">
        <v>4125</v>
      </c>
      <c r="F13" s="1276" t="s">
        <v>4126</v>
      </c>
      <c r="G13" s="975" t="s">
        <v>4127</v>
      </c>
      <c r="H13" s="438" t="s">
        <v>47</v>
      </c>
      <c r="I13" s="438" t="s">
        <v>4128</v>
      </c>
      <c r="J13" s="1277" t="s">
        <v>4129</v>
      </c>
      <c r="K13" s="983" t="s">
        <v>81</v>
      </c>
      <c r="L13" s="983"/>
      <c r="M13" s="984">
        <v>132066.75</v>
      </c>
      <c r="N13" s="984"/>
      <c r="O13" s="984">
        <v>51080</v>
      </c>
      <c r="P13" s="984"/>
      <c r="Q13" s="975" t="s">
        <v>4121</v>
      </c>
      <c r="R13" s="975" t="s">
        <v>4122</v>
      </c>
    </row>
    <row r="14" spans="1:19" s="18" customFormat="1" ht="30" x14ac:dyDescent="0.25">
      <c r="A14" s="974"/>
      <c r="B14" s="974"/>
      <c r="C14" s="974"/>
      <c r="D14" s="975"/>
      <c r="E14" s="975"/>
      <c r="F14" s="1276"/>
      <c r="G14" s="975"/>
      <c r="H14" s="438" t="s">
        <v>4130</v>
      </c>
      <c r="I14" s="438" t="s">
        <v>4131</v>
      </c>
      <c r="J14" s="1277"/>
      <c r="K14" s="983"/>
      <c r="L14" s="983"/>
      <c r="M14" s="984"/>
      <c r="N14" s="984"/>
      <c r="O14" s="984"/>
      <c r="P14" s="984"/>
      <c r="Q14" s="975"/>
      <c r="R14" s="975"/>
    </row>
    <row r="15" spans="1:19" s="18" customFormat="1" x14ac:dyDescent="0.25">
      <c r="A15" s="974"/>
      <c r="B15" s="974"/>
      <c r="C15" s="974"/>
      <c r="D15" s="975"/>
      <c r="E15" s="975"/>
      <c r="F15" s="1276"/>
      <c r="G15" s="975"/>
      <c r="H15" s="438" t="s">
        <v>1383</v>
      </c>
      <c r="I15" s="438" t="s">
        <v>4132</v>
      </c>
      <c r="J15" s="1277"/>
      <c r="K15" s="983"/>
      <c r="L15" s="983"/>
      <c r="M15" s="984"/>
      <c r="N15" s="984"/>
      <c r="O15" s="984"/>
      <c r="P15" s="984"/>
      <c r="Q15" s="975"/>
      <c r="R15" s="975"/>
    </row>
    <row r="16" spans="1:19" s="18" customFormat="1" ht="275.25" customHeight="1" x14ac:dyDescent="0.25">
      <c r="A16" s="974"/>
      <c r="B16" s="974"/>
      <c r="C16" s="974"/>
      <c r="D16" s="975"/>
      <c r="E16" s="975"/>
      <c r="F16" s="1276"/>
      <c r="G16" s="975"/>
      <c r="H16" s="438" t="s">
        <v>4133</v>
      </c>
      <c r="I16" s="438" t="s">
        <v>4134</v>
      </c>
      <c r="J16" s="1277"/>
      <c r="K16" s="983"/>
      <c r="L16" s="983"/>
      <c r="M16" s="984"/>
      <c r="N16" s="984"/>
      <c r="O16" s="984"/>
      <c r="P16" s="984"/>
      <c r="Q16" s="975"/>
      <c r="R16" s="975"/>
    </row>
    <row r="17" spans="1:18" s="22" customFormat="1" x14ac:dyDescent="0.25">
      <c r="A17" s="963">
        <v>3</v>
      </c>
      <c r="B17" s="963" t="s">
        <v>68</v>
      </c>
      <c r="C17" s="963">
        <v>5</v>
      </c>
      <c r="D17" s="964">
        <v>4</v>
      </c>
      <c r="E17" s="969" t="s">
        <v>4135</v>
      </c>
      <c r="F17" s="1128" t="s">
        <v>4136</v>
      </c>
      <c r="G17" s="960" t="s">
        <v>321</v>
      </c>
      <c r="H17" s="427" t="s">
        <v>1330</v>
      </c>
      <c r="I17" s="316">
        <v>3</v>
      </c>
      <c r="J17" s="960" t="s">
        <v>4137</v>
      </c>
      <c r="K17" s="980" t="s">
        <v>124</v>
      </c>
      <c r="L17" s="980"/>
      <c r="M17" s="981">
        <v>39644.15</v>
      </c>
      <c r="N17" s="981"/>
      <c r="O17" s="981">
        <v>39644.15</v>
      </c>
      <c r="P17" s="981"/>
      <c r="Q17" s="964" t="s">
        <v>4138</v>
      </c>
      <c r="R17" s="964" t="s">
        <v>4139</v>
      </c>
    </row>
    <row r="18" spans="1:18" s="22" customFormat="1" ht="30" x14ac:dyDescent="0.25">
      <c r="A18" s="963"/>
      <c r="B18" s="963"/>
      <c r="C18" s="963"/>
      <c r="D18" s="964"/>
      <c r="E18" s="970"/>
      <c r="F18" s="1260"/>
      <c r="G18" s="961"/>
      <c r="H18" s="427" t="s">
        <v>1091</v>
      </c>
      <c r="I18" s="316">
        <v>60</v>
      </c>
      <c r="J18" s="961"/>
      <c r="K18" s="980"/>
      <c r="L18" s="980"/>
      <c r="M18" s="981"/>
      <c r="N18" s="981"/>
      <c r="O18" s="981"/>
      <c r="P18" s="981"/>
      <c r="Q18" s="964"/>
      <c r="R18" s="964"/>
    </row>
    <row r="19" spans="1:18" s="22" customFormat="1" ht="30" x14ac:dyDescent="0.25">
      <c r="A19" s="963"/>
      <c r="B19" s="963"/>
      <c r="C19" s="963"/>
      <c r="D19" s="964"/>
      <c r="E19" s="970"/>
      <c r="F19" s="1260"/>
      <c r="G19" s="962"/>
      <c r="H19" s="427" t="s">
        <v>4140</v>
      </c>
      <c r="I19" s="316">
        <v>5</v>
      </c>
      <c r="J19" s="961"/>
      <c r="K19" s="980"/>
      <c r="L19" s="980"/>
      <c r="M19" s="981"/>
      <c r="N19" s="981"/>
      <c r="O19" s="981"/>
      <c r="P19" s="981"/>
      <c r="Q19" s="964"/>
      <c r="R19" s="964"/>
    </row>
    <row r="20" spans="1:18" s="22" customFormat="1" x14ac:dyDescent="0.25">
      <c r="A20" s="963"/>
      <c r="B20" s="963"/>
      <c r="C20" s="963"/>
      <c r="D20" s="964"/>
      <c r="E20" s="970"/>
      <c r="F20" s="1260"/>
      <c r="G20" s="960" t="s">
        <v>79</v>
      </c>
      <c r="H20" s="427" t="s">
        <v>1145</v>
      </c>
      <c r="I20" s="316">
        <v>1</v>
      </c>
      <c r="J20" s="961"/>
      <c r="K20" s="980"/>
      <c r="L20" s="980"/>
      <c r="M20" s="981"/>
      <c r="N20" s="981"/>
      <c r="O20" s="981"/>
      <c r="P20" s="981"/>
      <c r="Q20" s="964"/>
      <c r="R20" s="964"/>
    </row>
    <row r="21" spans="1:18" s="22" customFormat="1" ht="30" x14ac:dyDescent="0.25">
      <c r="A21" s="963"/>
      <c r="B21" s="963"/>
      <c r="C21" s="963"/>
      <c r="D21" s="964"/>
      <c r="E21" s="970"/>
      <c r="F21" s="1260"/>
      <c r="G21" s="961"/>
      <c r="H21" s="427" t="s">
        <v>1422</v>
      </c>
      <c r="I21" s="316">
        <v>100</v>
      </c>
      <c r="J21" s="961"/>
      <c r="K21" s="980"/>
      <c r="L21" s="980"/>
      <c r="M21" s="981"/>
      <c r="N21" s="981"/>
      <c r="O21" s="981"/>
      <c r="P21" s="981"/>
      <c r="Q21" s="964"/>
      <c r="R21" s="964"/>
    </row>
    <row r="22" spans="1:18" s="22" customFormat="1" ht="30" x14ac:dyDescent="0.25">
      <c r="A22" s="963"/>
      <c r="B22" s="963"/>
      <c r="C22" s="963"/>
      <c r="D22" s="964"/>
      <c r="E22" s="970"/>
      <c r="F22" s="1260"/>
      <c r="G22" s="962"/>
      <c r="H22" s="427" t="s">
        <v>4140</v>
      </c>
      <c r="I22" s="316">
        <v>6</v>
      </c>
      <c r="J22" s="961"/>
      <c r="K22" s="980"/>
      <c r="L22" s="980"/>
      <c r="M22" s="981"/>
      <c r="N22" s="981"/>
      <c r="O22" s="981"/>
      <c r="P22" s="981"/>
      <c r="Q22" s="964"/>
      <c r="R22" s="964"/>
    </row>
    <row r="23" spans="1:18" s="22" customFormat="1" ht="30" x14ac:dyDescent="0.25">
      <c r="A23" s="963"/>
      <c r="B23" s="963"/>
      <c r="C23" s="963"/>
      <c r="D23" s="964"/>
      <c r="E23" s="971"/>
      <c r="F23" s="1157"/>
      <c r="G23" s="257" t="s">
        <v>231</v>
      </c>
      <c r="H23" s="427" t="s">
        <v>4141</v>
      </c>
      <c r="I23" s="316">
        <v>2</v>
      </c>
      <c r="J23" s="962"/>
      <c r="K23" s="980"/>
      <c r="L23" s="980"/>
      <c r="M23" s="981"/>
      <c r="N23" s="981"/>
      <c r="O23" s="981"/>
      <c r="P23" s="981"/>
      <c r="Q23" s="964"/>
      <c r="R23" s="964"/>
    </row>
    <row r="24" spans="1:18" s="18" customFormat="1" x14ac:dyDescent="0.25">
      <c r="A24" s="974">
        <v>4</v>
      </c>
      <c r="B24" s="974" t="s">
        <v>68</v>
      </c>
      <c r="C24" s="974">
        <v>5</v>
      </c>
      <c r="D24" s="975">
        <v>4</v>
      </c>
      <c r="E24" s="978" t="s">
        <v>4142</v>
      </c>
      <c r="F24" s="1278" t="s">
        <v>4143</v>
      </c>
      <c r="G24" s="975" t="s">
        <v>79</v>
      </c>
      <c r="H24" s="144" t="s">
        <v>1145</v>
      </c>
      <c r="I24" s="175">
        <v>1</v>
      </c>
      <c r="J24" s="975" t="s">
        <v>4144</v>
      </c>
      <c r="K24" s="983" t="s">
        <v>124</v>
      </c>
      <c r="L24" s="983"/>
      <c r="M24" s="984">
        <v>38676.870000000003</v>
      </c>
      <c r="N24" s="984"/>
      <c r="O24" s="984">
        <v>38676.870000000003</v>
      </c>
      <c r="P24" s="984"/>
      <c r="Q24" s="975" t="s">
        <v>4145</v>
      </c>
      <c r="R24" s="975" t="s">
        <v>4146</v>
      </c>
    </row>
    <row r="25" spans="1:18" s="18" customFormat="1" ht="30" x14ac:dyDescent="0.25">
      <c r="A25" s="974"/>
      <c r="B25" s="974"/>
      <c r="C25" s="974"/>
      <c r="D25" s="975"/>
      <c r="E25" s="995"/>
      <c r="F25" s="1279"/>
      <c r="G25" s="975"/>
      <c r="H25" s="144" t="s">
        <v>1851</v>
      </c>
      <c r="I25" s="175">
        <v>50</v>
      </c>
      <c r="J25" s="975"/>
      <c r="K25" s="983"/>
      <c r="L25" s="983"/>
      <c r="M25" s="984"/>
      <c r="N25" s="984"/>
      <c r="O25" s="984"/>
      <c r="P25" s="984"/>
      <c r="Q25" s="975"/>
      <c r="R25" s="975"/>
    </row>
    <row r="26" spans="1:18" s="18" customFormat="1" ht="30" x14ac:dyDescent="0.25">
      <c r="A26" s="974"/>
      <c r="B26" s="974"/>
      <c r="C26" s="974"/>
      <c r="D26" s="975"/>
      <c r="E26" s="995"/>
      <c r="F26" s="1279"/>
      <c r="G26" s="975"/>
      <c r="H26" s="144" t="s">
        <v>4140</v>
      </c>
      <c r="I26" s="175">
        <v>10</v>
      </c>
      <c r="J26" s="975"/>
      <c r="K26" s="983"/>
      <c r="L26" s="983"/>
      <c r="M26" s="984"/>
      <c r="N26" s="984"/>
      <c r="O26" s="984"/>
      <c r="P26" s="984"/>
      <c r="Q26" s="975"/>
      <c r="R26" s="975"/>
    </row>
    <row r="27" spans="1:18" s="18" customFormat="1" x14ac:dyDescent="0.25">
      <c r="A27" s="974"/>
      <c r="B27" s="974"/>
      <c r="C27" s="974"/>
      <c r="D27" s="975"/>
      <c r="E27" s="995"/>
      <c r="F27" s="1279"/>
      <c r="G27" s="975" t="s">
        <v>4147</v>
      </c>
      <c r="H27" s="144" t="s">
        <v>4148</v>
      </c>
      <c r="I27" s="175">
        <v>1</v>
      </c>
      <c r="J27" s="975" t="s">
        <v>4149</v>
      </c>
      <c r="K27" s="983"/>
      <c r="L27" s="983"/>
      <c r="M27" s="984"/>
      <c r="N27" s="984"/>
      <c r="O27" s="984"/>
      <c r="P27" s="984"/>
      <c r="Q27" s="975"/>
      <c r="R27" s="975"/>
    </row>
    <row r="28" spans="1:18" s="18" customFormat="1" ht="30" x14ac:dyDescent="0.25">
      <c r="A28" s="974"/>
      <c r="B28" s="974"/>
      <c r="C28" s="974"/>
      <c r="D28" s="975"/>
      <c r="E28" s="979"/>
      <c r="F28" s="1280"/>
      <c r="G28" s="975"/>
      <c r="H28" s="144" t="s">
        <v>4150</v>
      </c>
      <c r="I28" s="344">
        <v>80000</v>
      </c>
      <c r="J28" s="975"/>
      <c r="K28" s="983"/>
      <c r="L28" s="983"/>
      <c r="M28" s="984"/>
      <c r="N28" s="984"/>
      <c r="O28" s="984"/>
      <c r="P28" s="984"/>
      <c r="Q28" s="975"/>
      <c r="R28" s="975"/>
    </row>
    <row r="29" spans="1:18" s="22" customFormat="1" ht="30" x14ac:dyDescent="0.25">
      <c r="A29" s="963">
        <v>5</v>
      </c>
      <c r="B29" s="963" t="s">
        <v>68</v>
      </c>
      <c r="C29" s="963">
        <v>5</v>
      </c>
      <c r="D29" s="964">
        <v>4</v>
      </c>
      <c r="E29" s="969" t="s">
        <v>4151</v>
      </c>
      <c r="F29" s="1119" t="s">
        <v>4152</v>
      </c>
      <c r="G29" s="969" t="s">
        <v>4153</v>
      </c>
      <c r="H29" s="427" t="s">
        <v>118</v>
      </c>
      <c r="I29" s="316">
        <v>1</v>
      </c>
      <c r="J29" s="964" t="s">
        <v>4154</v>
      </c>
      <c r="K29" s="980" t="s">
        <v>124</v>
      </c>
      <c r="L29" s="980"/>
      <c r="M29" s="981">
        <v>39708.699999999997</v>
      </c>
      <c r="N29" s="981"/>
      <c r="O29" s="981">
        <v>39708.699999999997</v>
      </c>
      <c r="P29" s="981"/>
      <c r="Q29" s="964" t="s">
        <v>4155</v>
      </c>
      <c r="R29" s="964" t="s">
        <v>4156</v>
      </c>
    </row>
    <row r="30" spans="1:18" s="22" customFormat="1" x14ac:dyDescent="0.25">
      <c r="A30" s="963"/>
      <c r="B30" s="963"/>
      <c r="C30" s="963"/>
      <c r="D30" s="964"/>
      <c r="E30" s="970"/>
      <c r="F30" s="1119"/>
      <c r="G30" s="970"/>
      <c r="H30" s="427" t="s">
        <v>165</v>
      </c>
      <c r="I30" s="316">
        <v>40</v>
      </c>
      <c r="J30" s="964"/>
      <c r="K30" s="980"/>
      <c r="L30" s="980"/>
      <c r="M30" s="981"/>
      <c r="N30" s="981"/>
      <c r="O30" s="981"/>
      <c r="P30" s="981"/>
      <c r="Q30" s="964"/>
      <c r="R30" s="964"/>
    </row>
    <row r="31" spans="1:18" s="22" customFormat="1" ht="30" x14ac:dyDescent="0.25">
      <c r="A31" s="963"/>
      <c r="B31" s="963"/>
      <c r="C31" s="963"/>
      <c r="D31" s="964"/>
      <c r="E31" s="970"/>
      <c r="F31" s="1119"/>
      <c r="G31" s="971"/>
      <c r="H31" s="427" t="s">
        <v>4157</v>
      </c>
      <c r="I31" s="316">
        <v>40</v>
      </c>
      <c r="J31" s="964"/>
      <c r="K31" s="980"/>
      <c r="L31" s="980"/>
      <c r="M31" s="981"/>
      <c r="N31" s="981"/>
      <c r="O31" s="981"/>
      <c r="P31" s="981"/>
      <c r="Q31" s="964"/>
      <c r="R31" s="964"/>
    </row>
    <row r="32" spans="1:18" s="22" customFormat="1" ht="30" x14ac:dyDescent="0.25">
      <c r="A32" s="963"/>
      <c r="B32" s="963"/>
      <c r="C32" s="963"/>
      <c r="D32" s="964"/>
      <c r="E32" s="970"/>
      <c r="F32" s="1119"/>
      <c r="G32" s="964" t="s">
        <v>4158</v>
      </c>
      <c r="H32" s="427" t="s">
        <v>1173</v>
      </c>
      <c r="I32" s="316">
        <v>1</v>
      </c>
      <c r="J32" s="964"/>
      <c r="K32" s="980"/>
      <c r="L32" s="980"/>
      <c r="M32" s="981"/>
      <c r="N32" s="981"/>
      <c r="O32" s="981"/>
      <c r="P32" s="981"/>
      <c r="Q32" s="964"/>
      <c r="R32" s="964"/>
    </row>
    <row r="33" spans="1:18" s="22" customFormat="1" x14ac:dyDescent="0.25">
      <c r="A33" s="963"/>
      <c r="B33" s="963"/>
      <c r="C33" s="963"/>
      <c r="D33" s="964"/>
      <c r="E33" s="970"/>
      <c r="F33" s="1119"/>
      <c r="G33" s="964"/>
      <c r="H33" s="427" t="s">
        <v>165</v>
      </c>
      <c r="I33" s="316">
        <v>6</v>
      </c>
      <c r="J33" s="964"/>
      <c r="K33" s="980"/>
      <c r="L33" s="980"/>
      <c r="M33" s="981"/>
      <c r="N33" s="981"/>
      <c r="O33" s="981"/>
      <c r="P33" s="981"/>
      <c r="Q33" s="964"/>
      <c r="R33" s="964"/>
    </row>
    <row r="34" spans="1:18" s="22" customFormat="1" ht="30" x14ac:dyDescent="0.25">
      <c r="A34" s="963"/>
      <c r="B34" s="963"/>
      <c r="C34" s="963"/>
      <c r="D34" s="964"/>
      <c r="E34" s="971"/>
      <c r="F34" s="1119"/>
      <c r="G34" s="964"/>
      <c r="H34" s="427" t="s">
        <v>4157</v>
      </c>
      <c r="I34" s="316">
        <v>6</v>
      </c>
      <c r="J34" s="964"/>
      <c r="K34" s="980"/>
      <c r="L34" s="980"/>
      <c r="M34" s="981"/>
      <c r="N34" s="981"/>
      <c r="O34" s="981"/>
      <c r="P34" s="981"/>
      <c r="Q34" s="964"/>
      <c r="R34" s="964"/>
    </row>
    <row r="35" spans="1:18" s="22" customFormat="1" x14ac:dyDescent="0.25">
      <c r="A35" s="963">
        <v>6</v>
      </c>
      <c r="B35" s="963" t="s">
        <v>89</v>
      </c>
      <c r="C35" s="963">
        <v>5</v>
      </c>
      <c r="D35" s="964">
        <v>4</v>
      </c>
      <c r="E35" s="969" t="s">
        <v>4159</v>
      </c>
      <c r="F35" s="1119" t="s">
        <v>4160</v>
      </c>
      <c r="G35" s="1213" t="s">
        <v>4161</v>
      </c>
      <c r="H35" s="335" t="s">
        <v>1330</v>
      </c>
      <c r="I35" s="316">
        <v>4</v>
      </c>
      <c r="J35" s="964" t="s">
        <v>4162</v>
      </c>
      <c r="K35" s="980" t="s">
        <v>124</v>
      </c>
      <c r="L35" s="980"/>
      <c r="M35" s="981">
        <v>30000</v>
      </c>
      <c r="N35" s="981"/>
      <c r="O35" s="981">
        <v>30000</v>
      </c>
      <c r="P35" s="981"/>
      <c r="Q35" s="964" t="s">
        <v>4163</v>
      </c>
      <c r="R35" s="964" t="s">
        <v>4164</v>
      </c>
    </row>
    <row r="36" spans="1:18" s="22" customFormat="1" ht="85.5" customHeight="1" x14ac:dyDescent="0.25">
      <c r="A36" s="963"/>
      <c r="B36" s="963"/>
      <c r="C36" s="963"/>
      <c r="D36" s="964"/>
      <c r="E36" s="971"/>
      <c r="F36" s="1119"/>
      <c r="G36" s="1209"/>
      <c r="H36" s="335" t="s">
        <v>165</v>
      </c>
      <c r="I36" s="316">
        <v>80</v>
      </c>
      <c r="J36" s="964"/>
      <c r="K36" s="980"/>
      <c r="L36" s="980"/>
      <c r="M36" s="981"/>
      <c r="N36" s="981"/>
      <c r="O36" s="981"/>
      <c r="P36" s="981"/>
      <c r="Q36" s="964"/>
      <c r="R36" s="964"/>
    </row>
    <row r="37" spans="1:18" s="22" customFormat="1" ht="30" x14ac:dyDescent="0.25">
      <c r="A37" s="963">
        <v>7</v>
      </c>
      <c r="B37" s="963" t="s">
        <v>68</v>
      </c>
      <c r="C37" s="963">
        <v>5</v>
      </c>
      <c r="D37" s="964">
        <v>4</v>
      </c>
      <c r="E37" s="969" t="s">
        <v>2186</v>
      </c>
      <c r="F37" s="1149" t="s">
        <v>4165</v>
      </c>
      <c r="G37" s="964" t="s">
        <v>4158</v>
      </c>
      <c r="H37" s="427" t="s">
        <v>1173</v>
      </c>
      <c r="I37" s="316">
        <v>1</v>
      </c>
      <c r="J37" s="964" t="s">
        <v>4166</v>
      </c>
      <c r="K37" s="980" t="s">
        <v>379</v>
      </c>
      <c r="L37" s="980"/>
      <c r="M37" s="981">
        <v>45619.68</v>
      </c>
      <c r="N37" s="981"/>
      <c r="O37" s="981">
        <v>45619.68</v>
      </c>
      <c r="P37" s="981"/>
      <c r="Q37" s="964" t="s">
        <v>4167</v>
      </c>
      <c r="R37" s="964" t="s">
        <v>4168</v>
      </c>
    </row>
    <row r="38" spans="1:18" s="22" customFormat="1" x14ac:dyDescent="0.25">
      <c r="A38" s="963"/>
      <c r="B38" s="963"/>
      <c r="C38" s="963"/>
      <c r="D38" s="964"/>
      <c r="E38" s="970"/>
      <c r="F38" s="1281"/>
      <c r="G38" s="964"/>
      <c r="H38" s="427" t="s">
        <v>165</v>
      </c>
      <c r="I38" s="316">
        <v>18</v>
      </c>
      <c r="J38" s="964"/>
      <c r="K38" s="980"/>
      <c r="L38" s="980"/>
      <c r="M38" s="981"/>
      <c r="N38" s="981"/>
      <c r="O38" s="981"/>
      <c r="P38" s="981"/>
      <c r="Q38" s="964"/>
      <c r="R38" s="964"/>
    </row>
    <row r="39" spans="1:18" s="22" customFormat="1" ht="63" customHeight="1" x14ac:dyDescent="0.25">
      <c r="A39" s="963"/>
      <c r="B39" s="963"/>
      <c r="C39" s="963"/>
      <c r="D39" s="964"/>
      <c r="E39" s="971"/>
      <c r="F39" s="1282"/>
      <c r="G39" s="964"/>
      <c r="H39" s="427" t="s">
        <v>4157</v>
      </c>
      <c r="I39" s="316">
        <v>18</v>
      </c>
      <c r="J39" s="964"/>
      <c r="K39" s="980"/>
      <c r="L39" s="980"/>
      <c r="M39" s="981"/>
      <c r="N39" s="981"/>
      <c r="O39" s="981"/>
      <c r="P39" s="981"/>
      <c r="Q39" s="964"/>
      <c r="R39" s="964"/>
    </row>
    <row r="40" spans="1:18" s="22" customFormat="1" x14ac:dyDescent="0.25">
      <c r="A40" s="963">
        <v>8</v>
      </c>
      <c r="B40" s="963" t="s">
        <v>89</v>
      </c>
      <c r="C40" s="963">
        <v>1</v>
      </c>
      <c r="D40" s="964">
        <v>6</v>
      </c>
      <c r="E40" s="969" t="s">
        <v>4169</v>
      </c>
      <c r="F40" s="1119" t="s">
        <v>4170</v>
      </c>
      <c r="G40" s="964" t="s">
        <v>79</v>
      </c>
      <c r="H40" s="335" t="s">
        <v>1145</v>
      </c>
      <c r="I40" s="316">
        <v>3</v>
      </c>
      <c r="J40" s="964" t="s">
        <v>4171</v>
      </c>
      <c r="K40" s="980" t="s">
        <v>124</v>
      </c>
      <c r="L40" s="980"/>
      <c r="M40" s="981">
        <v>22988.68</v>
      </c>
      <c r="N40" s="981"/>
      <c r="O40" s="981">
        <v>19107.330000000002</v>
      </c>
      <c r="P40" s="981"/>
      <c r="Q40" s="964" t="s">
        <v>4172</v>
      </c>
      <c r="R40" s="964" t="s">
        <v>4173</v>
      </c>
    </row>
    <row r="41" spans="1:18" s="22" customFormat="1" ht="155.25" customHeight="1" x14ac:dyDescent="0.25">
      <c r="A41" s="963"/>
      <c r="B41" s="963"/>
      <c r="C41" s="963"/>
      <c r="D41" s="964"/>
      <c r="E41" s="971"/>
      <c r="F41" s="1119"/>
      <c r="G41" s="964"/>
      <c r="H41" s="335" t="s">
        <v>1851</v>
      </c>
      <c r="I41" s="316">
        <v>150</v>
      </c>
      <c r="J41" s="964"/>
      <c r="K41" s="980"/>
      <c r="L41" s="980"/>
      <c r="M41" s="981"/>
      <c r="N41" s="981"/>
      <c r="O41" s="981"/>
      <c r="P41" s="981"/>
      <c r="Q41" s="964"/>
      <c r="R41" s="964"/>
    </row>
    <row r="42" spans="1:18" s="22" customFormat="1" x14ac:dyDescent="0.25">
      <c r="A42" s="963">
        <v>9</v>
      </c>
      <c r="B42" s="963" t="s">
        <v>101</v>
      </c>
      <c r="C42" s="963">
        <v>1</v>
      </c>
      <c r="D42" s="964">
        <v>6</v>
      </c>
      <c r="E42" s="969" t="s">
        <v>4174</v>
      </c>
      <c r="F42" s="1119" t="s">
        <v>4175</v>
      </c>
      <c r="G42" s="964" t="s">
        <v>37</v>
      </c>
      <c r="H42" s="427" t="s">
        <v>1373</v>
      </c>
      <c r="I42" s="316">
        <v>1</v>
      </c>
      <c r="J42" s="964" t="s">
        <v>4176</v>
      </c>
      <c r="K42" s="980" t="s">
        <v>81</v>
      </c>
      <c r="L42" s="980"/>
      <c r="M42" s="981">
        <v>73009.66</v>
      </c>
      <c r="N42" s="981"/>
      <c r="O42" s="981">
        <v>64016.15</v>
      </c>
      <c r="P42" s="981"/>
      <c r="Q42" s="964" t="s">
        <v>4172</v>
      </c>
      <c r="R42" s="964" t="s">
        <v>4173</v>
      </c>
    </row>
    <row r="43" spans="1:18" s="22" customFormat="1" ht="148.5" customHeight="1" x14ac:dyDescent="0.25">
      <c r="A43" s="963"/>
      <c r="B43" s="963"/>
      <c r="C43" s="963"/>
      <c r="D43" s="964"/>
      <c r="E43" s="971"/>
      <c r="F43" s="1119"/>
      <c r="G43" s="964"/>
      <c r="H43" s="427" t="s">
        <v>4177</v>
      </c>
      <c r="I43" s="11" t="s">
        <v>4178</v>
      </c>
      <c r="J43" s="964"/>
      <c r="K43" s="980"/>
      <c r="L43" s="980"/>
      <c r="M43" s="981"/>
      <c r="N43" s="981"/>
      <c r="O43" s="981"/>
      <c r="P43" s="981"/>
      <c r="Q43" s="964"/>
      <c r="R43" s="964"/>
    </row>
    <row r="44" spans="1:18" s="18" customFormat="1" ht="30" x14ac:dyDescent="0.25">
      <c r="A44" s="974">
        <v>10</v>
      </c>
      <c r="B44" s="972" t="s">
        <v>89</v>
      </c>
      <c r="C44" s="972">
        <v>1</v>
      </c>
      <c r="D44" s="978">
        <v>6</v>
      </c>
      <c r="E44" s="978" t="s">
        <v>4179</v>
      </c>
      <c r="F44" s="1283" t="s">
        <v>4180</v>
      </c>
      <c r="G44" s="978" t="s">
        <v>4158</v>
      </c>
      <c r="H44" s="144" t="s">
        <v>1173</v>
      </c>
      <c r="I44" s="175">
        <v>1</v>
      </c>
      <c r="J44" s="978" t="s">
        <v>4181</v>
      </c>
      <c r="K44" s="1286" t="s">
        <v>41</v>
      </c>
      <c r="L44" s="1286"/>
      <c r="M44" s="1061">
        <v>125880</v>
      </c>
      <c r="N44" s="1061"/>
      <c r="O44" s="1061">
        <v>125880</v>
      </c>
      <c r="P44" s="1061"/>
      <c r="Q44" s="978" t="s">
        <v>4182</v>
      </c>
      <c r="R44" s="978" t="s">
        <v>4183</v>
      </c>
    </row>
    <row r="45" spans="1:18" s="18" customFormat="1" x14ac:dyDescent="0.25">
      <c r="A45" s="974"/>
      <c r="B45" s="1091"/>
      <c r="C45" s="1091"/>
      <c r="D45" s="995"/>
      <c r="E45" s="995"/>
      <c r="F45" s="1284"/>
      <c r="G45" s="995"/>
      <c r="H45" s="144" t="s">
        <v>165</v>
      </c>
      <c r="I45" s="175">
        <v>30</v>
      </c>
      <c r="J45" s="995"/>
      <c r="K45" s="1287"/>
      <c r="L45" s="1287"/>
      <c r="M45" s="1062"/>
      <c r="N45" s="1062"/>
      <c r="O45" s="1062"/>
      <c r="P45" s="1062"/>
      <c r="Q45" s="995"/>
      <c r="R45" s="995"/>
    </row>
    <row r="46" spans="1:18" s="18" customFormat="1" ht="109.5" customHeight="1" x14ac:dyDescent="0.25">
      <c r="A46" s="974"/>
      <c r="B46" s="973"/>
      <c r="C46" s="973"/>
      <c r="D46" s="979"/>
      <c r="E46" s="979"/>
      <c r="F46" s="1285"/>
      <c r="G46" s="979"/>
      <c r="H46" s="144" t="s">
        <v>4184</v>
      </c>
      <c r="I46" s="175">
        <v>0</v>
      </c>
      <c r="J46" s="979"/>
      <c r="K46" s="1288"/>
      <c r="L46" s="1288"/>
      <c r="M46" s="1063"/>
      <c r="N46" s="1063"/>
      <c r="O46" s="1063"/>
      <c r="P46" s="1063"/>
      <c r="Q46" s="979"/>
      <c r="R46" s="979"/>
    </row>
    <row r="47" spans="1:18" s="22" customFormat="1" x14ac:dyDescent="0.25">
      <c r="A47" s="963">
        <v>11</v>
      </c>
      <c r="B47" s="963" t="s">
        <v>89</v>
      </c>
      <c r="C47" s="963">
        <v>1</v>
      </c>
      <c r="D47" s="964">
        <v>6</v>
      </c>
      <c r="E47" s="964" t="s">
        <v>4185</v>
      </c>
      <c r="F47" s="1119" t="s">
        <v>4186</v>
      </c>
      <c r="G47" s="1213" t="s">
        <v>37</v>
      </c>
      <c r="H47" s="427" t="s">
        <v>1373</v>
      </c>
      <c r="I47" s="11">
        <v>1</v>
      </c>
      <c r="J47" s="964" t="s">
        <v>4176</v>
      </c>
      <c r="K47" s="980" t="s">
        <v>81</v>
      </c>
      <c r="L47" s="980"/>
      <c r="M47" s="981">
        <v>33599.47</v>
      </c>
      <c r="N47" s="981"/>
      <c r="O47" s="981">
        <v>22159.47</v>
      </c>
      <c r="P47" s="981"/>
      <c r="Q47" s="1289" t="s">
        <v>4172</v>
      </c>
      <c r="R47" s="964" t="s">
        <v>4173</v>
      </c>
    </row>
    <row r="48" spans="1:18" s="22" customFormat="1" ht="82.5" customHeight="1" x14ac:dyDescent="0.25">
      <c r="A48" s="963"/>
      <c r="B48" s="963"/>
      <c r="C48" s="963"/>
      <c r="D48" s="964"/>
      <c r="E48" s="964"/>
      <c r="F48" s="1119"/>
      <c r="G48" s="1209"/>
      <c r="H48" s="427" t="s">
        <v>4177</v>
      </c>
      <c r="I48" s="11" t="s">
        <v>4187</v>
      </c>
      <c r="J48" s="964"/>
      <c r="K48" s="980"/>
      <c r="L48" s="980"/>
      <c r="M48" s="981"/>
      <c r="N48" s="981"/>
      <c r="O48" s="981"/>
      <c r="P48" s="981"/>
      <c r="Q48" s="1289"/>
      <c r="R48" s="964"/>
    </row>
    <row r="49" spans="1:18" s="22" customFormat="1" x14ac:dyDescent="0.25">
      <c r="A49" s="963"/>
      <c r="B49" s="963"/>
      <c r="C49" s="963"/>
      <c r="D49" s="964"/>
      <c r="E49" s="964"/>
      <c r="F49" s="1119"/>
      <c r="G49" s="969" t="s">
        <v>190</v>
      </c>
      <c r="H49" s="427" t="s">
        <v>71</v>
      </c>
      <c r="I49" s="316">
        <v>1</v>
      </c>
      <c r="J49" s="969" t="s">
        <v>4188</v>
      </c>
      <c r="K49" s="980"/>
      <c r="L49" s="980"/>
      <c r="M49" s="981"/>
      <c r="N49" s="981"/>
      <c r="O49" s="981"/>
      <c r="P49" s="981"/>
      <c r="Q49" s="1289"/>
      <c r="R49" s="964"/>
    </row>
    <row r="50" spans="1:18" s="22" customFormat="1" ht="30" x14ac:dyDescent="0.25">
      <c r="A50" s="963"/>
      <c r="B50" s="963"/>
      <c r="C50" s="963"/>
      <c r="D50" s="964"/>
      <c r="E50" s="964"/>
      <c r="F50" s="1119"/>
      <c r="G50" s="971"/>
      <c r="H50" s="427" t="s">
        <v>1428</v>
      </c>
      <c r="I50" s="316">
        <v>12</v>
      </c>
      <c r="J50" s="971"/>
      <c r="K50" s="980"/>
      <c r="L50" s="980"/>
      <c r="M50" s="981"/>
      <c r="N50" s="981"/>
      <c r="O50" s="981"/>
      <c r="P50" s="981"/>
      <c r="Q50" s="1289"/>
      <c r="R50" s="964"/>
    </row>
    <row r="51" spans="1:18" s="22" customFormat="1" x14ac:dyDescent="0.25">
      <c r="A51" s="963"/>
      <c r="B51" s="963"/>
      <c r="C51" s="963"/>
      <c r="D51" s="964"/>
      <c r="E51" s="964"/>
      <c r="F51" s="1119"/>
      <c r="G51" s="964" t="s">
        <v>170</v>
      </c>
      <c r="H51" s="427" t="s">
        <v>1140</v>
      </c>
      <c r="I51" s="316">
        <v>1</v>
      </c>
      <c r="J51" s="969" t="s">
        <v>4189</v>
      </c>
      <c r="K51" s="980"/>
      <c r="L51" s="980"/>
      <c r="M51" s="981"/>
      <c r="N51" s="981"/>
      <c r="O51" s="981"/>
      <c r="P51" s="981"/>
      <c r="Q51" s="1289"/>
      <c r="R51" s="964"/>
    </row>
    <row r="52" spans="1:18" s="22" customFormat="1" ht="17.25" customHeight="1" x14ac:dyDescent="0.25">
      <c r="A52" s="963"/>
      <c r="B52" s="963"/>
      <c r="C52" s="963"/>
      <c r="D52" s="964"/>
      <c r="E52" s="964"/>
      <c r="F52" s="1119"/>
      <c r="G52" s="964"/>
      <c r="H52" s="427" t="s">
        <v>165</v>
      </c>
      <c r="I52" s="316">
        <v>25</v>
      </c>
      <c r="J52" s="971"/>
      <c r="K52" s="980"/>
      <c r="L52" s="980"/>
      <c r="M52" s="981"/>
      <c r="N52" s="981"/>
      <c r="O52" s="981"/>
      <c r="P52" s="981"/>
      <c r="Q52" s="1289"/>
      <c r="R52" s="964"/>
    </row>
    <row r="53" spans="1:18" s="22" customFormat="1" x14ac:dyDescent="0.25">
      <c r="A53" s="963">
        <v>12</v>
      </c>
      <c r="B53" s="963" t="s">
        <v>101</v>
      </c>
      <c r="C53" s="963">
        <v>1</v>
      </c>
      <c r="D53" s="964">
        <v>6</v>
      </c>
      <c r="E53" s="964" t="s">
        <v>4190</v>
      </c>
      <c r="F53" s="1128" t="s">
        <v>4191</v>
      </c>
      <c r="G53" s="1213" t="s">
        <v>37</v>
      </c>
      <c r="H53" s="427" t="s">
        <v>1373</v>
      </c>
      <c r="I53" s="11">
        <v>1</v>
      </c>
      <c r="J53" s="964" t="s">
        <v>4176</v>
      </c>
      <c r="K53" s="980" t="s">
        <v>52</v>
      </c>
      <c r="L53" s="980"/>
      <c r="M53" s="981">
        <v>41625.699999999997</v>
      </c>
      <c r="N53" s="981"/>
      <c r="O53" s="981">
        <v>37086.71</v>
      </c>
      <c r="P53" s="981"/>
      <c r="Q53" s="964" t="s">
        <v>4172</v>
      </c>
      <c r="R53" s="964" t="s">
        <v>4173</v>
      </c>
    </row>
    <row r="54" spans="1:18" s="22" customFormat="1" ht="77.25" customHeight="1" x14ac:dyDescent="0.25">
      <c r="A54" s="963"/>
      <c r="B54" s="963"/>
      <c r="C54" s="963"/>
      <c r="D54" s="964"/>
      <c r="E54" s="964"/>
      <c r="F54" s="1260"/>
      <c r="G54" s="1209"/>
      <c r="H54" s="427" t="s">
        <v>4177</v>
      </c>
      <c r="I54" s="11" t="s">
        <v>4192</v>
      </c>
      <c r="J54" s="964"/>
      <c r="K54" s="980"/>
      <c r="L54" s="980"/>
      <c r="M54" s="981"/>
      <c r="N54" s="981"/>
      <c r="O54" s="981"/>
      <c r="P54" s="981"/>
      <c r="Q54" s="964"/>
      <c r="R54" s="964"/>
    </row>
    <row r="55" spans="1:18" s="22" customFormat="1" x14ac:dyDescent="0.25">
      <c r="A55" s="963"/>
      <c r="B55" s="963"/>
      <c r="C55" s="963"/>
      <c r="D55" s="964"/>
      <c r="E55" s="964"/>
      <c r="F55" s="1260"/>
      <c r="G55" s="969" t="s">
        <v>190</v>
      </c>
      <c r="H55" s="427" t="s">
        <v>71</v>
      </c>
      <c r="I55" s="316">
        <v>1</v>
      </c>
      <c r="J55" s="969" t="s">
        <v>4193</v>
      </c>
      <c r="K55" s="980"/>
      <c r="L55" s="980"/>
      <c r="M55" s="981"/>
      <c r="N55" s="981"/>
      <c r="O55" s="981"/>
      <c r="P55" s="981"/>
      <c r="Q55" s="964"/>
      <c r="R55" s="964"/>
    </row>
    <row r="56" spans="1:18" s="22" customFormat="1" ht="54" customHeight="1" x14ac:dyDescent="0.25">
      <c r="A56" s="963"/>
      <c r="B56" s="963"/>
      <c r="C56" s="963"/>
      <c r="D56" s="964"/>
      <c r="E56" s="964"/>
      <c r="F56" s="1157"/>
      <c r="G56" s="971"/>
      <c r="H56" s="427" t="s">
        <v>1428</v>
      </c>
      <c r="I56" s="316">
        <v>12</v>
      </c>
      <c r="J56" s="971"/>
      <c r="K56" s="980"/>
      <c r="L56" s="980"/>
      <c r="M56" s="981"/>
      <c r="N56" s="981"/>
      <c r="O56" s="981"/>
      <c r="P56" s="981"/>
      <c r="Q56" s="964"/>
      <c r="R56" s="964"/>
    </row>
    <row r="57" spans="1:18" s="18" customFormat="1" ht="30" x14ac:dyDescent="0.25">
      <c r="A57" s="974">
        <v>13</v>
      </c>
      <c r="B57" s="974" t="s">
        <v>127</v>
      </c>
      <c r="C57" s="974">
        <v>1</v>
      </c>
      <c r="D57" s="975">
        <v>6</v>
      </c>
      <c r="E57" s="975" t="s">
        <v>4194</v>
      </c>
      <c r="F57" s="1283" t="s">
        <v>4195</v>
      </c>
      <c r="G57" s="975" t="s">
        <v>329</v>
      </c>
      <c r="H57" s="439" t="s">
        <v>3016</v>
      </c>
      <c r="I57" s="175">
        <v>1</v>
      </c>
      <c r="J57" s="975" t="s">
        <v>4196</v>
      </c>
      <c r="K57" s="983" t="s">
        <v>124</v>
      </c>
      <c r="L57" s="983"/>
      <c r="M57" s="984">
        <v>40179</v>
      </c>
      <c r="N57" s="984"/>
      <c r="O57" s="984">
        <v>33329</v>
      </c>
      <c r="P57" s="984"/>
      <c r="Q57" s="975" t="s">
        <v>4197</v>
      </c>
      <c r="R57" s="975" t="s">
        <v>4198</v>
      </c>
    </row>
    <row r="58" spans="1:18" s="18" customFormat="1" ht="45" x14ac:dyDescent="0.25">
      <c r="A58" s="974"/>
      <c r="B58" s="974"/>
      <c r="C58" s="974"/>
      <c r="D58" s="975"/>
      <c r="E58" s="975"/>
      <c r="F58" s="1284"/>
      <c r="G58" s="975"/>
      <c r="H58" s="439" t="s">
        <v>4199</v>
      </c>
      <c r="I58" s="175">
        <v>1500</v>
      </c>
      <c r="J58" s="975"/>
      <c r="K58" s="983"/>
      <c r="L58" s="983"/>
      <c r="M58" s="984"/>
      <c r="N58" s="984"/>
      <c r="O58" s="984"/>
      <c r="P58" s="984"/>
      <c r="Q58" s="975"/>
      <c r="R58" s="975"/>
    </row>
    <row r="59" spans="1:18" s="18" customFormat="1" x14ac:dyDescent="0.25">
      <c r="A59" s="974"/>
      <c r="B59" s="974"/>
      <c r="C59" s="974"/>
      <c r="D59" s="975"/>
      <c r="E59" s="975"/>
      <c r="F59" s="1284"/>
      <c r="G59" s="975" t="s">
        <v>79</v>
      </c>
      <c r="H59" s="439" t="s">
        <v>1145</v>
      </c>
      <c r="I59" s="175">
        <v>1</v>
      </c>
      <c r="J59" s="975" t="s">
        <v>4200</v>
      </c>
      <c r="K59" s="983"/>
      <c r="L59" s="983"/>
      <c r="M59" s="984"/>
      <c r="N59" s="984"/>
      <c r="O59" s="984"/>
      <c r="P59" s="984"/>
      <c r="Q59" s="975"/>
      <c r="R59" s="975"/>
    </row>
    <row r="60" spans="1:18" s="18" customFormat="1" ht="30" x14ac:dyDescent="0.25">
      <c r="A60" s="974"/>
      <c r="B60" s="974"/>
      <c r="C60" s="974"/>
      <c r="D60" s="975"/>
      <c r="E60" s="975"/>
      <c r="F60" s="1284"/>
      <c r="G60" s="975"/>
      <c r="H60" s="439" t="s">
        <v>1422</v>
      </c>
      <c r="I60" s="175">
        <v>80</v>
      </c>
      <c r="J60" s="975"/>
      <c r="K60" s="983"/>
      <c r="L60" s="983"/>
      <c r="M60" s="984"/>
      <c r="N60" s="984"/>
      <c r="O60" s="984"/>
      <c r="P60" s="984"/>
      <c r="Q60" s="975"/>
      <c r="R60" s="975"/>
    </row>
    <row r="61" spans="1:18" s="18" customFormat="1" ht="30" x14ac:dyDescent="0.25">
      <c r="A61" s="974"/>
      <c r="B61" s="974"/>
      <c r="C61" s="974"/>
      <c r="D61" s="975"/>
      <c r="E61" s="975"/>
      <c r="F61" s="1284"/>
      <c r="G61" s="975"/>
      <c r="H61" s="439" t="s">
        <v>3362</v>
      </c>
      <c r="I61" s="175">
        <v>4</v>
      </c>
      <c r="J61" s="975"/>
      <c r="K61" s="983"/>
      <c r="L61" s="983"/>
      <c r="M61" s="984"/>
      <c r="N61" s="984"/>
      <c r="O61" s="984"/>
      <c r="P61" s="984"/>
      <c r="Q61" s="975"/>
      <c r="R61" s="975"/>
    </row>
    <row r="62" spans="1:18" s="18" customFormat="1" ht="30" x14ac:dyDescent="0.25">
      <c r="A62" s="974"/>
      <c r="B62" s="974"/>
      <c r="C62" s="974"/>
      <c r="D62" s="975"/>
      <c r="E62" s="975"/>
      <c r="F62" s="1285"/>
      <c r="G62" s="975"/>
      <c r="H62" s="439" t="s">
        <v>4140</v>
      </c>
      <c r="I62" s="175">
        <v>6</v>
      </c>
      <c r="J62" s="975"/>
      <c r="K62" s="983"/>
      <c r="L62" s="983"/>
      <c r="M62" s="984"/>
      <c r="N62" s="984"/>
      <c r="O62" s="984"/>
      <c r="P62" s="984"/>
      <c r="Q62" s="975"/>
      <c r="R62" s="975"/>
    </row>
    <row r="63" spans="1:18" s="18" customFormat="1" x14ac:dyDescent="0.25">
      <c r="A63" s="974">
        <v>14</v>
      </c>
      <c r="B63" s="974" t="s">
        <v>89</v>
      </c>
      <c r="C63" s="974">
        <v>1</v>
      </c>
      <c r="D63" s="975">
        <v>6</v>
      </c>
      <c r="E63" s="975" t="s">
        <v>4201</v>
      </c>
      <c r="F63" s="1290" t="s">
        <v>4202</v>
      </c>
      <c r="G63" s="975" t="s">
        <v>4203</v>
      </c>
      <c r="H63" s="144" t="s">
        <v>1810</v>
      </c>
      <c r="I63" s="175">
        <v>1</v>
      </c>
      <c r="J63" s="975" t="s">
        <v>4204</v>
      </c>
      <c r="K63" s="983" t="s">
        <v>73</v>
      </c>
      <c r="L63" s="983"/>
      <c r="M63" s="984">
        <v>35590</v>
      </c>
      <c r="N63" s="984"/>
      <c r="O63" s="984">
        <v>32590</v>
      </c>
      <c r="P63" s="984"/>
      <c r="Q63" s="975" t="s">
        <v>4205</v>
      </c>
      <c r="R63" s="975" t="s">
        <v>4206</v>
      </c>
    </row>
    <row r="64" spans="1:18" s="18" customFormat="1" x14ac:dyDescent="0.25">
      <c r="A64" s="974"/>
      <c r="B64" s="974"/>
      <c r="C64" s="974"/>
      <c r="D64" s="975"/>
      <c r="E64" s="975"/>
      <c r="F64" s="1290"/>
      <c r="G64" s="975"/>
      <c r="H64" s="144" t="s">
        <v>165</v>
      </c>
      <c r="I64" s="175">
        <v>78</v>
      </c>
      <c r="J64" s="975"/>
      <c r="K64" s="983"/>
      <c r="L64" s="983"/>
      <c r="M64" s="984"/>
      <c r="N64" s="984"/>
      <c r="O64" s="984"/>
      <c r="P64" s="984"/>
      <c r="Q64" s="975"/>
      <c r="R64" s="975"/>
    </row>
    <row r="65" spans="1:18" s="18" customFormat="1" ht="111.75" customHeight="1" x14ac:dyDescent="0.25">
      <c r="A65" s="974"/>
      <c r="B65" s="974"/>
      <c r="C65" s="974"/>
      <c r="D65" s="975"/>
      <c r="E65" s="975"/>
      <c r="F65" s="1290"/>
      <c r="G65" s="975"/>
      <c r="H65" s="144" t="s">
        <v>4207</v>
      </c>
      <c r="I65" s="175">
        <v>0</v>
      </c>
      <c r="J65" s="975"/>
      <c r="K65" s="983"/>
      <c r="L65" s="983"/>
      <c r="M65" s="984"/>
      <c r="N65" s="984"/>
      <c r="O65" s="984"/>
      <c r="P65" s="984"/>
      <c r="Q65" s="975"/>
      <c r="R65" s="975"/>
    </row>
    <row r="66" spans="1:18" s="22" customFormat="1" x14ac:dyDescent="0.25">
      <c r="A66" s="963">
        <v>15</v>
      </c>
      <c r="B66" s="963" t="s">
        <v>89</v>
      </c>
      <c r="C66" s="963">
        <v>1</v>
      </c>
      <c r="D66" s="964">
        <v>6</v>
      </c>
      <c r="E66" s="964" t="s">
        <v>4208</v>
      </c>
      <c r="F66" s="1149" t="s">
        <v>4209</v>
      </c>
      <c r="G66" s="964" t="s">
        <v>79</v>
      </c>
      <c r="H66" s="427" t="s">
        <v>1145</v>
      </c>
      <c r="I66" s="316">
        <v>1</v>
      </c>
      <c r="J66" s="964" t="s">
        <v>4210</v>
      </c>
      <c r="K66" s="980" t="s">
        <v>73</v>
      </c>
      <c r="L66" s="980"/>
      <c r="M66" s="981">
        <v>55116</v>
      </c>
      <c r="N66" s="981"/>
      <c r="O66" s="981">
        <v>48916</v>
      </c>
      <c r="P66" s="981"/>
      <c r="Q66" s="964" t="s">
        <v>4211</v>
      </c>
      <c r="R66" s="964" t="s">
        <v>4212</v>
      </c>
    </row>
    <row r="67" spans="1:18" s="22" customFormat="1" ht="30" x14ac:dyDescent="0.25">
      <c r="A67" s="963"/>
      <c r="B67" s="963"/>
      <c r="C67" s="963"/>
      <c r="D67" s="964"/>
      <c r="E67" s="964"/>
      <c r="F67" s="1281"/>
      <c r="G67" s="964"/>
      <c r="H67" s="427" t="s">
        <v>1422</v>
      </c>
      <c r="I67" s="316">
        <v>100</v>
      </c>
      <c r="J67" s="964"/>
      <c r="K67" s="980"/>
      <c r="L67" s="980"/>
      <c r="M67" s="981"/>
      <c r="N67" s="981"/>
      <c r="O67" s="981"/>
      <c r="P67" s="981"/>
      <c r="Q67" s="964"/>
      <c r="R67" s="964"/>
    </row>
    <row r="68" spans="1:18" s="22" customFormat="1" ht="30" x14ac:dyDescent="0.25">
      <c r="A68" s="963"/>
      <c r="B68" s="963"/>
      <c r="C68" s="963"/>
      <c r="D68" s="964"/>
      <c r="E68" s="964"/>
      <c r="F68" s="1281"/>
      <c r="G68" s="964"/>
      <c r="H68" s="427" t="s">
        <v>3362</v>
      </c>
      <c r="I68" s="316">
        <v>5</v>
      </c>
      <c r="J68" s="964"/>
      <c r="K68" s="980"/>
      <c r="L68" s="980"/>
      <c r="M68" s="981"/>
      <c r="N68" s="981"/>
      <c r="O68" s="981"/>
      <c r="P68" s="981"/>
      <c r="Q68" s="964"/>
      <c r="R68" s="964"/>
    </row>
    <row r="69" spans="1:18" s="22" customFormat="1" ht="30" x14ac:dyDescent="0.25">
      <c r="A69" s="963"/>
      <c r="B69" s="963"/>
      <c r="C69" s="963"/>
      <c r="D69" s="964"/>
      <c r="E69" s="964"/>
      <c r="F69" s="1281"/>
      <c r="G69" s="964"/>
      <c r="H69" s="427" t="s">
        <v>4140</v>
      </c>
      <c r="I69" s="316">
        <v>15</v>
      </c>
      <c r="J69" s="964"/>
      <c r="K69" s="980"/>
      <c r="L69" s="980"/>
      <c r="M69" s="981"/>
      <c r="N69" s="981"/>
      <c r="O69" s="981"/>
      <c r="P69" s="981"/>
      <c r="Q69" s="964"/>
      <c r="R69" s="964"/>
    </row>
    <row r="70" spans="1:18" s="22" customFormat="1" x14ac:dyDescent="0.25">
      <c r="A70" s="963"/>
      <c r="B70" s="963"/>
      <c r="C70" s="963"/>
      <c r="D70" s="964"/>
      <c r="E70" s="964"/>
      <c r="F70" s="1281"/>
      <c r="G70" s="964" t="s">
        <v>321</v>
      </c>
      <c r="H70" s="427" t="s">
        <v>1330</v>
      </c>
      <c r="I70" s="316">
        <v>1</v>
      </c>
      <c r="J70" s="964"/>
      <c r="K70" s="980"/>
      <c r="L70" s="980"/>
      <c r="M70" s="981"/>
      <c r="N70" s="981"/>
      <c r="O70" s="981"/>
      <c r="P70" s="981"/>
      <c r="Q70" s="964"/>
      <c r="R70" s="964"/>
    </row>
    <row r="71" spans="1:18" s="22" customFormat="1" ht="30" x14ac:dyDescent="0.25">
      <c r="A71" s="963"/>
      <c r="B71" s="963"/>
      <c r="C71" s="963"/>
      <c r="D71" s="964"/>
      <c r="E71" s="964"/>
      <c r="F71" s="1281"/>
      <c r="G71" s="964"/>
      <c r="H71" s="427" t="s">
        <v>1091</v>
      </c>
      <c r="I71" s="316">
        <v>100</v>
      </c>
      <c r="J71" s="964"/>
      <c r="K71" s="980"/>
      <c r="L71" s="980"/>
      <c r="M71" s="981"/>
      <c r="N71" s="981"/>
      <c r="O71" s="981"/>
      <c r="P71" s="981"/>
      <c r="Q71" s="964"/>
      <c r="R71" s="964"/>
    </row>
    <row r="72" spans="1:18" s="22" customFormat="1" ht="30" x14ac:dyDescent="0.25">
      <c r="A72" s="963"/>
      <c r="B72" s="963"/>
      <c r="C72" s="963"/>
      <c r="D72" s="964"/>
      <c r="E72" s="964"/>
      <c r="F72" s="1281"/>
      <c r="G72" s="964"/>
      <c r="H72" s="427" t="s">
        <v>3362</v>
      </c>
      <c r="I72" s="316">
        <v>5</v>
      </c>
      <c r="J72" s="964"/>
      <c r="K72" s="980"/>
      <c r="L72" s="980"/>
      <c r="M72" s="981"/>
      <c r="N72" s="981"/>
      <c r="O72" s="981"/>
      <c r="P72" s="981"/>
      <c r="Q72" s="964"/>
      <c r="R72" s="964"/>
    </row>
    <row r="73" spans="1:18" s="22" customFormat="1" ht="30" x14ac:dyDescent="0.25">
      <c r="A73" s="963"/>
      <c r="B73" s="963"/>
      <c r="C73" s="963"/>
      <c r="D73" s="964"/>
      <c r="E73" s="964"/>
      <c r="F73" s="1281"/>
      <c r="G73" s="964"/>
      <c r="H73" s="427" t="s">
        <v>4140</v>
      </c>
      <c r="I73" s="316">
        <v>15</v>
      </c>
      <c r="J73" s="964"/>
      <c r="K73" s="980"/>
      <c r="L73" s="980"/>
      <c r="M73" s="981"/>
      <c r="N73" s="981"/>
      <c r="O73" s="981"/>
      <c r="P73" s="981"/>
      <c r="Q73" s="964"/>
      <c r="R73" s="964"/>
    </row>
    <row r="74" spans="1:18" s="22" customFormat="1" ht="30" x14ac:dyDescent="0.25">
      <c r="A74" s="963"/>
      <c r="B74" s="963"/>
      <c r="C74" s="963"/>
      <c r="D74" s="964"/>
      <c r="E74" s="964"/>
      <c r="F74" s="1282"/>
      <c r="G74" s="301" t="s">
        <v>231</v>
      </c>
      <c r="H74" s="427" t="s">
        <v>1423</v>
      </c>
      <c r="I74" s="316">
        <v>1</v>
      </c>
      <c r="J74" s="964"/>
      <c r="K74" s="980"/>
      <c r="L74" s="980"/>
      <c r="M74" s="981"/>
      <c r="N74" s="981"/>
      <c r="O74" s="981"/>
      <c r="P74" s="981"/>
      <c r="Q74" s="964"/>
      <c r="R74" s="964"/>
    </row>
    <row r="75" spans="1:18" s="22" customFormat="1" x14ac:dyDescent="0.25">
      <c r="A75" s="958">
        <v>16</v>
      </c>
      <c r="B75" s="963" t="s">
        <v>89</v>
      </c>
      <c r="C75" s="963">
        <v>1</v>
      </c>
      <c r="D75" s="964">
        <v>6</v>
      </c>
      <c r="E75" s="964" t="s">
        <v>4213</v>
      </c>
      <c r="F75" s="1119" t="s">
        <v>4214</v>
      </c>
      <c r="G75" s="964" t="s">
        <v>79</v>
      </c>
      <c r="H75" s="335" t="s">
        <v>1145</v>
      </c>
      <c r="I75" s="316">
        <v>1</v>
      </c>
      <c r="J75" s="964" t="s">
        <v>4215</v>
      </c>
      <c r="K75" s="980" t="s">
        <v>127</v>
      </c>
      <c r="L75" s="980"/>
      <c r="M75" s="981">
        <v>16008.53</v>
      </c>
      <c r="N75" s="981"/>
      <c r="O75" s="981">
        <v>16008.53</v>
      </c>
      <c r="P75" s="981"/>
      <c r="Q75" s="964" t="s">
        <v>4216</v>
      </c>
      <c r="R75" s="964" t="s">
        <v>4217</v>
      </c>
    </row>
    <row r="76" spans="1:18" s="22" customFormat="1" ht="30" x14ac:dyDescent="0.25">
      <c r="A76" s="959"/>
      <c r="B76" s="963"/>
      <c r="C76" s="963"/>
      <c r="D76" s="964"/>
      <c r="E76" s="964"/>
      <c r="F76" s="1119"/>
      <c r="G76" s="964"/>
      <c r="H76" s="335" t="s">
        <v>1422</v>
      </c>
      <c r="I76" s="316">
        <v>80</v>
      </c>
      <c r="J76" s="964"/>
      <c r="K76" s="980"/>
      <c r="L76" s="980"/>
      <c r="M76" s="981"/>
      <c r="N76" s="981"/>
      <c r="O76" s="981"/>
      <c r="P76" s="981"/>
      <c r="Q76" s="964"/>
      <c r="R76" s="964"/>
    </row>
    <row r="77" spans="1:18" s="22" customFormat="1" ht="30" x14ac:dyDescent="0.25">
      <c r="A77" s="959"/>
      <c r="B77" s="963"/>
      <c r="C77" s="963"/>
      <c r="D77" s="964"/>
      <c r="E77" s="964"/>
      <c r="F77" s="1119"/>
      <c r="G77" s="964"/>
      <c r="H77" s="335" t="s">
        <v>4218</v>
      </c>
      <c r="I77" s="316">
        <v>2</v>
      </c>
      <c r="J77" s="964"/>
      <c r="K77" s="980"/>
      <c r="L77" s="980"/>
      <c r="M77" s="981"/>
      <c r="N77" s="981"/>
      <c r="O77" s="981"/>
      <c r="P77" s="981"/>
      <c r="Q77" s="964"/>
      <c r="R77" s="964"/>
    </row>
    <row r="78" spans="1:18" s="22" customFormat="1" ht="30" x14ac:dyDescent="0.25">
      <c r="A78" s="959"/>
      <c r="B78" s="963"/>
      <c r="C78" s="963"/>
      <c r="D78" s="964"/>
      <c r="E78" s="964"/>
      <c r="F78" s="1119"/>
      <c r="G78" s="964" t="s">
        <v>4153</v>
      </c>
      <c r="H78" s="335" t="s">
        <v>118</v>
      </c>
      <c r="I78" s="316">
        <v>1</v>
      </c>
      <c r="J78" s="964"/>
      <c r="K78" s="980"/>
      <c r="L78" s="980"/>
      <c r="M78" s="981"/>
      <c r="N78" s="981"/>
      <c r="O78" s="981"/>
      <c r="P78" s="981"/>
      <c r="Q78" s="964"/>
      <c r="R78" s="964"/>
    </row>
    <row r="79" spans="1:18" s="22" customFormat="1" x14ac:dyDescent="0.25">
      <c r="A79" s="959"/>
      <c r="B79" s="963"/>
      <c r="C79" s="963"/>
      <c r="D79" s="964"/>
      <c r="E79" s="964"/>
      <c r="F79" s="1119"/>
      <c r="G79" s="964"/>
      <c r="H79" s="335" t="s">
        <v>1144</v>
      </c>
      <c r="I79" s="316">
        <v>50</v>
      </c>
      <c r="J79" s="964"/>
      <c r="K79" s="980"/>
      <c r="L79" s="980"/>
      <c r="M79" s="981"/>
      <c r="N79" s="981"/>
      <c r="O79" s="981"/>
      <c r="P79" s="981"/>
      <c r="Q79" s="964"/>
      <c r="R79" s="964"/>
    </row>
    <row r="80" spans="1:18" s="22" customFormat="1" x14ac:dyDescent="0.25">
      <c r="A80" s="959"/>
      <c r="B80" s="963"/>
      <c r="C80" s="963"/>
      <c r="D80" s="964"/>
      <c r="E80" s="964"/>
      <c r="F80" s="1119"/>
      <c r="G80" s="964" t="s">
        <v>321</v>
      </c>
      <c r="H80" s="335" t="s">
        <v>1330</v>
      </c>
      <c r="I80" s="316">
        <v>1</v>
      </c>
      <c r="J80" s="964"/>
      <c r="K80" s="980"/>
      <c r="L80" s="980"/>
      <c r="M80" s="981"/>
      <c r="N80" s="981"/>
      <c r="O80" s="981"/>
      <c r="P80" s="981"/>
      <c r="Q80" s="964"/>
      <c r="R80" s="964"/>
    </row>
    <row r="81" spans="1:18" s="22" customFormat="1" ht="30" x14ac:dyDescent="0.25">
      <c r="A81" s="1059"/>
      <c r="B81" s="963"/>
      <c r="C81" s="963"/>
      <c r="D81" s="964"/>
      <c r="E81" s="964"/>
      <c r="F81" s="1119"/>
      <c r="G81" s="964"/>
      <c r="H81" s="335" t="s">
        <v>1091</v>
      </c>
      <c r="I81" s="316">
        <v>50</v>
      </c>
      <c r="J81" s="964"/>
      <c r="K81" s="980"/>
      <c r="L81" s="980"/>
      <c r="M81" s="981"/>
      <c r="N81" s="981"/>
      <c r="O81" s="981"/>
      <c r="P81" s="981"/>
      <c r="Q81" s="964"/>
      <c r="R81" s="964"/>
    </row>
    <row r="82" spans="1:18" s="22" customFormat="1" ht="96.75" customHeight="1" x14ac:dyDescent="0.25">
      <c r="A82" s="963">
        <v>17</v>
      </c>
      <c r="B82" s="963" t="s">
        <v>68</v>
      </c>
      <c r="C82" s="963">
        <v>5</v>
      </c>
      <c r="D82" s="964">
        <v>11</v>
      </c>
      <c r="E82" s="964" t="s">
        <v>4219</v>
      </c>
      <c r="F82" s="1119" t="s">
        <v>4220</v>
      </c>
      <c r="G82" s="1213" t="s">
        <v>170</v>
      </c>
      <c r="H82" s="427" t="s">
        <v>1140</v>
      </c>
      <c r="I82" s="316">
        <v>6</v>
      </c>
      <c r="J82" s="964" t="s">
        <v>4221</v>
      </c>
      <c r="K82" s="1125" t="s">
        <v>124</v>
      </c>
      <c r="L82" s="1125"/>
      <c r="M82" s="1049">
        <v>16779.04</v>
      </c>
      <c r="N82" s="1049"/>
      <c r="O82" s="1049">
        <v>13982.24</v>
      </c>
      <c r="P82" s="1049"/>
      <c r="Q82" s="969" t="s">
        <v>4222</v>
      </c>
      <c r="R82" s="969" t="s">
        <v>4223</v>
      </c>
    </row>
    <row r="83" spans="1:18" s="22" customFormat="1" ht="92.25" customHeight="1" x14ac:dyDescent="0.25">
      <c r="A83" s="963"/>
      <c r="B83" s="963"/>
      <c r="C83" s="963"/>
      <c r="D83" s="964"/>
      <c r="E83" s="964"/>
      <c r="F83" s="1119"/>
      <c r="G83" s="1209"/>
      <c r="H83" s="427" t="s">
        <v>1351</v>
      </c>
      <c r="I83" s="316">
        <v>44</v>
      </c>
      <c r="J83" s="964"/>
      <c r="K83" s="1158"/>
      <c r="L83" s="1158"/>
      <c r="M83" s="1051"/>
      <c r="N83" s="1051"/>
      <c r="O83" s="1051"/>
      <c r="P83" s="1051"/>
      <c r="Q83" s="971"/>
      <c r="R83" s="971"/>
    </row>
    <row r="84" spans="1:18" s="22" customFormat="1" ht="30" x14ac:dyDescent="0.25">
      <c r="A84" s="963">
        <v>18</v>
      </c>
      <c r="B84" s="963" t="s">
        <v>89</v>
      </c>
      <c r="C84" s="963">
        <v>5</v>
      </c>
      <c r="D84" s="964">
        <v>11</v>
      </c>
      <c r="E84" s="964" t="s">
        <v>4224</v>
      </c>
      <c r="F84" s="1119" t="s">
        <v>4225</v>
      </c>
      <c r="G84" s="964" t="s">
        <v>329</v>
      </c>
      <c r="H84" s="335" t="s">
        <v>3016</v>
      </c>
      <c r="I84" s="316">
        <v>1</v>
      </c>
      <c r="J84" s="969" t="s">
        <v>4226</v>
      </c>
      <c r="K84" s="980" t="s">
        <v>73</v>
      </c>
      <c r="L84" s="980"/>
      <c r="M84" s="981">
        <v>84619.41</v>
      </c>
      <c r="N84" s="981"/>
      <c r="O84" s="981">
        <v>74164.41</v>
      </c>
      <c r="P84" s="981"/>
      <c r="Q84" s="964" t="s">
        <v>4227</v>
      </c>
      <c r="R84" s="964" t="s">
        <v>4228</v>
      </c>
    </row>
    <row r="85" spans="1:18" s="22" customFormat="1" ht="45" x14ac:dyDescent="0.25">
      <c r="A85" s="963"/>
      <c r="B85" s="963"/>
      <c r="C85" s="963"/>
      <c r="D85" s="964"/>
      <c r="E85" s="964"/>
      <c r="F85" s="1119"/>
      <c r="G85" s="964"/>
      <c r="H85" s="335" t="s">
        <v>4229</v>
      </c>
      <c r="I85" s="316">
        <v>1500</v>
      </c>
      <c r="J85" s="970"/>
      <c r="K85" s="980"/>
      <c r="L85" s="980"/>
      <c r="M85" s="981"/>
      <c r="N85" s="981"/>
      <c r="O85" s="981"/>
      <c r="P85" s="981"/>
      <c r="Q85" s="964"/>
      <c r="R85" s="964"/>
    </row>
    <row r="86" spans="1:18" s="22" customFormat="1" x14ac:dyDescent="0.25">
      <c r="A86" s="963"/>
      <c r="B86" s="963"/>
      <c r="C86" s="963"/>
      <c r="D86" s="964"/>
      <c r="E86" s="964"/>
      <c r="F86" s="1119"/>
      <c r="G86" s="964" t="s">
        <v>190</v>
      </c>
      <c r="H86" s="335" t="s">
        <v>71</v>
      </c>
      <c r="I86" s="316">
        <v>1</v>
      </c>
      <c r="J86" s="970"/>
      <c r="K86" s="980"/>
      <c r="L86" s="980"/>
      <c r="M86" s="981"/>
      <c r="N86" s="981"/>
      <c r="O86" s="981"/>
      <c r="P86" s="981"/>
      <c r="Q86" s="964"/>
      <c r="R86" s="964"/>
    </row>
    <row r="87" spans="1:18" s="22" customFormat="1" ht="30.75" customHeight="1" x14ac:dyDescent="0.25">
      <c r="A87" s="963"/>
      <c r="B87" s="963"/>
      <c r="C87" s="963"/>
      <c r="D87" s="964"/>
      <c r="E87" s="964"/>
      <c r="F87" s="1119"/>
      <c r="G87" s="964"/>
      <c r="H87" s="335" t="s">
        <v>1428</v>
      </c>
      <c r="I87" s="316">
        <v>100</v>
      </c>
      <c r="J87" s="971"/>
      <c r="K87" s="980"/>
      <c r="L87" s="980"/>
      <c r="M87" s="981"/>
      <c r="N87" s="981"/>
      <c r="O87" s="981"/>
      <c r="P87" s="981"/>
      <c r="Q87" s="964"/>
      <c r="R87" s="964"/>
    </row>
    <row r="88" spans="1:18" s="22" customFormat="1" x14ac:dyDescent="0.25">
      <c r="A88" s="963">
        <v>19</v>
      </c>
      <c r="B88" s="963" t="s">
        <v>68</v>
      </c>
      <c r="C88" s="963">
        <v>5</v>
      </c>
      <c r="D88" s="964">
        <v>11</v>
      </c>
      <c r="E88" s="964" t="s">
        <v>4230</v>
      </c>
      <c r="F88" s="1119" t="s">
        <v>4231</v>
      </c>
      <c r="G88" s="964" t="s">
        <v>321</v>
      </c>
      <c r="H88" s="427" t="s">
        <v>1330</v>
      </c>
      <c r="I88" s="316">
        <v>3</v>
      </c>
      <c r="J88" s="964" t="s">
        <v>4232</v>
      </c>
      <c r="K88" s="980" t="s">
        <v>124</v>
      </c>
      <c r="L88" s="980"/>
      <c r="M88" s="981">
        <v>19200</v>
      </c>
      <c r="N88" s="981"/>
      <c r="O88" s="981">
        <v>17200</v>
      </c>
      <c r="P88" s="981"/>
      <c r="Q88" s="964" t="s">
        <v>4233</v>
      </c>
      <c r="R88" s="964" t="s">
        <v>4234</v>
      </c>
    </row>
    <row r="89" spans="1:18" s="22" customFormat="1" ht="158.25" customHeight="1" x14ac:dyDescent="0.25">
      <c r="A89" s="963"/>
      <c r="B89" s="963"/>
      <c r="C89" s="963"/>
      <c r="D89" s="964"/>
      <c r="E89" s="964"/>
      <c r="F89" s="1119"/>
      <c r="G89" s="964"/>
      <c r="H89" s="427" t="s">
        <v>1091</v>
      </c>
      <c r="I89" s="316">
        <v>135</v>
      </c>
      <c r="J89" s="964"/>
      <c r="K89" s="980"/>
      <c r="L89" s="980"/>
      <c r="M89" s="981"/>
      <c r="N89" s="981"/>
      <c r="O89" s="981"/>
      <c r="P89" s="981"/>
      <c r="Q89" s="964"/>
      <c r="R89" s="964"/>
    </row>
    <row r="90" spans="1:18" s="22" customFormat="1" x14ac:dyDescent="0.25">
      <c r="A90" s="963">
        <v>20</v>
      </c>
      <c r="B90" s="963" t="s">
        <v>68</v>
      </c>
      <c r="C90" s="963">
        <v>5</v>
      </c>
      <c r="D90" s="964">
        <v>11</v>
      </c>
      <c r="E90" s="964" t="s">
        <v>4235</v>
      </c>
      <c r="F90" s="1128" t="s">
        <v>4236</v>
      </c>
      <c r="G90" s="969" t="s">
        <v>321</v>
      </c>
      <c r="H90" s="335" t="s">
        <v>1330</v>
      </c>
      <c r="I90" s="316">
        <v>4</v>
      </c>
      <c r="J90" s="964" t="s">
        <v>4237</v>
      </c>
      <c r="K90" s="980" t="s">
        <v>124</v>
      </c>
      <c r="L90" s="980"/>
      <c r="M90" s="981">
        <v>9177.24</v>
      </c>
      <c r="N90" s="981"/>
      <c r="O90" s="981">
        <v>6027</v>
      </c>
      <c r="P90" s="981"/>
      <c r="Q90" s="964" t="s">
        <v>4238</v>
      </c>
      <c r="R90" s="964" t="s">
        <v>4239</v>
      </c>
    </row>
    <row r="91" spans="1:18" s="22" customFormat="1" ht="204" customHeight="1" x14ac:dyDescent="0.25">
      <c r="A91" s="963"/>
      <c r="B91" s="963"/>
      <c r="C91" s="963"/>
      <c r="D91" s="964"/>
      <c r="E91" s="964"/>
      <c r="F91" s="1157"/>
      <c r="G91" s="971"/>
      <c r="H91" s="335" t="s">
        <v>1091</v>
      </c>
      <c r="I91" s="316">
        <v>85</v>
      </c>
      <c r="J91" s="964"/>
      <c r="K91" s="980"/>
      <c r="L91" s="980"/>
      <c r="M91" s="981"/>
      <c r="N91" s="981"/>
      <c r="O91" s="981"/>
      <c r="P91" s="981"/>
      <c r="Q91" s="964"/>
      <c r="R91" s="964"/>
    </row>
    <row r="92" spans="1:18" s="22" customFormat="1" x14ac:dyDescent="0.25">
      <c r="A92" s="963">
        <v>21</v>
      </c>
      <c r="B92" s="963" t="s">
        <v>68</v>
      </c>
      <c r="C92" s="963">
        <v>5</v>
      </c>
      <c r="D92" s="964">
        <v>11</v>
      </c>
      <c r="E92" s="964" t="s">
        <v>4240</v>
      </c>
      <c r="F92" s="1119" t="s">
        <v>4241</v>
      </c>
      <c r="G92" s="969" t="s">
        <v>170</v>
      </c>
      <c r="H92" s="427" t="s">
        <v>1140</v>
      </c>
      <c r="I92" s="316">
        <v>1</v>
      </c>
      <c r="J92" s="964" t="s">
        <v>4242</v>
      </c>
      <c r="K92" s="980" t="s">
        <v>52</v>
      </c>
      <c r="L92" s="980"/>
      <c r="M92" s="981">
        <v>31781.200000000001</v>
      </c>
      <c r="N92" s="981"/>
      <c r="O92" s="981">
        <v>31781.200000000001</v>
      </c>
      <c r="P92" s="981"/>
      <c r="Q92" s="964" t="s">
        <v>4243</v>
      </c>
      <c r="R92" s="964" t="s">
        <v>4244</v>
      </c>
    </row>
    <row r="93" spans="1:18" s="22" customFormat="1" ht="30" x14ac:dyDescent="0.25">
      <c r="A93" s="963"/>
      <c r="B93" s="963"/>
      <c r="C93" s="963"/>
      <c r="D93" s="964"/>
      <c r="E93" s="964"/>
      <c r="F93" s="1119"/>
      <c r="G93" s="971"/>
      <c r="H93" s="427" t="s">
        <v>1351</v>
      </c>
      <c r="I93" s="316">
        <v>25</v>
      </c>
      <c r="J93" s="964"/>
      <c r="K93" s="980"/>
      <c r="L93" s="980"/>
      <c r="M93" s="981"/>
      <c r="N93" s="981"/>
      <c r="O93" s="981"/>
      <c r="P93" s="981"/>
      <c r="Q93" s="964"/>
      <c r="R93" s="964"/>
    </row>
    <row r="94" spans="1:18" s="22" customFormat="1" x14ac:dyDescent="0.25">
      <c r="A94" s="963"/>
      <c r="B94" s="963"/>
      <c r="C94" s="963"/>
      <c r="D94" s="964"/>
      <c r="E94" s="964"/>
      <c r="F94" s="1119"/>
      <c r="G94" s="964" t="s">
        <v>321</v>
      </c>
      <c r="H94" s="427" t="s">
        <v>1330</v>
      </c>
      <c r="I94" s="316">
        <v>3</v>
      </c>
      <c r="J94" s="964"/>
      <c r="K94" s="980"/>
      <c r="L94" s="980"/>
      <c r="M94" s="981"/>
      <c r="N94" s="981"/>
      <c r="O94" s="981"/>
      <c r="P94" s="981"/>
      <c r="Q94" s="964"/>
      <c r="R94" s="964"/>
    </row>
    <row r="95" spans="1:18" s="22" customFormat="1" ht="30" x14ac:dyDescent="0.25">
      <c r="A95" s="963"/>
      <c r="B95" s="963"/>
      <c r="C95" s="963"/>
      <c r="D95" s="964"/>
      <c r="E95" s="964"/>
      <c r="F95" s="1119"/>
      <c r="G95" s="964"/>
      <c r="H95" s="427" t="s">
        <v>1091</v>
      </c>
      <c r="I95" s="154">
        <v>97</v>
      </c>
      <c r="J95" s="964"/>
      <c r="K95" s="980"/>
      <c r="L95" s="980"/>
      <c r="M95" s="981"/>
      <c r="N95" s="981"/>
      <c r="O95" s="981"/>
      <c r="P95" s="981"/>
      <c r="Q95" s="964"/>
      <c r="R95" s="964"/>
    </row>
    <row r="96" spans="1:18" s="22" customFormat="1" x14ac:dyDescent="0.25">
      <c r="A96" s="963"/>
      <c r="B96" s="963"/>
      <c r="C96" s="963"/>
      <c r="D96" s="964"/>
      <c r="E96" s="964"/>
      <c r="F96" s="1119"/>
      <c r="G96" s="964" t="s">
        <v>190</v>
      </c>
      <c r="H96" s="440" t="s">
        <v>71</v>
      </c>
      <c r="I96" s="316">
        <v>1</v>
      </c>
      <c r="J96" s="964"/>
      <c r="K96" s="980"/>
      <c r="L96" s="980"/>
      <c r="M96" s="981"/>
      <c r="N96" s="981"/>
      <c r="O96" s="981"/>
      <c r="P96" s="981"/>
      <c r="Q96" s="964"/>
      <c r="R96" s="964"/>
    </row>
    <row r="97" spans="1:18" s="22" customFormat="1" ht="30" x14ac:dyDescent="0.25">
      <c r="A97" s="963"/>
      <c r="B97" s="963"/>
      <c r="C97" s="963"/>
      <c r="D97" s="964"/>
      <c r="E97" s="964"/>
      <c r="F97" s="1119"/>
      <c r="G97" s="964"/>
      <c r="H97" s="440" t="s">
        <v>1428</v>
      </c>
      <c r="I97" s="316">
        <v>12</v>
      </c>
      <c r="J97" s="964"/>
      <c r="K97" s="980"/>
      <c r="L97" s="980"/>
      <c r="M97" s="981"/>
      <c r="N97" s="981"/>
      <c r="O97" s="981"/>
      <c r="P97" s="981"/>
      <c r="Q97" s="964"/>
      <c r="R97" s="964"/>
    </row>
    <row r="98" spans="1:18" s="22" customFormat="1" ht="33.75" customHeight="1" x14ac:dyDescent="0.25">
      <c r="A98" s="963"/>
      <c r="B98" s="963"/>
      <c r="C98" s="963"/>
      <c r="D98" s="964"/>
      <c r="E98" s="964"/>
      <c r="F98" s="1119"/>
      <c r="G98" s="301" t="s">
        <v>231</v>
      </c>
      <c r="H98" s="427" t="s">
        <v>4141</v>
      </c>
      <c r="I98" s="316">
        <v>1</v>
      </c>
      <c r="J98" s="964"/>
      <c r="K98" s="980"/>
      <c r="L98" s="980"/>
      <c r="M98" s="981"/>
      <c r="N98" s="981"/>
      <c r="O98" s="981"/>
      <c r="P98" s="981"/>
      <c r="Q98" s="964"/>
      <c r="R98" s="964"/>
    </row>
    <row r="99" spans="1:18" s="22" customFormat="1" x14ac:dyDescent="0.25">
      <c r="A99" s="963">
        <v>22</v>
      </c>
      <c r="B99" s="963" t="s">
        <v>89</v>
      </c>
      <c r="C99" s="963" t="s">
        <v>4245</v>
      </c>
      <c r="D99" s="964">
        <v>13</v>
      </c>
      <c r="E99" s="964" t="s">
        <v>4246</v>
      </c>
      <c r="F99" s="1128" t="s">
        <v>4247</v>
      </c>
      <c r="G99" s="964" t="s">
        <v>79</v>
      </c>
      <c r="H99" s="335" t="s">
        <v>1145</v>
      </c>
      <c r="I99" s="316">
        <v>1</v>
      </c>
      <c r="J99" s="964" t="s">
        <v>4248</v>
      </c>
      <c r="K99" s="980" t="s">
        <v>124</v>
      </c>
      <c r="L99" s="980"/>
      <c r="M99" s="981">
        <v>16386.879999999997</v>
      </c>
      <c r="N99" s="981"/>
      <c r="O99" s="981">
        <v>14658.88</v>
      </c>
      <c r="P99" s="981"/>
      <c r="Q99" s="964" t="s">
        <v>4172</v>
      </c>
      <c r="R99" s="964" t="s">
        <v>4173</v>
      </c>
    </row>
    <row r="100" spans="1:18" s="22" customFormat="1" ht="30" x14ac:dyDescent="0.25">
      <c r="A100" s="963"/>
      <c r="B100" s="963"/>
      <c r="C100" s="963"/>
      <c r="D100" s="964"/>
      <c r="E100" s="964"/>
      <c r="F100" s="1260"/>
      <c r="G100" s="964"/>
      <c r="H100" s="335" t="s">
        <v>1422</v>
      </c>
      <c r="I100" s="316">
        <v>80</v>
      </c>
      <c r="J100" s="964"/>
      <c r="K100" s="980"/>
      <c r="L100" s="980"/>
      <c r="M100" s="981"/>
      <c r="N100" s="981"/>
      <c r="O100" s="981"/>
      <c r="P100" s="981"/>
      <c r="Q100" s="964"/>
      <c r="R100" s="964"/>
    </row>
    <row r="101" spans="1:18" s="22" customFormat="1" ht="30" x14ac:dyDescent="0.25">
      <c r="A101" s="963"/>
      <c r="B101" s="963"/>
      <c r="C101" s="963"/>
      <c r="D101" s="964"/>
      <c r="E101" s="964"/>
      <c r="F101" s="1260"/>
      <c r="G101" s="964"/>
      <c r="H101" s="335" t="s">
        <v>3362</v>
      </c>
      <c r="I101" s="316">
        <v>16</v>
      </c>
      <c r="J101" s="964"/>
      <c r="K101" s="980"/>
      <c r="L101" s="980"/>
      <c r="M101" s="981"/>
      <c r="N101" s="981"/>
      <c r="O101" s="981"/>
      <c r="P101" s="981"/>
      <c r="Q101" s="964"/>
      <c r="R101" s="964"/>
    </row>
    <row r="102" spans="1:18" s="22" customFormat="1" x14ac:dyDescent="0.25">
      <c r="A102" s="963"/>
      <c r="B102" s="963"/>
      <c r="C102" s="963"/>
      <c r="D102" s="964"/>
      <c r="E102" s="964"/>
      <c r="F102" s="1260"/>
      <c r="G102" s="964" t="s">
        <v>190</v>
      </c>
      <c r="H102" s="335" t="s">
        <v>71</v>
      </c>
      <c r="I102" s="316">
        <v>1</v>
      </c>
      <c r="J102" s="964"/>
      <c r="K102" s="980"/>
      <c r="L102" s="980"/>
      <c r="M102" s="981"/>
      <c r="N102" s="981"/>
      <c r="O102" s="981"/>
      <c r="P102" s="981"/>
      <c r="Q102" s="964"/>
      <c r="R102" s="964"/>
    </row>
    <row r="103" spans="1:18" s="22" customFormat="1" ht="42" customHeight="1" x14ac:dyDescent="0.25">
      <c r="A103" s="963"/>
      <c r="B103" s="963"/>
      <c r="C103" s="963"/>
      <c r="D103" s="964"/>
      <c r="E103" s="964"/>
      <c r="F103" s="1157"/>
      <c r="G103" s="964"/>
      <c r="H103" s="335" t="s">
        <v>1428</v>
      </c>
      <c r="I103" s="316">
        <v>25</v>
      </c>
      <c r="J103" s="964"/>
      <c r="K103" s="980"/>
      <c r="L103" s="980"/>
      <c r="M103" s="981"/>
      <c r="N103" s="981"/>
      <c r="O103" s="981"/>
      <c r="P103" s="981"/>
      <c r="Q103" s="964"/>
      <c r="R103" s="964"/>
    </row>
    <row r="104" spans="1:18" s="18" customFormat="1" ht="187.5" customHeight="1" x14ac:dyDescent="0.25">
      <c r="A104" s="974">
        <v>23</v>
      </c>
      <c r="B104" s="974" t="s">
        <v>89</v>
      </c>
      <c r="C104" s="974">
        <v>1.2</v>
      </c>
      <c r="D104" s="975">
        <v>3</v>
      </c>
      <c r="E104" s="975" t="s">
        <v>4115</v>
      </c>
      <c r="F104" s="1275" t="s">
        <v>4249</v>
      </c>
      <c r="G104" s="975" t="s">
        <v>4117</v>
      </c>
      <c r="H104" s="439" t="s">
        <v>4118</v>
      </c>
      <c r="I104" s="16" t="s">
        <v>4119</v>
      </c>
      <c r="J104" s="1276" t="s">
        <v>4120</v>
      </c>
      <c r="K104" s="1291"/>
      <c r="L104" s="980" t="s">
        <v>73</v>
      </c>
      <c r="M104" s="981"/>
      <c r="N104" s="981">
        <v>50000</v>
      </c>
      <c r="O104" s="981"/>
      <c r="P104" s="981">
        <v>50000</v>
      </c>
      <c r="Q104" s="975" t="s">
        <v>4121</v>
      </c>
      <c r="R104" s="975" t="s">
        <v>4122</v>
      </c>
    </row>
    <row r="105" spans="1:18" s="18" customFormat="1" ht="211.5" customHeight="1" x14ac:dyDescent="0.25">
      <c r="A105" s="974"/>
      <c r="B105" s="974"/>
      <c r="C105" s="974"/>
      <c r="D105" s="975"/>
      <c r="E105" s="975"/>
      <c r="F105" s="1275"/>
      <c r="G105" s="975"/>
      <c r="H105" s="439" t="s">
        <v>4123</v>
      </c>
      <c r="I105" s="11" t="s">
        <v>4250</v>
      </c>
      <c r="J105" s="1276"/>
      <c r="K105" s="1291"/>
      <c r="L105" s="980"/>
      <c r="M105" s="981"/>
      <c r="N105" s="981"/>
      <c r="O105" s="981"/>
      <c r="P105" s="981"/>
      <c r="Q105" s="975"/>
      <c r="R105" s="975"/>
    </row>
    <row r="106" spans="1:18" s="520" customFormat="1" ht="81.75" customHeight="1" x14ac:dyDescent="0.25">
      <c r="A106" s="958">
        <v>24</v>
      </c>
      <c r="B106" s="958" t="s">
        <v>68</v>
      </c>
      <c r="C106" s="958">
        <v>1</v>
      </c>
      <c r="D106" s="969">
        <v>6</v>
      </c>
      <c r="E106" s="969" t="s">
        <v>4251</v>
      </c>
      <c r="F106" s="1292" t="s">
        <v>6314</v>
      </c>
      <c r="G106" s="969" t="s">
        <v>79</v>
      </c>
      <c r="H106" s="529" t="s">
        <v>1145</v>
      </c>
      <c r="I106" s="830" t="s">
        <v>4119</v>
      </c>
      <c r="J106" s="1292" t="s">
        <v>4252</v>
      </c>
      <c r="K106" s="1125"/>
      <c r="L106" s="1125" t="s">
        <v>73</v>
      </c>
      <c r="M106" s="1049"/>
      <c r="N106" s="1049">
        <v>75000</v>
      </c>
      <c r="O106" s="1049"/>
      <c r="P106" s="1049">
        <v>55000</v>
      </c>
      <c r="Q106" s="969" t="s">
        <v>4121</v>
      </c>
      <c r="R106" s="969" t="s">
        <v>4122</v>
      </c>
    </row>
    <row r="107" spans="1:18" s="520" customFormat="1" ht="68.25" customHeight="1" x14ac:dyDescent="0.25">
      <c r="A107" s="959"/>
      <c r="B107" s="959"/>
      <c r="C107" s="959"/>
      <c r="D107" s="970"/>
      <c r="E107" s="970"/>
      <c r="F107" s="1293"/>
      <c r="G107" s="971"/>
      <c r="H107" s="529" t="s">
        <v>1851</v>
      </c>
      <c r="I107" s="830" t="s">
        <v>4124</v>
      </c>
      <c r="J107" s="1294"/>
      <c r="K107" s="1212"/>
      <c r="L107" s="1212"/>
      <c r="M107" s="1050"/>
      <c r="N107" s="1050"/>
      <c r="O107" s="1050"/>
      <c r="P107" s="1050"/>
      <c r="Q107" s="970"/>
      <c r="R107" s="970"/>
    </row>
    <row r="108" spans="1:18" s="520" customFormat="1" ht="68.25" customHeight="1" x14ac:dyDescent="0.25">
      <c r="A108" s="959"/>
      <c r="B108" s="959"/>
      <c r="C108" s="959"/>
      <c r="D108" s="970"/>
      <c r="E108" s="970"/>
      <c r="F108" s="1293"/>
      <c r="G108" s="969" t="s">
        <v>181</v>
      </c>
      <c r="H108" s="529" t="s">
        <v>118</v>
      </c>
      <c r="I108" s="830" t="s">
        <v>4119</v>
      </c>
      <c r="J108" s="1292" t="s">
        <v>4255</v>
      </c>
      <c r="K108" s="1212"/>
      <c r="L108" s="1212"/>
      <c r="M108" s="1050"/>
      <c r="N108" s="1050"/>
      <c r="O108" s="1050"/>
      <c r="P108" s="1050"/>
      <c r="Q108" s="970"/>
      <c r="R108" s="970"/>
    </row>
    <row r="109" spans="1:18" s="520" customFormat="1" ht="68.25" customHeight="1" x14ac:dyDescent="0.25">
      <c r="A109" s="959"/>
      <c r="B109" s="959"/>
      <c r="C109" s="959"/>
      <c r="D109" s="970"/>
      <c r="E109" s="970"/>
      <c r="F109" s="1293"/>
      <c r="G109" s="971"/>
      <c r="H109" s="529" t="s">
        <v>155</v>
      </c>
      <c r="I109" s="830" t="s">
        <v>4256</v>
      </c>
      <c r="J109" s="1294"/>
      <c r="K109" s="1212"/>
      <c r="L109" s="1212"/>
      <c r="M109" s="1050"/>
      <c r="N109" s="1050"/>
      <c r="O109" s="1050"/>
      <c r="P109" s="1050"/>
      <c r="Q109" s="970"/>
      <c r="R109" s="970"/>
    </row>
    <row r="110" spans="1:18" s="520" customFormat="1" ht="68.25" customHeight="1" x14ac:dyDescent="0.25">
      <c r="A110" s="959"/>
      <c r="B110" s="959"/>
      <c r="C110" s="959"/>
      <c r="D110" s="970"/>
      <c r="E110" s="970"/>
      <c r="F110" s="1293"/>
      <c r="G110" s="969" t="s">
        <v>4253</v>
      </c>
      <c r="H110" s="529" t="s">
        <v>2321</v>
      </c>
      <c r="I110" s="830" t="s">
        <v>39</v>
      </c>
      <c r="J110" s="1292" t="s">
        <v>4120</v>
      </c>
      <c r="K110" s="1212"/>
      <c r="L110" s="1212"/>
      <c r="M110" s="1050"/>
      <c r="N110" s="1050"/>
      <c r="O110" s="1050"/>
      <c r="P110" s="1050"/>
      <c r="Q110" s="970"/>
      <c r="R110" s="970"/>
    </row>
    <row r="111" spans="1:18" s="520" customFormat="1" ht="72" customHeight="1" x14ac:dyDescent="0.25">
      <c r="A111" s="1059"/>
      <c r="B111" s="1059"/>
      <c r="C111" s="1059"/>
      <c r="D111" s="971"/>
      <c r="E111" s="971"/>
      <c r="F111" s="1294"/>
      <c r="G111" s="971"/>
      <c r="H111" s="529" t="s">
        <v>4254</v>
      </c>
      <c r="I111" s="830" t="s">
        <v>1126</v>
      </c>
      <c r="J111" s="1294"/>
      <c r="K111" s="1158"/>
      <c r="L111" s="1158"/>
      <c r="M111" s="1051"/>
      <c r="N111" s="1051"/>
      <c r="O111" s="1051"/>
      <c r="P111" s="1051"/>
      <c r="Q111" s="971"/>
      <c r="R111" s="971"/>
    </row>
    <row r="112" spans="1:18" s="520" customFormat="1" ht="98.25" customHeight="1" x14ac:dyDescent="0.25">
      <c r="A112" s="958">
        <v>25</v>
      </c>
      <c r="B112" s="958" t="s">
        <v>127</v>
      </c>
      <c r="C112" s="958">
        <v>1</v>
      </c>
      <c r="D112" s="969">
        <v>9</v>
      </c>
      <c r="E112" s="969" t="s">
        <v>4125</v>
      </c>
      <c r="F112" s="1292" t="s">
        <v>4257</v>
      </c>
      <c r="G112" s="969" t="s">
        <v>4127</v>
      </c>
      <c r="H112" s="821" t="s">
        <v>47</v>
      </c>
      <c r="I112" s="821" t="s">
        <v>4128</v>
      </c>
      <c r="J112" s="1292" t="s">
        <v>4129</v>
      </c>
      <c r="K112" s="1125"/>
      <c r="L112" s="1125" t="s">
        <v>81</v>
      </c>
      <c r="M112" s="1049"/>
      <c r="N112" s="1049">
        <v>121000</v>
      </c>
      <c r="O112" s="1049"/>
      <c r="P112" s="1049">
        <v>95000</v>
      </c>
      <c r="Q112" s="969" t="s">
        <v>4121</v>
      </c>
      <c r="R112" s="969" t="s">
        <v>4122</v>
      </c>
    </row>
    <row r="113" spans="1:19" s="520" customFormat="1" ht="95.25" customHeight="1" x14ac:dyDescent="0.25">
      <c r="A113" s="959"/>
      <c r="B113" s="959"/>
      <c r="C113" s="959"/>
      <c r="D113" s="970"/>
      <c r="E113" s="970"/>
      <c r="F113" s="1293"/>
      <c r="G113" s="970"/>
      <c r="H113" s="821" t="s">
        <v>4130</v>
      </c>
      <c r="I113" s="821" t="s">
        <v>4131</v>
      </c>
      <c r="J113" s="1293"/>
      <c r="K113" s="1212"/>
      <c r="L113" s="1212"/>
      <c r="M113" s="1050"/>
      <c r="N113" s="1050"/>
      <c r="O113" s="1050"/>
      <c r="P113" s="1050"/>
      <c r="Q113" s="970"/>
      <c r="R113" s="970"/>
    </row>
    <row r="114" spans="1:19" s="520" customFormat="1" ht="84" customHeight="1" x14ac:dyDescent="0.25">
      <c r="A114" s="959"/>
      <c r="B114" s="959"/>
      <c r="C114" s="959"/>
      <c r="D114" s="970"/>
      <c r="E114" s="970"/>
      <c r="F114" s="1293"/>
      <c r="G114" s="970"/>
      <c r="H114" s="821" t="s">
        <v>1383</v>
      </c>
      <c r="I114" s="821" t="s">
        <v>4132</v>
      </c>
      <c r="J114" s="1293"/>
      <c r="K114" s="1212"/>
      <c r="L114" s="1212"/>
      <c r="M114" s="1050"/>
      <c r="N114" s="1050"/>
      <c r="O114" s="1050"/>
      <c r="P114" s="1050"/>
      <c r="Q114" s="970"/>
      <c r="R114" s="970"/>
    </row>
    <row r="115" spans="1:19" s="520" customFormat="1" ht="98.25" customHeight="1" x14ac:dyDescent="0.25">
      <c r="A115" s="1059"/>
      <c r="B115" s="1059"/>
      <c r="C115" s="1059"/>
      <c r="D115" s="971"/>
      <c r="E115" s="971"/>
      <c r="F115" s="1294"/>
      <c r="G115" s="971"/>
      <c r="H115" s="821" t="s">
        <v>4133</v>
      </c>
      <c r="I115" s="821" t="s">
        <v>4134</v>
      </c>
      <c r="J115" s="1294"/>
      <c r="K115" s="1158"/>
      <c r="L115" s="1158"/>
      <c r="M115" s="1051"/>
      <c r="N115" s="1051"/>
      <c r="O115" s="1051"/>
      <c r="P115" s="1051"/>
      <c r="Q115" s="971"/>
      <c r="R115" s="971"/>
    </row>
    <row r="116" spans="1:19" s="13" customFormat="1" ht="21.75" customHeight="1" x14ac:dyDescent="0.25">
      <c r="A116" s="969">
        <v>26</v>
      </c>
      <c r="B116" s="969">
        <v>6</v>
      </c>
      <c r="C116" s="969">
        <v>5</v>
      </c>
      <c r="D116" s="969">
        <v>4</v>
      </c>
      <c r="E116" s="969" t="s">
        <v>4258</v>
      </c>
      <c r="F116" s="969" t="s">
        <v>4259</v>
      </c>
      <c r="G116" s="969" t="s">
        <v>181</v>
      </c>
      <c r="H116" s="315" t="s">
        <v>118</v>
      </c>
      <c r="I116" s="315">
        <v>1</v>
      </c>
      <c r="J116" s="1295" t="s">
        <v>4260</v>
      </c>
      <c r="K116" s="1295"/>
      <c r="L116" s="1295" t="s">
        <v>4261</v>
      </c>
      <c r="M116" s="1298"/>
      <c r="N116" s="1298">
        <v>25500</v>
      </c>
      <c r="O116" s="1298"/>
      <c r="P116" s="1298">
        <v>25500</v>
      </c>
      <c r="Q116" s="1295" t="s">
        <v>4262</v>
      </c>
      <c r="R116" s="1295" t="s">
        <v>4168</v>
      </c>
      <c r="S116" s="12"/>
    </row>
    <row r="117" spans="1:19" s="13" customFormat="1" ht="21.75" customHeight="1" x14ac:dyDescent="0.25">
      <c r="A117" s="970"/>
      <c r="B117" s="970"/>
      <c r="C117" s="970"/>
      <c r="D117" s="970"/>
      <c r="E117" s="970"/>
      <c r="F117" s="970"/>
      <c r="G117" s="970"/>
      <c r="H117" s="315" t="s">
        <v>165</v>
      </c>
      <c r="I117" s="315">
        <v>20</v>
      </c>
      <c r="J117" s="1296"/>
      <c r="K117" s="1296"/>
      <c r="L117" s="1296"/>
      <c r="M117" s="1299"/>
      <c r="N117" s="1299"/>
      <c r="O117" s="1299"/>
      <c r="P117" s="1299"/>
      <c r="Q117" s="1296"/>
      <c r="R117" s="1296"/>
      <c r="S117" s="12"/>
    </row>
    <row r="118" spans="1:19" s="13" customFormat="1" ht="58.5" customHeight="1" x14ac:dyDescent="0.25">
      <c r="A118" s="971"/>
      <c r="B118" s="971"/>
      <c r="C118" s="971"/>
      <c r="D118" s="971"/>
      <c r="E118" s="971"/>
      <c r="F118" s="971"/>
      <c r="G118" s="971"/>
      <c r="H118" s="301" t="s">
        <v>4140</v>
      </c>
      <c r="I118" s="11" t="s">
        <v>1689</v>
      </c>
      <c r="J118" s="1297"/>
      <c r="K118" s="1297"/>
      <c r="L118" s="1297"/>
      <c r="M118" s="1300"/>
      <c r="N118" s="1300"/>
      <c r="O118" s="1300"/>
      <c r="P118" s="1300"/>
      <c r="Q118" s="1297"/>
      <c r="R118" s="1297"/>
      <c r="S118" s="12"/>
    </row>
    <row r="119" spans="1:19" s="13" customFormat="1" ht="38.25" customHeight="1" x14ac:dyDescent="0.25">
      <c r="A119" s="969">
        <v>27</v>
      </c>
      <c r="B119" s="960">
        <v>6</v>
      </c>
      <c r="C119" s="964">
        <v>5</v>
      </c>
      <c r="D119" s="964">
        <v>4</v>
      </c>
      <c r="E119" s="964" t="s">
        <v>4263</v>
      </c>
      <c r="F119" s="1213" t="s">
        <v>4264</v>
      </c>
      <c r="G119" s="964" t="s">
        <v>181</v>
      </c>
      <c r="H119" s="315" t="s">
        <v>118</v>
      </c>
      <c r="I119" s="301">
        <v>1</v>
      </c>
      <c r="J119" s="969" t="s">
        <v>4265</v>
      </c>
      <c r="K119" s="964"/>
      <c r="L119" s="964" t="s">
        <v>81</v>
      </c>
      <c r="M119" s="1175"/>
      <c r="N119" s="1175">
        <v>43532.160000000003</v>
      </c>
      <c r="O119" s="1175"/>
      <c r="P119" s="1175">
        <v>41332.160000000003</v>
      </c>
      <c r="Q119" s="969" t="s">
        <v>4155</v>
      </c>
      <c r="R119" s="969" t="s">
        <v>4266</v>
      </c>
      <c r="S119" s="12"/>
    </row>
    <row r="120" spans="1:19" s="13" customFormat="1" ht="40.5" customHeight="1" x14ac:dyDescent="0.25">
      <c r="A120" s="970"/>
      <c r="B120" s="961"/>
      <c r="C120" s="964"/>
      <c r="D120" s="964"/>
      <c r="E120" s="964"/>
      <c r="F120" s="1208"/>
      <c r="G120" s="964"/>
      <c r="H120" s="315" t="s">
        <v>165</v>
      </c>
      <c r="I120" s="301">
        <v>40</v>
      </c>
      <c r="J120" s="970"/>
      <c r="K120" s="964"/>
      <c r="L120" s="964"/>
      <c r="M120" s="1175"/>
      <c r="N120" s="1175"/>
      <c r="O120" s="1175"/>
      <c r="P120" s="1175"/>
      <c r="Q120" s="970"/>
      <c r="R120" s="970"/>
      <c r="S120" s="12"/>
    </row>
    <row r="121" spans="1:19" s="13" customFormat="1" ht="41.25" customHeight="1" x14ac:dyDescent="0.25">
      <c r="A121" s="971"/>
      <c r="B121" s="962"/>
      <c r="C121" s="964"/>
      <c r="D121" s="964"/>
      <c r="E121" s="964"/>
      <c r="F121" s="1209"/>
      <c r="G121" s="964"/>
      <c r="H121" s="301" t="s">
        <v>4140</v>
      </c>
      <c r="I121" s="11" t="s">
        <v>1380</v>
      </c>
      <c r="J121" s="971"/>
      <c r="K121" s="964"/>
      <c r="L121" s="964"/>
      <c r="M121" s="1175"/>
      <c r="N121" s="1175"/>
      <c r="O121" s="1175"/>
      <c r="P121" s="1175"/>
      <c r="Q121" s="971"/>
      <c r="R121" s="971"/>
      <c r="S121" s="12"/>
    </row>
    <row r="122" spans="1:19" s="22" customFormat="1" x14ac:dyDescent="0.25">
      <c r="A122" s="969">
        <v>28</v>
      </c>
      <c r="B122" s="964">
        <v>6</v>
      </c>
      <c r="C122" s="964">
        <v>5</v>
      </c>
      <c r="D122" s="964">
        <v>4</v>
      </c>
      <c r="E122" s="964" t="s">
        <v>4267</v>
      </c>
      <c r="F122" s="964" t="s">
        <v>4268</v>
      </c>
      <c r="G122" s="969" t="s">
        <v>302</v>
      </c>
      <c r="H122" s="301" t="s">
        <v>1810</v>
      </c>
      <c r="I122" s="301">
        <v>1</v>
      </c>
      <c r="J122" s="969" t="s">
        <v>4269</v>
      </c>
      <c r="K122" s="969"/>
      <c r="L122" s="969" t="s">
        <v>124</v>
      </c>
      <c r="M122" s="1166"/>
      <c r="N122" s="1166">
        <v>46147.76</v>
      </c>
      <c r="O122" s="1166"/>
      <c r="P122" s="1166">
        <v>46147.76</v>
      </c>
      <c r="Q122" s="969" t="s">
        <v>4138</v>
      </c>
      <c r="R122" s="969" t="s">
        <v>4270</v>
      </c>
    </row>
    <row r="123" spans="1:19" s="22" customFormat="1" x14ac:dyDescent="0.25">
      <c r="A123" s="970"/>
      <c r="B123" s="964"/>
      <c r="C123" s="964"/>
      <c r="D123" s="964"/>
      <c r="E123" s="964"/>
      <c r="F123" s="964"/>
      <c r="G123" s="970"/>
      <c r="H123" s="301" t="s">
        <v>165</v>
      </c>
      <c r="I123" s="301">
        <v>60</v>
      </c>
      <c r="J123" s="970"/>
      <c r="K123" s="970"/>
      <c r="L123" s="970"/>
      <c r="M123" s="1167"/>
      <c r="N123" s="1167"/>
      <c r="O123" s="1167"/>
      <c r="P123" s="1167"/>
      <c r="Q123" s="970"/>
      <c r="R123" s="970"/>
    </row>
    <row r="124" spans="1:19" s="22" customFormat="1" ht="30" x14ac:dyDescent="0.25">
      <c r="A124" s="970"/>
      <c r="B124" s="964"/>
      <c r="C124" s="964"/>
      <c r="D124" s="964"/>
      <c r="E124" s="964"/>
      <c r="F124" s="964"/>
      <c r="G124" s="970"/>
      <c r="H124" s="301" t="s">
        <v>4140</v>
      </c>
      <c r="I124" s="301">
        <v>2</v>
      </c>
      <c r="J124" s="970"/>
      <c r="K124" s="970"/>
      <c r="L124" s="970"/>
      <c r="M124" s="1167"/>
      <c r="N124" s="1167"/>
      <c r="O124" s="1167"/>
      <c r="P124" s="1167"/>
      <c r="Q124" s="970"/>
      <c r="R124" s="970"/>
    </row>
    <row r="125" spans="1:19" s="22" customFormat="1" x14ac:dyDescent="0.25">
      <c r="A125" s="970"/>
      <c r="B125" s="964"/>
      <c r="C125" s="964"/>
      <c r="D125" s="964"/>
      <c r="E125" s="964"/>
      <c r="F125" s="964"/>
      <c r="G125" s="971"/>
      <c r="H125" s="301" t="s">
        <v>4271</v>
      </c>
      <c r="I125" s="301">
        <v>3</v>
      </c>
      <c r="J125" s="970"/>
      <c r="K125" s="970"/>
      <c r="L125" s="970"/>
      <c r="M125" s="1167"/>
      <c r="N125" s="1167"/>
      <c r="O125" s="1167"/>
      <c r="P125" s="1167"/>
      <c r="Q125" s="970"/>
      <c r="R125" s="970"/>
    </row>
    <row r="126" spans="1:19" s="22" customFormat="1" ht="30" x14ac:dyDescent="0.25">
      <c r="A126" s="970"/>
      <c r="B126" s="964"/>
      <c r="C126" s="964"/>
      <c r="D126" s="964"/>
      <c r="E126" s="964"/>
      <c r="F126" s="964"/>
      <c r="G126" s="969" t="s">
        <v>4272</v>
      </c>
      <c r="H126" s="301" t="s">
        <v>2321</v>
      </c>
      <c r="I126" s="301">
        <v>2</v>
      </c>
      <c r="J126" s="970"/>
      <c r="K126" s="970"/>
      <c r="L126" s="970"/>
      <c r="M126" s="1167"/>
      <c r="N126" s="1167"/>
      <c r="O126" s="1167"/>
      <c r="P126" s="1167"/>
      <c r="Q126" s="970"/>
      <c r="R126" s="970"/>
    </row>
    <row r="127" spans="1:19" s="22" customFormat="1" x14ac:dyDescent="0.25">
      <c r="A127" s="970"/>
      <c r="B127" s="964"/>
      <c r="C127" s="964"/>
      <c r="D127" s="964"/>
      <c r="E127" s="964"/>
      <c r="F127" s="964"/>
      <c r="G127" s="970"/>
      <c r="H127" s="301" t="s">
        <v>4273</v>
      </c>
      <c r="I127" s="301">
        <v>30</v>
      </c>
      <c r="J127" s="970"/>
      <c r="K127" s="970"/>
      <c r="L127" s="970"/>
      <c r="M127" s="1167"/>
      <c r="N127" s="1167"/>
      <c r="O127" s="1167"/>
      <c r="P127" s="1167"/>
      <c r="Q127" s="970"/>
      <c r="R127" s="970"/>
    </row>
    <row r="128" spans="1:19" s="22" customFormat="1" ht="30" x14ac:dyDescent="0.25">
      <c r="A128" s="970"/>
      <c r="B128" s="964"/>
      <c r="C128" s="964"/>
      <c r="D128" s="964"/>
      <c r="E128" s="964"/>
      <c r="F128" s="964"/>
      <c r="G128" s="970"/>
      <c r="H128" s="301" t="s">
        <v>4140</v>
      </c>
      <c r="I128" s="301">
        <v>2</v>
      </c>
      <c r="J128" s="970"/>
      <c r="K128" s="970"/>
      <c r="L128" s="970"/>
      <c r="M128" s="1167"/>
      <c r="N128" s="1167"/>
      <c r="O128" s="1167"/>
      <c r="P128" s="1167"/>
      <c r="Q128" s="970"/>
      <c r="R128" s="970"/>
    </row>
    <row r="129" spans="1:19" s="22" customFormat="1" ht="30" x14ac:dyDescent="0.25">
      <c r="A129" s="970"/>
      <c r="B129" s="964"/>
      <c r="C129" s="964"/>
      <c r="D129" s="964"/>
      <c r="E129" s="964"/>
      <c r="F129" s="964"/>
      <c r="G129" s="971"/>
      <c r="H129" s="301" t="s">
        <v>4274</v>
      </c>
      <c r="I129" s="301">
        <v>1</v>
      </c>
      <c r="J129" s="970"/>
      <c r="K129" s="970"/>
      <c r="L129" s="970"/>
      <c r="M129" s="1167"/>
      <c r="N129" s="1167"/>
      <c r="O129" s="1167"/>
      <c r="P129" s="1167"/>
      <c r="Q129" s="970"/>
      <c r="R129" s="970"/>
    </row>
    <row r="130" spans="1:19" s="22" customFormat="1" ht="30" x14ac:dyDescent="0.25">
      <c r="A130" s="970"/>
      <c r="B130" s="964"/>
      <c r="C130" s="964"/>
      <c r="D130" s="964"/>
      <c r="E130" s="964"/>
      <c r="F130" s="964"/>
      <c r="G130" s="969" t="s">
        <v>181</v>
      </c>
      <c r="H130" s="301" t="s">
        <v>118</v>
      </c>
      <c r="I130" s="301">
        <v>1</v>
      </c>
      <c r="J130" s="970"/>
      <c r="K130" s="970"/>
      <c r="L130" s="970"/>
      <c r="M130" s="1167"/>
      <c r="N130" s="1167"/>
      <c r="O130" s="1167"/>
      <c r="P130" s="1167"/>
      <c r="Q130" s="970"/>
      <c r="R130" s="970"/>
    </row>
    <row r="131" spans="1:19" s="22" customFormat="1" x14ac:dyDescent="0.25">
      <c r="A131" s="970"/>
      <c r="B131" s="964"/>
      <c r="C131" s="964"/>
      <c r="D131" s="964"/>
      <c r="E131" s="964"/>
      <c r="F131" s="964"/>
      <c r="G131" s="970"/>
      <c r="H131" s="301" t="s">
        <v>165</v>
      </c>
      <c r="I131" s="301">
        <v>15</v>
      </c>
      <c r="J131" s="970"/>
      <c r="K131" s="970"/>
      <c r="L131" s="970"/>
      <c r="M131" s="1167"/>
      <c r="N131" s="1167"/>
      <c r="O131" s="1167"/>
      <c r="P131" s="1167"/>
      <c r="Q131" s="970"/>
      <c r="R131" s="970"/>
    </row>
    <row r="132" spans="1:19" s="22" customFormat="1" ht="30" x14ac:dyDescent="0.25">
      <c r="A132" s="970"/>
      <c r="B132" s="964"/>
      <c r="C132" s="964"/>
      <c r="D132" s="964"/>
      <c r="E132" s="964"/>
      <c r="F132" s="964"/>
      <c r="G132" s="970"/>
      <c r="H132" s="301" t="s">
        <v>4140</v>
      </c>
      <c r="I132" s="301">
        <v>1</v>
      </c>
      <c r="J132" s="970"/>
      <c r="K132" s="970"/>
      <c r="L132" s="970"/>
      <c r="M132" s="1167"/>
      <c r="N132" s="1167"/>
      <c r="O132" s="1167"/>
      <c r="P132" s="1167"/>
      <c r="Q132" s="970"/>
      <c r="R132" s="970"/>
    </row>
    <row r="133" spans="1:19" s="22" customFormat="1" ht="30" x14ac:dyDescent="0.25">
      <c r="A133" s="970"/>
      <c r="B133" s="964"/>
      <c r="C133" s="964"/>
      <c r="D133" s="964"/>
      <c r="E133" s="964"/>
      <c r="F133" s="964"/>
      <c r="G133" s="971"/>
      <c r="H133" s="301" t="s">
        <v>4207</v>
      </c>
      <c r="I133" s="301">
        <v>1</v>
      </c>
      <c r="J133" s="970"/>
      <c r="K133" s="970"/>
      <c r="L133" s="970"/>
      <c r="M133" s="1167"/>
      <c r="N133" s="1167"/>
      <c r="O133" s="1167"/>
      <c r="P133" s="1167"/>
      <c r="Q133" s="970"/>
      <c r="R133" s="970"/>
    </row>
    <row r="134" spans="1:19" s="22" customFormat="1" x14ac:dyDescent="0.25">
      <c r="A134" s="970"/>
      <c r="B134" s="964"/>
      <c r="C134" s="964"/>
      <c r="D134" s="964"/>
      <c r="E134" s="964"/>
      <c r="F134" s="964"/>
      <c r="G134" s="969" t="s">
        <v>222</v>
      </c>
      <c r="H134" s="301" t="s">
        <v>4275</v>
      </c>
      <c r="I134" s="301">
        <v>1</v>
      </c>
      <c r="J134" s="970"/>
      <c r="K134" s="970"/>
      <c r="L134" s="970"/>
      <c r="M134" s="1167"/>
      <c r="N134" s="1167"/>
      <c r="O134" s="1167"/>
      <c r="P134" s="1167"/>
      <c r="Q134" s="970"/>
      <c r="R134" s="970"/>
    </row>
    <row r="135" spans="1:19" s="22" customFormat="1" x14ac:dyDescent="0.25">
      <c r="A135" s="970"/>
      <c r="B135" s="964"/>
      <c r="C135" s="964"/>
      <c r="D135" s="964"/>
      <c r="E135" s="964"/>
      <c r="F135" s="964"/>
      <c r="G135" s="971"/>
      <c r="H135" s="301" t="s">
        <v>4276</v>
      </c>
      <c r="I135" s="301">
        <v>1</v>
      </c>
      <c r="J135" s="970"/>
      <c r="K135" s="970"/>
      <c r="L135" s="970"/>
      <c r="M135" s="1167"/>
      <c r="N135" s="1167"/>
      <c r="O135" s="1167"/>
      <c r="P135" s="1167"/>
      <c r="Q135" s="970"/>
      <c r="R135" s="970"/>
    </row>
    <row r="136" spans="1:19" s="22" customFormat="1" ht="45" x14ac:dyDescent="0.25">
      <c r="A136" s="970"/>
      <c r="B136" s="964"/>
      <c r="C136" s="964"/>
      <c r="D136" s="964"/>
      <c r="E136" s="964"/>
      <c r="F136" s="964"/>
      <c r="G136" s="301" t="s">
        <v>208</v>
      </c>
      <c r="H136" s="354" t="s">
        <v>4277</v>
      </c>
      <c r="I136" s="301">
        <v>2</v>
      </c>
      <c r="J136" s="971"/>
      <c r="K136" s="971"/>
      <c r="L136" s="971"/>
      <c r="M136" s="1168"/>
      <c r="N136" s="1168"/>
      <c r="O136" s="1168"/>
      <c r="P136" s="1168"/>
      <c r="Q136" s="971"/>
      <c r="R136" s="971"/>
    </row>
    <row r="137" spans="1:19" s="22" customFormat="1" ht="15" customHeight="1" x14ac:dyDescent="0.25">
      <c r="A137" s="969">
        <v>29</v>
      </c>
      <c r="B137" s="960">
        <v>1</v>
      </c>
      <c r="C137" s="964">
        <v>5</v>
      </c>
      <c r="D137" s="964">
        <v>4</v>
      </c>
      <c r="E137" s="964" t="s">
        <v>4278</v>
      </c>
      <c r="F137" s="1213" t="s">
        <v>4279</v>
      </c>
      <c r="G137" s="964" t="s">
        <v>4161</v>
      </c>
      <c r="H137" s="315" t="s">
        <v>1330</v>
      </c>
      <c r="I137" s="301">
        <v>3</v>
      </c>
      <c r="J137" s="969" t="s">
        <v>4280</v>
      </c>
      <c r="K137" s="964"/>
      <c r="L137" s="964" t="s">
        <v>81</v>
      </c>
      <c r="M137" s="1175"/>
      <c r="N137" s="1166">
        <v>28264</v>
      </c>
      <c r="O137" s="1166"/>
      <c r="P137" s="1166">
        <v>28264</v>
      </c>
      <c r="Q137" s="969" t="s">
        <v>4163</v>
      </c>
      <c r="R137" s="969" t="s">
        <v>4164</v>
      </c>
    </row>
    <row r="138" spans="1:19" s="22" customFormat="1" x14ac:dyDescent="0.25">
      <c r="A138" s="970"/>
      <c r="B138" s="961"/>
      <c r="C138" s="964"/>
      <c r="D138" s="964"/>
      <c r="E138" s="964"/>
      <c r="F138" s="1208"/>
      <c r="G138" s="964"/>
      <c r="H138" s="315" t="s">
        <v>165</v>
      </c>
      <c r="I138" s="301">
        <v>55</v>
      </c>
      <c r="J138" s="970"/>
      <c r="K138" s="964"/>
      <c r="L138" s="964"/>
      <c r="M138" s="1175"/>
      <c r="N138" s="1167"/>
      <c r="O138" s="1167"/>
      <c r="P138" s="1167"/>
      <c r="Q138" s="970"/>
      <c r="R138" s="970"/>
    </row>
    <row r="139" spans="1:19" s="22" customFormat="1" ht="45" x14ac:dyDescent="0.25">
      <c r="A139" s="970"/>
      <c r="B139" s="961"/>
      <c r="C139" s="964"/>
      <c r="D139" s="964"/>
      <c r="E139" s="964"/>
      <c r="F139" s="1208"/>
      <c r="G139" s="964" t="s">
        <v>4281</v>
      </c>
      <c r="H139" s="315" t="s">
        <v>1224</v>
      </c>
      <c r="I139" s="301">
        <v>4</v>
      </c>
      <c r="J139" s="970"/>
      <c r="K139" s="964"/>
      <c r="L139" s="964"/>
      <c r="M139" s="1175"/>
      <c r="N139" s="1167"/>
      <c r="O139" s="1167"/>
      <c r="P139" s="1167"/>
      <c r="Q139" s="970"/>
      <c r="R139" s="970"/>
    </row>
    <row r="140" spans="1:19" s="22" customFormat="1" ht="90" x14ac:dyDescent="0.25">
      <c r="A140" s="970"/>
      <c r="B140" s="961"/>
      <c r="C140" s="964"/>
      <c r="D140" s="964"/>
      <c r="E140" s="964"/>
      <c r="F140" s="1208"/>
      <c r="G140" s="964"/>
      <c r="H140" s="315" t="s">
        <v>4282</v>
      </c>
      <c r="I140" s="301">
        <v>4</v>
      </c>
      <c r="J140" s="970"/>
      <c r="K140" s="964"/>
      <c r="L140" s="964"/>
      <c r="M140" s="1175"/>
      <c r="N140" s="1167"/>
      <c r="O140" s="1167"/>
      <c r="P140" s="1167"/>
      <c r="Q140" s="970"/>
      <c r="R140" s="970"/>
    </row>
    <row r="141" spans="1:19" s="22" customFormat="1" ht="30" x14ac:dyDescent="0.25">
      <c r="A141" s="971"/>
      <c r="B141" s="962"/>
      <c r="C141" s="964"/>
      <c r="D141" s="964"/>
      <c r="E141" s="964"/>
      <c r="F141" s="1209"/>
      <c r="G141" s="964"/>
      <c r="H141" s="301" t="s">
        <v>1226</v>
      </c>
      <c r="I141" s="11" t="s">
        <v>4283</v>
      </c>
      <c r="J141" s="971"/>
      <c r="K141" s="964"/>
      <c r="L141" s="964"/>
      <c r="M141" s="1175"/>
      <c r="N141" s="1168"/>
      <c r="O141" s="1168"/>
      <c r="P141" s="1168"/>
      <c r="Q141" s="971"/>
      <c r="R141" s="971"/>
    </row>
    <row r="142" spans="1:19" s="13" customFormat="1" ht="31.5" customHeight="1" x14ac:dyDescent="0.25">
      <c r="A142" s="964">
        <v>30</v>
      </c>
      <c r="B142" s="964">
        <v>6</v>
      </c>
      <c r="C142" s="964">
        <v>1</v>
      </c>
      <c r="D142" s="964">
        <v>6</v>
      </c>
      <c r="E142" s="1119" t="s">
        <v>4284</v>
      </c>
      <c r="F142" s="964" t="s">
        <v>4285</v>
      </c>
      <c r="G142" s="964" t="s">
        <v>4286</v>
      </c>
      <c r="H142" s="335" t="s">
        <v>1140</v>
      </c>
      <c r="I142" s="11" t="s">
        <v>1156</v>
      </c>
      <c r="J142" s="975" t="s">
        <v>4287</v>
      </c>
      <c r="K142" s="983"/>
      <c r="L142" s="980" t="s">
        <v>124</v>
      </c>
      <c r="M142" s="1175"/>
      <c r="N142" s="1175">
        <f>P142+3330.22</f>
        <v>21354.920000000002</v>
      </c>
      <c r="O142" s="1175"/>
      <c r="P142" s="1207">
        <v>18024.7</v>
      </c>
      <c r="Q142" s="975" t="s">
        <v>4222</v>
      </c>
      <c r="R142" s="969" t="s">
        <v>4288</v>
      </c>
      <c r="S142" s="12"/>
    </row>
    <row r="143" spans="1:19" s="13" customFormat="1" ht="33.75" customHeight="1" x14ac:dyDescent="0.25">
      <c r="A143" s="964"/>
      <c r="B143" s="964"/>
      <c r="C143" s="964"/>
      <c r="D143" s="964"/>
      <c r="E143" s="1119"/>
      <c r="F143" s="964"/>
      <c r="G143" s="964"/>
      <c r="H143" s="335" t="s">
        <v>1351</v>
      </c>
      <c r="I143" s="11" t="s">
        <v>1689</v>
      </c>
      <c r="J143" s="975"/>
      <c r="K143" s="983"/>
      <c r="L143" s="980"/>
      <c r="M143" s="1175"/>
      <c r="N143" s="1175"/>
      <c r="O143" s="1175"/>
      <c r="P143" s="1207"/>
      <c r="Q143" s="975"/>
      <c r="R143" s="970"/>
      <c r="S143" s="12"/>
    </row>
    <row r="144" spans="1:19" s="13" customFormat="1" ht="31.5" customHeight="1" x14ac:dyDescent="0.25">
      <c r="A144" s="964"/>
      <c r="B144" s="964"/>
      <c r="C144" s="964"/>
      <c r="D144" s="964"/>
      <c r="E144" s="1119"/>
      <c r="F144" s="964"/>
      <c r="G144" s="964"/>
      <c r="H144" s="335" t="s">
        <v>1173</v>
      </c>
      <c r="I144" s="11" t="s">
        <v>1235</v>
      </c>
      <c r="J144" s="975"/>
      <c r="K144" s="983"/>
      <c r="L144" s="980"/>
      <c r="M144" s="1175"/>
      <c r="N144" s="1175"/>
      <c r="O144" s="1175"/>
      <c r="P144" s="1207"/>
      <c r="Q144" s="975"/>
      <c r="R144" s="970"/>
      <c r="S144" s="12"/>
    </row>
    <row r="145" spans="1:19" s="13" customFormat="1" ht="37.5" customHeight="1" x14ac:dyDescent="0.25">
      <c r="A145" s="964"/>
      <c r="B145" s="964"/>
      <c r="C145" s="964"/>
      <c r="D145" s="964"/>
      <c r="E145" s="1119"/>
      <c r="F145" s="964"/>
      <c r="G145" s="964"/>
      <c r="H145" s="335" t="s">
        <v>1805</v>
      </c>
      <c r="I145" s="11" t="s">
        <v>1689</v>
      </c>
      <c r="J145" s="975"/>
      <c r="K145" s="983"/>
      <c r="L145" s="980"/>
      <c r="M145" s="1175"/>
      <c r="N145" s="1175"/>
      <c r="O145" s="1175"/>
      <c r="P145" s="1207"/>
      <c r="Q145" s="975"/>
      <c r="R145" s="971"/>
      <c r="S145" s="12"/>
    </row>
    <row r="146" spans="1:19" s="13" customFormat="1" ht="50.25" customHeight="1" x14ac:dyDescent="0.25">
      <c r="A146" s="964">
        <v>31</v>
      </c>
      <c r="B146" s="964">
        <v>1</v>
      </c>
      <c r="C146" s="964">
        <v>1</v>
      </c>
      <c r="D146" s="964">
        <v>6</v>
      </c>
      <c r="E146" s="1290" t="s">
        <v>4289</v>
      </c>
      <c r="F146" s="975" t="s">
        <v>4290</v>
      </c>
      <c r="G146" s="964" t="s">
        <v>181</v>
      </c>
      <c r="H146" s="335" t="s">
        <v>118</v>
      </c>
      <c r="I146" s="11" t="s">
        <v>39</v>
      </c>
      <c r="J146" s="975" t="s">
        <v>4291</v>
      </c>
      <c r="K146" s="980"/>
      <c r="L146" s="980" t="s">
        <v>124</v>
      </c>
      <c r="M146" s="1175"/>
      <c r="N146" s="1175">
        <f>P146+790</f>
        <v>97040</v>
      </c>
      <c r="O146" s="1175"/>
      <c r="P146" s="1175">
        <v>96250</v>
      </c>
      <c r="Q146" s="975" t="s">
        <v>4292</v>
      </c>
      <c r="R146" s="964" t="s">
        <v>4198</v>
      </c>
      <c r="S146" s="12"/>
    </row>
    <row r="147" spans="1:19" s="13" customFormat="1" ht="103.5" customHeight="1" x14ac:dyDescent="0.25">
      <c r="A147" s="964"/>
      <c r="B147" s="964"/>
      <c r="C147" s="964"/>
      <c r="D147" s="964"/>
      <c r="E147" s="1290"/>
      <c r="F147" s="975"/>
      <c r="G147" s="964"/>
      <c r="H147" s="335" t="s">
        <v>155</v>
      </c>
      <c r="I147" s="11" t="s">
        <v>4293</v>
      </c>
      <c r="J147" s="975"/>
      <c r="K147" s="980"/>
      <c r="L147" s="980"/>
      <c r="M147" s="1175"/>
      <c r="N147" s="1175"/>
      <c r="O147" s="1175"/>
      <c r="P147" s="1175"/>
      <c r="Q147" s="975"/>
      <c r="R147" s="964"/>
      <c r="S147" s="12"/>
    </row>
    <row r="148" spans="1:19" s="13" customFormat="1" ht="36" customHeight="1" x14ac:dyDescent="0.25">
      <c r="A148" s="964">
        <v>32</v>
      </c>
      <c r="B148" s="964">
        <v>2</v>
      </c>
      <c r="C148" s="964">
        <v>1</v>
      </c>
      <c r="D148" s="964">
        <v>6</v>
      </c>
      <c r="E148" s="1290" t="s">
        <v>4190</v>
      </c>
      <c r="F148" s="975" t="s">
        <v>4294</v>
      </c>
      <c r="G148" s="964" t="s">
        <v>4295</v>
      </c>
      <c r="H148" s="335" t="s">
        <v>1373</v>
      </c>
      <c r="I148" s="301">
        <v>2</v>
      </c>
      <c r="J148" s="975" t="s">
        <v>4296</v>
      </c>
      <c r="K148" s="964"/>
      <c r="L148" s="964" t="s">
        <v>124</v>
      </c>
      <c r="M148" s="1175"/>
      <c r="N148" s="1175">
        <f>P148+17491.68</f>
        <v>131116.92000000001</v>
      </c>
      <c r="O148" s="1175"/>
      <c r="P148" s="1175">
        <v>113625.24</v>
      </c>
      <c r="Q148" s="964" t="s">
        <v>4172</v>
      </c>
      <c r="R148" s="964" t="s">
        <v>4297</v>
      </c>
      <c r="S148" s="12"/>
    </row>
    <row r="149" spans="1:19" s="13" customFormat="1" ht="39.75" customHeight="1" x14ac:dyDescent="0.25">
      <c r="A149" s="964"/>
      <c r="B149" s="964"/>
      <c r="C149" s="964"/>
      <c r="D149" s="964"/>
      <c r="E149" s="1290"/>
      <c r="F149" s="975"/>
      <c r="G149" s="964"/>
      <c r="H149" s="335" t="s">
        <v>1520</v>
      </c>
      <c r="I149" s="301">
        <v>55000</v>
      </c>
      <c r="J149" s="975"/>
      <c r="K149" s="964"/>
      <c r="L149" s="964"/>
      <c r="M149" s="1175"/>
      <c r="N149" s="1175"/>
      <c r="O149" s="1175"/>
      <c r="P149" s="1175"/>
      <c r="Q149" s="964"/>
      <c r="R149" s="964"/>
      <c r="S149" s="12"/>
    </row>
    <row r="150" spans="1:19" s="13" customFormat="1" ht="27.75" customHeight="1" x14ac:dyDescent="0.25">
      <c r="A150" s="964"/>
      <c r="B150" s="964"/>
      <c r="C150" s="964"/>
      <c r="D150" s="964"/>
      <c r="E150" s="1290"/>
      <c r="F150" s="975"/>
      <c r="G150" s="964"/>
      <c r="H150" s="335" t="s">
        <v>71</v>
      </c>
      <c r="I150" s="301">
        <v>4</v>
      </c>
      <c r="J150" s="975"/>
      <c r="K150" s="964"/>
      <c r="L150" s="964"/>
      <c r="M150" s="1175"/>
      <c r="N150" s="1175"/>
      <c r="O150" s="1175"/>
      <c r="P150" s="1175"/>
      <c r="Q150" s="964"/>
      <c r="R150" s="964"/>
      <c r="S150" s="12"/>
    </row>
    <row r="151" spans="1:19" s="13" customFormat="1" ht="78" customHeight="1" x14ac:dyDescent="0.25">
      <c r="A151" s="964"/>
      <c r="B151" s="964"/>
      <c r="C151" s="964"/>
      <c r="D151" s="964"/>
      <c r="E151" s="1290"/>
      <c r="F151" s="975"/>
      <c r="G151" s="964"/>
      <c r="H151" s="335" t="s">
        <v>1405</v>
      </c>
      <c r="I151" s="301">
        <v>39</v>
      </c>
      <c r="J151" s="975"/>
      <c r="K151" s="964"/>
      <c r="L151" s="964"/>
      <c r="M151" s="1175"/>
      <c r="N151" s="1175"/>
      <c r="O151" s="1175"/>
      <c r="P151" s="1175"/>
      <c r="Q151" s="964"/>
      <c r="R151" s="964"/>
      <c r="S151" s="12"/>
    </row>
    <row r="152" spans="1:19" s="13" customFormat="1" ht="27.75" customHeight="1" x14ac:dyDescent="0.25">
      <c r="A152" s="964">
        <v>33</v>
      </c>
      <c r="B152" s="964">
        <v>2</v>
      </c>
      <c r="C152" s="964">
        <v>1</v>
      </c>
      <c r="D152" s="964">
        <v>6</v>
      </c>
      <c r="E152" s="1119" t="s">
        <v>4298</v>
      </c>
      <c r="F152" s="964" t="s">
        <v>4299</v>
      </c>
      <c r="G152" s="964" t="s">
        <v>4300</v>
      </c>
      <c r="H152" s="335" t="s">
        <v>1373</v>
      </c>
      <c r="I152" s="301">
        <v>1</v>
      </c>
      <c r="J152" s="964" t="s">
        <v>4301</v>
      </c>
      <c r="K152" s="964"/>
      <c r="L152" s="964" t="s">
        <v>52</v>
      </c>
      <c r="M152" s="1175"/>
      <c r="N152" s="1175">
        <f>P152+6311.2</f>
        <v>63699.32</v>
      </c>
      <c r="O152" s="1175"/>
      <c r="P152" s="1175">
        <v>57388.12</v>
      </c>
      <c r="Q152" s="964" t="s">
        <v>4302</v>
      </c>
      <c r="R152" s="964" t="s">
        <v>4303</v>
      </c>
      <c r="S152" s="12"/>
    </row>
    <row r="153" spans="1:19" s="13" customFormat="1" ht="31.5" customHeight="1" x14ac:dyDescent="0.25">
      <c r="A153" s="964"/>
      <c r="B153" s="964"/>
      <c r="C153" s="964"/>
      <c r="D153" s="964"/>
      <c r="E153" s="1119"/>
      <c r="F153" s="964"/>
      <c r="G153" s="964"/>
      <c r="H153" s="335" t="s">
        <v>1520</v>
      </c>
      <c r="I153" s="301">
        <v>10000</v>
      </c>
      <c r="J153" s="964"/>
      <c r="K153" s="964"/>
      <c r="L153" s="964"/>
      <c r="M153" s="1175"/>
      <c r="N153" s="1175"/>
      <c r="O153" s="1175"/>
      <c r="P153" s="1175"/>
      <c r="Q153" s="964"/>
      <c r="R153" s="964"/>
      <c r="S153" s="12"/>
    </row>
    <row r="154" spans="1:19" s="13" customFormat="1" ht="32.25" customHeight="1" x14ac:dyDescent="0.25">
      <c r="A154" s="964"/>
      <c r="B154" s="964"/>
      <c r="C154" s="964"/>
      <c r="D154" s="964"/>
      <c r="E154" s="1119"/>
      <c r="F154" s="964"/>
      <c r="G154" s="964"/>
      <c r="H154" s="335" t="s">
        <v>1423</v>
      </c>
      <c r="I154" s="301">
        <v>3</v>
      </c>
      <c r="J154" s="964"/>
      <c r="K154" s="964"/>
      <c r="L154" s="964"/>
      <c r="M154" s="1175"/>
      <c r="N154" s="1175"/>
      <c r="O154" s="1175"/>
      <c r="P154" s="1175"/>
      <c r="Q154" s="964"/>
      <c r="R154" s="964"/>
      <c r="S154" s="12"/>
    </row>
    <row r="155" spans="1:19" s="13" customFormat="1" ht="26.25" customHeight="1" x14ac:dyDescent="0.25">
      <c r="A155" s="964"/>
      <c r="B155" s="964"/>
      <c r="C155" s="964"/>
      <c r="D155" s="964"/>
      <c r="E155" s="1119"/>
      <c r="F155" s="964"/>
      <c r="G155" s="964"/>
      <c r="H155" s="335" t="s">
        <v>1414</v>
      </c>
      <c r="I155" s="301">
        <v>4</v>
      </c>
      <c r="J155" s="964"/>
      <c r="K155" s="964"/>
      <c r="L155" s="964"/>
      <c r="M155" s="1175"/>
      <c r="N155" s="1175"/>
      <c r="O155" s="1175"/>
      <c r="P155" s="1175"/>
      <c r="Q155" s="964"/>
      <c r="R155" s="964"/>
      <c r="S155" s="12"/>
    </row>
    <row r="156" spans="1:19" s="13" customFormat="1" ht="30" customHeight="1" x14ac:dyDescent="0.25">
      <c r="A156" s="964"/>
      <c r="B156" s="964"/>
      <c r="C156" s="964"/>
      <c r="D156" s="964"/>
      <c r="E156" s="1119"/>
      <c r="F156" s="964"/>
      <c r="G156" s="964"/>
      <c r="H156" s="335" t="s">
        <v>4304</v>
      </c>
      <c r="I156" s="301">
        <v>122</v>
      </c>
      <c r="J156" s="964"/>
      <c r="K156" s="964"/>
      <c r="L156" s="964"/>
      <c r="M156" s="1175"/>
      <c r="N156" s="1175"/>
      <c r="O156" s="1175"/>
      <c r="P156" s="1175"/>
      <c r="Q156" s="964"/>
      <c r="R156" s="964"/>
      <c r="S156" s="12"/>
    </row>
    <row r="157" spans="1:19" s="13" customFormat="1" ht="29.25" customHeight="1" x14ac:dyDescent="0.25">
      <c r="A157" s="964">
        <v>34</v>
      </c>
      <c r="B157" s="964">
        <v>1</v>
      </c>
      <c r="C157" s="964">
        <v>1</v>
      </c>
      <c r="D157" s="964">
        <v>6</v>
      </c>
      <c r="E157" s="1290" t="s">
        <v>4305</v>
      </c>
      <c r="F157" s="975" t="s">
        <v>4306</v>
      </c>
      <c r="G157" s="964" t="s">
        <v>4307</v>
      </c>
      <c r="H157" s="335" t="s">
        <v>3016</v>
      </c>
      <c r="I157" s="301">
        <v>1</v>
      </c>
      <c r="J157" s="975" t="s">
        <v>4308</v>
      </c>
      <c r="K157" s="964"/>
      <c r="L157" s="964" t="s">
        <v>73</v>
      </c>
      <c r="M157" s="1175"/>
      <c r="N157" s="1175">
        <f>P157+18976.87</f>
        <v>97400.62</v>
      </c>
      <c r="O157" s="1175"/>
      <c r="P157" s="1175">
        <v>78423.75</v>
      </c>
      <c r="Q157" s="975" t="s">
        <v>4309</v>
      </c>
      <c r="R157" s="964" t="s">
        <v>4164</v>
      </c>
      <c r="S157" s="12"/>
    </row>
    <row r="158" spans="1:19" s="13" customFormat="1" ht="41.25" customHeight="1" x14ac:dyDescent="0.25">
      <c r="A158" s="964"/>
      <c r="B158" s="964"/>
      <c r="C158" s="964"/>
      <c r="D158" s="964"/>
      <c r="E158" s="1290"/>
      <c r="F158" s="975"/>
      <c r="G158" s="964"/>
      <c r="H158" s="335" t="s">
        <v>4229</v>
      </c>
      <c r="I158" s="301">
        <v>1500</v>
      </c>
      <c r="J158" s="975"/>
      <c r="K158" s="964"/>
      <c r="L158" s="964"/>
      <c r="M158" s="1175"/>
      <c r="N158" s="1175"/>
      <c r="O158" s="1175"/>
      <c r="P158" s="1175"/>
      <c r="Q158" s="975"/>
      <c r="R158" s="964"/>
      <c r="S158" s="12"/>
    </row>
    <row r="159" spans="1:19" s="13" customFormat="1" ht="36" customHeight="1" x14ac:dyDescent="0.25">
      <c r="A159" s="964"/>
      <c r="B159" s="964"/>
      <c r="C159" s="964"/>
      <c r="D159" s="964"/>
      <c r="E159" s="1290"/>
      <c r="F159" s="975"/>
      <c r="G159" s="964"/>
      <c r="H159" s="335" t="s">
        <v>1515</v>
      </c>
      <c r="I159" s="301">
        <v>10</v>
      </c>
      <c r="J159" s="975"/>
      <c r="K159" s="964"/>
      <c r="L159" s="964"/>
      <c r="M159" s="1175"/>
      <c r="N159" s="1175"/>
      <c r="O159" s="1175"/>
      <c r="P159" s="1175"/>
      <c r="Q159" s="975"/>
      <c r="R159" s="964"/>
      <c r="S159" s="12"/>
    </row>
    <row r="160" spans="1:19" s="13" customFormat="1" ht="30" customHeight="1" x14ac:dyDescent="0.25">
      <c r="A160" s="964"/>
      <c r="B160" s="964"/>
      <c r="C160" s="964"/>
      <c r="D160" s="964"/>
      <c r="E160" s="1290"/>
      <c r="F160" s="975"/>
      <c r="G160" s="964"/>
      <c r="H160" s="335" t="s">
        <v>4304</v>
      </c>
      <c r="I160" s="301">
        <v>41</v>
      </c>
      <c r="J160" s="975"/>
      <c r="K160" s="964"/>
      <c r="L160" s="964"/>
      <c r="M160" s="1175"/>
      <c r="N160" s="1175"/>
      <c r="O160" s="1175"/>
      <c r="P160" s="1175"/>
      <c r="Q160" s="975"/>
      <c r="R160" s="964"/>
      <c r="S160" s="12"/>
    </row>
    <row r="161" spans="1:19" s="13" customFormat="1" ht="84.75" customHeight="1" x14ac:dyDescent="0.25">
      <c r="A161" s="964">
        <v>35</v>
      </c>
      <c r="B161" s="964">
        <v>1</v>
      </c>
      <c r="C161" s="964">
        <v>1</v>
      </c>
      <c r="D161" s="964">
        <v>6</v>
      </c>
      <c r="E161" s="1119" t="s">
        <v>4310</v>
      </c>
      <c r="F161" s="975" t="s">
        <v>4311</v>
      </c>
      <c r="G161" s="964" t="s">
        <v>80</v>
      </c>
      <c r="H161" s="335" t="s">
        <v>1145</v>
      </c>
      <c r="I161" s="301">
        <v>4</v>
      </c>
      <c r="J161" s="975" t="s">
        <v>4312</v>
      </c>
      <c r="K161" s="964"/>
      <c r="L161" s="964" t="s">
        <v>124</v>
      </c>
      <c r="M161" s="1175"/>
      <c r="N161" s="1175">
        <f>P161+5000</f>
        <v>44771.15</v>
      </c>
      <c r="O161" s="1175"/>
      <c r="P161" s="1175">
        <v>39771.15</v>
      </c>
      <c r="Q161" s="964" t="s">
        <v>4205</v>
      </c>
      <c r="R161" s="964" t="s">
        <v>4313</v>
      </c>
      <c r="S161" s="12"/>
    </row>
    <row r="162" spans="1:19" s="13" customFormat="1" ht="70.5" customHeight="1" x14ac:dyDescent="0.25">
      <c r="A162" s="964"/>
      <c r="B162" s="964"/>
      <c r="C162" s="964"/>
      <c r="D162" s="964"/>
      <c r="E162" s="1119"/>
      <c r="F162" s="975"/>
      <c r="G162" s="964"/>
      <c r="H162" s="335" t="s">
        <v>165</v>
      </c>
      <c r="I162" s="301">
        <v>180</v>
      </c>
      <c r="J162" s="975"/>
      <c r="K162" s="964"/>
      <c r="L162" s="964"/>
      <c r="M162" s="1175"/>
      <c r="N162" s="1175"/>
      <c r="O162" s="1175"/>
      <c r="P162" s="1175"/>
      <c r="Q162" s="964"/>
      <c r="R162" s="964"/>
      <c r="S162" s="12"/>
    </row>
    <row r="163" spans="1:19" s="22" customFormat="1" ht="30.75" customHeight="1" x14ac:dyDescent="0.25">
      <c r="A163" s="969">
        <v>36</v>
      </c>
      <c r="B163" s="960">
        <v>3</v>
      </c>
      <c r="C163" s="964">
        <v>1</v>
      </c>
      <c r="D163" s="964">
        <v>9</v>
      </c>
      <c r="E163" s="964" t="s">
        <v>4314</v>
      </c>
      <c r="F163" s="1213" t="s">
        <v>4315</v>
      </c>
      <c r="G163" s="969" t="s">
        <v>329</v>
      </c>
      <c r="H163" s="301" t="s">
        <v>4316</v>
      </c>
      <c r="I163" s="301">
        <v>1</v>
      </c>
      <c r="J163" s="969" t="s">
        <v>4317</v>
      </c>
      <c r="K163" s="964"/>
      <c r="L163" s="964" t="s">
        <v>81</v>
      </c>
      <c r="M163" s="1175"/>
      <c r="N163" s="1166">
        <v>49501</v>
      </c>
      <c r="O163" s="1166"/>
      <c r="P163" s="1166">
        <v>38423</v>
      </c>
      <c r="Q163" s="969" t="s">
        <v>4292</v>
      </c>
      <c r="R163" s="969" t="s">
        <v>4198</v>
      </c>
    </row>
    <row r="164" spans="1:19" s="22" customFormat="1" ht="32.25" customHeight="1" x14ac:dyDescent="0.25">
      <c r="A164" s="970"/>
      <c r="B164" s="961"/>
      <c r="C164" s="964"/>
      <c r="D164" s="964"/>
      <c r="E164" s="964"/>
      <c r="F164" s="1208"/>
      <c r="G164" s="971"/>
      <c r="H164" s="301" t="s">
        <v>767</v>
      </c>
      <c r="I164" s="301">
        <v>1000</v>
      </c>
      <c r="J164" s="970"/>
      <c r="K164" s="964"/>
      <c r="L164" s="964"/>
      <c r="M164" s="1175"/>
      <c r="N164" s="1167"/>
      <c r="O164" s="1167"/>
      <c r="P164" s="1167"/>
      <c r="Q164" s="970"/>
      <c r="R164" s="970"/>
    </row>
    <row r="165" spans="1:19" s="22" customFormat="1" x14ac:dyDescent="0.25">
      <c r="A165" s="970"/>
      <c r="B165" s="961"/>
      <c r="C165" s="964"/>
      <c r="D165" s="964"/>
      <c r="E165" s="964"/>
      <c r="F165" s="1208"/>
      <c r="G165" s="964" t="s">
        <v>4318</v>
      </c>
      <c r="H165" s="1295" t="s">
        <v>4319</v>
      </c>
      <c r="I165" s="969">
        <v>50</v>
      </c>
      <c r="J165" s="970"/>
      <c r="K165" s="964"/>
      <c r="L165" s="964"/>
      <c r="M165" s="1175"/>
      <c r="N165" s="1167"/>
      <c r="O165" s="1167"/>
      <c r="P165" s="1167"/>
      <c r="Q165" s="970"/>
      <c r="R165" s="970"/>
    </row>
    <row r="166" spans="1:19" s="22" customFormat="1" x14ac:dyDescent="0.25">
      <c r="A166" s="970"/>
      <c r="B166" s="961"/>
      <c r="C166" s="964"/>
      <c r="D166" s="964"/>
      <c r="E166" s="964"/>
      <c r="F166" s="1208"/>
      <c r="G166" s="964"/>
      <c r="H166" s="1296"/>
      <c r="I166" s="970"/>
      <c r="J166" s="970"/>
      <c r="K166" s="964"/>
      <c r="L166" s="964"/>
      <c r="M166" s="1175"/>
      <c r="N166" s="1167"/>
      <c r="O166" s="1167"/>
      <c r="P166" s="1167"/>
      <c r="Q166" s="970"/>
      <c r="R166" s="970"/>
    </row>
    <row r="167" spans="1:19" s="22" customFormat="1" ht="21.75" customHeight="1" x14ac:dyDescent="0.25">
      <c r="A167" s="971"/>
      <c r="B167" s="962"/>
      <c r="C167" s="964"/>
      <c r="D167" s="964"/>
      <c r="E167" s="964"/>
      <c r="F167" s="1209"/>
      <c r="G167" s="964"/>
      <c r="H167" s="1297"/>
      <c r="I167" s="971"/>
      <c r="J167" s="971"/>
      <c r="K167" s="964"/>
      <c r="L167" s="964"/>
      <c r="M167" s="1175"/>
      <c r="N167" s="1168"/>
      <c r="O167" s="1168"/>
      <c r="P167" s="1168"/>
      <c r="Q167" s="971"/>
      <c r="R167" s="971"/>
    </row>
    <row r="170" spans="1:19" x14ac:dyDescent="0.25">
      <c r="M170" s="1108" t="s">
        <v>262</v>
      </c>
      <c r="N170" s="1109"/>
      <c r="O170" s="1110" t="s">
        <v>263</v>
      </c>
      <c r="P170" s="1110"/>
    </row>
    <row r="171" spans="1:19" x14ac:dyDescent="0.25">
      <c r="M171" s="60" t="s">
        <v>264</v>
      </c>
      <c r="N171" s="60" t="s">
        <v>265</v>
      </c>
      <c r="O171" s="60" t="s">
        <v>264</v>
      </c>
      <c r="P171" s="60" t="s">
        <v>265</v>
      </c>
    </row>
    <row r="172" spans="1:19" x14ac:dyDescent="0.25">
      <c r="M172" s="61">
        <v>5</v>
      </c>
      <c r="N172" s="377">
        <v>291289.05</v>
      </c>
      <c r="O172" s="333">
        <v>31</v>
      </c>
      <c r="P172" s="384">
        <v>1333706.2</v>
      </c>
    </row>
    <row r="174" spans="1:19" x14ac:dyDescent="0.25">
      <c r="N174" s="2"/>
    </row>
    <row r="175" spans="1:19" x14ac:dyDescent="0.25">
      <c r="N175" s="2"/>
    </row>
  </sheetData>
  <mergeCells count="624">
    <mergeCell ref="M170:N170"/>
    <mergeCell ref="O170:P170"/>
    <mergeCell ref="Q163:Q167"/>
    <mergeCell ref="R163:R167"/>
    <mergeCell ref="G165:G167"/>
    <mergeCell ref="H165:H167"/>
    <mergeCell ref="I165:I167"/>
    <mergeCell ref="Q161:Q162"/>
    <mergeCell ref="R161:R162"/>
    <mergeCell ref="L163:L167"/>
    <mergeCell ref="M163:M167"/>
    <mergeCell ref="N163:N167"/>
    <mergeCell ref="O163:O167"/>
    <mergeCell ref="P163:P167"/>
    <mergeCell ref="A163:A167"/>
    <mergeCell ref="B163:B167"/>
    <mergeCell ref="C163:C167"/>
    <mergeCell ref="D163:D167"/>
    <mergeCell ref="E163:E167"/>
    <mergeCell ref="F163:F167"/>
    <mergeCell ref="G163:G164"/>
    <mergeCell ref="J163:J167"/>
    <mergeCell ref="K163:K167"/>
    <mergeCell ref="O157:O160"/>
    <mergeCell ref="P157:P160"/>
    <mergeCell ref="Q157:Q160"/>
    <mergeCell ref="R157:R160"/>
    <mergeCell ref="A161:A162"/>
    <mergeCell ref="B161:B162"/>
    <mergeCell ref="C161:C162"/>
    <mergeCell ref="D161:D162"/>
    <mergeCell ref="E161:E162"/>
    <mergeCell ref="F161:F162"/>
    <mergeCell ref="G161:G162"/>
    <mergeCell ref="J161:J162"/>
    <mergeCell ref="K161:K162"/>
    <mergeCell ref="L161:L162"/>
    <mergeCell ref="M161:M162"/>
    <mergeCell ref="N161:N162"/>
    <mergeCell ref="O161:O162"/>
    <mergeCell ref="P161:P162"/>
    <mergeCell ref="A157:A160"/>
    <mergeCell ref="B157:B160"/>
    <mergeCell ref="C157:C160"/>
    <mergeCell ref="K157:K160"/>
    <mergeCell ref="L148:L151"/>
    <mergeCell ref="M148:M151"/>
    <mergeCell ref="N148:N151"/>
    <mergeCell ref="E148:E151"/>
    <mergeCell ref="F148:F151"/>
    <mergeCell ref="G148:G151"/>
    <mergeCell ref="J148:J151"/>
    <mergeCell ref="K148:K151"/>
    <mergeCell ref="L157:L160"/>
    <mergeCell ref="M157:M160"/>
    <mergeCell ref="N157:N160"/>
    <mergeCell ref="A148:A151"/>
    <mergeCell ref="B148:B151"/>
    <mergeCell ref="C148:C151"/>
    <mergeCell ref="D148:D151"/>
    <mergeCell ref="D157:D160"/>
    <mergeCell ref="E157:E160"/>
    <mergeCell ref="F157:F160"/>
    <mergeCell ref="G157:G160"/>
    <mergeCell ref="J157:J160"/>
    <mergeCell ref="M142:M145"/>
    <mergeCell ref="N142:N145"/>
    <mergeCell ref="O142:O145"/>
    <mergeCell ref="P142:P145"/>
    <mergeCell ref="O148:O151"/>
    <mergeCell ref="P148:P151"/>
    <mergeCell ref="Q148:Q151"/>
    <mergeCell ref="R148:R151"/>
    <mergeCell ref="A152:A156"/>
    <mergeCell ref="B152:B156"/>
    <mergeCell ref="C152:C156"/>
    <mergeCell ref="D152:D156"/>
    <mergeCell ref="E152:E156"/>
    <mergeCell ref="F152:F156"/>
    <mergeCell ref="G152:G156"/>
    <mergeCell ref="J152:J156"/>
    <mergeCell ref="K152:K156"/>
    <mergeCell ref="L152:L156"/>
    <mergeCell ref="M152:M156"/>
    <mergeCell ref="N152:N156"/>
    <mergeCell ref="O152:O156"/>
    <mergeCell ref="P152:P156"/>
    <mergeCell ref="Q152:Q156"/>
    <mergeCell ref="R152:R156"/>
    <mergeCell ref="A137:A141"/>
    <mergeCell ref="B137:B141"/>
    <mergeCell ref="C137:C141"/>
    <mergeCell ref="D137:D141"/>
    <mergeCell ref="E137:E141"/>
    <mergeCell ref="Q142:Q145"/>
    <mergeCell ref="R142:R145"/>
    <mergeCell ref="A146:A147"/>
    <mergeCell ref="B146:B147"/>
    <mergeCell ref="C146:C147"/>
    <mergeCell ref="D146:D147"/>
    <mergeCell ref="E146:E147"/>
    <mergeCell ref="F146:F147"/>
    <mergeCell ref="G146:G147"/>
    <mergeCell ref="J146:J147"/>
    <mergeCell ref="K146:K147"/>
    <mergeCell ref="L146:L147"/>
    <mergeCell ref="M146:M147"/>
    <mergeCell ref="N146:N147"/>
    <mergeCell ref="O146:O147"/>
    <mergeCell ref="P146:P147"/>
    <mergeCell ref="Q146:Q147"/>
    <mergeCell ref="R146:R147"/>
    <mergeCell ref="L142:L145"/>
    <mergeCell ref="A142:A145"/>
    <mergeCell ref="B142:B145"/>
    <mergeCell ref="C142:C145"/>
    <mergeCell ref="D142:D145"/>
    <mergeCell ref="E142:E145"/>
    <mergeCell ref="F142:F145"/>
    <mergeCell ref="G142:G145"/>
    <mergeCell ref="J142:J145"/>
    <mergeCell ref="K142:K145"/>
    <mergeCell ref="G130:G133"/>
    <mergeCell ref="G134:G135"/>
    <mergeCell ref="R137:R141"/>
    <mergeCell ref="G139:G141"/>
    <mergeCell ref="Q137:Q141"/>
    <mergeCell ref="F137:F141"/>
    <mergeCell ref="G137:G138"/>
    <mergeCell ref="J137:J141"/>
    <mergeCell ref="M137:M141"/>
    <mergeCell ref="N137:N141"/>
    <mergeCell ref="O137:O141"/>
    <mergeCell ref="P137:P141"/>
    <mergeCell ref="K137:K141"/>
    <mergeCell ref="L137:L141"/>
    <mergeCell ref="O119:O121"/>
    <mergeCell ref="P119:P121"/>
    <mergeCell ref="Q119:Q121"/>
    <mergeCell ref="R119:R121"/>
    <mergeCell ref="A122:A136"/>
    <mergeCell ref="B122:B136"/>
    <mergeCell ref="C122:C136"/>
    <mergeCell ref="D122:D136"/>
    <mergeCell ref="E122:E136"/>
    <mergeCell ref="F122:F136"/>
    <mergeCell ref="G122:G125"/>
    <mergeCell ref="J122:J136"/>
    <mergeCell ref="K122:K136"/>
    <mergeCell ref="L122:L136"/>
    <mergeCell ref="M122:M136"/>
    <mergeCell ref="N122:N136"/>
    <mergeCell ref="O122:O136"/>
    <mergeCell ref="P122:P136"/>
    <mergeCell ref="A119:A121"/>
    <mergeCell ref="B119:B121"/>
    <mergeCell ref="C119:C121"/>
    <mergeCell ref="Q122:Q136"/>
    <mergeCell ref="R122:R136"/>
    <mergeCell ref="G126:G129"/>
    <mergeCell ref="D119:D121"/>
    <mergeCell ref="E119:E121"/>
    <mergeCell ref="F119:F121"/>
    <mergeCell ref="G119:G121"/>
    <mergeCell ref="J119:J121"/>
    <mergeCell ref="K119:K121"/>
    <mergeCell ref="L112:L115"/>
    <mergeCell ref="M112:M115"/>
    <mergeCell ref="N112:N115"/>
    <mergeCell ref="D112:D115"/>
    <mergeCell ref="E112:E115"/>
    <mergeCell ref="F112:F115"/>
    <mergeCell ref="G112:G115"/>
    <mergeCell ref="J112:J115"/>
    <mergeCell ref="K112:K115"/>
    <mergeCell ref="L119:L121"/>
    <mergeCell ref="M119:M121"/>
    <mergeCell ref="N119:N121"/>
    <mergeCell ref="O112:O115"/>
    <mergeCell ref="P112:P115"/>
    <mergeCell ref="Q112:Q115"/>
    <mergeCell ref="R112:R115"/>
    <mergeCell ref="A116:A118"/>
    <mergeCell ref="B116:B118"/>
    <mergeCell ref="C116:C118"/>
    <mergeCell ref="D116:D118"/>
    <mergeCell ref="E116:E118"/>
    <mergeCell ref="F116:F118"/>
    <mergeCell ref="G116:G118"/>
    <mergeCell ref="J116:J118"/>
    <mergeCell ref="K116:K118"/>
    <mergeCell ref="L116:L118"/>
    <mergeCell ref="M116:M118"/>
    <mergeCell ref="N116:N118"/>
    <mergeCell ref="O116:O118"/>
    <mergeCell ref="P116:P118"/>
    <mergeCell ref="Q116:Q118"/>
    <mergeCell ref="R116:R118"/>
    <mergeCell ref="A112:A115"/>
    <mergeCell ref="B112:B115"/>
    <mergeCell ref="C112:C115"/>
    <mergeCell ref="R106:R111"/>
    <mergeCell ref="G108:G109"/>
    <mergeCell ref="J108:J109"/>
    <mergeCell ref="G110:G111"/>
    <mergeCell ref="J110:J111"/>
    <mergeCell ref="M106:M111"/>
    <mergeCell ref="N106:N111"/>
    <mergeCell ref="O106:O111"/>
    <mergeCell ref="P106:P111"/>
    <mergeCell ref="Q106:Q111"/>
    <mergeCell ref="F106:F111"/>
    <mergeCell ref="G106:G107"/>
    <mergeCell ref="J106:J107"/>
    <mergeCell ref="K106:K111"/>
    <mergeCell ref="L106:L111"/>
    <mergeCell ref="A106:A111"/>
    <mergeCell ref="B106:B111"/>
    <mergeCell ref="C106:C111"/>
    <mergeCell ref="D106:D111"/>
    <mergeCell ref="E106:E111"/>
    <mergeCell ref="O104:O105"/>
    <mergeCell ref="P104:P105"/>
    <mergeCell ref="Q104:Q105"/>
    <mergeCell ref="R104:R105"/>
    <mergeCell ref="L99:L103"/>
    <mergeCell ref="M99:M103"/>
    <mergeCell ref="N99:N103"/>
    <mergeCell ref="O99:O103"/>
    <mergeCell ref="P99:P103"/>
    <mergeCell ref="Q99:Q103"/>
    <mergeCell ref="R99:R103"/>
    <mergeCell ref="K104:K105"/>
    <mergeCell ref="L104:L105"/>
    <mergeCell ref="M104:M105"/>
    <mergeCell ref="N104:N105"/>
    <mergeCell ref="A99:A103"/>
    <mergeCell ref="B99:B103"/>
    <mergeCell ref="C99:C103"/>
    <mergeCell ref="D99:D103"/>
    <mergeCell ref="E99:E103"/>
    <mergeCell ref="F99:F103"/>
    <mergeCell ref="G99:G101"/>
    <mergeCell ref="J99:J103"/>
    <mergeCell ref="K99:K103"/>
    <mergeCell ref="G102:G103"/>
    <mergeCell ref="A104:A105"/>
    <mergeCell ref="B104:B105"/>
    <mergeCell ref="C104:C105"/>
    <mergeCell ref="D104:D105"/>
    <mergeCell ref="E104:E105"/>
    <mergeCell ref="F104:F105"/>
    <mergeCell ref="G104:G105"/>
    <mergeCell ref="J104:J105"/>
    <mergeCell ref="R90:R91"/>
    <mergeCell ref="A92:A98"/>
    <mergeCell ref="B92:B98"/>
    <mergeCell ref="C92:C98"/>
    <mergeCell ref="D92:D98"/>
    <mergeCell ref="E92:E98"/>
    <mergeCell ref="F92:F98"/>
    <mergeCell ref="G92:G93"/>
    <mergeCell ref="J92:J98"/>
    <mergeCell ref="K92:K98"/>
    <mergeCell ref="L92:L98"/>
    <mergeCell ref="M92:M98"/>
    <mergeCell ref="N92:N98"/>
    <mergeCell ref="O92:O98"/>
    <mergeCell ref="P92:P98"/>
    <mergeCell ref="Q92:Q98"/>
    <mergeCell ref="R92:R98"/>
    <mergeCell ref="G94:G95"/>
    <mergeCell ref="G96:G97"/>
    <mergeCell ref="R88:R89"/>
    <mergeCell ref="A90:A91"/>
    <mergeCell ref="B90:B91"/>
    <mergeCell ref="C90:C91"/>
    <mergeCell ref="D90:D91"/>
    <mergeCell ref="E90:E91"/>
    <mergeCell ref="F90:F91"/>
    <mergeCell ref="G90:G91"/>
    <mergeCell ref="J90:J91"/>
    <mergeCell ref="K90:K91"/>
    <mergeCell ref="L90:L91"/>
    <mergeCell ref="M90:M91"/>
    <mergeCell ref="N90:N91"/>
    <mergeCell ref="O90:O91"/>
    <mergeCell ref="P90:P91"/>
    <mergeCell ref="Q90:Q91"/>
    <mergeCell ref="M88:M89"/>
    <mergeCell ref="N88:N89"/>
    <mergeCell ref="O88:O89"/>
    <mergeCell ref="P88:P89"/>
    <mergeCell ref="Q88:Q89"/>
    <mergeCell ref="F88:F89"/>
    <mergeCell ref="G88:G89"/>
    <mergeCell ref="J88:J89"/>
    <mergeCell ref="K88:K89"/>
    <mergeCell ref="L88:L89"/>
    <mergeCell ref="A88:A89"/>
    <mergeCell ref="B88:B89"/>
    <mergeCell ref="C88:C89"/>
    <mergeCell ref="D88:D89"/>
    <mergeCell ref="E88:E89"/>
    <mergeCell ref="O84:O87"/>
    <mergeCell ref="P84:P87"/>
    <mergeCell ref="A84:A87"/>
    <mergeCell ref="B84:B87"/>
    <mergeCell ref="C84:C87"/>
    <mergeCell ref="D84:D87"/>
    <mergeCell ref="E84:E87"/>
    <mergeCell ref="F84:F87"/>
    <mergeCell ref="G84:G85"/>
    <mergeCell ref="J84:J87"/>
    <mergeCell ref="K84:K87"/>
    <mergeCell ref="L82:L83"/>
    <mergeCell ref="M82:M83"/>
    <mergeCell ref="N82:N83"/>
    <mergeCell ref="Q84:Q87"/>
    <mergeCell ref="R84:R87"/>
    <mergeCell ref="G86:G87"/>
    <mergeCell ref="O82:O83"/>
    <mergeCell ref="P82:P83"/>
    <mergeCell ref="Q82:Q83"/>
    <mergeCell ref="R82:R83"/>
    <mergeCell ref="L84:L87"/>
    <mergeCell ref="M84:M87"/>
    <mergeCell ref="N84:N87"/>
    <mergeCell ref="A82:A83"/>
    <mergeCell ref="B82:B83"/>
    <mergeCell ref="C82:C83"/>
    <mergeCell ref="D82:D83"/>
    <mergeCell ref="E82:E83"/>
    <mergeCell ref="F82:F83"/>
    <mergeCell ref="G82:G83"/>
    <mergeCell ref="J82:J83"/>
    <mergeCell ref="K82:K83"/>
    <mergeCell ref="R66:R74"/>
    <mergeCell ref="G70:G73"/>
    <mergeCell ref="A75:A81"/>
    <mergeCell ref="B75:B81"/>
    <mergeCell ref="C75:C81"/>
    <mergeCell ref="D75:D81"/>
    <mergeCell ref="E75:E81"/>
    <mergeCell ref="F75:F81"/>
    <mergeCell ref="G75:G77"/>
    <mergeCell ref="J75:J81"/>
    <mergeCell ref="K75:K81"/>
    <mergeCell ref="L75:L81"/>
    <mergeCell ref="M75:M81"/>
    <mergeCell ref="N75:N81"/>
    <mergeCell ref="O75:O81"/>
    <mergeCell ref="P75:P81"/>
    <mergeCell ref="Q75:Q81"/>
    <mergeCell ref="R75:R81"/>
    <mergeCell ref="G78:G79"/>
    <mergeCell ref="G80:G81"/>
    <mergeCell ref="R63:R65"/>
    <mergeCell ref="A66:A74"/>
    <mergeCell ref="B66:B74"/>
    <mergeCell ref="C66:C74"/>
    <mergeCell ref="D66:D74"/>
    <mergeCell ref="E66:E74"/>
    <mergeCell ref="F66:F74"/>
    <mergeCell ref="G66:G69"/>
    <mergeCell ref="J66:J74"/>
    <mergeCell ref="K66:K74"/>
    <mergeCell ref="L66:L74"/>
    <mergeCell ref="M66:M74"/>
    <mergeCell ref="N66:N74"/>
    <mergeCell ref="O66:O74"/>
    <mergeCell ref="P66:P74"/>
    <mergeCell ref="Q66:Q74"/>
    <mergeCell ref="M63:M65"/>
    <mergeCell ref="N63:N65"/>
    <mergeCell ref="O63:O65"/>
    <mergeCell ref="P63:P65"/>
    <mergeCell ref="Q63:Q65"/>
    <mergeCell ref="F63:F65"/>
    <mergeCell ref="G63:G65"/>
    <mergeCell ref="J63:J65"/>
    <mergeCell ref="K63:K65"/>
    <mergeCell ref="L63:L65"/>
    <mergeCell ref="A63:A65"/>
    <mergeCell ref="B63:B65"/>
    <mergeCell ref="C63:C65"/>
    <mergeCell ref="D63:D65"/>
    <mergeCell ref="E63:E65"/>
    <mergeCell ref="P57:P62"/>
    <mergeCell ref="Q57:Q62"/>
    <mergeCell ref="R57:R62"/>
    <mergeCell ref="G59:G62"/>
    <mergeCell ref="J59:J62"/>
    <mergeCell ref="R53:R56"/>
    <mergeCell ref="G55:G56"/>
    <mergeCell ref="J55:J56"/>
    <mergeCell ref="A57:A62"/>
    <mergeCell ref="B57:B62"/>
    <mergeCell ref="C57:C62"/>
    <mergeCell ref="D57:D62"/>
    <mergeCell ref="E57:E62"/>
    <mergeCell ref="F57:F62"/>
    <mergeCell ref="G57:G58"/>
    <mergeCell ref="J57:J58"/>
    <mergeCell ref="K57:K62"/>
    <mergeCell ref="L57:L62"/>
    <mergeCell ref="M57:M62"/>
    <mergeCell ref="N57:N62"/>
    <mergeCell ref="O57:O62"/>
    <mergeCell ref="M53:M56"/>
    <mergeCell ref="N53:N56"/>
    <mergeCell ref="O53:O56"/>
    <mergeCell ref="P53:P56"/>
    <mergeCell ref="Q53:Q56"/>
    <mergeCell ref="F53:F56"/>
    <mergeCell ref="G53:G54"/>
    <mergeCell ref="J53:J54"/>
    <mergeCell ref="K53:K56"/>
    <mergeCell ref="L53:L56"/>
    <mergeCell ref="A53:A56"/>
    <mergeCell ref="B53:B56"/>
    <mergeCell ref="C53:C56"/>
    <mergeCell ref="D53:D56"/>
    <mergeCell ref="E53:E56"/>
    <mergeCell ref="R47:R52"/>
    <mergeCell ref="G49:G50"/>
    <mergeCell ref="J49:J50"/>
    <mergeCell ref="G51:G52"/>
    <mergeCell ref="J51:J52"/>
    <mergeCell ref="R44:R46"/>
    <mergeCell ref="A47:A52"/>
    <mergeCell ref="B47:B52"/>
    <mergeCell ref="C47:C52"/>
    <mergeCell ref="D47:D52"/>
    <mergeCell ref="E47:E52"/>
    <mergeCell ref="F47:F52"/>
    <mergeCell ref="G47:G48"/>
    <mergeCell ref="J47:J48"/>
    <mergeCell ref="K47:K52"/>
    <mergeCell ref="L47:L52"/>
    <mergeCell ref="M47:M52"/>
    <mergeCell ref="N47:N52"/>
    <mergeCell ref="O47:O52"/>
    <mergeCell ref="P47:P52"/>
    <mergeCell ref="Q47:Q52"/>
    <mergeCell ref="L42:L43"/>
    <mergeCell ref="M42:M43"/>
    <mergeCell ref="N42:N43"/>
    <mergeCell ref="O42:O43"/>
    <mergeCell ref="P42:P43"/>
    <mergeCell ref="Q42:Q43"/>
    <mergeCell ref="R42:R43"/>
    <mergeCell ref="A44:A46"/>
    <mergeCell ref="B44:B46"/>
    <mergeCell ref="C44:C46"/>
    <mergeCell ref="D44:D46"/>
    <mergeCell ref="E44:E46"/>
    <mergeCell ref="F44:F46"/>
    <mergeCell ref="G44:G46"/>
    <mergeCell ref="J44:J46"/>
    <mergeCell ref="K44:K46"/>
    <mergeCell ref="L44:L46"/>
    <mergeCell ref="M44:M46"/>
    <mergeCell ref="N44:N46"/>
    <mergeCell ref="O44:O46"/>
    <mergeCell ref="P44:P46"/>
    <mergeCell ref="Q44:Q46"/>
    <mergeCell ref="A42:A43"/>
    <mergeCell ref="B42:B43"/>
    <mergeCell ref="C42:C43"/>
    <mergeCell ref="D42:D43"/>
    <mergeCell ref="E42:E43"/>
    <mergeCell ref="F42:F43"/>
    <mergeCell ref="G42:G43"/>
    <mergeCell ref="J42:J43"/>
    <mergeCell ref="K42:K43"/>
    <mergeCell ref="R37:R39"/>
    <mergeCell ref="A40:A41"/>
    <mergeCell ref="B40:B41"/>
    <mergeCell ref="C40:C41"/>
    <mergeCell ref="D40:D41"/>
    <mergeCell ref="E40:E41"/>
    <mergeCell ref="F40:F41"/>
    <mergeCell ref="G40:G41"/>
    <mergeCell ref="J40:J41"/>
    <mergeCell ref="K40:K41"/>
    <mergeCell ref="L40:L41"/>
    <mergeCell ref="M40:M41"/>
    <mergeCell ref="N40:N41"/>
    <mergeCell ref="O40:O41"/>
    <mergeCell ref="P40:P41"/>
    <mergeCell ref="Q40:Q41"/>
    <mergeCell ref="R40:R41"/>
    <mergeCell ref="R35:R36"/>
    <mergeCell ref="A37:A39"/>
    <mergeCell ref="B37:B39"/>
    <mergeCell ref="C37:C39"/>
    <mergeCell ref="D37:D39"/>
    <mergeCell ref="E37:E39"/>
    <mergeCell ref="F37:F39"/>
    <mergeCell ref="G37:G39"/>
    <mergeCell ref="J37:J39"/>
    <mergeCell ref="K37:K39"/>
    <mergeCell ref="L37:L39"/>
    <mergeCell ref="M37:M39"/>
    <mergeCell ref="N37:N39"/>
    <mergeCell ref="O37:O39"/>
    <mergeCell ref="P37:P39"/>
    <mergeCell ref="Q37:Q39"/>
    <mergeCell ref="M35:M36"/>
    <mergeCell ref="N35:N36"/>
    <mergeCell ref="O35:O36"/>
    <mergeCell ref="P35:P36"/>
    <mergeCell ref="Q35:Q36"/>
    <mergeCell ref="F35:F36"/>
    <mergeCell ref="G35:G36"/>
    <mergeCell ref="J35:J36"/>
    <mergeCell ref="K35:K36"/>
    <mergeCell ref="L35:L36"/>
    <mergeCell ref="A35:A36"/>
    <mergeCell ref="B35:B36"/>
    <mergeCell ref="C35:C36"/>
    <mergeCell ref="D35:D36"/>
    <mergeCell ref="E35:E36"/>
    <mergeCell ref="O29:O34"/>
    <mergeCell ref="P29:P34"/>
    <mergeCell ref="Q29:Q34"/>
    <mergeCell ref="R29:R34"/>
    <mergeCell ref="G32:G34"/>
    <mergeCell ref="Q24:Q28"/>
    <mergeCell ref="R24:R28"/>
    <mergeCell ref="G27:G28"/>
    <mergeCell ref="J27:J28"/>
    <mergeCell ref="A29:A34"/>
    <mergeCell ref="B29:B34"/>
    <mergeCell ref="C29:C34"/>
    <mergeCell ref="D29:D34"/>
    <mergeCell ref="E29:E34"/>
    <mergeCell ref="F29:F34"/>
    <mergeCell ref="G29:G31"/>
    <mergeCell ref="J29:J34"/>
    <mergeCell ref="K29:K34"/>
    <mergeCell ref="L29:L34"/>
    <mergeCell ref="M29:M34"/>
    <mergeCell ref="N29:N34"/>
    <mergeCell ref="R17:R23"/>
    <mergeCell ref="G20:G22"/>
    <mergeCell ref="A24:A28"/>
    <mergeCell ref="B24:B28"/>
    <mergeCell ref="C24:C28"/>
    <mergeCell ref="D24:D28"/>
    <mergeCell ref="E24:E28"/>
    <mergeCell ref="F24:F28"/>
    <mergeCell ref="G24:G26"/>
    <mergeCell ref="J24:J26"/>
    <mergeCell ref="K24:K28"/>
    <mergeCell ref="L24:L28"/>
    <mergeCell ref="M24:M28"/>
    <mergeCell ref="N24:N28"/>
    <mergeCell ref="O24:O28"/>
    <mergeCell ref="P24:P28"/>
    <mergeCell ref="R13:R16"/>
    <mergeCell ref="A17:A23"/>
    <mergeCell ref="B17:B23"/>
    <mergeCell ref="C17:C23"/>
    <mergeCell ref="D17:D23"/>
    <mergeCell ref="E17:E23"/>
    <mergeCell ref="F17:F23"/>
    <mergeCell ref="G17:G19"/>
    <mergeCell ref="J17:J23"/>
    <mergeCell ref="K17:K23"/>
    <mergeCell ref="L17:L23"/>
    <mergeCell ref="M17:M23"/>
    <mergeCell ref="N17:N23"/>
    <mergeCell ref="O17:O23"/>
    <mergeCell ref="P17:P23"/>
    <mergeCell ref="Q17:Q23"/>
    <mergeCell ref="M13:M16"/>
    <mergeCell ref="N13:N16"/>
    <mergeCell ref="O13:O16"/>
    <mergeCell ref="P13:P16"/>
    <mergeCell ref="Q13:Q16"/>
    <mergeCell ref="F13:F16"/>
    <mergeCell ref="G13:G16"/>
    <mergeCell ref="J13:J16"/>
    <mergeCell ref="K13:K16"/>
    <mergeCell ref="L13:L16"/>
    <mergeCell ref="A13:A16"/>
    <mergeCell ref="B13:B16"/>
    <mergeCell ref="C13:C16"/>
    <mergeCell ref="D13:D16"/>
    <mergeCell ref="E13:E16"/>
    <mergeCell ref="N7:N12"/>
    <mergeCell ref="O7:O12"/>
    <mergeCell ref="A7:A12"/>
    <mergeCell ref="B7:B12"/>
    <mergeCell ref="C7:C12"/>
    <mergeCell ref="D7:D12"/>
    <mergeCell ref="E7:E12"/>
    <mergeCell ref="F7:F12"/>
    <mergeCell ref="P7:P12"/>
    <mergeCell ref="Q7:Q12"/>
    <mergeCell ref="R7:R12"/>
    <mergeCell ref="G7:G12"/>
    <mergeCell ref="J7:J12"/>
    <mergeCell ref="K7:K12"/>
    <mergeCell ref="L7:L12"/>
    <mergeCell ref="M7:M12"/>
    <mergeCell ref="H8:H12"/>
    <mergeCell ref="I8:I12"/>
    <mergeCell ref="A4:A5"/>
    <mergeCell ref="B4:B5"/>
    <mergeCell ref="C4:C5"/>
    <mergeCell ref="D4:D5"/>
    <mergeCell ref="E4:E5"/>
    <mergeCell ref="Q4:Q5"/>
    <mergeCell ref="R4:R5"/>
    <mergeCell ref="G4:G5"/>
    <mergeCell ref="H4:I4"/>
    <mergeCell ref="J4:J5"/>
    <mergeCell ref="K4:L4"/>
    <mergeCell ref="M4:N4"/>
    <mergeCell ref="O4:P4"/>
    <mergeCell ref="F4:F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1"/>
  <sheetViews>
    <sheetView zoomScale="50" zoomScaleNormal="50" workbookViewId="0">
      <selection activeCell="L59" sqref="L59"/>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6333</v>
      </c>
      <c r="M2" s="134"/>
      <c r="N2" s="134"/>
      <c r="O2" s="134"/>
      <c r="P2" s="169"/>
      <c r="R2" s="392"/>
    </row>
    <row r="3" spans="1:19" s="22" customFormat="1" x14ac:dyDescent="0.25">
      <c r="M3" s="134"/>
      <c r="N3" s="134"/>
      <c r="O3" s="134"/>
      <c r="P3" s="169"/>
      <c r="R3" s="392"/>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3" customFormat="1" ht="90" x14ac:dyDescent="0.25">
      <c r="A7" s="307">
        <v>1</v>
      </c>
      <c r="B7" s="305" t="s">
        <v>402</v>
      </c>
      <c r="C7" s="320">
        <v>1</v>
      </c>
      <c r="D7" s="320">
        <v>9</v>
      </c>
      <c r="E7" s="320" t="s">
        <v>3897</v>
      </c>
      <c r="F7" s="320" t="s">
        <v>3898</v>
      </c>
      <c r="G7" s="320" t="s">
        <v>181</v>
      </c>
      <c r="H7" s="320" t="s">
        <v>3899</v>
      </c>
      <c r="I7" s="320">
        <v>1</v>
      </c>
      <c r="J7" s="323" t="s">
        <v>3900</v>
      </c>
      <c r="K7" s="320" t="s">
        <v>124</v>
      </c>
      <c r="L7" s="320"/>
      <c r="M7" s="322">
        <v>110000</v>
      </c>
      <c r="N7" s="322"/>
      <c r="O7" s="322">
        <v>110000</v>
      </c>
      <c r="P7" s="322"/>
      <c r="Q7" s="320" t="s">
        <v>3901</v>
      </c>
      <c r="R7" s="320" t="s">
        <v>3902</v>
      </c>
      <c r="S7" s="12"/>
    </row>
    <row r="8" spans="1:19" s="13" customFormat="1" ht="105" x14ac:dyDescent="0.25">
      <c r="A8" s="307">
        <v>2</v>
      </c>
      <c r="B8" s="305" t="s">
        <v>402</v>
      </c>
      <c r="C8" s="305" t="s">
        <v>2310</v>
      </c>
      <c r="D8" s="305">
        <v>13</v>
      </c>
      <c r="E8" s="323" t="s">
        <v>3903</v>
      </c>
      <c r="F8" s="323" t="s">
        <v>3904</v>
      </c>
      <c r="G8" s="323" t="s">
        <v>3905</v>
      </c>
      <c r="H8" s="301" t="s">
        <v>1790</v>
      </c>
      <c r="I8" s="316">
        <v>1</v>
      </c>
      <c r="J8" s="323" t="s">
        <v>3906</v>
      </c>
      <c r="K8" s="320" t="s">
        <v>52</v>
      </c>
      <c r="L8" s="301"/>
      <c r="M8" s="167">
        <v>75000</v>
      </c>
      <c r="N8" s="167"/>
      <c r="O8" s="167">
        <v>75000</v>
      </c>
      <c r="P8" s="167"/>
      <c r="Q8" s="320" t="s">
        <v>3901</v>
      </c>
      <c r="R8" s="320" t="s">
        <v>3902</v>
      </c>
      <c r="S8" s="12"/>
    </row>
    <row r="9" spans="1:19" s="13" customFormat="1" ht="105" x14ac:dyDescent="0.25">
      <c r="A9" s="307">
        <v>3</v>
      </c>
      <c r="B9" s="307" t="s">
        <v>89</v>
      </c>
      <c r="C9" s="307">
        <v>1</v>
      </c>
      <c r="D9" s="301">
        <v>6</v>
      </c>
      <c r="E9" s="301" t="s">
        <v>3907</v>
      </c>
      <c r="F9" s="301" t="s">
        <v>3908</v>
      </c>
      <c r="G9" s="301" t="s">
        <v>452</v>
      </c>
      <c r="H9" s="301" t="s">
        <v>3909</v>
      </c>
      <c r="I9" s="11" t="s">
        <v>3910</v>
      </c>
      <c r="J9" s="301" t="s">
        <v>3911</v>
      </c>
      <c r="K9" s="313" t="s">
        <v>3912</v>
      </c>
      <c r="L9" s="313"/>
      <c r="M9" s="300">
        <v>15660</v>
      </c>
      <c r="N9" s="300"/>
      <c r="O9" s="300">
        <v>15660</v>
      </c>
      <c r="P9" s="300"/>
      <c r="Q9" s="320" t="s">
        <v>3913</v>
      </c>
      <c r="R9" s="320" t="s">
        <v>3914</v>
      </c>
      <c r="S9" s="12"/>
    </row>
    <row r="10" spans="1:19" s="13" customFormat="1" ht="75" x14ac:dyDescent="0.25">
      <c r="A10" s="307">
        <v>4</v>
      </c>
      <c r="B10" s="307" t="s">
        <v>127</v>
      </c>
      <c r="C10" s="307">
        <v>2</v>
      </c>
      <c r="D10" s="301">
        <v>10</v>
      </c>
      <c r="E10" s="301" t="s">
        <v>3915</v>
      </c>
      <c r="F10" s="301" t="s">
        <v>3916</v>
      </c>
      <c r="G10" s="301" t="s">
        <v>1267</v>
      </c>
      <c r="H10" s="313" t="s">
        <v>3917</v>
      </c>
      <c r="I10" s="11" t="s">
        <v>3918</v>
      </c>
      <c r="J10" s="301" t="s">
        <v>3919</v>
      </c>
      <c r="K10" s="313" t="s">
        <v>424</v>
      </c>
      <c r="L10" s="313"/>
      <c r="M10" s="300">
        <v>22095.200000000001</v>
      </c>
      <c r="N10" s="300"/>
      <c r="O10" s="300">
        <v>19995.2</v>
      </c>
      <c r="P10" s="300"/>
      <c r="Q10" s="301" t="s">
        <v>3920</v>
      </c>
      <c r="R10" s="301" t="s">
        <v>3921</v>
      </c>
    </row>
    <row r="11" spans="1:19" s="22" customFormat="1" ht="105" x14ac:dyDescent="0.25">
      <c r="A11" s="307">
        <v>5</v>
      </c>
      <c r="B11" s="307" t="s">
        <v>89</v>
      </c>
      <c r="C11" s="307">
        <v>1</v>
      </c>
      <c r="D11" s="301">
        <v>6</v>
      </c>
      <c r="E11" s="320" t="s">
        <v>3922</v>
      </c>
      <c r="F11" s="301" t="s">
        <v>3923</v>
      </c>
      <c r="G11" s="301" t="s">
        <v>621</v>
      </c>
      <c r="H11" s="301" t="s">
        <v>3924</v>
      </c>
      <c r="I11" s="11" t="s">
        <v>3925</v>
      </c>
      <c r="J11" s="301" t="s">
        <v>3926</v>
      </c>
      <c r="K11" s="313" t="s">
        <v>402</v>
      </c>
      <c r="L11" s="313"/>
      <c r="M11" s="300">
        <v>14597.81</v>
      </c>
      <c r="N11" s="300"/>
      <c r="O11" s="300">
        <v>14597.81</v>
      </c>
      <c r="P11" s="300"/>
      <c r="Q11" s="320" t="s">
        <v>3927</v>
      </c>
      <c r="R11" s="301" t="s">
        <v>3928</v>
      </c>
    </row>
    <row r="12" spans="1:19" s="13" customFormat="1" ht="300" customHeight="1" x14ac:dyDescent="0.25">
      <c r="A12" s="307">
        <v>6</v>
      </c>
      <c r="B12" s="307" t="s">
        <v>68</v>
      </c>
      <c r="C12" s="307">
        <v>1</v>
      </c>
      <c r="D12" s="301">
        <v>6</v>
      </c>
      <c r="E12" s="301" t="s">
        <v>3929</v>
      </c>
      <c r="F12" s="301" t="s">
        <v>3930</v>
      </c>
      <c r="G12" s="301" t="s">
        <v>621</v>
      </c>
      <c r="H12" s="313" t="s">
        <v>3931</v>
      </c>
      <c r="I12" s="11" t="s">
        <v>3932</v>
      </c>
      <c r="J12" s="301" t="s">
        <v>3933</v>
      </c>
      <c r="K12" s="313" t="s">
        <v>3912</v>
      </c>
      <c r="L12" s="313"/>
      <c r="M12" s="300">
        <v>50976.04</v>
      </c>
      <c r="N12" s="300"/>
      <c r="O12" s="300">
        <v>43976.04</v>
      </c>
      <c r="P12" s="300"/>
      <c r="Q12" s="301" t="s">
        <v>3934</v>
      </c>
      <c r="R12" s="301" t="s">
        <v>3935</v>
      </c>
    </row>
    <row r="13" spans="1:19" s="13" customFormat="1" ht="90" x14ac:dyDescent="0.25">
      <c r="A13" s="307">
        <v>7</v>
      </c>
      <c r="B13" s="307" t="s">
        <v>68</v>
      </c>
      <c r="C13" s="307">
        <v>5</v>
      </c>
      <c r="D13" s="301">
        <v>11</v>
      </c>
      <c r="E13" s="301" t="s">
        <v>3936</v>
      </c>
      <c r="F13" s="301" t="s">
        <v>3937</v>
      </c>
      <c r="G13" s="301" t="s">
        <v>410</v>
      </c>
      <c r="H13" s="301" t="s">
        <v>3938</v>
      </c>
      <c r="I13" s="301" t="s">
        <v>3939</v>
      </c>
      <c r="J13" s="301" t="s">
        <v>3940</v>
      </c>
      <c r="K13" s="313" t="s">
        <v>3912</v>
      </c>
      <c r="L13" s="313"/>
      <c r="M13" s="300">
        <v>23252.799999999999</v>
      </c>
      <c r="N13" s="300"/>
      <c r="O13" s="300">
        <v>16510</v>
      </c>
      <c r="P13" s="300"/>
      <c r="Q13" s="301" t="s">
        <v>3941</v>
      </c>
      <c r="R13" s="301" t="s">
        <v>3942</v>
      </c>
    </row>
    <row r="14" spans="1:19" s="13" customFormat="1" ht="105" x14ac:dyDescent="0.25">
      <c r="A14" s="307">
        <v>8</v>
      </c>
      <c r="B14" s="307" t="s">
        <v>68</v>
      </c>
      <c r="C14" s="307">
        <v>5</v>
      </c>
      <c r="D14" s="301">
        <v>11</v>
      </c>
      <c r="E14" s="301" t="s">
        <v>3943</v>
      </c>
      <c r="F14" s="301" t="s">
        <v>3944</v>
      </c>
      <c r="G14" s="301" t="s">
        <v>410</v>
      </c>
      <c r="H14" s="301" t="s">
        <v>3938</v>
      </c>
      <c r="I14" s="301" t="s">
        <v>3945</v>
      </c>
      <c r="J14" s="301" t="s">
        <v>3946</v>
      </c>
      <c r="K14" s="313" t="s">
        <v>407</v>
      </c>
      <c r="L14" s="313"/>
      <c r="M14" s="300">
        <v>30704</v>
      </c>
      <c r="N14" s="300"/>
      <c r="O14" s="300">
        <v>25704</v>
      </c>
      <c r="P14" s="300"/>
      <c r="Q14" s="301" t="s">
        <v>3947</v>
      </c>
      <c r="R14" s="301" t="s">
        <v>3948</v>
      </c>
    </row>
    <row r="15" spans="1:19" s="13" customFormat="1" ht="120" x14ac:dyDescent="0.25">
      <c r="A15" s="307">
        <v>9</v>
      </c>
      <c r="B15" s="307" t="s">
        <v>68</v>
      </c>
      <c r="C15" s="307" t="s">
        <v>2310</v>
      </c>
      <c r="D15" s="301">
        <v>13</v>
      </c>
      <c r="E15" s="301" t="s">
        <v>3949</v>
      </c>
      <c r="F15" s="301" t="s">
        <v>3950</v>
      </c>
      <c r="G15" s="301" t="s">
        <v>452</v>
      </c>
      <c r="H15" s="301" t="s">
        <v>3909</v>
      </c>
      <c r="I15" s="11" t="s">
        <v>3951</v>
      </c>
      <c r="J15" s="301" t="s">
        <v>3952</v>
      </c>
      <c r="K15" s="313" t="s">
        <v>424</v>
      </c>
      <c r="L15" s="313"/>
      <c r="M15" s="300">
        <v>33600</v>
      </c>
      <c r="N15" s="300"/>
      <c r="O15" s="300">
        <v>30000</v>
      </c>
      <c r="P15" s="300"/>
      <c r="Q15" s="301" t="s">
        <v>3953</v>
      </c>
      <c r="R15" s="301" t="s">
        <v>3954</v>
      </c>
    </row>
    <row r="16" spans="1:19" s="13" customFormat="1" ht="165" x14ac:dyDescent="0.25">
      <c r="A16" s="307">
        <v>10</v>
      </c>
      <c r="B16" s="307" t="s">
        <v>68</v>
      </c>
      <c r="C16" s="307">
        <v>1</v>
      </c>
      <c r="D16" s="301">
        <v>6</v>
      </c>
      <c r="E16" s="301" t="s">
        <v>3955</v>
      </c>
      <c r="F16" s="301" t="s">
        <v>3956</v>
      </c>
      <c r="G16" s="301" t="s">
        <v>3957</v>
      </c>
      <c r="H16" s="313" t="s">
        <v>3958</v>
      </c>
      <c r="I16" s="11" t="s">
        <v>3959</v>
      </c>
      <c r="J16" s="301" t="s">
        <v>3960</v>
      </c>
      <c r="K16" s="313" t="s">
        <v>424</v>
      </c>
      <c r="L16" s="313"/>
      <c r="M16" s="300">
        <v>40156.660000000003</v>
      </c>
      <c r="N16" s="300"/>
      <c r="O16" s="300">
        <v>30890.63</v>
      </c>
      <c r="P16" s="300"/>
      <c r="Q16" s="301" t="s">
        <v>3961</v>
      </c>
      <c r="R16" s="301" t="s">
        <v>3962</v>
      </c>
    </row>
    <row r="17" spans="1:19" s="13" customFormat="1" ht="180" x14ac:dyDescent="0.25">
      <c r="A17" s="307">
        <v>11</v>
      </c>
      <c r="B17" s="307" t="s">
        <v>68</v>
      </c>
      <c r="C17" s="307" t="s">
        <v>2310</v>
      </c>
      <c r="D17" s="301">
        <v>13</v>
      </c>
      <c r="E17" s="301" t="s">
        <v>3963</v>
      </c>
      <c r="F17" s="301" t="s">
        <v>3964</v>
      </c>
      <c r="G17" s="301" t="s">
        <v>3965</v>
      </c>
      <c r="H17" s="301" t="s">
        <v>3966</v>
      </c>
      <c r="I17" s="11" t="s">
        <v>3967</v>
      </c>
      <c r="J17" s="301" t="s">
        <v>3968</v>
      </c>
      <c r="K17" s="313" t="s">
        <v>478</v>
      </c>
      <c r="L17" s="313"/>
      <c r="M17" s="300">
        <v>43331.75</v>
      </c>
      <c r="N17" s="300"/>
      <c r="O17" s="300">
        <v>39391.75</v>
      </c>
      <c r="P17" s="300"/>
      <c r="Q17" s="301" t="s">
        <v>3969</v>
      </c>
      <c r="R17" s="301" t="s">
        <v>3970</v>
      </c>
    </row>
    <row r="18" spans="1:19" s="13" customFormat="1" ht="150" x14ac:dyDescent="0.25">
      <c r="A18" s="307">
        <v>12</v>
      </c>
      <c r="B18" s="307" t="s">
        <v>89</v>
      </c>
      <c r="C18" s="307">
        <v>5</v>
      </c>
      <c r="D18" s="301">
        <v>4</v>
      </c>
      <c r="E18" s="301" t="s">
        <v>3971</v>
      </c>
      <c r="F18" s="301" t="s">
        <v>3972</v>
      </c>
      <c r="G18" s="301" t="s">
        <v>400</v>
      </c>
      <c r="H18" s="313" t="s">
        <v>3973</v>
      </c>
      <c r="I18" s="11" t="s">
        <v>3974</v>
      </c>
      <c r="J18" s="301" t="s">
        <v>3975</v>
      </c>
      <c r="K18" s="313" t="s">
        <v>424</v>
      </c>
      <c r="L18" s="313"/>
      <c r="M18" s="300">
        <v>35300</v>
      </c>
      <c r="N18" s="300"/>
      <c r="O18" s="300">
        <v>26384.21</v>
      </c>
      <c r="P18" s="300"/>
      <c r="Q18" s="301" t="s">
        <v>3976</v>
      </c>
      <c r="R18" s="301" t="s">
        <v>3977</v>
      </c>
    </row>
    <row r="19" spans="1:19" s="13" customFormat="1" ht="345" x14ac:dyDescent="0.25">
      <c r="A19" s="307">
        <v>13</v>
      </c>
      <c r="B19" s="307" t="s">
        <v>68</v>
      </c>
      <c r="C19" s="307" t="s">
        <v>2310</v>
      </c>
      <c r="D19" s="301">
        <v>13</v>
      </c>
      <c r="E19" s="301" t="s">
        <v>3978</v>
      </c>
      <c r="F19" s="301" t="s">
        <v>3979</v>
      </c>
      <c r="G19" s="301" t="s">
        <v>3980</v>
      </c>
      <c r="H19" s="301" t="s">
        <v>3981</v>
      </c>
      <c r="I19" s="11" t="s">
        <v>3982</v>
      </c>
      <c r="J19" s="301" t="s">
        <v>3983</v>
      </c>
      <c r="K19" s="313" t="s">
        <v>696</v>
      </c>
      <c r="L19" s="313"/>
      <c r="M19" s="300">
        <v>17954</v>
      </c>
      <c r="N19" s="300"/>
      <c r="O19" s="300">
        <v>16164</v>
      </c>
      <c r="P19" s="300"/>
      <c r="Q19" s="301" t="s">
        <v>3984</v>
      </c>
      <c r="R19" s="301" t="s">
        <v>3985</v>
      </c>
    </row>
    <row r="20" spans="1:19" s="13" customFormat="1" ht="75" x14ac:dyDescent="0.25">
      <c r="A20" s="307">
        <v>14</v>
      </c>
      <c r="B20" s="307" t="s">
        <v>68</v>
      </c>
      <c r="C20" s="307">
        <v>5</v>
      </c>
      <c r="D20" s="301">
        <v>4</v>
      </c>
      <c r="E20" s="301" t="s">
        <v>3986</v>
      </c>
      <c r="F20" s="301" t="s">
        <v>3987</v>
      </c>
      <c r="G20" s="301" t="s">
        <v>400</v>
      </c>
      <c r="H20" s="313" t="s">
        <v>3988</v>
      </c>
      <c r="I20" s="11" t="s">
        <v>3989</v>
      </c>
      <c r="J20" s="301" t="s">
        <v>3990</v>
      </c>
      <c r="K20" s="313" t="s">
        <v>424</v>
      </c>
      <c r="L20" s="313"/>
      <c r="M20" s="300">
        <v>80000</v>
      </c>
      <c r="N20" s="300"/>
      <c r="O20" s="300">
        <v>80000</v>
      </c>
      <c r="P20" s="300"/>
      <c r="Q20" s="301" t="s">
        <v>3991</v>
      </c>
      <c r="R20" s="301" t="s">
        <v>3992</v>
      </c>
    </row>
    <row r="21" spans="1:19" s="22" customFormat="1" ht="105" x14ac:dyDescent="0.25">
      <c r="A21" s="307">
        <v>15</v>
      </c>
      <c r="B21" s="307" t="s">
        <v>68</v>
      </c>
      <c r="C21" s="307">
        <v>3</v>
      </c>
      <c r="D21" s="301">
        <v>10</v>
      </c>
      <c r="E21" s="320" t="s">
        <v>3993</v>
      </c>
      <c r="F21" s="301" t="s">
        <v>3994</v>
      </c>
      <c r="G21" s="301" t="s">
        <v>1267</v>
      </c>
      <c r="H21" s="301" t="s">
        <v>3995</v>
      </c>
      <c r="I21" s="11" t="s">
        <v>3996</v>
      </c>
      <c r="J21" s="320" t="s">
        <v>3997</v>
      </c>
      <c r="K21" s="313" t="s">
        <v>101</v>
      </c>
      <c r="L21" s="313"/>
      <c r="M21" s="300">
        <v>20000</v>
      </c>
      <c r="N21" s="300"/>
      <c r="O21" s="300">
        <v>20000</v>
      </c>
      <c r="P21" s="300"/>
      <c r="Q21" s="301" t="s">
        <v>3991</v>
      </c>
      <c r="R21" s="301" t="s">
        <v>3992</v>
      </c>
    </row>
    <row r="22" spans="1:19" s="13" customFormat="1" ht="120" x14ac:dyDescent="0.25">
      <c r="A22" s="307">
        <v>16</v>
      </c>
      <c r="B22" s="307" t="s">
        <v>89</v>
      </c>
      <c r="C22" s="307">
        <v>3</v>
      </c>
      <c r="D22" s="301">
        <v>13</v>
      </c>
      <c r="E22" s="301" t="s">
        <v>3998</v>
      </c>
      <c r="F22" s="301" t="s">
        <v>3999</v>
      </c>
      <c r="G22" s="301" t="s">
        <v>621</v>
      </c>
      <c r="H22" s="313" t="s">
        <v>3931</v>
      </c>
      <c r="I22" s="11" t="s">
        <v>4000</v>
      </c>
      <c r="J22" s="301" t="s">
        <v>4001</v>
      </c>
      <c r="K22" s="313" t="s">
        <v>407</v>
      </c>
      <c r="L22" s="313"/>
      <c r="M22" s="300">
        <v>30532.959999999999</v>
      </c>
      <c r="N22" s="300"/>
      <c r="O22" s="300">
        <v>27610</v>
      </c>
      <c r="P22" s="300"/>
      <c r="Q22" s="301" t="s">
        <v>861</v>
      </c>
      <c r="R22" s="301" t="s">
        <v>4002</v>
      </c>
    </row>
    <row r="23" spans="1:19" s="13" customFormat="1" ht="75" x14ac:dyDescent="0.25">
      <c r="A23" s="307">
        <v>17</v>
      </c>
      <c r="B23" s="301" t="s">
        <v>402</v>
      </c>
      <c r="C23" s="301">
        <v>1</v>
      </c>
      <c r="D23" s="301">
        <v>9</v>
      </c>
      <c r="E23" s="301" t="s">
        <v>3897</v>
      </c>
      <c r="F23" s="301" t="s">
        <v>4003</v>
      </c>
      <c r="G23" s="301" t="s">
        <v>181</v>
      </c>
      <c r="H23" s="301" t="s">
        <v>4004</v>
      </c>
      <c r="I23" s="301" t="s">
        <v>854</v>
      </c>
      <c r="J23" s="301" t="s">
        <v>4005</v>
      </c>
      <c r="K23" s="301"/>
      <c r="L23" s="301" t="s">
        <v>124</v>
      </c>
      <c r="M23" s="342"/>
      <c r="N23" s="342">
        <v>115000</v>
      </c>
      <c r="O23" s="342"/>
      <c r="P23" s="342">
        <v>115000</v>
      </c>
      <c r="Q23" s="301" t="s">
        <v>4006</v>
      </c>
      <c r="R23" s="301" t="s">
        <v>3902</v>
      </c>
      <c r="S23" s="12"/>
    </row>
    <row r="24" spans="1:19" s="13" customFormat="1" ht="105" x14ac:dyDescent="0.25">
      <c r="A24" s="307">
        <v>18</v>
      </c>
      <c r="B24" s="301" t="s">
        <v>101</v>
      </c>
      <c r="C24" s="301" t="s">
        <v>2310</v>
      </c>
      <c r="D24" s="301">
        <v>13</v>
      </c>
      <c r="E24" s="301" t="s">
        <v>3903</v>
      </c>
      <c r="F24" s="301" t="s">
        <v>3904</v>
      </c>
      <c r="G24" s="301" t="s">
        <v>3905</v>
      </c>
      <c r="H24" s="301" t="s">
        <v>4007</v>
      </c>
      <c r="I24" s="316" t="s">
        <v>4008</v>
      </c>
      <c r="J24" s="301" t="s">
        <v>3906</v>
      </c>
      <c r="K24" s="301"/>
      <c r="L24" s="301" t="s">
        <v>52</v>
      </c>
      <c r="M24" s="342"/>
      <c r="N24" s="342">
        <v>83000</v>
      </c>
      <c r="O24" s="342"/>
      <c r="P24" s="342">
        <v>83000</v>
      </c>
      <c r="Q24" s="301" t="s">
        <v>4006</v>
      </c>
      <c r="R24" s="301" t="s">
        <v>3902</v>
      </c>
      <c r="S24" s="12"/>
    </row>
    <row r="25" spans="1:19" s="13" customFormat="1" ht="60" x14ac:dyDescent="0.25">
      <c r="A25" s="307">
        <v>19</v>
      </c>
      <c r="B25" s="301" t="s">
        <v>402</v>
      </c>
      <c r="C25" s="301" t="s">
        <v>2310</v>
      </c>
      <c r="D25" s="301">
        <v>13</v>
      </c>
      <c r="E25" s="301" t="s">
        <v>4009</v>
      </c>
      <c r="F25" s="301" t="s">
        <v>4010</v>
      </c>
      <c r="G25" s="301" t="s">
        <v>1187</v>
      </c>
      <c r="H25" s="301" t="s">
        <v>677</v>
      </c>
      <c r="I25" s="316">
        <v>1</v>
      </c>
      <c r="J25" s="301" t="s">
        <v>4011</v>
      </c>
      <c r="K25" s="301"/>
      <c r="L25" s="301" t="s">
        <v>81</v>
      </c>
      <c r="M25" s="342"/>
      <c r="N25" s="342">
        <v>62000</v>
      </c>
      <c r="O25" s="342"/>
      <c r="P25" s="342">
        <v>62000</v>
      </c>
      <c r="Q25" s="301" t="s">
        <v>4006</v>
      </c>
      <c r="R25" s="301" t="s">
        <v>3902</v>
      </c>
    </row>
    <row r="26" spans="1:19" s="13" customFormat="1" ht="135" x14ac:dyDescent="0.25">
      <c r="A26" s="301">
        <v>20</v>
      </c>
      <c r="B26" s="301">
        <v>1</v>
      </c>
      <c r="C26" s="301">
        <v>1</v>
      </c>
      <c r="D26" s="301">
        <v>6</v>
      </c>
      <c r="E26" s="301" t="s">
        <v>4012</v>
      </c>
      <c r="F26" s="301" t="s">
        <v>4013</v>
      </c>
      <c r="G26" s="301" t="s">
        <v>4014</v>
      </c>
      <c r="H26" s="301" t="s">
        <v>4015</v>
      </c>
      <c r="I26" s="11" t="s">
        <v>4016</v>
      </c>
      <c r="J26" s="301" t="s">
        <v>4017</v>
      </c>
      <c r="K26" s="312"/>
      <c r="L26" s="313" t="s">
        <v>124</v>
      </c>
      <c r="M26" s="342"/>
      <c r="N26" s="342">
        <v>16793.54</v>
      </c>
      <c r="O26" s="342"/>
      <c r="P26" s="342">
        <v>16593.54</v>
      </c>
      <c r="Q26" s="297" t="s">
        <v>4018</v>
      </c>
      <c r="R26" s="301" t="s">
        <v>4019</v>
      </c>
      <c r="S26" s="12"/>
    </row>
    <row r="27" spans="1:19" s="13" customFormat="1" ht="90" x14ac:dyDescent="0.25">
      <c r="A27" s="301">
        <v>21</v>
      </c>
      <c r="B27" s="301">
        <v>1</v>
      </c>
      <c r="C27" s="301">
        <v>1</v>
      </c>
      <c r="D27" s="301">
        <v>6</v>
      </c>
      <c r="E27" s="301" t="s">
        <v>4020</v>
      </c>
      <c r="F27" s="301" t="s">
        <v>4021</v>
      </c>
      <c r="G27" s="301" t="s">
        <v>1320</v>
      </c>
      <c r="H27" s="301" t="s">
        <v>4022</v>
      </c>
      <c r="I27" s="11" t="s">
        <v>1235</v>
      </c>
      <c r="J27" s="301" t="s">
        <v>4023</v>
      </c>
      <c r="K27" s="310"/>
      <c r="L27" s="313" t="s">
        <v>379</v>
      </c>
      <c r="M27" s="342"/>
      <c r="N27" s="342">
        <v>16151</v>
      </c>
      <c r="O27" s="342"/>
      <c r="P27" s="342">
        <v>16151</v>
      </c>
      <c r="Q27" s="301" t="s">
        <v>4024</v>
      </c>
      <c r="R27" s="301" t="s">
        <v>4025</v>
      </c>
      <c r="S27" s="12"/>
    </row>
    <row r="28" spans="1:19" s="13" customFormat="1" ht="60" x14ac:dyDescent="0.25">
      <c r="A28" s="964">
        <v>22</v>
      </c>
      <c r="B28" s="964">
        <v>1</v>
      </c>
      <c r="C28" s="964">
        <v>1.3</v>
      </c>
      <c r="D28" s="964">
        <v>13</v>
      </c>
      <c r="E28" s="964" t="s">
        <v>4026</v>
      </c>
      <c r="F28" s="964" t="s">
        <v>4027</v>
      </c>
      <c r="G28" s="301" t="s">
        <v>4028</v>
      </c>
      <c r="H28" s="301" t="s">
        <v>4029</v>
      </c>
      <c r="I28" s="301">
        <v>1</v>
      </c>
      <c r="J28" s="964" t="s">
        <v>4030</v>
      </c>
      <c r="K28" s="964"/>
      <c r="L28" s="964" t="s">
        <v>73</v>
      </c>
      <c r="M28" s="964"/>
      <c r="N28" s="1034">
        <v>44306.5</v>
      </c>
      <c r="O28" s="964"/>
      <c r="P28" s="1175">
        <v>38806.5</v>
      </c>
      <c r="Q28" s="988" t="s">
        <v>4031</v>
      </c>
      <c r="R28" s="964" t="s">
        <v>4032</v>
      </c>
      <c r="S28" s="12"/>
    </row>
    <row r="29" spans="1:19" ht="150" x14ac:dyDescent="0.25">
      <c r="A29" s="964"/>
      <c r="B29" s="964"/>
      <c r="C29" s="964"/>
      <c r="D29" s="964"/>
      <c r="E29" s="964"/>
      <c r="F29" s="964"/>
      <c r="G29" s="301" t="s">
        <v>4033</v>
      </c>
      <c r="H29" s="301" t="s">
        <v>4034</v>
      </c>
      <c r="I29" s="11" t="s">
        <v>4035</v>
      </c>
      <c r="J29" s="964"/>
      <c r="K29" s="964"/>
      <c r="L29" s="964"/>
      <c r="M29" s="964"/>
      <c r="N29" s="1034"/>
      <c r="O29" s="964"/>
      <c r="P29" s="1175"/>
      <c r="Q29" s="988"/>
      <c r="R29" s="964"/>
      <c r="S29" s="22"/>
    </row>
    <row r="30" spans="1:19" ht="120" x14ac:dyDescent="0.25">
      <c r="A30" s="301">
        <v>23</v>
      </c>
      <c r="B30" s="301">
        <v>3</v>
      </c>
      <c r="C30" s="301">
        <v>1</v>
      </c>
      <c r="D30" s="301">
        <v>13</v>
      </c>
      <c r="E30" s="301" t="s">
        <v>4036</v>
      </c>
      <c r="F30" s="301" t="s">
        <v>4037</v>
      </c>
      <c r="G30" s="301" t="s">
        <v>3278</v>
      </c>
      <c r="H30" s="301" t="s">
        <v>4038</v>
      </c>
      <c r="I30" s="11" t="s">
        <v>4039</v>
      </c>
      <c r="J30" s="301" t="s">
        <v>4040</v>
      </c>
      <c r="K30" s="310"/>
      <c r="L30" s="313" t="s">
        <v>73</v>
      </c>
      <c r="M30" s="342"/>
      <c r="N30" s="342">
        <v>68975.360000000001</v>
      </c>
      <c r="O30" s="342"/>
      <c r="P30" s="342">
        <v>68975.360000000001</v>
      </c>
      <c r="Q30" s="301" t="s">
        <v>4041</v>
      </c>
      <c r="R30" s="301" t="s">
        <v>4042</v>
      </c>
      <c r="S30" s="22"/>
    </row>
    <row r="31" spans="1:19" ht="90" x14ac:dyDescent="0.25">
      <c r="A31" s="301">
        <v>24</v>
      </c>
      <c r="B31" s="301">
        <v>6</v>
      </c>
      <c r="C31" s="301">
        <v>1</v>
      </c>
      <c r="D31" s="301">
        <v>6</v>
      </c>
      <c r="E31" s="301" t="s">
        <v>4043</v>
      </c>
      <c r="F31" s="301" t="s">
        <v>4044</v>
      </c>
      <c r="G31" s="301" t="s">
        <v>4014</v>
      </c>
      <c r="H31" s="301" t="s">
        <v>4045</v>
      </c>
      <c r="I31" s="11" t="s">
        <v>4046</v>
      </c>
      <c r="J31" s="301" t="s">
        <v>4047</v>
      </c>
      <c r="K31" s="312"/>
      <c r="L31" s="313" t="s">
        <v>124</v>
      </c>
      <c r="M31" s="342"/>
      <c r="N31" s="321">
        <v>61830.73</v>
      </c>
      <c r="O31" s="342"/>
      <c r="P31" s="342">
        <v>53710.75</v>
      </c>
      <c r="Q31" s="320" t="s">
        <v>1282</v>
      </c>
      <c r="R31" s="301" t="s">
        <v>4048</v>
      </c>
      <c r="S31" s="22"/>
    </row>
    <row r="32" spans="1:19" ht="165" x14ac:dyDescent="0.25">
      <c r="A32" s="301">
        <v>25</v>
      </c>
      <c r="B32" s="301">
        <v>6</v>
      </c>
      <c r="C32" s="301">
        <v>1.3</v>
      </c>
      <c r="D32" s="301">
        <v>13</v>
      </c>
      <c r="E32" s="301" t="s">
        <v>4049</v>
      </c>
      <c r="F32" s="301" t="s">
        <v>4050</v>
      </c>
      <c r="G32" s="301" t="s">
        <v>4051</v>
      </c>
      <c r="H32" s="301" t="s">
        <v>4052</v>
      </c>
      <c r="I32" s="11" t="s">
        <v>4053</v>
      </c>
      <c r="J32" s="301" t="s">
        <v>4054</v>
      </c>
      <c r="K32" s="310"/>
      <c r="L32" s="313" t="s">
        <v>81</v>
      </c>
      <c r="M32" s="342"/>
      <c r="N32" s="342">
        <v>35347</v>
      </c>
      <c r="O32" s="342"/>
      <c r="P32" s="342">
        <v>26747</v>
      </c>
      <c r="Q32" s="301" t="s">
        <v>4055</v>
      </c>
      <c r="R32" s="301" t="s">
        <v>4056</v>
      </c>
      <c r="S32" s="22"/>
    </row>
    <row r="33" spans="1:19" ht="60" x14ac:dyDescent="0.25">
      <c r="A33" s="964">
        <v>26</v>
      </c>
      <c r="B33" s="964">
        <v>6</v>
      </c>
      <c r="C33" s="964">
        <v>1</v>
      </c>
      <c r="D33" s="964">
        <v>6</v>
      </c>
      <c r="E33" s="964" t="s">
        <v>4057</v>
      </c>
      <c r="F33" s="964" t="s">
        <v>4058</v>
      </c>
      <c r="G33" s="301" t="s">
        <v>1439</v>
      </c>
      <c r="H33" s="301" t="s">
        <v>4059</v>
      </c>
      <c r="I33" s="301" t="s">
        <v>2656</v>
      </c>
      <c r="J33" s="964" t="s">
        <v>4060</v>
      </c>
      <c r="K33" s="964"/>
      <c r="L33" s="964" t="s">
        <v>124</v>
      </c>
      <c r="M33" s="964"/>
      <c r="N33" s="1175">
        <v>16754.560000000001</v>
      </c>
      <c r="O33" s="964"/>
      <c r="P33" s="1301">
        <v>13059.28</v>
      </c>
      <c r="Q33" s="964" t="s">
        <v>3961</v>
      </c>
      <c r="R33" s="964" t="s">
        <v>4061</v>
      </c>
      <c r="S33" s="22"/>
    </row>
    <row r="34" spans="1:19" ht="75" x14ac:dyDescent="0.25">
      <c r="A34" s="964"/>
      <c r="B34" s="964"/>
      <c r="C34" s="964"/>
      <c r="D34" s="964"/>
      <c r="E34" s="964"/>
      <c r="F34" s="964"/>
      <c r="G34" s="301" t="s">
        <v>400</v>
      </c>
      <c r="H34" s="301" t="s">
        <v>4062</v>
      </c>
      <c r="I34" s="11" t="s">
        <v>4063</v>
      </c>
      <c r="J34" s="964"/>
      <c r="K34" s="964"/>
      <c r="L34" s="964"/>
      <c r="M34" s="964"/>
      <c r="N34" s="964"/>
      <c r="O34" s="964"/>
      <c r="P34" s="1301"/>
      <c r="Q34" s="964"/>
      <c r="R34" s="964"/>
      <c r="S34" s="22"/>
    </row>
    <row r="35" spans="1:19" s="520" customFormat="1" ht="255" x14ac:dyDescent="0.25">
      <c r="A35" s="800">
        <v>27</v>
      </c>
      <c r="B35" s="800">
        <v>6</v>
      </c>
      <c r="C35" s="800">
        <v>5</v>
      </c>
      <c r="D35" s="800">
        <v>11</v>
      </c>
      <c r="E35" s="800" t="s">
        <v>4064</v>
      </c>
      <c r="F35" s="800" t="s">
        <v>4065</v>
      </c>
      <c r="G35" s="800" t="s">
        <v>400</v>
      </c>
      <c r="H35" s="800" t="s">
        <v>4062</v>
      </c>
      <c r="I35" s="830" t="s">
        <v>4066</v>
      </c>
      <c r="J35" s="800" t="s">
        <v>4069</v>
      </c>
      <c r="K35" s="805"/>
      <c r="L35" s="805" t="s">
        <v>124</v>
      </c>
      <c r="M35" s="816"/>
      <c r="N35" s="816">
        <v>41869.46</v>
      </c>
      <c r="O35" s="816"/>
      <c r="P35" s="816">
        <v>33935.46</v>
      </c>
      <c r="Q35" s="800" t="s">
        <v>4067</v>
      </c>
      <c r="R35" s="800" t="s">
        <v>4068</v>
      </c>
    </row>
    <row r="36" spans="1:19" ht="86.25" customHeight="1" x14ac:dyDescent="0.25">
      <c r="A36" s="301">
        <v>28</v>
      </c>
      <c r="B36" s="301">
        <v>6</v>
      </c>
      <c r="C36" s="301">
        <v>5</v>
      </c>
      <c r="D36" s="301">
        <v>4</v>
      </c>
      <c r="E36" s="320" t="s">
        <v>4070</v>
      </c>
      <c r="F36" s="301" t="s">
        <v>4071</v>
      </c>
      <c r="G36" s="301" t="s">
        <v>400</v>
      </c>
      <c r="H36" s="301" t="s">
        <v>4062</v>
      </c>
      <c r="I36" s="11" t="s">
        <v>4072</v>
      </c>
      <c r="J36" s="301" t="s">
        <v>4073</v>
      </c>
      <c r="K36" s="312"/>
      <c r="L36" s="313" t="s">
        <v>124</v>
      </c>
      <c r="M36" s="342"/>
      <c r="N36" s="342">
        <v>124083.33</v>
      </c>
      <c r="O36" s="342"/>
      <c r="P36" s="342">
        <v>107175</v>
      </c>
      <c r="Q36" s="301" t="s">
        <v>4067</v>
      </c>
      <c r="R36" s="301" t="s">
        <v>4068</v>
      </c>
      <c r="S36" s="22"/>
    </row>
    <row r="37" spans="1:19" ht="105" x14ac:dyDescent="0.25">
      <c r="A37" s="964">
        <v>29</v>
      </c>
      <c r="B37" s="964">
        <v>6</v>
      </c>
      <c r="C37" s="964">
        <v>5</v>
      </c>
      <c r="D37" s="964">
        <v>11</v>
      </c>
      <c r="E37" s="964" t="s">
        <v>4074</v>
      </c>
      <c r="F37" s="964" t="s">
        <v>4075</v>
      </c>
      <c r="G37" s="301" t="s">
        <v>4014</v>
      </c>
      <c r="H37" s="301" t="s">
        <v>4076</v>
      </c>
      <c r="I37" s="335" t="s">
        <v>4077</v>
      </c>
      <c r="J37" s="964" t="s">
        <v>4078</v>
      </c>
      <c r="K37" s="964"/>
      <c r="L37" s="964" t="s">
        <v>124</v>
      </c>
      <c r="M37" s="964"/>
      <c r="N37" s="1175">
        <v>36900</v>
      </c>
      <c r="O37" s="964"/>
      <c r="P37" s="1175">
        <v>36000</v>
      </c>
      <c r="Q37" s="988" t="s">
        <v>3984</v>
      </c>
      <c r="R37" s="964" t="s">
        <v>4079</v>
      </c>
      <c r="S37" s="22"/>
    </row>
    <row r="38" spans="1:19" ht="105" x14ac:dyDescent="0.25">
      <c r="A38" s="964"/>
      <c r="B38" s="964"/>
      <c r="C38" s="964"/>
      <c r="D38" s="964"/>
      <c r="E38" s="964"/>
      <c r="F38" s="964"/>
      <c r="G38" s="321" t="s">
        <v>3278</v>
      </c>
      <c r="H38" s="301" t="s">
        <v>4038</v>
      </c>
      <c r="I38" s="11" t="s">
        <v>4080</v>
      </c>
      <c r="J38" s="964"/>
      <c r="K38" s="964"/>
      <c r="L38" s="964"/>
      <c r="M38" s="964"/>
      <c r="N38" s="964"/>
      <c r="O38" s="964"/>
      <c r="P38" s="964"/>
      <c r="Q38" s="988"/>
      <c r="R38" s="964"/>
      <c r="S38" s="22"/>
    </row>
    <row r="39" spans="1:19" ht="90" x14ac:dyDescent="0.25">
      <c r="A39" s="964">
        <v>30</v>
      </c>
      <c r="B39" s="964">
        <v>6</v>
      </c>
      <c r="C39" s="964">
        <v>1</v>
      </c>
      <c r="D39" s="964">
        <v>13</v>
      </c>
      <c r="E39" s="964" t="s">
        <v>4081</v>
      </c>
      <c r="F39" s="964" t="s">
        <v>4082</v>
      </c>
      <c r="G39" s="301" t="s">
        <v>3278</v>
      </c>
      <c r="H39" s="301" t="s">
        <v>4083</v>
      </c>
      <c r="I39" s="301" t="s">
        <v>4084</v>
      </c>
      <c r="J39" s="964" t="s">
        <v>4085</v>
      </c>
      <c r="K39" s="964"/>
      <c r="L39" s="964" t="s">
        <v>52</v>
      </c>
      <c r="M39" s="964"/>
      <c r="N39" s="1175">
        <v>18549</v>
      </c>
      <c r="O39" s="964"/>
      <c r="P39" s="1175">
        <v>15715</v>
      </c>
      <c r="Q39" s="964" t="s">
        <v>4086</v>
      </c>
      <c r="R39" s="964" t="s">
        <v>4087</v>
      </c>
      <c r="S39" s="22"/>
    </row>
    <row r="40" spans="1:19" ht="60" x14ac:dyDescent="0.25">
      <c r="A40" s="964"/>
      <c r="B40" s="964"/>
      <c r="C40" s="964"/>
      <c r="D40" s="964"/>
      <c r="E40" s="964"/>
      <c r="F40" s="964"/>
      <c r="G40" s="301" t="s">
        <v>4028</v>
      </c>
      <c r="H40" s="301" t="s">
        <v>4029</v>
      </c>
      <c r="I40" s="11" t="s">
        <v>39</v>
      </c>
      <c r="J40" s="964"/>
      <c r="K40" s="964"/>
      <c r="L40" s="964"/>
      <c r="M40" s="964"/>
      <c r="N40" s="964"/>
      <c r="O40" s="964"/>
      <c r="P40" s="964"/>
      <c r="Q40" s="964"/>
      <c r="R40" s="964"/>
      <c r="S40" s="22"/>
    </row>
    <row r="41" spans="1:19" ht="58.5" customHeight="1" x14ac:dyDescent="0.25">
      <c r="A41" s="964">
        <v>31</v>
      </c>
      <c r="B41" s="964">
        <v>6</v>
      </c>
      <c r="C41" s="964">
        <v>5</v>
      </c>
      <c r="D41" s="964">
        <v>11</v>
      </c>
      <c r="E41" s="988" t="s">
        <v>4088</v>
      </c>
      <c r="F41" s="964" t="s">
        <v>4089</v>
      </c>
      <c r="G41" s="301" t="s">
        <v>4014</v>
      </c>
      <c r="H41" s="301" t="s">
        <v>4090</v>
      </c>
      <c r="I41" s="301" t="s">
        <v>2656</v>
      </c>
      <c r="J41" s="964" t="s">
        <v>4091</v>
      </c>
      <c r="K41" s="964"/>
      <c r="L41" s="964" t="s">
        <v>124</v>
      </c>
      <c r="M41" s="964"/>
      <c r="N41" s="1175">
        <v>56645</v>
      </c>
      <c r="O41" s="964"/>
      <c r="P41" s="1175">
        <v>51045</v>
      </c>
      <c r="Q41" s="964" t="s">
        <v>4092</v>
      </c>
      <c r="R41" s="964" t="s">
        <v>4093</v>
      </c>
      <c r="S41" s="22"/>
    </row>
    <row r="42" spans="1:19" ht="53.25" customHeight="1" x14ac:dyDescent="0.25">
      <c r="A42" s="964"/>
      <c r="B42" s="964"/>
      <c r="C42" s="964"/>
      <c r="D42" s="964"/>
      <c r="E42" s="988"/>
      <c r="F42" s="964"/>
      <c r="G42" s="301" t="s">
        <v>1216</v>
      </c>
      <c r="H42" s="301" t="s">
        <v>4094</v>
      </c>
      <c r="I42" s="11" t="s">
        <v>1916</v>
      </c>
      <c r="J42" s="964"/>
      <c r="K42" s="964"/>
      <c r="L42" s="964"/>
      <c r="M42" s="964"/>
      <c r="N42" s="964"/>
      <c r="O42" s="964"/>
      <c r="P42" s="964"/>
      <c r="Q42" s="964"/>
      <c r="R42" s="964"/>
      <c r="S42" s="22"/>
    </row>
    <row r="43" spans="1:19" s="520" customFormat="1" ht="90" x14ac:dyDescent="0.25">
      <c r="A43" s="800">
        <v>32</v>
      </c>
      <c r="B43" s="800">
        <v>4</v>
      </c>
      <c r="C43" s="800">
        <v>1</v>
      </c>
      <c r="D43" s="800">
        <v>13</v>
      </c>
      <c r="E43" s="800" t="s">
        <v>4095</v>
      </c>
      <c r="F43" s="800" t="s">
        <v>4096</v>
      </c>
      <c r="G43" s="800" t="s">
        <v>3278</v>
      </c>
      <c r="H43" s="800" t="s">
        <v>4097</v>
      </c>
      <c r="I43" s="830" t="s">
        <v>4098</v>
      </c>
      <c r="J43" s="800" t="s">
        <v>4099</v>
      </c>
      <c r="K43" s="805"/>
      <c r="L43" s="805" t="s">
        <v>73</v>
      </c>
      <c r="M43" s="816"/>
      <c r="N43" s="816">
        <v>7377.1</v>
      </c>
      <c r="O43" s="816"/>
      <c r="P43" s="816">
        <v>5257.1</v>
      </c>
      <c r="Q43" s="800" t="s">
        <v>4100</v>
      </c>
      <c r="R43" s="800" t="s">
        <v>4101</v>
      </c>
    </row>
    <row r="44" spans="1:19" ht="150" x14ac:dyDescent="0.25">
      <c r="A44" s="301">
        <v>33</v>
      </c>
      <c r="B44" s="301">
        <v>6</v>
      </c>
      <c r="C44" s="301">
        <v>1.3</v>
      </c>
      <c r="D44" s="301">
        <v>13</v>
      </c>
      <c r="E44" s="301" t="s">
        <v>4102</v>
      </c>
      <c r="F44" s="301" t="s">
        <v>4103</v>
      </c>
      <c r="G44" s="301" t="s">
        <v>4051</v>
      </c>
      <c r="H44" s="301" t="s">
        <v>4052</v>
      </c>
      <c r="I44" s="11" t="s">
        <v>4104</v>
      </c>
      <c r="J44" s="301" t="s">
        <v>4105</v>
      </c>
      <c r="K44" s="310"/>
      <c r="L44" s="313" t="s">
        <v>81</v>
      </c>
      <c r="M44" s="342"/>
      <c r="N44" s="342">
        <v>47831.09</v>
      </c>
      <c r="O44" s="342"/>
      <c r="P44" s="342">
        <v>39972.089999999997</v>
      </c>
      <c r="Q44" s="301" t="s">
        <v>4106</v>
      </c>
      <c r="R44" s="301" t="s">
        <v>4107</v>
      </c>
      <c r="S44" s="22"/>
    </row>
    <row r="45" spans="1:19" ht="60" x14ac:dyDescent="0.25">
      <c r="A45" s="301">
        <v>34</v>
      </c>
      <c r="B45" s="301">
        <v>6</v>
      </c>
      <c r="C45" s="301">
        <v>5</v>
      </c>
      <c r="D45" s="301">
        <v>11</v>
      </c>
      <c r="E45" s="301" t="s">
        <v>4108</v>
      </c>
      <c r="F45" s="301" t="s">
        <v>4109</v>
      </c>
      <c r="G45" s="301" t="s">
        <v>4014</v>
      </c>
      <c r="H45" s="301" t="s">
        <v>4090</v>
      </c>
      <c r="I45" s="11" t="s">
        <v>836</v>
      </c>
      <c r="J45" s="301" t="s">
        <v>4110</v>
      </c>
      <c r="K45" s="310"/>
      <c r="L45" s="313" t="s">
        <v>81</v>
      </c>
      <c r="M45" s="342"/>
      <c r="N45" s="342">
        <v>6298.5</v>
      </c>
      <c r="O45" s="342"/>
      <c r="P45" s="342">
        <v>5416.5</v>
      </c>
      <c r="Q45" s="301" t="s">
        <v>4106</v>
      </c>
      <c r="R45" s="301" t="s">
        <v>4107</v>
      </c>
      <c r="S45" s="22"/>
    </row>
    <row r="46" spans="1:19" ht="180" x14ac:dyDescent="0.25">
      <c r="A46" s="301">
        <v>35</v>
      </c>
      <c r="B46" s="301">
        <v>6</v>
      </c>
      <c r="C46" s="301">
        <v>1</v>
      </c>
      <c r="D46" s="301">
        <v>13</v>
      </c>
      <c r="E46" s="301" t="s">
        <v>4111</v>
      </c>
      <c r="F46" s="301" t="s">
        <v>4112</v>
      </c>
      <c r="G46" s="301" t="s">
        <v>1439</v>
      </c>
      <c r="H46" s="301" t="s">
        <v>4076</v>
      </c>
      <c r="I46" s="11" t="s">
        <v>4113</v>
      </c>
      <c r="J46" s="301" t="s">
        <v>4114</v>
      </c>
      <c r="K46" s="310"/>
      <c r="L46" s="313" t="s">
        <v>124</v>
      </c>
      <c r="M46" s="342"/>
      <c r="N46" s="342">
        <v>6599.99</v>
      </c>
      <c r="O46" s="342"/>
      <c r="P46" s="342">
        <v>6599.99</v>
      </c>
      <c r="Q46" s="301" t="s">
        <v>3984</v>
      </c>
      <c r="R46" s="301" t="s">
        <v>4079</v>
      </c>
      <c r="S46" s="22"/>
    </row>
    <row r="49" spans="13:16" x14ac:dyDescent="0.25">
      <c r="M49" s="1108" t="s">
        <v>262</v>
      </c>
      <c r="N49" s="1109"/>
      <c r="O49" s="1110" t="s">
        <v>263</v>
      </c>
      <c r="P49" s="1110"/>
    </row>
    <row r="50" spans="13:16" x14ac:dyDescent="0.25">
      <c r="M50" s="60" t="s">
        <v>264</v>
      </c>
      <c r="N50" s="60" t="s">
        <v>265</v>
      </c>
      <c r="O50" s="60" t="s">
        <v>264</v>
      </c>
      <c r="P50" s="60" t="s">
        <v>265</v>
      </c>
    </row>
    <row r="51" spans="13:16" x14ac:dyDescent="0.25">
      <c r="M51" s="61">
        <v>5</v>
      </c>
      <c r="N51" s="377">
        <v>445000</v>
      </c>
      <c r="O51" s="333">
        <v>30</v>
      </c>
      <c r="P51" s="384">
        <v>942043.21</v>
      </c>
    </row>
  </sheetData>
  <mergeCells count="91">
    <mergeCell ref="R41:R42"/>
    <mergeCell ref="M49:N49"/>
    <mergeCell ref="O49:P49"/>
    <mergeCell ref="Q39:Q40"/>
    <mergeCell ref="R39:R40"/>
    <mergeCell ref="N41:N42"/>
    <mergeCell ref="O41:O42"/>
    <mergeCell ref="P41:P42"/>
    <mergeCell ref="Q41:Q42"/>
    <mergeCell ref="F41:F42"/>
    <mergeCell ref="J41:J42"/>
    <mergeCell ref="K41:K42"/>
    <mergeCell ref="L41:L42"/>
    <mergeCell ref="M41:M42"/>
    <mergeCell ref="A41:A42"/>
    <mergeCell ref="B41:B42"/>
    <mergeCell ref="C41:C42"/>
    <mergeCell ref="D41:D42"/>
    <mergeCell ref="E41:E42"/>
    <mergeCell ref="Q37:Q38"/>
    <mergeCell ref="R37:R38"/>
    <mergeCell ref="A39:A40"/>
    <mergeCell ref="B39:B40"/>
    <mergeCell ref="C39:C40"/>
    <mergeCell ref="D39:D40"/>
    <mergeCell ref="E39:E40"/>
    <mergeCell ref="F39:F40"/>
    <mergeCell ref="J39:J40"/>
    <mergeCell ref="K39:K40"/>
    <mergeCell ref="L39:L40"/>
    <mergeCell ref="M39:M40"/>
    <mergeCell ref="N39:N40"/>
    <mergeCell ref="O39:O40"/>
    <mergeCell ref="P39:P40"/>
    <mergeCell ref="P33:P34"/>
    <mergeCell ref="Q33:Q34"/>
    <mergeCell ref="R33:R34"/>
    <mergeCell ref="A37:A38"/>
    <mergeCell ref="B37:B38"/>
    <mergeCell ref="C37:C38"/>
    <mergeCell ref="D37:D38"/>
    <mergeCell ref="E37:E38"/>
    <mergeCell ref="F37:F38"/>
    <mergeCell ref="J37:J38"/>
    <mergeCell ref="K37:K38"/>
    <mergeCell ref="L37:L38"/>
    <mergeCell ref="M37:M38"/>
    <mergeCell ref="N37:N38"/>
    <mergeCell ref="O37:O38"/>
    <mergeCell ref="P37:P38"/>
    <mergeCell ref="O28:O29"/>
    <mergeCell ref="P28:P29"/>
    <mergeCell ref="Q28:Q29"/>
    <mergeCell ref="R28:R29"/>
    <mergeCell ref="A33:A34"/>
    <mergeCell ref="B33:B34"/>
    <mergeCell ref="C33:C34"/>
    <mergeCell ref="D33:D34"/>
    <mergeCell ref="E33:E34"/>
    <mergeCell ref="F33:F34"/>
    <mergeCell ref="J33:J34"/>
    <mergeCell ref="K33:K34"/>
    <mergeCell ref="L33:L34"/>
    <mergeCell ref="M33:M34"/>
    <mergeCell ref="N33:N34"/>
    <mergeCell ref="O33:O34"/>
    <mergeCell ref="J28:J29"/>
    <mergeCell ref="K28:K29"/>
    <mergeCell ref="L28:L29"/>
    <mergeCell ref="M28:M29"/>
    <mergeCell ref="N28:N29"/>
    <mergeCell ref="F4:F5"/>
    <mergeCell ref="A28:A29"/>
    <mergeCell ref="B28:B29"/>
    <mergeCell ref="C28:C29"/>
    <mergeCell ref="D28:D29"/>
    <mergeCell ref="E28:E29"/>
    <mergeCell ref="F28:F29"/>
    <mergeCell ref="A4:A5"/>
    <mergeCell ref="B4:B5"/>
    <mergeCell ref="C4:C5"/>
    <mergeCell ref="D4:D5"/>
    <mergeCell ref="E4:E5"/>
    <mergeCell ref="Q4:Q5"/>
    <mergeCell ref="R4:R5"/>
    <mergeCell ref="G4:G5"/>
    <mergeCell ref="H4:I4"/>
    <mergeCell ref="J4:J5"/>
    <mergeCell ref="K4:L4"/>
    <mergeCell ref="M4:N4"/>
    <mergeCell ref="O4:P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U45"/>
  <sheetViews>
    <sheetView zoomScale="70" zoomScaleNormal="70" workbookViewId="0">
      <selection activeCell="G10" sqref="G10"/>
    </sheetView>
  </sheetViews>
  <sheetFormatPr defaultRowHeight="15" x14ac:dyDescent="0.25"/>
  <cols>
    <col min="1" max="1" width="4.7109375" style="22" customWidth="1"/>
    <col min="2" max="2" width="8.85546875" style="22" customWidth="1"/>
    <col min="3" max="3" width="11.42578125" style="22" customWidth="1"/>
    <col min="4" max="4" width="11.5703125" style="22" customWidth="1"/>
    <col min="5" max="5" width="45.7109375" style="22" customWidth="1"/>
    <col min="6" max="6" width="61.42578125" style="22" customWidth="1"/>
    <col min="7" max="7" width="35.7109375" style="22" customWidth="1"/>
    <col min="8" max="8" width="20.42578125" style="22" customWidth="1"/>
    <col min="9" max="9" width="12" style="22" customWidth="1"/>
    <col min="10" max="10" width="32.140625" style="22" customWidth="1"/>
    <col min="11" max="11" width="10.7109375" style="22" customWidth="1"/>
    <col min="12" max="12" width="14.85546875" style="22" customWidth="1"/>
    <col min="13" max="16" width="14.7109375" style="22" customWidth="1"/>
    <col min="17" max="17" width="16.7109375" style="22" customWidth="1"/>
    <col min="18" max="18" width="15.7109375" style="2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1" spans="1:19" x14ac:dyDescent="0.25">
      <c r="M1" s="134"/>
      <c r="N1" s="134"/>
      <c r="O1" s="134"/>
      <c r="P1" s="169"/>
      <c r="R1" s="392"/>
    </row>
    <row r="2" spans="1:19" x14ac:dyDescent="0.25">
      <c r="A2" s="1" t="s">
        <v>6334</v>
      </c>
      <c r="M2" s="134"/>
      <c r="N2" s="134"/>
      <c r="O2" s="134"/>
      <c r="P2" s="169"/>
      <c r="R2" s="392"/>
    </row>
    <row r="3" spans="1:19" x14ac:dyDescent="0.25">
      <c r="M3" s="134"/>
      <c r="N3" s="134"/>
      <c r="O3" s="134"/>
      <c r="P3" s="169"/>
      <c r="R3" s="392"/>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327" t="s">
        <v>14</v>
      </c>
      <c r="I5" s="327" t="s">
        <v>15</v>
      </c>
      <c r="J5" s="1154"/>
      <c r="K5" s="332">
        <v>2018</v>
      </c>
      <c r="L5" s="332">
        <v>2019</v>
      </c>
      <c r="M5" s="139">
        <v>2018</v>
      </c>
      <c r="N5" s="139">
        <v>2019</v>
      </c>
      <c r="O5" s="139">
        <v>2018</v>
      </c>
      <c r="P5" s="139">
        <v>2019</v>
      </c>
      <c r="Q5" s="1154"/>
      <c r="R5" s="1273"/>
      <c r="S5" s="142"/>
    </row>
    <row r="6" spans="1:19" s="143" customFormat="1" ht="15.75" customHeight="1" x14ac:dyDescent="0.25">
      <c r="A6" s="326" t="s">
        <v>16</v>
      </c>
      <c r="B6" s="327" t="s">
        <v>17</v>
      </c>
      <c r="C6" s="327" t="s">
        <v>18</v>
      </c>
      <c r="D6" s="327" t="s">
        <v>19</v>
      </c>
      <c r="E6" s="326" t="s">
        <v>20</v>
      </c>
      <c r="F6" s="326" t="s">
        <v>21</v>
      </c>
      <c r="G6" s="326" t="s">
        <v>22</v>
      </c>
      <c r="H6" s="327" t="s">
        <v>23</v>
      </c>
      <c r="I6" s="327" t="s">
        <v>24</v>
      </c>
      <c r="J6" s="326" t="s">
        <v>25</v>
      </c>
      <c r="K6" s="332" t="s">
        <v>26</v>
      </c>
      <c r="L6" s="332" t="s">
        <v>27</v>
      </c>
      <c r="M6" s="334" t="s">
        <v>28</v>
      </c>
      <c r="N6" s="334" t="s">
        <v>29</v>
      </c>
      <c r="O6" s="334" t="s">
        <v>30</v>
      </c>
      <c r="P6" s="334" t="s">
        <v>31</v>
      </c>
      <c r="Q6" s="326" t="s">
        <v>32</v>
      </c>
      <c r="R6" s="393" t="s">
        <v>33</v>
      </c>
      <c r="S6" s="142"/>
    </row>
    <row r="7" spans="1:19" s="18" customFormat="1" ht="117.75" customHeight="1" x14ac:dyDescent="0.25">
      <c r="A7" s="424">
        <v>1</v>
      </c>
      <c r="B7" s="306">
        <v>1</v>
      </c>
      <c r="C7" s="306">
        <v>1</v>
      </c>
      <c r="D7" s="305">
        <v>6</v>
      </c>
      <c r="E7" s="305" t="s">
        <v>3731</v>
      </c>
      <c r="F7" s="305" t="s">
        <v>3894</v>
      </c>
      <c r="G7" s="305" t="s">
        <v>3732</v>
      </c>
      <c r="H7" s="309" t="s">
        <v>807</v>
      </c>
      <c r="I7" s="53" t="s">
        <v>1910</v>
      </c>
      <c r="J7" s="305" t="s">
        <v>3733</v>
      </c>
      <c r="K7" s="310" t="s">
        <v>1253</v>
      </c>
      <c r="L7" s="310"/>
      <c r="M7" s="311">
        <v>20664</v>
      </c>
      <c r="N7" s="311"/>
      <c r="O7" s="311">
        <v>20664</v>
      </c>
      <c r="P7" s="311"/>
      <c r="Q7" s="305" t="s">
        <v>3734</v>
      </c>
      <c r="R7" s="305" t="s">
        <v>3735</v>
      </c>
    </row>
    <row r="8" spans="1:19" s="18" customFormat="1" ht="227.25" customHeight="1" x14ac:dyDescent="0.25">
      <c r="A8" s="298">
        <v>2</v>
      </c>
      <c r="B8" s="298">
        <v>1</v>
      </c>
      <c r="C8" s="298">
        <v>1</v>
      </c>
      <c r="D8" s="297">
        <v>6</v>
      </c>
      <c r="E8" s="297" t="s">
        <v>3736</v>
      </c>
      <c r="F8" s="297" t="s">
        <v>3737</v>
      </c>
      <c r="G8" s="297" t="s">
        <v>3732</v>
      </c>
      <c r="H8" s="297" t="s">
        <v>807</v>
      </c>
      <c r="I8" s="16" t="s">
        <v>3738</v>
      </c>
      <c r="J8" s="297" t="s">
        <v>3739</v>
      </c>
      <c r="K8" s="324"/>
      <c r="L8" s="324"/>
      <c r="M8" s="325">
        <v>1928</v>
      </c>
      <c r="N8" s="325"/>
      <c r="O8" s="325">
        <v>1928</v>
      </c>
      <c r="P8" s="325"/>
      <c r="Q8" s="297" t="s">
        <v>3734</v>
      </c>
      <c r="R8" s="297" t="s">
        <v>3735</v>
      </c>
    </row>
    <row r="9" spans="1:19" s="18" customFormat="1" ht="147" customHeight="1" x14ac:dyDescent="0.25">
      <c r="A9" s="298">
        <v>3</v>
      </c>
      <c r="B9" s="298">
        <v>6</v>
      </c>
      <c r="C9" s="298">
        <v>1</v>
      </c>
      <c r="D9" s="297">
        <v>6</v>
      </c>
      <c r="E9" s="297" t="s">
        <v>3740</v>
      </c>
      <c r="F9" s="297" t="s">
        <v>3741</v>
      </c>
      <c r="G9" s="297" t="s">
        <v>415</v>
      </c>
      <c r="H9" s="297" t="s">
        <v>165</v>
      </c>
      <c r="I9" s="297" t="s">
        <v>3742</v>
      </c>
      <c r="J9" s="297" t="s">
        <v>3743</v>
      </c>
      <c r="K9" s="324" t="s">
        <v>3744</v>
      </c>
      <c r="L9" s="324"/>
      <c r="M9" s="325">
        <v>21500</v>
      </c>
      <c r="N9" s="325"/>
      <c r="O9" s="325">
        <v>21500</v>
      </c>
      <c r="P9" s="325"/>
      <c r="Q9" s="297" t="s">
        <v>3734</v>
      </c>
      <c r="R9" s="297" t="s">
        <v>3735</v>
      </c>
    </row>
    <row r="10" spans="1:19" s="18" customFormat="1" ht="301.5" customHeight="1" x14ac:dyDescent="0.25">
      <c r="A10" s="298">
        <v>4</v>
      </c>
      <c r="B10" s="298">
        <v>6</v>
      </c>
      <c r="C10" s="298">
        <v>1</v>
      </c>
      <c r="D10" s="297">
        <v>9</v>
      </c>
      <c r="E10" s="297" t="s">
        <v>3745</v>
      </c>
      <c r="F10" s="297" t="s">
        <v>3895</v>
      </c>
      <c r="G10" s="297" t="s">
        <v>400</v>
      </c>
      <c r="H10" s="297" t="s">
        <v>165</v>
      </c>
      <c r="I10" s="16" t="s">
        <v>3747</v>
      </c>
      <c r="J10" s="297" t="s">
        <v>3748</v>
      </c>
      <c r="K10" s="324" t="s">
        <v>1253</v>
      </c>
      <c r="L10" s="324"/>
      <c r="M10" s="325">
        <v>31815</v>
      </c>
      <c r="N10" s="325"/>
      <c r="O10" s="325">
        <v>31815</v>
      </c>
      <c r="P10" s="325"/>
      <c r="Q10" s="297" t="s">
        <v>3734</v>
      </c>
      <c r="R10" s="297" t="s">
        <v>3735</v>
      </c>
    </row>
    <row r="11" spans="1:19" s="18" customFormat="1" ht="94.5" customHeight="1" x14ac:dyDescent="0.25">
      <c r="A11" s="298">
        <v>5</v>
      </c>
      <c r="B11" s="298">
        <v>1</v>
      </c>
      <c r="C11" s="298">
        <v>3</v>
      </c>
      <c r="D11" s="297">
        <v>10</v>
      </c>
      <c r="E11" s="297" t="s">
        <v>3749</v>
      </c>
      <c r="F11" s="297" t="s">
        <v>3750</v>
      </c>
      <c r="G11" s="297" t="s">
        <v>1267</v>
      </c>
      <c r="H11" s="297" t="s">
        <v>3751</v>
      </c>
      <c r="I11" s="297" t="s">
        <v>3752</v>
      </c>
      <c r="J11" s="297" t="s">
        <v>3753</v>
      </c>
      <c r="K11" s="324" t="s">
        <v>101</v>
      </c>
      <c r="L11" s="324"/>
      <c r="M11" s="325">
        <v>17199.990000000002</v>
      </c>
      <c r="N11" s="325"/>
      <c r="O11" s="325">
        <v>17199.990000000002</v>
      </c>
      <c r="P11" s="325"/>
      <c r="Q11" s="297" t="s">
        <v>3734</v>
      </c>
      <c r="R11" s="297" t="s">
        <v>3735</v>
      </c>
    </row>
    <row r="12" spans="1:19" s="18" customFormat="1" ht="127.5" customHeight="1" x14ac:dyDescent="0.25">
      <c r="A12" s="298">
        <v>6</v>
      </c>
      <c r="B12" s="298">
        <v>1</v>
      </c>
      <c r="C12" s="298">
        <v>1</v>
      </c>
      <c r="D12" s="297">
        <v>9</v>
      </c>
      <c r="E12" s="297" t="s">
        <v>3754</v>
      </c>
      <c r="F12" s="425" t="s">
        <v>3755</v>
      </c>
      <c r="G12" s="297" t="s">
        <v>79</v>
      </c>
      <c r="H12" s="297" t="s">
        <v>165</v>
      </c>
      <c r="I12" s="297">
        <v>240</v>
      </c>
      <c r="J12" s="297" t="s">
        <v>3756</v>
      </c>
      <c r="K12" s="324"/>
      <c r="L12" s="324"/>
      <c r="M12" s="325">
        <v>9090</v>
      </c>
      <c r="N12" s="325"/>
      <c r="O12" s="325">
        <v>9090</v>
      </c>
      <c r="P12" s="325"/>
      <c r="Q12" s="297" t="s">
        <v>3734</v>
      </c>
      <c r="R12" s="297" t="s">
        <v>3735</v>
      </c>
    </row>
    <row r="13" spans="1:19" s="18" customFormat="1" ht="230.25" customHeight="1" x14ac:dyDescent="0.25">
      <c r="A13" s="245">
        <v>7</v>
      </c>
      <c r="B13" s="298">
        <v>1</v>
      </c>
      <c r="C13" s="298">
        <v>2</v>
      </c>
      <c r="D13" s="297">
        <v>12</v>
      </c>
      <c r="E13" s="297" t="s">
        <v>3757</v>
      </c>
      <c r="F13" s="297" t="s">
        <v>3758</v>
      </c>
      <c r="G13" s="297" t="s">
        <v>400</v>
      </c>
      <c r="H13" s="426" t="s">
        <v>165</v>
      </c>
      <c r="I13" s="16" t="s">
        <v>3759</v>
      </c>
      <c r="J13" s="425" t="s">
        <v>3760</v>
      </c>
      <c r="K13" s="324"/>
      <c r="L13" s="324"/>
      <c r="M13" s="325">
        <v>26900</v>
      </c>
      <c r="N13" s="325"/>
      <c r="O13" s="325">
        <v>26900</v>
      </c>
      <c r="P13" s="325"/>
      <c r="Q13" s="297" t="s">
        <v>3734</v>
      </c>
      <c r="R13" s="297" t="s">
        <v>3735</v>
      </c>
    </row>
    <row r="14" spans="1:19" s="430" customFormat="1" ht="180.75" customHeight="1" x14ac:dyDescent="0.25">
      <c r="A14" s="314">
        <v>8</v>
      </c>
      <c r="B14" s="301">
        <v>6</v>
      </c>
      <c r="C14" s="301">
        <v>1.5</v>
      </c>
      <c r="D14" s="301">
        <v>6</v>
      </c>
      <c r="E14" s="301" t="s">
        <v>3761</v>
      </c>
      <c r="F14" s="335" t="s">
        <v>3762</v>
      </c>
      <c r="G14" s="301" t="s">
        <v>190</v>
      </c>
      <c r="H14" s="427" t="s">
        <v>1428</v>
      </c>
      <c r="I14" s="428" t="s">
        <v>444</v>
      </c>
      <c r="J14" s="335" t="s">
        <v>3763</v>
      </c>
      <c r="K14" s="429" t="s">
        <v>124</v>
      </c>
      <c r="L14" s="313"/>
      <c r="M14" s="342">
        <v>26464.69</v>
      </c>
      <c r="N14" s="342"/>
      <c r="O14" s="342">
        <v>26464.69</v>
      </c>
      <c r="P14" s="342"/>
      <c r="Q14" s="335" t="s">
        <v>3764</v>
      </c>
      <c r="R14" s="335" t="s">
        <v>3765</v>
      </c>
    </row>
    <row r="15" spans="1:19" s="430" customFormat="1" ht="183.75" customHeight="1" x14ac:dyDescent="0.25">
      <c r="A15" s="314">
        <v>9</v>
      </c>
      <c r="B15" s="301">
        <v>6</v>
      </c>
      <c r="C15" s="301">
        <v>5</v>
      </c>
      <c r="D15" s="301">
        <v>4</v>
      </c>
      <c r="E15" s="335" t="s">
        <v>3766</v>
      </c>
      <c r="F15" s="335" t="s">
        <v>3767</v>
      </c>
      <c r="G15" s="301" t="s">
        <v>181</v>
      </c>
      <c r="H15" s="335" t="s">
        <v>3768</v>
      </c>
      <c r="I15" s="335">
        <v>8</v>
      </c>
      <c r="J15" s="335" t="s">
        <v>3769</v>
      </c>
      <c r="K15" s="257" t="s">
        <v>379</v>
      </c>
      <c r="L15" s="335"/>
      <c r="M15" s="342">
        <v>19556.150000000001</v>
      </c>
      <c r="N15" s="335"/>
      <c r="O15" s="431">
        <v>19556.150000000001</v>
      </c>
      <c r="P15" s="335"/>
      <c r="Q15" s="335" t="s">
        <v>3770</v>
      </c>
      <c r="R15" s="432" t="s">
        <v>3771</v>
      </c>
    </row>
    <row r="16" spans="1:19" s="430" customFormat="1" ht="159.75" customHeight="1" x14ac:dyDescent="0.25">
      <c r="A16" s="314">
        <v>10</v>
      </c>
      <c r="B16" s="301">
        <v>6</v>
      </c>
      <c r="C16" s="301">
        <v>5</v>
      </c>
      <c r="D16" s="301">
        <v>4</v>
      </c>
      <c r="E16" s="335" t="s">
        <v>3772</v>
      </c>
      <c r="F16" s="335" t="s">
        <v>3773</v>
      </c>
      <c r="G16" s="301" t="s">
        <v>170</v>
      </c>
      <c r="H16" s="335" t="s">
        <v>3774</v>
      </c>
      <c r="I16" s="335">
        <v>48</v>
      </c>
      <c r="J16" s="335" t="s">
        <v>3775</v>
      </c>
      <c r="K16" s="301" t="s">
        <v>52</v>
      </c>
      <c r="L16" s="335"/>
      <c r="M16" s="342">
        <v>31508</v>
      </c>
      <c r="N16" s="433"/>
      <c r="O16" s="342">
        <v>31508</v>
      </c>
      <c r="P16" s="335"/>
      <c r="Q16" s="335" t="s">
        <v>3770</v>
      </c>
      <c r="R16" s="432" t="s">
        <v>3771</v>
      </c>
    </row>
    <row r="17" spans="1:18" s="430" customFormat="1" ht="227.25" customHeight="1" x14ac:dyDescent="0.25">
      <c r="A17" s="314">
        <v>11</v>
      </c>
      <c r="B17" s="301">
        <v>6</v>
      </c>
      <c r="C17" s="301">
        <v>5</v>
      </c>
      <c r="D17" s="301">
        <v>4</v>
      </c>
      <c r="E17" s="335" t="s">
        <v>3776</v>
      </c>
      <c r="F17" s="335" t="s">
        <v>3777</v>
      </c>
      <c r="G17" s="301" t="s">
        <v>181</v>
      </c>
      <c r="H17" s="335" t="s">
        <v>3778</v>
      </c>
      <c r="I17" s="335">
        <v>50</v>
      </c>
      <c r="J17" s="335" t="s">
        <v>3779</v>
      </c>
      <c r="K17" s="301" t="s">
        <v>52</v>
      </c>
      <c r="L17" s="335"/>
      <c r="M17" s="342">
        <v>35368</v>
      </c>
      <c r="N17" s="433"/>
      <c r="O17" s="342">
        <v>35368</v>
      </c>
      <c r="P17" s="335"/>
      <c r="Q17" s="335" t="s">
        <v>3770</v>
      </c>
      <c r="R17" s="432" t="s">
        <v>3771</v>
      </c>
    </row>
    <row r="18" spans="1:18" s="430" customFormat="1" ht="248.25" customHeight="1" x14ac:dyDescent="0.25">
      <c r="A18" s="314">
        <v>12</v>
      </c>
      <c r="B18" s="301">
        <v>6</v>
      </c>
      <c r="C18" s="301">
        <v>1.3</v>
      </c>
      <c r="D18" s="301">
        <v>13</v>
      </c>
      <c r="E18" s="335" t="s">
        <v>3780</v>
      </c>
      <c r="F18" s="335" t="s">
        <v>3781</v>
      </c>
      <c r="G18" s="301" t="s">
        <v>190</v>
      </c>
      <c r="H18" s="335" t="s">
        <v>1428</v>
      </c>
      <c r="I18" s="335">
        <v>20</v>
      </c>
      <c r="J18" s="335" t="s">
        <v>3782</v>
      </c>
      <c r="K18" s="301" t="s">
        <v>81</v>
      </c>
      <c r="L18" s="335"/>
      <c r="M18" s="342">
        <v>15901.83</v>
      </c>
      <c r="N18" s="433"/>
      <c r="O18" s="342">
        <v>6901.83</v>
      </c>
      <c r="P18" s="335"/>
      <c r="Q18" s="335" t="s">
        <v>3783</v>
      </c>
      <c r="R18" s="432" t="s">
        <v>3784</v>
      </c>
    </row>
    <row r="19" spans="1:18" s="430" customFormat="1" ht="360.75" customHeight="1" x14ac:dyDescent="0.25">
      <c r="A19" s="314">
        <v>13</v>
      </c>
      <c r="B19" s="301">
        <v>3</v>
      </c>
      <c r="C19" s="301">
        <v>1</v>
      </c>
      <c r="D19" s="301">
        <v>6</v>
      </c>
      <c r="E19" s="335" t="s">
        <v>3785</v>
      </c>
      <c r="F19" s="335" t="s">
        <v>3786</v>
      </c>
      <c r="G19" s="335" t="s">
        <v>3787</v>
      </c>
      <c r="H19" s="335" t="s">
        <v>3788</v>
      </c>
      <c r="I19" s="301">
        <v>47</v>
      </c>
      <c r="J19" s="335" t="s">
        <v>3789</v>
      </c>
      <c r="K19" s="301" t="s">
        <v>73</v>
      </c>
      <c r="L19" s="335"/>
      <c r="M19" s="431">
        <v>66990.710000000006</v>
      </c>
      <c r="N19" s="335"/>
      <c r="O19" s="431">
        <v>66990.710000000006</v>
      </c>
      <c r="P19" s="335"/>
      <c r="Q19" s="336" t="s">
        <v>3790</v>
      </c>
      <c r="R19" s="434" t="s">
        <v>3791</v>
      </c>
    </row>
    <row r="20" spans="1:18" s="430" customFormat="1" ht="221.25" customHeight="1" x14ac:dyDescent="0.25">
      <c r="A20" s="314">
        <v>14</v>
      </c>
      <c r="B20" s="301">
        <v>1</v>
      </c>
      <c r="C20" s="301">
        <v>1</v>
      </c>
      <c r="D20" s="301">
        <v>6</v>
      </c>
      <c r="E20" s="335" t="s">
        <v>3792</v>
      </c>
      <c r="F20" s="335" t="s">
        <v>3793</v>
      </c>
      <c r="G20" s="301" t="s">
        <v>3794</v>
      </c>
      <c r="H20" s="335" t="s">
        <v>3795</v>
      </c>
      <c r="I20" s="352">
        <v>2090</v>
      </c>
      <c r="J20" s="335" t="s">
        <v>3796</v>
      </c>
      <c r="K20" s="301" t="s">
        <v>81</v>
      </c>
      <c r="L20" s="335"/>
      <c r="M20" s="317">
        <v>26076.49</v>
      </c>
      <c r="N20" s="335"/>
      <c r="O20" s="317">
        <v>26076.49</v>
      </c>
      <c r="P20" s="335"/>
      <c r="Q20" s="335" t="s">
        <v>3790</v>
      </c>
      <c r="R20" s="435" t="s">
        <v>3791</v>
      </c>
    </row>
    <row r="21" spans="1:18" s="430" customFormat="1" ht="183" customHeight="1" x14ac:dyDescent="0.25">
      <c r="A21" s="301">
        <v>15</v>
      </c>
      <c r="B21" s="301">
        <v>6</v>
      </c>
      <c r="C21" s="301">
        <v>5</v>
      </c>
      <c r="D21" s="301">
        <v>13</v>
      </c>
      <c r="E21" s="335" t="s">
        <v>3797</v>
      </c>
      <c r="F21" s="338" t="s">
        <v>3798</v>
      </c>
      <c r="G21" s="301" t="s">
        <v>329</v>
      </c>
      <c r="H21" s="335" t="s">
        <v>3799</v>
      </c>
      <c r="I21" s="11" t="s">
        <v>1308</v>
      </c>
      <c r="J21" s="338" t="s">
        <v>3800</v>
      </c>
      <c r="K21" s="313" t="s">
        <v>81</v>
      </c>
      <c r="L21" s="313"/>
      <c r="M21" s="342">
        <v>18000</v>
      </c>
      <c r="N21" s="342"/>
      <c r="O21" s="342">
        <v>18000</v>
      </c>
      <c r="P21" s="342"/>
      <c r="Q21" s="336" t="s">
        <v>3801</v>
      </c>
      <c r="R21" s="434" t="s">
        <v>3802</v>
      </c>
    </row>
    <row r="22" spans="1:18" s="13" customFormat="1" ht="90" x14ac:dyDescent="0.25">
      <c r="A22" s="351">
        <v>16</v>
      </c>
      <c r="B22" s="307">
        <v>1</v>
      </c>
      <c r="C22" s="307">
        <v>1</v>
      </c>
      <c r="D22" s="301">
        <v>6</v>
      </c>
      <c r="E22" s="301" t="s">
        <v>3803</v>
      </c>
      <c r="F22" s="301" t="s">
        <v>3804</v>
      </c>
      <c r="G22" s="301" t="s">
        <v>3805</v>
      </c>
      <c r="H22" s="316" t="s">
        <v>3806</v>
      </c>
      <c r="I22" s="11" t="s">
        <v>3751</v>
      </c>
      <c r="J22" s="301" t="s">
        <v>3807</v>
      </c>
      <c r="K22" s="313"/>
      <c r="L22" s="313" t="s">
        <v>127</v>
      </c>
      <c r="M22" s="300"/>
      <c r="N22" s="300">
        <v>10000</v>
      </c>
      <c r="O22" s="300"/>
      <c r="P22" s="300">
        <v>10000</v>
      </c>
      <c r="Q22" s="301" t="s">
        <v>3734</v>
      </c>
      <c r="R22" s="301" t="s">
        <v>3808</v>
      </c>
    </row>
    <row r="23" spans="1:18" s="520" customFormat="1" ht="238.5" customHeight="1" x14ac:dyDescent="0.25">
      <c r="A23" s="798">
        <v>17</v>
      </c>
      <c r="B23" s="804">
        <v>1</v>
      </c>
      <c r="C23" s="804">
        <v>1</v>
      </c>
      <c r="D23" s="800">
        <v>6</v>
      </c>
      <c r="E23" s="800" t="s">
        <v>3809</v>
      </c>
      <c r="F23" s="800" t="s">
        <v>3810</v>
      </c>
      <c r="G23" s="800" t="s">
        <v>3732</v>
      </c>
      <c r="H23" s="830" t="s">
        <v>449</v>
      </c>
      <c r="I23" s="830" t="s">
        <v>3811</v>
      </c>
      <c r="J23" s="800" t="s">
        <v>3812</v>
      </c>
      <c r="K23" s="805"/>
      <c r="L23" s="805" t="s">
        <v>101</v>
      </c>
      <c r="M23" s="799"/>
      <c r="N23" s="799">
        <v>2767.5</v>
      </c>
      <c r="O23" s="799"/>
      <c r="P23" s="799">
        <v>2767.5</v>
      </c>
      <c r="Q23" s="800" t="s">
        <v>3734</v>
      </c>
      <c r="R23" s="800" t="s">
        <v>3735</v>
      </c>
    </row>
    <row r="24" spans="1:18" s="520" customFormat="1" ht="331.5" customHeight="1" x14ac:dyDescent="0.25">
      <c r="A24" s="804">
        <v>18</v>
      </c>
      <c r="B24" s="804">
        <v>6</v>
      </c>
      <c r="C24" s="804">
        <v>1</v>
      </c>
      <c r="D24" s="800">
        <v>3</v>
      </c>
      <c r="E24" s="800" t="s">
        <v>3544</v>
      </c>
      <c r="F24" s="800" t="s">
        <v>3746</v>
      </c>
      <c r="G24" s="800" t="s">
        <v>400</v>
      </c>
      <c r="H24" s="800">
        <v>30</v>
      </c>
      <c r="I24" s="830" t="s">
        <v>3751</v>
      </c>
      <c r="J24" s="800" t="s">
        <v>3813</v>
      </c>
      <c r="K24" s="805"/>
      <c r="L24" s="805" t="s">
        <v>101</v>
      </c>
      <c r="M24" s="799"/>
      <c r="N24" s="799">
        <v>24750</v>
      </c>
      <c r="O24" s="799"/>
      <c r="P24" s="799">
        <v>24750</v>
      </c>
      <c r="Q24" s="800" t="s">
        <v>3734</v>
      </c>
      <c r="R24" s="800" t="s">
        <v>3735</v>
      </c>
    </row>
    <row r="25" spans="1:18" s="520" customFormat="1" ht="105.75" customHeight="1" x14ac:dyDescent="0.25">
      <c r="A25" s="804">
        <v>19</v>
      </c>
      <c r="B25" s="804">
        <v>6</v>
      </c>
      <c r="C25" s="804">
        <v>1</v>
      </c>
      <c r="D25" s="800">
        <v>3</v>
      </c>
      <c r="E25" s="800" t="s">
        <v>3749</v>
      </c>
      <c r="F25" s="800" t="s">
        <v>3814</v>
      </c>
      <c r="G25" s="800" t="s">
        <v>1267</v>
      </c>
      <c r="H25" s="800">
        <v>16</v>
      </c>
      <c r="I25" s="830" t="s">
        <v>3815</v>
      </c>
      <c r="J25" s="800" t="s">
        <v>3816</v>
      </c>
      <c r="K25" s="805"/>
      <c r="L25" s="805" t="s">
        <v>161</v>
      </c>
      <c r="M25" s="799"/>
      <c r="N25" s="799">
        <v>23982.5</v>
      </c>
      <c r="O25" s="799"/>
      <c r="P25" s="799">
        <v>23982.5</v>
      </c>
      <c r="Q25" s="800" t="s">
        <v>3734</v>
      </c>
      <c r="R25" s="800" t="s">
        <v>3735</v>
      </c>
    </row>
    <row r="26" spans="1:18" s="520" customFormat="1" ht="108.75" customHeight="1" x14ac:dyDescent="0.25">
      <c r="A26" s="804">
        <v>20</v>
      </c>
      <c r="B26" s="804">
        <v>6</v>
      </c>
      <c r="C26" s="804">
        <v>1</v>
      </c>
      <c r="D26" s="800">
        <v>3</v>
      </c>
      <c r="E26" s="800" t="s">
        <v>3817</v>
      </c>
      <c r="F26" s="800" t="s">
        <v>3814</v>
      </c>
      <c r="G26" s="800" t="s">
        <v>1267</v>
      </c>
      <c r="H26" s="800" t="s">
        <v>3818</v>
      </c>
      <c r="I26" s="830" t="s">
        <v>3751</v>
      </c>
      <c r="J26" s="800" t="s">
        <v>3819</v>
      </c>
      <c r="K26" s="805"/>
      <c r="L26" s="805" t="s">
        <v>161</v>
      </c>
      <c r="M26" s="799"/>
      <c r="N26" s="799">
        <v>30000</v>
      </c>
      <c r="O26" s="799"/>
      <c r="P26" s="799">
        <v>30000</v>
      </c>
      <c r="Q26" s="800" t="s">
        <v>3734</v>
      </c>
      <c r="R26" s="800" t="s">
        <v>3735</v>
      </c>
    </row>
    <row r="27" spans="1:18" s="520" customFormat="1" ht="96" customHeight="1" x14ac:dyDescent="0.25">
      <c r="A27" s="804">
        <v>21</v>
      </c>
      <c r="B27" s="800">
        <v>1</v>
      </c>
      <c r="C27" s="800">
        <v>1</v>
      </c>
      <c r="D27" s="800">
        <v>9</v>
      </c>
      <c r="E27" s="800" t="s">
        <v>3821</v>
      </c>
      <c r="F27" s="813" t="s">
        <v>3896</v>
      </c>
      <c r="G27" s="800" t="s">
        <v>302</v>
      </c>
      <c r="H27" s="800" t="s">
        <v>3822</v>
      </c>
      <c r="I27" s="813" t="s">
        <v>3751</v>
      </c>
      <c r="J27" s="813" t="s">
        <v>3820</v>
      </c>
      <c r="K27" s="813"/>
      <c r="L27" s="800" t="s">
        <v>52</v>
      </c>
      <c r="M27" s="813"/>
      <c r="N27" s="816">
        <v>18500</v>
      </c>
      <c r="O27" s="813"/>
      <c r="P27" s="816">
        <v>18500</v>
      </c>
      <c r="Q27" s="800" t="s">
        <v>3734</v>
      </c>
      <c r="R27" s="800" t="s">
        <v>3735</v>
      </c>
    </row>
    <row r="28" spans="1:18" s="13" customFormat="1" ht="234.75" customHeight="1" x14ac:dyDescent="0.25">
      <c r="A28" s="307">
        <v>22</v>
      </c>
      <c r="B28" s="307">
        <v>1</v>
      </c>
      <c r="C28" s="307">
        <v>2</v>
      </c>
      <c r="D28" s="301">
        <v>12</v>
      </c>
      <c r="E28" s="301" t="s">
        <v>3757</v>
      </c>
      <c r="F28" s="301" t="s">
        <v>3823</v>
      </c>
      <c r="G28" s="301" t="s">
        <v>400</v>
      </c>
      <c r="H28" s="437" t="s">
        <v>3824</v>
      </c>
      <c r="I28" s="11" t="s">
        <v>3825</v>
      </c>
      <c r="J28" s="197" t="s">
        <v>3760</v>
      </c>
      <c r="K28" s="313"/>
      <c r="L28" s="313" t="s">
        <v>124</v>
      </c>
      <c r="M28" s="300"/>
      <c r="N28" s="300">
        <v>55000</v>
      </c>
      <c r="O28" s="300"/>
      <c r="P28" s="300">
        <v>55000</v>
      </c>
      <c r="Q28" s="301" t="s">
        <v>3734</v>
      </c>
      <c r="R28" s="301" t="s">
        <v>3735</v>
      </c>
    </row>
    <row r="29" spans="1:18" s="13" customFormat="1" ht="201.75" customHeight="1" x14ac:dyDescent="0.25">
      <c r="A29" s="307">
        <v>23</v>
      </c>
      <c r="B29" s="307">
        <v>6</v>
      </c>
      <c r="C29" s="307">
        <v>1</v>
      </c>
      <c r="D29" s="301">
        <v>9</v>
      </c>
      <c r="E29" s="301" t="s">
        <v>3826</v>
      </c>
      <c r="F29" s="335" t="s">
        <v>3827</v>
      </c>
      <c r="G29" s="301" t="s">
        <v>3828</v>
      </c>
      <c r="H29" s="11" t="s">
        <v>3829</v>
      </c>
      <c r="I29" s="11" t="s">
        <v>3830</v>
      </c>
      <c r="J29" s="301" t="s">
        <v>3831</v>
      </c>
      <c r="K29" s="313"/>
      <c r="L29" s="313" t="s">
        <v>52</v>
      </c>
      <c r="M29" s="300"/>
      <c r="N29" s="300">
        <v>38190</v>
      </c>
      <c r="O29" s="300"/>
      <c r="P29" s="300">
        <v>38190</v>
      </c>
      <c r="Q29" s="301" t="s">
        <v>3764</v>
      </c>
      <c r="R29" s="301" t="s">
        <v>3765</v>
      </c>
    </row>
    <row r="30" spans="1:18" s="13" customFormat="1" ht="232.5" customHeight="1" x14ac:dyDescent="0.25">
      <c r="A30" s="307">
        <v>24</v>
      </c>
      <c r="B30" s="307">
        <v>1</v>
      </c>
      <c r="C30" s="307">
        <v>1</v>
      </c>
      <c r="D30" s="301">
        <v>6</v>
      </c>
      <c r="E30" s="408" t="s">
        <v>3832</v>
      </c>
      <c r="F30" s="335" t="s">
        <v>3833</v>
      </c>
      <c r="G30" s="301" t="s">
        <v>79</v>
      </c>
      <c r="H30" s="11" t="s">
        <v>1422</v>
      </c>
      <c r="I30" s="11" t="s">
        <v>1674</v>
      </c>
      <c r="J30" s="301" t="s">
        <v>3834</v>
      </c>
      <c r="K30" s="313"/>
      <c r="L30" s="313" t="s">
        <v>81</v>
      </c>
      <c r="M30" s="300"/>
      <c r="N30" s="300">
        <v>17021</v>
      </c>
      <c r="O30" s="300"/>
      <c r="P30" s="300">
        <v>17021</v>
      </c>
      <c r="Q30" s="301" t="s">
        <v>3835</v>
      </c>
      <c r="R30" s="301" t="s">
        <v>3836</v>
      </c>
    </row>
    <row r="31" spans="1:18" s="13" customFormat="1" ht="240.75" customHeight="1" x14ac:dyDescent="0.25">
      <c r="A31" s="307">
        <v>25</v>
      </c>
      <c r="B31" s="307">
        <v>6</v>
      </c>
      <c r="C31" s="307">
        <v>5</v>
      </c>
      <c r="D31" s="301">
        <v>4</v>
      </c>
      <c r="E31" s="301" t="s">
        <v>3837</v>
      </c>
      <c r="F31" s="335" t="s">
        <v>3838</v>
      </c>
      <c r="G31" s="301" t="s">
        <v>3839</v>
      </c>
      <c r="H31" s="11" t="s">
        <v>3840</v>
      </c>
      <c r="I31" s="11" t="s">
        <v>1126</v>
      </c>
      <c r="J31" s="301" t="s">
        <v>3841</v>
      </c>
      <c r="K31" s="313"/>
      <c r="L31" s="313" t="s">
        <v>124</v>
      </c>
      <c r="M31" s="436"/>
      <c r="N31" s="300">
        <v>104811.78</v>
      </c>
      <c r="O31" s="436"/>
      <c r="P31" s="300">
        <v>104811.78</v>
      </c>
      <c r="Q31" s="301" t="s">
        <v>3770</v>
      </c>
      <c r="R31" s="301" t="s">
        <v>3842</v>
      </c>
    </row>
    <row r="32" spans="1:18" s="13" customFormat="1" ht="210.75" customHeight="1" x14ac:dyDescent="0.25">
      <c r="A32" s="307">
        <v>26</v>
      </c>
      <c r="B32" s="307">
        <v>1</v>
      </c>
      <c r="C32" s="307">
        <v>1</v>
      </c>
      <c r="D32" s="301">
        <v>9</v>
      </c>
      <c r="E32" s="301" t="s">
        <v>3740</v>
      </c>
      <c r="F32" s="335" t="s">
        <v>3843</v>
      </c>
      <c r="G32" s="301" t="s">
        <v>190</v>
      </c>
      <c r="H32" s="11" t="s">
        <v>3844</v>
      </c>
      <c r="I32" s="11" t="s">
        <v>3845</v>
      </c>
      <c r="J32" s="301" t="s">
        <v>3846</v>
      </c>
      <c r="K32" s="313"/>
      <c r="L32" s="313" t="s">
        <v>52</v>
      </c>
      <c r="M32" s="300"/>
      <c r="N32" s="300">
        <v>23200</v>
      </c>
      <c r="O32" s="300"/>
      <c r="P32" s="300">
        <v>23200</v>
      </c>
      <c r="Q32" s="301" t="s">
        <v>3847</v>
      </c>
      <c r="R32" s="301" t="s">
        <v>3848</v>
      </c>
    </row>
    <row r="33" spans="1:125" s="13" customFormat="1" ht="277.5" customHeight="1" x14ac:dyDescent="0.25">
      <c r="A33" s="307">
        <v>27</v>
      </c>
      <c r="B33" s="320">
        <v>6</v>
      </c>
      <c r="C33" s="320">
        <v>1.3</v>
      </c>
      <c r="D33" s="320">
        <v>13</v>
      </c>
      <c r="E33" s="320" t="s">
        <v>3849</v>
      </c>
      <c r="F33" s="336" t="s">
        <v>3850</v>
      </c>
      <c r="G33" s="320" t="s">
        <v>190</v>
      </c>
      <c r="H33" s="320" t="s">
        <v>3851</v>
      </c>
      <c r="I33" s="320" t="s">
        <v>3852</v>
      </c>
      <c r="J33" s="320" t="s">
        <v>3853</v>
      </c>
      <c r="K33" s="336"/>
      <c r="L33" s="320" t="s">
        <v>81</v>
      </c>
      <c r="M33" s="336"/>
      <c r="N33" s="322">
        <v>18579.95</v>
      </c>
      <c r="O33" s="336"/>
      <c r="P33" s="322">
        <v>8579.9500000000007</v>
      </c>
      <c r="Q33" s="301" t="s">
        <v>3783</v>
      </c>
      <c r="R33" s="301" t="s">
        <v>3854</v>
      </c>
    </row>
    <row r="34" spans="1:125" s="13" customFormat="1" ht="282.75" customHeight="1" x14ac:dyDescent="0.25">
      <c r="A34" s="307">
        <v>28</v>
      </c>
      <c r="B34" s="320">
        <v>6</v>
      </c>
      <c r="C34" s="320">
        <v>1</v>
      </c>
      <c r="D34" s="320">
        <v>6</v>
      </c>
      <c r="E34" s="320" t="s">
        <v>3855</v>
      </c>
      <c r="F34" s="339" t="s">
        <v>3856</v>
      </c>
      <c r="G34" s="320" t="s">
        <v>3857</v>
      </c>
      <c r="H34" s="320" t="s">
        <v>3858</v>
      </c>
      <c r="I34" s="320" t="s">
        <v>3859</v>
      </c>
      <c r="J34" s="320" t="s">
        <v>3860</v>
      </c>
      <c r="K34" s="336"/>
      <c r="L34" s="323" t="s">
        <v>124</v>
      </c>
      <c r="M34" s="336"/>
      <c r="N34" s="322">
        <v>59910.73</v>
      </c>
      <c r="O34" s="336"/>
      <c r="P34" s="322">
        <v>51790.75</v>
      </c>
      <c r="Q34" s="301" t="s">
        <v>1282</v>
      </c>
      <c r="R34" s="301" t="s">
        <v>3861</v>
      </c>
    </row>
    <row r="35" spans="1:125" s="13" customFormat="1" ht="216" customHeight="1" x14ac:dyDescent="0.25">
      <c r="A35" s="307">
        <v>29</v>
      </c>
      <c r="B35" s="307">
        <v>1</v>
      </c>
      <c r="C35" s="307">
        <v>1</v>
      </c>
      <c r="D35" s="301">
        <v>6</v>
      </c>
      <c r="E35" s="301" t="s">
        <v>3862</v>
      </c>
      <c r="F35" s="339" t="s">
        <v>3863</v>
      </c>
      <c r="G35" s="301" t="s">
        <v>181</v>
      </c>
      <c r="H35" s="11" t="s">
        <v>596</v>
      </c>
      <c r="I35" s="11" t="s">
        <v>1290</v>
      </c>
      <c r="J35" s="323" t="s">
        <v>3864</v>
      </c>
      <c r="K35" s="313"/>
      <c r="L35" s="313" t="s">
        <v>81</v>
      </c>
      <c r="M35" s="436"/>
      <c r="N35" s="300">
        <v>19705.2</v>
      </c>
      <c r="O35" s="436"/>
      <c r="P35" s="300">
        <v>19705.2</v>
      </c>
      <c r="Q35" s="301" t="s">
        <v>3835</v>
      </c>
      <c r="R35" s="301" t="s">
        <v>3865</v>
      </c>
    </row>
    <row r="36" spans="1:125" s="13" customFormat="1" ht="252" customHeight="1" x14ac:dyDescent="0.25">
      <c r="A36" s="307">
        <v>30</v>
      </c>
      <c r="B36" s="320">
        <v>6</v>
      </c>
      <c r="C36" s="320">
        <v>1</v>
      </c>
      <c r="D36" s="320">
        <v>6</v>
      </c>
      <c r="E36" s="320" t="s">
        <v>3866</v>
      </c>
      <c r="F36" s="336" t="s">
        <v>3867</v>
      </c>
      <c r="G36" s="320" t="s">
        <v>3868</v>
      </c>
      <c r="H36" s="320" t="s">
        <v>3858</v>
      </c>
      <c r="I36" s="320" t="s">
        <v>3869</v>
      </c>
      <c r="J36" s="320" t="s">
        <v>3870</v>
      </c>
      <c r="K36" s="336"/>
      <c r="L36" s="320" t="s">
        <v>124</v>
      </c>
      <c r="M36" s="336"/>
      <c r="N36" s="322">
        <v>67917.899999999994</v>
      </c>
      <c r="O36" s="336"/>
      <c r="P36" s="322">
        <v>61493.01</v>
      </c>
      <c r="Q36" s="320" t="s">
        <v>3871</v>
      </c>
      <c r="R36" s="21" t="s">
        <v>3872</v>
      </c>
    </row>
    <row r="37" spans="1:125" s="13" customFormat="1" ht="342.75" customHeight="1" x14ac:dyDescent="0.25">
      <c r="A37" s="301">
        <v>31</v>
      </c>
      <c r="B37" s="301">
        <v>1</v>
      </c>
      <c r="C37" s="301">
        <v>1</v>
      </c>
      <c r="D37" s="301">
        <v>6</v>
      </c>
      <c r="E37" s="301" t="s">
        <v>3873</v>
      </c>
      <c r="F37" s="335" t="s">
        <v>3874</v>
      </c>
      <c r="G37" s="301" t="s">
        <v>3875</v>
      </c>
      <c r="H37" s="301" t="s">
        <v>3876</v>
      </c>
      <c r="I37" s="301" t="s">
        <v>3877</v>
      </c>
      <c r="J37" s="301" t="s">
        <v>3878</v>
      </c>
      <c r="K37" s="335"/>
      <c r="L37" s="301" t="s">
        <v>124</v>
      </c>
      <c r="M37" s="335"/>
      <c r="N37" s="342">
        <v>50107.95</v>
      </c>
      <c r="O37" s="335"/>
      <c r="P37" s="342">
        <v>50107.95</v>
      </c>
      <c r="Q37" s="301" t="s">
        <v>3790</v>
      </c>
      <c r="R37" s="50" t="s">
        <v>3791</v>
      </c>
    </row>
    <row r="38" spans="1:125" s="13" customFormat="1" ht="295.5" customHeight="1" x14ac:dyDescent="0.25">
      <c r="A38" s="314">
        <v>32</v>
      </c>
      <c r="B38" s="302">
        <v>1</v>
      </c>
      <c r="C38" s="302">
        <v>1</v>
      </c>
      <c r="D38" s="302">
        <v>6</v>
      </c>
      <c r="E38" s="302" t="s">
        <v>3879</v>
      </c>
      <c r="F38" s="328" t="s">
        <v>3880</v>
      </c>
      <c r="G38" s="302" t="s">
        <v>37</v>
      </c>
      <c r="H38" s="302">
        <v>2000</v>
      </c>
      <c r="I38" s="302" t="s">
        <v>3881</v>
      </c>
      <c r="J38" s="302" t="s">
        <v>3882</v>
      </c>
      <c r="K38" s="302"/>
      <c r="L38" s="302" t="s">
        <v>81</v>
      </c>
      <c r="M38" s="328"/>
      <c r="N38" s="340">
        <v>34700.550000000003</v>
      </c>
      <c r="O38" s="328"/>
      <c r="P38" s="340">
        <v>31353.75</v>
      </c>
      <c r="Q38" s="302" t="s">
        <v>3790</v>
      </c>
      <c r="R38" s="350" t="s">
        <v>3791</v>
      </c>
    </row>
    <row r="39" spans="1:125" s="149" customFormat="1" ht="183.75" customHeight="1" x14ac:dyDescent="0.25">
      <c r="A39" s="301">
        <v>33</v>
      </c>
      <c r="B39" s="301">
        <v>6</v>
      </c>
      <c r="C39" s="301">
        <v>1</v>
      </c>
      <c r="D39" s="301">
        <v>6</v>
      </c>
      <c r="E39" s="301" t="s">
        <v>3883</v>
      </c>
      <c r="F39" s="335" t="s">
        <v>3884</v>
      </c>
      <c r="G39" s="301" t="s">
        <v>3885</v>
      </c>
      <c r="H39" s="301" t="s">
        <v>3886</v>
      </c>
      <c r="I39" s="301" t="s">
        <v>3887</v>
      </c>
      <c r="J39" s="301" t="s">
        <v>3888</v>
      </c>
      <c r="K39" s="301"/>
      <c r="L39" s="301" t="s">
        <v>81</v>
      </c>
      <c r="M39" s="335"/>
      <c r="N39" s="342">
        <v>30696.15</v>
      </c>
      <c r="O39" s="335"/>
      <c r="P39" s="342">
        <v>25296.15</v>
      </c>
      <c r="Q39" s="301" t="s">
        <v>3889</v>
      </c>
      <c r="R39" s="301" t="s">
        <v>3890</v>
      </c>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row>
    <row r="40" spans="1:125" s="579" customFormat="1" ht="112.5" customHeight="1" x14ac:dyDescent="0.25">
      <c r="A40" s="800">
        <v>34</v>
      </c>
      <c r="B40" s="800">
        <v>6</v>
      </c>
      <c r="C40" s="800">
        <v>1</v>
      </c>
      <c r="D40" s="800">
        <v>6</v>
      </c>
      <c r="E40" s="800" t="s">
        <v>3891</v>
      </c>
      <c r="F40" s="813" t="s">
        <v>3814</v>
      </c>
      <c r="G40" s="800" t="s">
        <v>1267</v>
      </c>
      <c r="H40" s="800" t="s">
        <v>3751</v>
      </c>
      <c r="I40" s="800" t="s">
        <v>3892</v>
      </c>
      <c r="J40" s="800" t="s">
        <v>3893</v>
      </c>
      <c r="K40" s="800"/>
      <c r="L40" s="800" t="s">
        <v>52</v>
      </c>
      <c r="M40" s="813"/>
      <c r="N40" s="816">
        <v>35000</v>
      </c>
      <c r="O40" s="813"/>
      <c r="P40" s="816">
        <v>35000</v>
      </c>
      <c r="Q40" s="800" t="s">
        <v>3734</v>
      </c>
      <c r="R40" s="800" t="s">
        <v>3808</v>
      </c>
    </row>
    <row r="43" spans="1:125" x14ac:dyDescent="0.25">
      <c r="L43"/>
      <c r="M43" s="1108" t="s">
        <v>262</v>
      </c>
      <c r="N43" s="1109"/>
      <c r="O43" s="1110" t="s">
        <v>263</v>
      </c>
      <c r="P43" s="1110"/>
    </row>
    <row r="44" spans="1:125" x14ac:dyDescent="0.25">
      <c r="L44"/>
      <c r="M44" s="60" t="s">
        <v>264</v>
      </c>
      <c r="N44" s="60" t="s">
        <v>265</v>
      </c>
      <c r="O44" s="60" t="s">
        <v>264</v>
      </c>
      <c r="P44" s="60" t="s">
        <v>265</v>
      </c>
    </row>
    <row r="45" spans="1:125" x14ac:dyDescent="0.25">
      <c r="M45" s="61">
        <v>15</v>
      </c>
      <c r="N45" s="377">
        <v>329096.99</v>
      </c>
      <c r="O45" s="333">
        <v>19</v>
      </c>
      <c r="P45" s="384">
        <v>662415.41</v>
      </c>
    </row>
  </sheetData>
  <mergeCells count="16">
    <mergeCell ref="M43:N43"/>
    <mergeCell ref="O43:P43"/>
    <mergeCell ref="O4:P4"/>
    <mergeCell ref="F4:F5"/>
    <mergeCell ref="A4:A5"/>
    <mergeCell ref="B4:B5"/>
    <mergeCell ref="C4:C5"/>
    <mergeCell ref="D4:D5"/>
    <mergeCell ref="E4:E5"/>
    <mergeCell ref="Q4:Q5"/>
    <mergeCell ref="R4:R5"/>
    <mergeCell ref="G4:G5"/>
    <mergeCell ref="H4:I4"/>
    <mergeCell ref="J4:J5"/>
    <mergeCell ref="K4:L4"/>
    <mergeCell ref="M4:N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51"/>
  <sheetViews>
    <sheetView zoomScale="50" zoomScaleNormal="50" workbookViewId="0">
      <selection activeCell="O8" sqref="O8"/>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6335</v>
      </c>
      <c r="M2" s="134"/>
      <c r="N2" s="134"/>
      <c r="O2" s="134"/>
      <c r="P2" s="169"/>
      <c r="R2" s="392"/>
    </row>
    <row r="3" spans="1:19" s="22" customFormat="1" x14ac:dyDescent="0.25">
      <c r="M3" s="134"/>
      <c r="N3" s="134"/>
      <c r="O3" s="134"/>
      <c r="P3" s="169"/>
      <c r="R3" s="392"/>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94" customFormat="1" ht="245.25" customHeight="1" x14ac:dyDescent="0.25">
      <c r="A7" s="314">
        <v>1</v>
      </c>
      <c r="B7" s="301" t="s">
        <v>3321</v>
      </c>
      <c r="C7" s="301">
        <v>1</v>
      </c>
      <c r="D7" s="301">
        <v>13</v>
      </c>
      <c r="E7" s="301" t="s">
        <v>3532</v>
      </c>
      <c r="F7" s="301" t="s">
        <v>3533</v>
      </c>
      <c r="G7" s="301" t="s">
        <v>400</v>
      </c>
      <c r="H7" s="313" t="s">
        <v>181</v>
      </c>
      <c r="I7" s="11" t="s">
        <v>39</v>
      </c>
      <c r="J7" s="301" t="s">
        <v>3534</v>
      </c>
      <c r="K7" s="313" t="s">
        <v>487</v>
      </c>
      <c r="L7" s="313"/>
      <c r="M7" s="342">
        <v>120000</v>
      </c>
      <c r="N7" s="342"/>
      <c r="O7" s="342">
        <v>50270</v>
      </c>
      <c r="P7" s="342"/>
      <c r="Q7" s="301" t="s">
        <v>3535</v>
      </c>
      <c r="R7" s="301" t="s">
        <v>3536</v>
      </c>
    </row>
    <row r="8" spans="1:19" s="194" customFormat="1" ht="177" customHeight="1" x14ac:dyDescent="0.25">
      <c r="A8" s="301">
        <v>2</v>
      </c>
      <c r="B8" s="301" t="s">
        <v>127</v>
      </c>
      <c r="C8" s="301">
        <v>1</v>
      </c>
      <c r="D8" s="301">
        <v>13</v>
      </c>
      <c r="E8" s="335" t="s">
        <v>3537</v>
      </c>
      <c r="F8" s="301" t="s">
        <v>3538</v>
      </c>
      <c r="G8" s="301" t="s">
        <v>79</v>
      </c>
      <c r="H8" s="301" t="s">
        <v>79</v>
      </c>
      <c r="I8" s="11" t="s">
        <v>39</v>
      </c>
      <c r="J8" s="301" t="s">
        <v>3539</v>
      </c>
      <c r="K8" s="313" t="s">
        <v>167</v>
      </c>
      <c r="L8" s="313"/>
      <c r="M8" s="342">
        <v>60000</v>
      </c>
      <c r="N8" s="342"/>
      <c r="O8" s="342">
        <v>60000</v>
      </c>
      <c r="P8" s="342"/>
      <c r="Q8" s="301" t="s">
        <v>3535</v>
      </c>
      <c r="R8" s="301" t="s">
        <v>3536</v>
      </c>
    </row>
    <row r="9" spans="1:19" s="13" customFormat="1" ht="97.5" customHeight="1" x14ac:dyDescent="0.25">
      <c r="A9" s="301">
        <v>3</v>
      </c>
      <c r="B9" s="301" t="s">
        <v>127</v>
      </c>
      <c r="C9" s="301">
        <v>3</v>
      </c>
      <c r="D9" s="301">
        <v>10</v>
      </c>
      <c r="E9" s="335" t="s">
        <v>3540</v>
      </c>
      <c r="F9" s="301" t="s">
        <v>3541</v>
      </c>
      <c r="G9" s="301" t="s">
        <v>3542</v>
      </c>
      <c r="H9" s="301" t="s">
        <v>3542</v>
      </c>
      <c r="I9" s="11" t="s">
        <v>39</v>
      </c>
      <c r="J9" s="301" t="s">
        <v>3543</v>
      </c>
      <c r="K9" s="313" t="s">
        <v>487</v>
      </c>
      <c r="L9" s="313"/>
      <c r="M9" s="342">
        <v>25000</v>
      </c>
      <c r="N9" s="342"/>
      <c r="O9" s="342">
        <v>25000</v>
      </c>
      <c r="P9" s="342"/>
      <c r="Q9" s="301" t="s">
        <v>3535</v>
      </c>
      <c r="R9" s="301" t="s">
        <v>3536</v>
      </c>
    </row>
    <row r="10" spans="1:19" s="13" customFormat="1" ht="120" x14ac:dyDescent="0.25">
      <c r="A10" s="301">
        <v>4</v>
      </c>
      <c r="B10" s="301" t="s">
        <v>68</v>
      </c>
      <c r="C10" s="301">
        <v>1</v>
      </c>
      <c r="D10" s="301">
        <v>3</v>
      </c>
      <c r="E10" s="335" t="s">
        <v>3544</v>
      </c>
      <c r="F10" s="301" t="s">
        <v>3545</v>
      </c>
      <c r="G10" s="301" t="s">
        <v>277</v>
      </c>
      <c r="H10" s="301" t="s">
        <v>277</v>
      </c>
      <c r="I10" s="11" t="s">
        <v>39</v>
      </c>
      <c r="J10" s="301" t="s">
        <v>3546</v>
      </c>
      <c r="K10" s="313" t="s">
        <v>463</v>
      </c>
      <c r="L10" s="313"/>
      <c r="M10" s="342">
        <v>40000</v>
      </c>
      <c r="N10" s="342"/>
      <c r="O10" s="342">
        <v>40000</v>
      </c>
      <c r="P10" s="342"/>
      <c r="Q10" s="301" t="s">
        <v>3535</v>
      </c>
      <c r="R10" s="301" t="s">
        <v>3536</v>
      </c>
    </row>
    <row r="11" spans="1:19" s="13" customFormat="1" ht="90" customHeight="1" x14ac:dyDescent="0.25">
      <c r="A11" s="301">
        <v>5</v>
      </c>
      <c r="B11" s="301" t="s">
        <v>68</v>
      </c>
      <c r="C11" s="301">
        <v>5</v>
      </c>
      <c r="D11" s="301">
        <v>11</v>
      </c>
      <c r="E11" s="335" t="s">
        <v>3547</v>
      </c>
      <c r="F11" s="301" t="s">
        <v>3730</v>
      </c>
      <c r="G11" s="301" t="s">
        <v>190</v>
      </c>
      <c r="H11" s="301" t="s">
        <v>190</v>
      </c>
      <c r="I11" s="11" t="s">
        <v>39</v>
      </c>
      <c r="J11" s="301" t="s">
        <v>3548</v>
      </c>
      <c r="K11" s="313" t="s">
        <v>463</v>
      </c>
      <c r="L11" s="313"/>
      <c r="M11" s="342">
        <v>20000</v>
      </c>
      <c r="N11" s="342"/>
      <c r="O11" s="342">
        <v>20000</v>
      </c>
      <c r="P11" s="342"/>
      <c r="Q11" s="301" t="s">
        <v>3535</v>
      </c>
      <c r="R11" s="301" t="s">
        <v>3536</v>
      </c>
    </row>
    <row r="12" spans="1:19" s="194" customFormat="1" ht="81" customHeight="1" x14ac:dyDescent="0.25">
      <c r="A12" s="314">
        <v>6</v>
      </c>
      <c r="B12" s="301">
        <v>6</v>
      </c>
      <c r="C12" s="301">
        <v>5</v>
      </c>
      <c r="D12" s="189">
        <v>4</v>
      </c>
      <c r="E12" s="413" t="s">
        <v>3549</v>
      </c>
      <c r="F12" s="50" t="s">
        <v>3550</v>
      </c>
      <c r="G12" s="301" t="s">
        <v>170</v>
      </c>
      <c r="H12" s="313" t="s">
        <v>170</v>
      </c>
      <c r="I12" s="11" t="s">
        <v>39</v>
      </c>
      <c r="J12" s="335" t="s">
        <v>3551</v>
      </c>
      <c r="K12" s="313" t="s">
        <v>407</v>
      </c>
      <c r="L12" s="313"/>
      <c r="M12" s="342">
        <v>31833.439999999999</v>
      </c>
      <c r="N12" s="342"/>
      <c r="O12" s="342">
        <v>31833.439999999999</v>
      </c>
      <c r="P12" s="342"/>
      <c r="Q12" s="293" t="s">
        <v>3552</v>
      </c>
      <c r="R12" s="301" t="s">
        <v>3553</v>
      </c>
    </row>
    <row r="13" spans="1:19" s="194" customFormat="1" ht="138.75" customHeight="1" x14ac:dyDescent="0.25">
      <c r="A13" s="301">
        <v>7</v>
      </c>
      <c r="B13" s="301">
        <v>1</v>
      </c>
      <c r="C13" s="301">
        <v>1</v>
      </c>
      <c r="D13" s="301">
        <v>6</v>
      </c>
      <c r="E13" s="414" t="s">
        <v>3554</v>
      </c>
      <c r="F13" s="301" t="s">
        <v>3555</v>
      </c>
      <c r="G13" s="301" t="s">
        <v>181</v>
      </c>
      <c r="H13" s="301" t="s">
        <v>181</v>
      </c>
      <c r="I13" s="11" t="s">
        <v>39</v>
      </c>
      <c r="J13" s="301" t="s">
        <v>3556</v>
      </c>
      <c r="K13" s="313" t="s">
        <v>424</v>
      </c>
      <c r="L13" s="313"/>
      <c r="M13" s="342">
        <v>77312.98</v>
      </c>
      <c r="N13" s="342"/>
      <c r="O13" s="342">
        <v>63198.73</v>
      </c>
      <c r="P13" s="342"/>
      <c r="Q13" s="301" t="s">
        <v>3557</v>
      </c>
      <c r="R13" s="301" t="s">
        <v>3558</v>
      </c>
    </row>
    <row r="14" spans="1:19" s="194" customFormat="1" ht="108.75" customHeight="1" x14ac:dyDescent="0.25">
      <c r="A14" s="301">
        <v>8</v>
      </c>
      <c r="B14" s="301">
        <v>1</v>
      </c>
      <c r="C14" s="301">
        <v>1</v>
      </c>
      <c r="D14" s="301">
        <v>6</v>
      </c>
      <c r="E14" s="335" t="s">
        <v>3559</v>
      </c>
      <c r="F14" s="301" t="s">
        <v>3560</v>
      </c>
      <c r="G14" s="301" t="s">
        <v>186</v>
      </c>
      <c r="H14" s="301" t="s">
        <v>186</v>
      </c>
      <c r="I14" s="11" t="s">
        <v>39</v>
      </c>
      <c r="J14" s="301" t="s">
        <v>3561</v>
      </c>
      <c r="K14" s="313" t="s">
        <v>547</v>
      </c>
      <c r="L14" s="313"/>
      <c r="M14" s="342">
        <v>17269.810000000001</v>
      </c>
      <c r="N14" s="342"/>
      <c r="O14" s="342">
        <v>11569.81</v>
      </c>
      <c r="P14" s="342"/>
      <c r="Q14" s="415" t="s">
        <v>3562</v>
      </c>
      <c r="R14" s="301" t="s">
        <v>3563</v>
      </c>
    </row>
    <row r="15" spans="1:19" s="194" customFormat="1" ht="67.5" customHeight="1" x14ac:dyDescent="0.25">
      <c r="A15" s="301">
        <v>9</v>
      </c>
      <c r="B15" s="301">
        <v>6</v>
      </c>
      <c r="C15" s="301">
        <v>1.3</v>
      </c>
      <c r="D15" s="301">
        <v>13</v>
      </c>
      <c r="E15" s="335" t="s">
        <v>3564</v>
      </c>
      <c r="F15" s="301" t="s">
        <v>3565</v>
      </c>
      <c r="G15" s="301" t="s">
        <v>3566</v>
      </c>
      <c r="H15" s="301" t="s">
        <v>3567</v>
      </c>
      <c r="I15" s="11" t="s">
        <v>3568</v>
      </c>
      <c r="J15" s="301" t="s">
        <v>3569</v>
      </c>
      <c r="K15" s="313" t="s">
        <v>3570</v>
      </c>
      <c r="L15" s="313"/>
      <c r="M15" s="342">
        <v>54647.21</v>
      </c>
      <c r="N15" s="342"/>
      <c r="O15" s="342">
        <v>48497.21</v>
      </c>
      <c r="P15" s="416"/>
      <c r="Q15" s="301" t="s">
        <v>3557</v>
      </c>
      <c r="R15" s="50" t="s">
        <v>3558</v>
      </c>
    </row>
    <row r="16" spans="1:19" s="418" customFormat="1" ht="134.25" customHeight="1" x14ac:dyDescent="0.2">
      <c r="A16" s="301">
        <v>10</v>
      </c>
      <c r="B16" s="301">
        <v>4</v>
      </c>
      <c r="C16" s="301">
        <v>1</v>
      </c>
      <c r="D16" s="301">
        <v>13</v>
      </c>
      <c r="E16" s="417" t="s">
        <v>3571</v>
      </c>
      <c r="F16" s="335" t="s">
        <v>3572</v>
      </c>
      <c r="G16" s="301" t="s">
        <v>170</v>
      </c>
      <c r="H16" s="301" t="s">
        <v>170</v>
      </c>
      <c r="I16" s="11" t="s">
        <v>39</v>
      </c>
      <c r="J16" s="301" t="s">
        <v>3573</v>
      </c>
      <c r="K16" s="313" t="s">
        <v>402</v>
      </c>
      <c r="L16" s="313"/>
      <c r="M16" s="342">
        <v>3257.28</v>
      </c>
      <c r="N16" s="342"/>
      <c r="O16" s="342">
        <v>3257.28</v>
      </c>
      <c r="P16" s="342"/>
      <c r="Q16" s="301" t="s">
        <v>3574</v>
      </c>
      <c r="R16" s="301" t="s">
        <v>3575</v>
      </c>
    </row>
    <row r="17" spans="1:18" s="13" customFormat="1" ht="90" x14ac:dyDescent="0.25">
      <c r="A17" s="302">
        <v>11</v>
      </c>
      <c r="B17" s="302">
        <v>3</v>
      </c>
      <c r="C17" s="302">
        <v>3</v>
      </c>
      <c r="D17" s="302">
        <v>10</v>
      </c>
      <c r="E17" s="328" t="s">
        <v>3540</v>
      </c>
      <c r="F17" s="302" t="s">
        <v>3541</v>
      </c>
      <c r="G17" s="302" t="s">
        <v>3542</v>
      </c>
      <c r="H17" s="302" t="s">
        <v>3542</v>
      </c>
      <c r="I17" s="348" t="s">
        <v>39</v>
      </c>
      <c r="J17" s="302" t="s">
        <v>3576</v>
      </c>
      <c r="K17" s="330"/>
      <c r="L17" s="330" t="s">
        <v>487</v>
      </c>
      <c r="M17" s="340"/>
      <c r="N17" s="340">
        <v>35000</v>
      </c>
      <c r="O17" s="340"/>
      <c r="P17" s="340">
        <v>35000</v>
      </c>
      <c r="Q17" s="302" t="s">
        <v>3535</v>
      </c>
      <c r="R17" s="302" t="s">
        <v>3536</v>
      </c>
    </row>
    <row r="18" spans="1:18" s="579" customFormat="1" ht="111" customHeight="1" x14ac:dyDescent="0.25">
      <c r="A18" s="800">
        <v>12</v>
      </c>
      <c r="B18" s="800" t="s">
        <v>68</v>
      </c>
      <c r="C18" s="800">
        <v>1</v>
      </c>
      <c r="D18" s="800">
        <v>3</v>
      </c>
      <c r="E18" s="813" t="s">
        <v>3577</v>
      </c>
      <c r="F18" s="800" t="s">
        <v>3578</v>
      </c>
      <c r="G18" s="800" t="s">
        <v>1117</v>
      </c>
      <c r="H18" s="800" t="s">
        <v>1117</v>
      </c>
      <c r="I18" s="830" t="s">
        <v>210</v>
      </c>
      <c r="J18" s="800" t="s">
        <v>808</v>
      </c>
      <c r="K18" s="805"/>
      <c r="L18" s="805" t="s">
        <v>547</v>
      </c>
      <c r="M18" s="816"/>
      <c r="N18" s="816">
        <v>25000</v>
      </c>
      <c r="O18" s="816"/>
      <c r="P18" s="816">
        <v>25000</v>
      </c>
      <c r="Q18" s="800" t="s">
        <v>3535</v>
      </c>
      <c r="R18" s="800" t="s">
        <v>3536</v>
      </c>
    </row>
    <row r="19" spans="1:18" s="177" customFormat="1" ht="114" customHeight="1" x14ac:dyDescent="0.25">
      <c r="A19" s="301">
        <v>13</v>
      </c>
      <c r="B19" s="301" t="s">
        <v>68</v>
      </c>
      <c r="C19" s="301">
        <v>1</v>
      </c>
      <c r="D19" s="301">
        <v>3</v>
      </c>
      <c r="E19" s="335" t="s">
        <v>3579</v>
      </c>
      <c r="F19" s="301" t="s">
        <v>3580</v>
      </c>
      <c r="G19" s="301" t="s">
        <v>3581</v>
      </c>
      <c r="H19" s="301" t="s">
        <v>3581</v>
      </c>
      <c r="I19" s="11" t="s">
        <v>1784</v>
      </c>
      <c r="J19" s="301" t="s">
        <v>808</v>
      </c>
      <c r="K19" s="313"/>
      <c r="L19" s="313" t="s">
        <v>547</v>
      </c>
      <c r="M19" s="342"/>
      <c r="N19" s="342">
        <v>20000</v>
      </c>
      <c r="O19" s="342"/>
      <c r="P19" s="342">
        <v>20000</v>
      </c>
      <c r="Q19" s="301" t="s">
        <v>3535</v>
      </c>
      <c r="R19" s="301" t="s">
        <v>3536</v>
      </c>
    </row>
    <row r="20" spans="1:18" s="579" customFormat="1" ht="96" customHeight="1" x14ac:dyDescent="0.25">
      <c r="A20" s="802">
        <v>14</v>
      </c>
      <c r="B20" s="802" t="s">
        <v>89</v>
      </c>
      <c r="C20" s="802">
        <v>5</v>
      </c>
      <c r="D20" s="802">
        <v>11</v>
      </c>
      <c r="E20" s="810" t="s">
        <v>3582</v>
      </c>
      <c r="F20" s="802" t="s">
        <v>3583</v>
      </c>
      <c r="G20" s="802" t="s">
        <v>181</v>
      </c>
      <c r="H20" s="802" t="s">
        <v>181</v>
      </c>
      <c r="I20" s="817" t="s">
        <v>39</v>
      </c>
      <c r="J20" s="802" t="s">
        <v>3584</v>
      </c>
      <c r="K20" s="812"/>
      <c r="L20" s="812" t="s">
        <v>487</v>
      </c>
      <c r="M20" s="815"/>
      <c r="N20" s="815">
        <v>75000</v>
      </c>
      <c r="O20" s="815"/>
      <c r="P20" s="815">
        <v>75000</v>
      </c>
      <c r="Q20" s="802" t="s">
        <v>3535</v>
      </c>
      <c r="R20" s="802" t="s">
        <v>3536</v>
      </c>
    </row>
    <row r="21" spans="1:18" s="422" customFormat="1" ht="91.5" customHeight="1" x14ac:dyDescent="0.25">
      <c r="A21" s="303">
        <v>15</v>
      </c>
      <c r="B21" s="303">
        <v>6</v>
      </c>
      <c r="C21" s="303">
        <v>5</v>
      </c>
      <c r="D21" s="303">
        <v>4</v>
      </c>
      <c r="E21" s="420" t="s">
        <v>3585</v>
      </c>
      <c r="F21" s="303" t="s">
        <v>3586</v>
      </c>
      <c r="G21" s="303" t="s">
        <v>400</v>
      </c>
      <c r="H21" s="331" t="s">
        <v>181</v>
      </c>
      <c r="I21" s="349" t="s">
        <v>39</v>
      </c>
      <c r="J21" s="329" t="s">
        <v>3587</v>
      </c>
      <c r="K21" s="331"/>
      <c r="L21" s="331" t="s">
        <v>547</v>
      </c>
      <c r="M21" s="341"/>
      <c r="N21" s="341">
        <v>50000</v>
      </c>
      <c r="O21" s="341"/>
      <c r="P21" s="341">
        <v>50000</v>
      </c>
      <c r="Q21" s="421" t="s">
        <v>3535</v>
      </c>
      <c r="R21" s="303" t="s">
        <v>3536</v>
      </c>
    </row>
    <row r="22" spans="1:18" s="422" customFormat="1" ht="219.75" customHeight="1" x14ac:dyDescent="0.25">
      <c r="A22" s="301">
        <v>16</v>
      </c>
      <c r="B22" s="301">
        <v>1</v>
      </c>
      <c r="C22" s="301">
        <v>1</v>
      </c>
      <c r="D22" s="301">
        <v>6</v>
      </c>
      <c r="E22" s="337" t="s">
        <v>3588</v>
      </c>
      <c r="F22" s="301" t="s">
        <v>3555</v>
      </c>
      <c r="G22" s="301" t="s">
        <v>181</v>
      </c>
      <c r="H22" s="301" t="s">
        <v>181</v>
      </c>
      <c r="I22" s="11" t="s">
        <v>39</v>
      </c>
      <c r="J22" s="301" t="s">
        <v>3589</v>
      </c>
      <c r="K22" s="313"/>
      <c r="L22" s="313" t="s">
        <v>487</v>
      </c>
      <c r="M22" s="342"/>
      <c r="N22" s="342">
        <v>100000</v>
      </c>
      <c r="O22" s="342"/>
      <c r="P22" s="342">
        <v>100000</v>
      </c>
      <c r="Q22" s="301" t="s">
        <v>3535</v>
      </c>
      <c r="R22" s="301" t="s">
        <v>3536</v>
      </c>
    </row>
    <row r="23" spans="1:18" s="423" customFormat="1" ht="273" customHeight="1" x14ac:dyDescent="0.2">
      <c r="A23" s="301">
        <v>17</v>
      </c>
      <c r="B23" s="301">
        <v>6</v>
      </c>
      <c r="C23" s="301">
        <v>1</v>
      </c>
      <c r="D23" s="301">
        <v>13</v>
      </c>
      <c r="E23" s="337" t="s">
        <v>3590</v>
      </c>
      <c r="F23" s="335" t="s">
        <v>3591</v>
      </c>
      <c r="G23" s="301" t="s">
        <v>3590</v>
      </c>
      <c r="H23" s="301" t="s">
        <v>3590</v>
      </c>
      <c r="I23" s="11" t="s">
        <v>39</v>
      </c>
      <c r="J23" s="301" t="s">
        <v>3592</v>
      </c>
      <c r="K23" s="313"/>
      <c r="L23" s="313" t="s">
        <v>547</v>
      </c>
      <c r="M23" s="342"/>
      <c r="N23" s="342">
        <v>70000</v>
      </c>
      <c r="O23" s="342"/>
      <c r="P23" s="342">
        <v>70000</v>
      </c>
      <c r="Q23" s="301" t="s">
        <v>3535</v>
      </c>
      <c r="R23" s="301" t="s">
        <v>3536</v>
      </c>
    </row>
    <row r="24" spans="1:18" s="423" customFormat="1" ht="103.5" customHeight="1" x14ac:dyDescent="0.2">
      <c r="A24" s="301">
        <v>18</v>
      </c>
      <c r="B24" s="301" t="s">
        <v>68</v>
      </c>
      <c r="C24" s="301">
        <v>1</v>
      </c>
      <c r="D24" s="301">
        <v>13</v>
      </c>
      <c r="E24" s="335" t="s">
        <v>3547</v>
      </c>
      <c r="F24" s="301" t="s">
        <v>3730</v>
      </c>
      <c r="G24" s="301" t="s">
        <v>190</v>
      </c>
      <c r="H24" s="301" t="s">
        <v>190</v>
      </c>
      <c r="I24" s="11" t="s">
        <v>39</v>
      </c>
      <c r="J24" s="301" t="s">
        <v>3548</v>
      </c>
      <c r="K24" s="313"/>
      <c r="L24" s="313" t="s">
        <v>463</v>
      </c>
      <c r="M24" s="342"/>
      <c r="N24" s="342">
        <v>30000</v>
      </c>
      <c r="O24" s="342"/>
      <c r="P24" s="342">
        <v>30000</v>
      </c>
      <c r="Q24" s="301" t="s">
        <v>3535</v>
      </c>
      <c r="R24" s="301" t="s">
        <v>3536</v>
      </c>
    </row>
    <row r="25" spans="1:18" s="423" customFormat="1" ht="134.25" customHeight="1" x14ac:dyDescent="0.2">
      <c r="A25" s="800">
        <v>19</v>
      </c>
      <c r="B25" s="800">
        <v>6</v>
      </c>
      <c r="C25" s="800">
        <v>1</v>
      </c>
      <c r="D25" s="800">
        <v>13</v>
      </c>
      <c r="E25" s="813" t="s">
        <v>3593</v>
      </c>
      <c r="F25" s="800" t="s">
        <v>3594</v>
      </c>
      <c r="G25" s="800" t="s">
        <v>190</v>
      </c>
      <c r="H25" s="800" t="s">
        <v>190</v>
      </c>
      <c r="I25" s="830" t="s">
        <v>39</v>
      </c>
      <c r="J25" s="800"/>
      <c r="K25" s="805"/>
      <c r="L25" s="805" t="s">
        <v>487</v>
      </c>
      <c r="M25" s="816"/>
      <c r="N25" s="816">
        <v>10000</v>
      </c>
      <c r="O25" s="816"/>
      <c r="P25" s="816">
        <v>10000</v>
      </c>
      <c r="Q25" s="800" t="s">
        <v>3535</v>
      </c>
      <c r="R25" s="800" t="s">
        <v>3536</v>
      </c>
    </row>
    <row r="26" spans="1:18" s="423" customFormat="1" ht="134.25" customHeight="1" x14ac:dyDescent="0.2">
      <c r="A26" s="301">
        <v>20</v>
      </c>
      <c r="B26" s="301">
        <v>6</v>
      </c>
      <c r="C26" s="301">
        <v>3</v>
      </c>
      <c r="D26" s="301">
        <v>10</v>
      </c>
      <c r="E26" s="335" t="s">
        <v>3595</v>
      </c>
      <c r="F26" s="301" t="s">
        <v>3596</v>
      </c>
      <c r="G26" s="301" t="s">
        <v>329</v>
      </c>
      <c r="H26" s="301" t="s">
        <v>329</v>
      </c>
      <c r="I26" s="11" t="s">
        <v>39</v>
      </c>
      <c r="J26" s="301" t="s">
        <v>3597</v>
      </c>
      <c r="K26" s="313"/>
      <c r="L26" s="313" t="s">
        <v>547</v>
      </c>
      <c r="M26" s="342"/>
      <c r="N26" s="342">
        <v>35000</v>
      </c>
      <c r="O26" s="342"/>
      <c r="P26" s="342">
        <v>35000</v>
      </c>
      <c r="Q26" s="301" t="s">
        <v>3535</v>
      </c>
      <c r="R26" s="301" t="s">
        <v>3536</v>
      </c>
    </row>
    <row r="27" spans="1:18" s="13" customFormat="1" ht="75.75" customHeight="1" x14ac:dyDescent="0.25">
      <c r="A27" s="307">
        <v>21</v>
      </c>
      <c r="B27" s="301">
        <v>1</v>
      </c>
      <c r="C27" s="301">
        <v>1</v>
      </c>
      <c r="D27" s="301">
        <v>3</v>
      </c>
      <c r="E27" s="301" t="s">
        <v>3598</v>
      </c>
      <c r="F27" s="301" t="s">
        <v>3599</v>
      </c>
      <c r="G27" s="301" t="s">
        <v>208</v>
      </c>
      <c r="H27" s="301" t="s">
        <v>3600</v>
      </c>
      <c r="I27" s="11" t="s">
        <v>3601</v>
      </c>
      <c r="J27" s="301" t="s">
        <v>3602</v>
      </c>
      <c r="K27" s="312" t="s">
        <v>935</v>
      </c>
      <c r="L27" s="313" t="s">
        <v>3603</v>
      </c>
      <c r="M27" s="300" t="s">
        <v>935</v>
      </c>
      <c r="N27" s="300">
        <v>10341</v>
      </c>
      <c r="O27" s="300" t="s">
        <v>935</v>
      </c>
      <c r="P27" s="300">
        <v>8341</v>
      </c>
      <c r="Q27" s="297" t="s">
        <v>3604</v>
      </c>
      <c r="R27" s="301" t="s">
        <v>3605</v>
      </c>
    </row>
    <row r="28" spans="1:18" s="13" customFormat="1" ht="83.25" customHeight="1" x14ac:dyDescent="0.25">
      <c r="A28" s="307">
        <v>22</v>
      </c>
      <c r="B28" s="301">
        <v>6</v>
      </c>
      <c r="C28" s="301">
        <v>5</v>
      </c>
      <c r="D28" s="301">
        <v>4</v>
      </c>
      <c r="E28" s="301" t="s">
        <v>3606</v>
      </c>
      <c r="F28" s="301" t="s">
        <v>3607</v>
      </c>
      <c r="G28" s="301" t="s">
        <v>3608</v>
      </c>
      <c r="H28" s="301" t="s">
        <v>3609</v>
      </c>
      <c r="I28" s="11" t="s">
        <v>3610</v>
      </c>
      <c r="J28" s="301" t="s">
        <v>3611</v>
      </c>
      <c r="K28" s="310" t="s">
        <v>935</v>
      </c>
      <c r="L28" s="313" t="s">
        <v>3612</v>
      </c>
      <c r="M28" s="300" t="s">
        <v>935</v>
      </c>
      <c r="N28" s="300">
        <v>45551.5</v>
      </c>
      <c r="O28" s="300" t="s">
        <v>935</v>
      </c>
      <c r="P28" s="300">
        <v>44280</v>
      </c>
      <c r="Q28" s="301" t="s">
        <v>3613</v>
      </c>
      <c r="R28" s="301" t="s">
        <v>3614</v>
      </c>
    </row>
    <row r="29" spans="1:18" s="13" customFormat="1" ht="90" customHeight="1" x14ac:dyDescent="0.25">
      <c r="A29" s="307">
        <v>23</v>
      </c>
      <c r="B29" s="301">
        <v>6</v>
      </c>
      <c r="C29" s="301">
        <v>5</v>
      </c>
      <c r="D29" s="301">
        <v>4</v>
      </c>
      <c r="E29" s="301" t="s">
        <v>3615</v>
      </c>
      <c r="F29" s="301" t="s">
        <v>3616</v>
      </c>
      <c r="G29" s="301" t="s">
        <v>181</v>
      </c>
      <c r="H29" s="301" t="s">
        <v>3617</v>
      </c>
      <c r="I29" s="11" t="s">
        <v>3618</v>
      </c>
      <c r="J29" s="301" t="s">
        <v>3619</v>
      </c>
      <c r="K29" s="312" t="s">
        <v>935</v>
      </c>
      <c r="L29" s="313" t="s">
        <v>3620</v>
      </c>
      <c r="M29" s="300" t="s">
        <v>935</v>
      </c>
      <c r="N29" s="300">
        <v>82509</v>
      </c>
      <c r="O29" s="300" t="s">
        <v>935</v>
      </c>
      <c r="P29" s="300">
        <v>77914.2</v>
      </c>
      <c r="Q29" s="297" t="s">
        <v>3621</v>
      </c>
      <c r="R29" s="301" t="s">
        <v>3622</v>
      </c>
    </row>
    <row r="30" spans="1:18" s="13" customFormat="1" ht="63" customHeight="1" x14ac:dyDescent="0.25">
      <c r="A30" s="307">
        <v>24</v>
      </c>
      <c r="B30" s="301">
        <v>6</v>
      </c>
      <c r="C30" s="301">
        <v>5</v>
      </c>
      <c r="D30" s="301">
        <v>4</v>
      </c>
      <c r="E30" s="301" t="s">
        <v>3623</v>
      </c>
      <c r="F30" s="301" t="s">
        <v>3624</v>
      </c>
      <c r="G30" s="301" t="s">
        <v>3625</v>
      </c>
      <c r="H30" s="301" t="s">
        <v>3626</v>
      </c>
      <c r="I30" s="11" t="s">
        <v>3627</v>
      </c>
      <c r="J30" s="301" t="s">
        <v>3628</v>
      </c>
      <c r="K30" s="312" t="s">
        <v>935</v>
      </c>
      <c r="L30" s="313" t="s">
        <v>3620</v>
      </c>
      <c r="M30" s="300" t="s">
        <v>935</v>
      </c>
      <c r="N30" s="300">
        <v>29504.11</v>
      </c>
      <c r="O30" s="300" t="s">
        <v>935</v>
      </c>
      <c r="P30" s="300">
        <v>29436.11</v>
      </c>
      <c r="Q30" s="297" t="s">
        <v>3629</v>
      </c>
      <c r="R30" s="301" t="s">
        <v>3630</v>
      </c>
    </row>
    <row r="31" spans="1:18" s="13" customFormat="1" ht="147.75" customHeight="1" x14ac:dyDescent="0.25">
      <c r="A31" s="307">
        <v>25</v>
      </c>
      <c r="B31" s="301">
        <v>1</v>
      </c>
      <c r="C31" s="301">
        <v>1</v>
      </c>
      <c r="D31" s="301">
        <v>6</v>
      </c>
      <c r="E31" s="301" t="s">
        <v>3631</v>
      </c>
      <c r="F31" s="301" t="s">
        <v>3632</v>
      </c>
      <c r="G31" s="301" t="s">
        <v>3633</v>
      </c>
      <c r="H31" s="11" t="s">
        <v>3634</v>
      </c>
      <c r="I31" s="11" t="s">
        <v>3635</v>
      </c>
      <c r="J31" s="301" t="s">
        <v>3636</v>
      </c>
      <c r="K31" s="310" t="s">
        <v>935</v>
      </c>
      <c r="L31" s="313" t="s">
        <v>3637</v>
      </c>
      <c r="M31" s="300" t="s">
        <v>935</v>
      </c>
      <c r="N31" s="300">
        <v>92244.9</v>
      </c>
      <c r="O31" s="300" t="s">
        <v>935</v>
      </c>
      <c r="P31" s="300">
        <v>83676.899999999994</v>
      </c>
      <c r="Q31" s="301" t="s">
        <v>3638</v>
      </c>
      <c r="R31" s="301" t="s">
        <v>3563</v>
      </c>
    </row>
    <row r="32" spans="1:18" s="13" customFormat="1" ht="108" customHeight="1" x14ac:dyDescent="0.25">
      <c r="A32" s="307">
        <v>26</v>
      </c>
      <c r="B32" s="301">
        <v>5</v>
      </c>
      <c r="C32" s="301">
        <v>1</v>
      </c>
      <c r="D32" s="301">
        <v>6</v>
      </c>
      <c r="E32" s="301" t="s">
        <v>3639</v>
      </c>
      <c r="F32" s="301" t="s">
        <v>3640</v>
      </c>
      <c r="G32" s="301" t="s">
        <v>3641</v>
      </c>
      <c r="H32" s="301" t="s">
        <v>3642</v>
      </c>
      <c r="I32" s="11" t="s">
        <v>3643</v>
      </c>
      <c r="J32" s="301" t="s">
        <v>3644</v>
      </c>
      <c r="K32" s="312" t="s">
        <v>935</v>
      </c>
      <c r="L32" s="313" t="s">
        <v>3645</v>
      </c>
      <c r="M32" s="300" t="s">
        <v>935</v>
      </c>
      <c r="N32" s="300">
        <v>88365.8</v>
      </c>
      <c r="O32" s="300" t="s">
        <v>935</v>
      </c>
      <c r="P32" s="300">
        <v>75245.8</v>
      </c>
      <c r="Q32" s="297" t="s">
        <v>3646</v>
      </c>
      <c r="R32" s="301" t="s">
        <v>3647</v>
      </c>
    </row>
    <row r="33" spans="1:18" s="13" customFormat="1" ht="73.5" customHeight="1" x14ac:dyDescent="0.25">
      <c r="A33" s="307">
        <v>27</v>
      </c>
      <c r="B33" s="301">
        <v>1</v>
      </c>
      <c r="C33" s="301">
        <v>1</v>
      </c>
      <c r="D33" s="301">
        <v>6</v>
      </c>
      <c r="E33" s="301" t="s">
        <v>3648</v>
      </c>
      <c r="F33" s="301" t="s">
        <v>3649</v>
      </c>
      <c r="G33" s="301" t="s">
        <v>208</v>
      </c>
      <c r="H33" s="11" t="s">
        <v>3650</v>
      </c>
      <c r="I33" s="11" t="s">
        <v>3651</v>
      </c>
      <c r="J33" s="301" t="s">
        <v>3652</v>
      </c>
      <c r="K33" s="312" t="s">
        <v>935</v>
      </c>
      <c r="L33" s="313" t="s">
        <v>3637</v>
      </c>
      <c r="M33" s="300" t="s">
        <v>935</v>
      </c>
      <c r="N33" s="300">
        <v>59975</v>
      </c>
      <c r="O33" s="300" t="s">
        <v>935</v>
      </c>
      <c r="P33" s="300">
        <v>59975</v>
      </c>
      <c r="Q33" s="297" t="s">
        <v>3653</v>
      </c>
      <c r="R33" s="301" t="s">
        <v>3654</v>
      </c>
    </row>
    <row r="34" spans="1:18" s="13" customFormat="1" ht="215.25" customHeight="1" x14ac:dyDescent="0.25">
      <c r="A34" s="307">
        <v>28</v>
      </c>
      <c r="B34" s="301">
        <v>1</v>
      </c>
      <c r="C34" s="301">
        <v>1</v>
      </c>
      <c r="D34" s="301">
        <v>9</v>
      </c>
      <c r="E34" s="301" t="s">
        <v>3655</v>
      </c>
      <c r="F34" s="301" t="s">
        <v>3656</v>
      </c>
      <c r="G34" s="301" t="s">
        <v>181</v>
      </c>
      <c r="H34" s="11" t="s">
        <v>3657</v>
      </c>
      <c r="I34" s="11" t="s">
        <v>3658</v>
      </c>
      <c r="J34" s="301" t="s">
        <v>3659</v>
      </c>
      <c r="K34" s="312" t="s">
        <v>935</v>
      </c>
      <c r="L34" s="313" t="s">
        <v>3637</v>
      </c>
      <c r="M34" s="300" t="s">
        <v>935</v>
      </c>
      <c r="N34" s="300">
        <v>122440.3</v>
      </c>
      <c r="O34" s="300" t="s">
        <v>935</v>
      </c>
      <c r="P34" s="300">
        <v>102811.3</v>
      </c>
      <c r="Q34" s="297" t="s">
        <v>3557</v>
      </c>
      <c r="R34" s="301" t="s">
        <v>3660</v>
      </c>
    </row>
    <row r="35" spans="1:18" s="13" customFormat="1" ht="89.25" customHeight="1" x14ac:dyDescent="0.25">
      <c r="A35" s="307">
        <v>29</v>
      </c>
      <c r="B35" s="301">
        <v>2</v>
      </c>
      <c r="C35" s="301">
        <v>1</v>
      </c>
      <c r="D35" s="301">
        <v>9</v>
      </c>
      <c r="E35" s="301" t="s">
        <v>3661</v>
      </c>
      <c r="F35" s="301" t="s">
        <v>3662</v>
      </c>
      <c r="G35" s="301" t="s">
        <v>3663</v>
      </c>
      <c r="H35" s="301" t="s">
        <v>3664</v>
      </c>
      <c r="I35" s="11" t="s">
        <v>3665</v>
      </c>
      <c r="J35" s="301" t="s">
        <v>3666</v>
      </c>
      <c r="K35" s="310" t="s">
        <v>935</v>
      </c>
      <c r="L35" s="313" t="s">
        <v>3620</v>
      </c>
      <c r="M35" s="300" t="s">
        <v>935</v>
      </c>
      <c r="N35" s="300">
        <v>50265.05</v>
      </c>
      <c r="O35" s="300" t="s">
        <v>935</v>
      </c>
      <c r="P35" s="300">
        <v>40104.699999999997</v>
      </c>
      <c r="Q35" s="301" t="s">
        <v>3638</v>
      </c>
      <c r="R35" s="301" t="s">
        <v>3563</v>
      </c>
    </row>
    <row r="36" spans="1:18" s="13" customFormat="1" ht="58.5" customHeight="1" x14ac:dyDescent="0.25">
      <c r="A36" s="307">
        <v>30</v>
      </c>
      <c r="B36" s="301">
        <v>1</v>
      </c>
      <c r="C36" s="301">
        <v>1</v>
      </c>
      <c r="D36" s="301">
        <v>9</v>
      </c>
      <c r="E36" s="301" t="s">
        <v>3667</v>
      </c>
      <c r="F36" s="301" t="s">
        <v>3668</v>
      </c>
      <c r="G36" s="301" t="s">
        <v>181</v>
      </c>
      <c r="H36" s="301" t="s">
        <v>3657</v>
      </c>
      <c r="I36" s="11" t="s">
        <v>3669</v>
      </c>
      <c r="J36" s="301" t="s">
        <v>3670</v>
      </c>
      <c r="K36" s="312" t="s">
        <v>935</v>
      </c>
      <c r="L36" s="313" t="s">
        <v>3637</v>
      </c>
      <c r="M36" s="300" t="s">
        <v>935</v>
      </c>
      <c r="N36" s="300">
        <v>78781.11</v>
      </c>
      <c r="O36" s="300" t="s">
        <v>935</v>
      </c>
      <c r="P36" s="300">
        <v>78781.11</v>
      </c>
      <c r="Q36" s="297" t="s">
        <v>3653</v>
      </c>
      <c r="R36" s="301" t="s">
        <v>3654</v>
      </c>
    </row>
    <row r="37" spans="1:18" s="13" customFormat="1" ht="132" customHeight="1" x14ac:dyDescent="0.25">
      <c r="A37" s="307">
        <v>31</v>
      </c>
      <c r="B37" s="301">
        <v>2</v>
      </c>
      <c r="C37" s="301" t="s">
        <v>348</v>
      </c>
      <c r="D37" s="301">
        <v>10</v>
      </c>
      <c r="E37" s="301" t="s">
        <v>3671</v>
      </c>
      <c r="F37" s="301" t="s">
        <v>3672</v>
      </c>
      <c r="G37" s="301" t="s">
        <v>1315</v>
      </c>
      <c r="H37" s="301" t="s">
        <v>3673</v>
      </c>
      <c r="I37" s="11" t="s">
        <v>3674</v>
      </c>
      <c r="J37" s="301" t="s">
        <v>3675</v>
      </c>
      <c r="K37" s="312" t="s">
        <v>935</v>
      </c>
      <c r="L37" s="313" t="s">
        <v>3620</v>
      </c>
      <c r="M37" s="300" t="s">
        <v>935</v>
      </c>
      <c r="N37" s="300">
        <v>97218.4</v>
      </c>
      <c r="O37" s="300" t="s">
        <v>935</v>
      </c>
      <c r="P37" s="300">
        <v>50000</v>
      </c>
      <c r="Q37" s="297" t="s">
        <v>3638</v>
      </c>
      <c r="R37" s="301" t="s">
        <v>3563</v>
      </c>
    </row>
    <row r="38" spans="1:18" s="13" customFormat="1" ht="78.75" customHeight="1" x14ac:dyDescent="0.25">
      <c r="A38" s="307">
        <v>32</v>
      </c>
      <c r="B38" s="301">
        <v>6</v>
      </c>
      <c r="C38" s="301">
        <v>5</v>
      </c>
      <c r="D38" s="301">
        <v>11</v>
      </c>
      <c r="E38" s="301" t="s">
        <v>3676</v>
      </c>
      <c r="F38" s="301" t="s">
        <v>3677</v>
      </c>
      <c r="G38" s="301" t="s">
        <v>1311</v>
      </c>
      <c r="H38" s="301" t="s">
        <v>3678</v>
      </c>
      <c r="I38" s="11" t="s">
        <v>3679</v>
      </c>
      <c r="J38" s="301" t="s">
        <v>3680</v>
      </c>
      <c r="K38" s="310" t="s">
        <v>935</v>
      </c>
      <c r="L38" s="313" t="s">
        <v>3620</v>
      </c>
      <c r="M38" s="300" t="s">
        <v>935</v>
      </c>
      <c r="N38" s="300">
        <v>22430</v>
      </c>
      <c r="O38" s="300" t="s">
        <v>935</v>
      </c>
      <c r="P38" s="300">
        <v>18810.18</v>
      </c>
      <c r="Q38" s="301" t="s">
        <v>3681</v>
      </c>
      <c r="R38" s="301" t="s">
        <v>3682</v>
      </c>
    </row>
    <row r="39" spans="1:18" s="13" customFormat="1" ht="93" customHeight="1" x14ac:dyDescent="0.25">
      <c r="A39" s="307">
        <v>33</v>
      </c>
      <c r="B39" s="301">
        <v>6</v>
      </c>
      <c r="C39" s="301">
        <v>5</v>
      </c>
      <c r="D39" s="301">
        <v>11</v>
      </c>
      <c r="E39" s="301" t="s">
        <v>3559</v>
      </c>
      <c r="F39" s="301" t="s">
        <v>3683</v>
      </c>
      <c r="G39" s="301" t="s">
        <v>3684</v>
      </c>
      <c r="H39" s="11" t="s">
        <v>3685</v>
      </c>
      <c r="I39" s="11" t="s">
        <v>3686</v>
      </c>
      <c r="J39" s="301" t="s">
        <v>3687</v>
      </c>
      <c r="K39" s="312" t="s">
        <v>935</v>
      </c>
      <c r="L39" s="313" t="s">
        <v>3645</v>
      </c>
      <c r="M39" s="300" t="s">
        <v>935</v>
      </c>
      <c r="N39" s="300">
        <v>18638.02</v>
      </c>
      <c r="O39" s="300" t="s">
        <v>935</v>
      </c>
      <c r="P39" s="300">
        <v>12938.02</v>
      </c>
      <c r="Q39" s="297" t="s">
        <v>3638</v>
      </c>
      <c r="R39" s="301" t="s">
        <v>3563</v>
      </c>
    </row>
    <row r="40" spans="1:18" s="13" customFormat="1" ht="75" customHeight="1" x14ac:dyDescent="0.25">
      <c r="A40" s="307">
        <v>34</v>
      </c>
      <c r="B40" s="301">
        <v>6</v>
      </c>
      <c r="C40" s="301">
        <v>5</v>
      </c>
      <c r="D40" s="301">
        <v>11</v>
      </c>
      <c r="E40" s="301" t="s">
        <v>3688</v>
      </c>
      <c r="F40" s="301" t="s">
        <v>3689</v>
      </c>
      <c r="G40" s="301" t="s">
        <v>1315</v>
      </c>
      <c r="H40" s="11" t="s">
        <v>3690</v>
      </c>
      <c r="I40" s="11" t="s">
        <v>3691</v>
      </c>
      <c r="J40" s="301" t="s">
        <v>3692</v>
      </c>
      <c r="K40" s="312" t="s">
        <v>935</v>
      </c>
      <c r="L40" s="313" t="s">
        <v>3612</v>
      </c>
      <c r="M40" s="300" t="s">
        <v>935</v>
      </c>
      <c r="N40" s="300">
        <v>27130.49</v>
      </c>
      <c r="O40" s="300" t="s">
        <v>935</v>
      </c>
      <c r="P40" s="300">
        <v>23060.49</v>
      </c>
      <c r="Q40" s="297" t="s">
        <v>3681</v>
      </c>
      <c r="R40" s="301" t="s">
        <v>3682</v>
      </c>
    </row>
    <row r="41" spans="1:18" s="13" customFormat="1" ht="69.75" customHeight="1" x14ac:dyDescent="0.25">
      <c r="A41" s="307">
        <v>35</v>
      </c>
      <c r="B41" s="301">
        <v>6</v>
      </c>
      <c r="C41" s="301">
        <v>1</v>
      </c>
      <c r="D41" s="301">
        <v>13</v>
      </c>
      <c r="E41" s="301" t="s">
        <v>3693</v>
      </c>
      <c r="F41" s="301" t="s">
        <v>3694</v>
      </c>
      <c r="G41" s="301" t="s">
        <v>1315</v>
      </c>
      <c r="H41" s="301" t="s">
        <v>3695</v>
      </c>
      <c r="I41" s="11" t="s">
        <v>3696</v>
      </c>
      <c r="J41" s="301" t="s">
        <v>3697</v>
      </c>
      <c r="K41" s="312" t="s">
        <v>935</v>
      </c>
      <c r="L41" s="313" t="s">
        <v>3698</v>
      </c>
      <c r="M41" s="300" t="s">
        <v>935</v>
      </c>
      <c r="N41" s="300">
        <v>24406.400000000001</v>
      </c>
      <c r="O41" s="300" t="s">
        <v>935</v>
      </c>
      <c r="P41" s="300">
        <v>18900</v>
      </c>
      <c r="Q41" s="297" t="s">
        <v>3699</v>
      </c>
      <c r="R41" s="301" t="s">
        <v>3700</v>
      </c>
    </row>
    <row r="42" spans="1:18" s="13" customFormat="1" ht="84.75" customHeight="1" x14ac:dyDescent="0.25">
      <c r="A42" s="307">
        <v>36</v>
      </c>
      <c r="B42" s="301">
        <v>6</v>
      </c>
      <c r="C42" s="301">
        <v>1</v>
      </c>
      <c r="D42" s="301">
        <v>13</v>
      </c>
      <c r="E42" s="301" t="s">
        <v>3701</v>
      </c>
      <c r="F42" s="301" t="s">
        <v>3702</v>
      </c>
      <c r="G42" s="301" t="s">
        <v>1315</v>
      </c>
      <c r="H42" s="301" t="s">
        <v>3695</v>
      </c>
      <c r="I42" s="11" t="s">
        <v>3674</v>
      </c>
      <c r="J42" s="301" t="s">
        <v>3703</v>
      </c>
      <c r="K42" s="312" t="s">
        <v>935</v>
      </c>
      <c r="L42" s="313" t="s">
        <v>3612</v>
      </c>
      <c r="M42" s="300" t="s">
        <v>935</v>
      </c>
      <c r="N42" s="300">
        <v>49279.42</v>
      </c>
      <c r="O42" s="300" t="s">
        <v>935</v>
      </c>
      <c r="P42" s="300">
        <v>39875.85</v>
      </c>
      <c r="Q42" s="297" t="s">
        <v>3557</v>
      </c>
      <c r="R42" s="301" t="s">
        <v>3660</v>
      </c>
    </row>
    <row r="43" spans="1:18" s="13" customFormat="1" ht="147.75" customHeight="1" x14ac:dyDescent="0.25">
      <c r="A43" s="307">
        <v>37</v>
      </c>
      <c r="B43" s="301">
        <v>6</v>
      </c>
      <c r="C43" s="301">
        <v>1</v>
      </c>
      <c r="D43" s="301">
        <v>13</v>
      </c>
      <c r="E43" s="301" t="s">
        <v>3704</v>
      </c>
      <c r="F43" s="301" t="s">
        <v>3705</v>
      </c>
      <c r="G43" s="301" t="s">
        <v>3706</v>
      </c>
      <c r="H43" s="301" t="s">
        <v>3707</v>
      </c>
      <c r="I43" s="11" t="s">
        <v>3708</v>
      </c>
      <c r="J43" s="301" t="s">
        <v>3709</v>
      </c>
      <c r="K43" s="310" t="s">
        <v>935</v>
      </c>
      <c r="L43" s="313" t="s">
        <v>3612</v>
      </c>
      <c r="M43" s="300" t="s">
        <v>935</v>
      </c>
      <c r="N43" s="300">
        <v>29034.76</v>
      </c>
      <c r="O43" s="300" t="s">
        <v>935</v>
      </c>
      <c r="P43" s="300">
        <v>24583.18</v>
      </c>
      <c r="Q43" s="301" t="s">
        <v>3638</v>
      </c>
      <c r="R43" s="301" t="s">
        <v>3563</v>
      </c>
    </row>
    <row r="44" spans="1:18" s="13" customFormat="1" ht="113.25" customHeight="1" x14ac:dyDescent="0.25">
      <c r="A44" s="307">
        <v>38</v>
      </c>
      <c r="B44" s="301">
        <v>1</v>
      </c>
      <c r="C44" s="301">
        <v>1</v>
      </c>
      <c r="D44" s="301">
        <v>13</v>
      </c>
      <c r="E44" s="301" t="s">
        <v>3710</v>
      </c>
      <c r="F44" s="301" t="s">
        <v>3711</v>
      </c>
      <c r="G44" s="301" t="s">
        <v>3712</v>
      </c>
      <c r="H44" s="11" t="s">
        <v>3713</v>
      </c>
      <c r="I44" s="11" t="s">
        <v>3714</v>
      </c>
      <c r="J44" s="301" t="s">
        <v>3715</v>
      </c>
      <c r="K44" s="310" t="s">
        <v>935</v>
      </c>
      <c r="L44" s="313" t="s">
        <v>3637</v>
      </c>
      <c r="M44" s="300" t="s">
        <v>935</v>
      </c>
      <c r="N44" s="300">
        <v>78321.179999999993</v>
      </c>
      <c r="O44" s="300" t="s">
        <v>935</v>
      </c>
      <c r="P44" s="300">
        <v>77730.78</v>
      </c>
      <c r="Q44" s="297" t="s">
        <v>3716</v>
      </c>
      <c r="R44" s="301" t="s">
        <v>3717</v>
      </c>
    </row>
    <row r="45" spans="1:18" s="13" customFormat="1" ht="99.75" customHeight="1" x14ac:dyDescent="0.25">
      <c r="A45" s="307">
        <v>39</v>
      </c>
      <c r="B45" s="301">
        <v>1</v>
      </c>
      <c r="C45" s="301">
        <v>1</v>
      </c>
      <c r="D45" s="301">
        <v>13</v>
      </c>
      <c r="E45" s="301" t="s">
        <v>3718</v>
      </c>
      <c r="F45" s="301" t="s">
        <v>3719</v>
      </c>
      <c r="G45" s="301" t="s">
        <v>170</v>
      </c>
      <c r="H45" s="11" t="s">
        <v>3626</v>
      </c>
      <c r="I45" s="11" t="s">
        <v>3720</v>
      </c>
      <c r="J45" s="301" t="s">
        <v>3721</v>
      </c>
      <c r="K45" s="312" t="s">
        <v>935</v>
      </c>
      <c r="L45" s="313" t="s">
        <v>3612</v>
      </c>
      <c r="M45" s="300" t="s">
        <v>935</v>
      </c>
      <c r="N45" s="300">
        <v>7642.46</v>
      </c>
      <c r="O45" s="300" t="s">
        <v>935</v>
      </c>
      <c r="P45" s="300">
        <v>6559.95</v>
      </c>
      <c r="Q45" s="297" t="s">
        <v>3722</v>
      </c>
      <c r="R45" s="301" t="s">
        <v>3723</v>
      </c>
    </row>
    <row r="46" spans="1:18" s="520" customFormat="1" ht="118.5" customHeight="1" x14ac:dyDescent="0.25">
      <c r="A46" s="804">
        <v>40</v>
      </c>
      <c r="B46" s="800">
        <v>4</v>
      </c>
      <c r="C46" s="800">
        <v>1</v>
      </c>
      <c r="D46" s="800">
        <v>13</v>
      </c>
      <c r="E46" s="800" t="s">
        <v>3724</v>
      </c>
      <c r="F46" s="800" t="s">
        <v>3725</v>
      </c>
      <c r="G46" s="800" t="s">
        <v>37</v>
      </c>
      <c r="H46" s="830" t="s">
        <v>3726</v>
      </c>
      <c r="I46" s="830" t="s">
        <v>3727</v>
      </c>
      <c r="J46" s="800" t="s">
        <v>3728</v>
      </c>
      <c r="K46" s="805" t="s">
        <v>935</v>
      </c>
      <c r="L46" s="805" t="s">
        <v>3698</v>
      </c>
      <c r="M46" s="799" t="s">
        <v>935</v>
      </c>
      <c r="N46" s="799">
        <v>2950.77</v>
      </c>
      <c r="O46" s="799" t="s">
        <v>935</v>
      </c>
      <c r="P46" s="799">
        <v>2950.77</v>
      </c>
      <c r="Q46" s="800" t="s">
        <v>3722</v>
      </c>
      <c r="R46" s="800" t="s">
        <v>3729</v>
      </c>
    </row>
    <row r="49" spans="13:16" x14ac:dyDescent="0.25">
      <c r="M49" s="1108" t="s">
        <v>262</v>
      </c>
      <c r="N49" s="1109"/>
      <c r="O49" s="1110" t="s">
        <v>263</v>
      </c>
      <c r="P49" s="1110"/>
    </row>
    <row r="50" spans="13:16" x14ac:dyDescent="0.25">
      <c r="M50" s="60" t="s">
        <v>264</v>
      </c>
      <c r="N50" s="60" t="s">
        <v>265</v>
      </c>
      <c r="O50" s="60" t="s">
        <v>264</v>
      </c>
      <c r="P50" s="60" t="s">
        <v>265</v>
      </c>
    </row>
    <row r="51" spans="13:16" x14ac:dyDescent="0.25">
      <c r="M51" s="61">
        <v>15</v>
      </c>
      <c r="N51" s="377">
        <v>645270</v>
      </c>
      <c r="O51" s="333">
        <v>25</v>
      </c>
      <c r="P51" s="384">
        <v>1034331.81</v>
      </c>
    </row>
  </sheetData>
  <mergeCells count="16">
    <mergeCell ref="M49:N49"/>
    <mergeCell ref="O49:P49"/>
    <mergeCell ref="F4:F5"/>
    <mergeCell ref="A4:A5"/>
    <mergeCell ref="B4:B5"/>
    <mergeCell ref="C4:C5"/>
    <mergeCell ref="D4:D5"/>
    <mergeCell ref="E4:E5"/>
    <mergeCell ref="Q4:Q5"/>
    <mergeCell ref="R4:R5"/>
    <mergeCell ref="G4:G5"/>
    <mergeCell ref="H4:I4"/>
    <mergeCell ref="J4:J5"/>
    <mergeCell ref="K4:L4"/>
    <mergeCell ref="M4:N4"/>
    <mergeCell ref="O4:P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L250"/>
  <sheetViews>
    <sheetView zoomScale="50" zoomScaleNormal="50" workbookViewId="0">
      <selection activeCell="J250" sqref="J250"/>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6336</v>
      </c>
      <c r="M2" s="134"/>
      <c r="N2" s="134"/>
      <c r="O2" s="134"/>
      <c r="P2" s="169"/>
      <c r="R2" s="392"/>
    </row>
    <row r="3" spans="1:19" s="22" customFormat="1" x14ac:dyDescent="0.25">
      <c r="M3" s="134"/>
      <c r="N3" s="134"/>
      <c r="O3" s="134"/>
      <c r="P3" s="169"/>
      <c r="R3" s="392"/>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3" customFormat="1" ht="112.5" customHeight="1" x14ac:dyDescent="0.25">
      <c r="A7" s="301">
        <v>1</v>
      </c>
      <c r="B7" s="301" t="s">
        <v>68</v>
      </c>
      <c r="C7" s="301" t="s">
        <v>3184</v>
      </c>
      <c r="D7" s="301">
        <v>3</v>
      </c>
      <c r="E7" s="301" t="s">
        <v>3185</v>
      </c>
      <c r="F7" s="301" t="s">
        <v>3186</v>
      </c>
      <c r="G7" s="307" t="s">
        <v>452</v>
      </c>
      <c r="H7" s="301" t="s">
        <v>3187</v>
      </c>
      <c r="I7" s="301" t="s">
        <v>3188</v>
      </c>
      <c r="J7" s="301" t="s">
        <v>3189</v>
      </c>
      <c r="K7" s="342" t="s">
        <v>73</v>
      </c>
      <c r="L7" s="342"/>
      <c r="M7" s="342">
        <v>30000</v>
      </c>
      <c r="N7" s="342"/>
      <c r="O7" s="342">
        <v>30000</v>
      </c>
      <c r="P7" s="342"/>
      <c r="Q7" s="301" t="s">
        <v>3190</v>
      </c>
      <c r="R7" s="301" t="s">
        <v>3191</v>
      </c>
      <c r="S7" s="12"/>
    </row>
    <row r="8" spans="1:19" s="13" customFormat="1" ht="75" x14ac:dyDescent="0.25">
      <c r="A8" s="320">
        <v>2</v>
      </c>
      <c r="B8" s="305" t="s">
        <v>68</v>
      </c>
      <c r="C8" s="305" t="s">
        <v>3184</v>
      </c>
      <c r="D8" s="305">
        <v>3</v>
      </c>
      <c r="E8" s="305" t="s">
        <v>3192</v>
      </c>
      <c r="F8" s="305" t="s">
        <v>3186</v>
      </c>
      <c r="G8" s="305" t="s">
        <v>1216</v>
      </c>
      <c r="H8" s="305" t="s">
        <v>3193</v>
      </c>
      <c r="I8" s="320">
        <v>11</v>
      </c>
      <c r="J8" s="320" t="s">
        <v>3189</v>
      </c>
      <c r="K8" s="322" t="s">
        <v>73</v>
      </c>
      <c r="L8" s="322"/>
      <c r="M8" s="322">
        <v>30000</v>
      </c>
      <c r="N8" s="322"/>
      <c r="O8" s="322">
        <v>30000</v>
      </c>
      <c r="P8" s="322"/>
      <c r="Q8" s="305" t="s">
        <v>3190</v>
      </c>
      <c r="R8" s="305" t="s">
        <v>3194</v>
      </c>
      <c r="S8" s="12"/>
    </row>
    <row r="9" spans="1:19" s="13" customFormat="1" ht="129" customHeight="1" x14ac:dyDescent="0.25">
      <c r="A9" s="302">
        <v>3</v>
      </c>
      <c r="B9" s="301" t="s">
        <v>68</v>
      </c>
      <c r="C9" s="301">
        <v>5</v>
      </c>
      <c r="D9" s="301">
        <v>4</v>
      </c>
      <c r="E9" s="301" t="s">
        <v>3195</v>
      </c>
      <c r="F9" s="342" t="s">
        <v>3196</v>
      </c>
      <c r="G9" s="301" t="s">
        <v>1708</v>
      </c>
      <c r="H9" s="301" t="s">
        <v>1173</v>
      </c>
      <c r="I9" s="301">
        <v>1</v>
      </c>
      <c r="J9" s="301" t="s">
        <v>1581</v>
      </c>
      <c r="K9" s="301" t="s">
        <v>89</v>
      </c>
      <c r="L9" s="301"/>
      <c r="M9" s="342">
        <v>65000</v>
      </c>
      <c r="N9" s="342"/>
      <c r="O9" s="342">
        <v>65000</v>
      </c>
      <c r="P9" s="342"/>
      <c r="Q9" s="301" t="s">
        <v>3190</v>
      </c>
      <c r="R9" s="301" t="s">
        <v>3191</v>
      </c>
    </row>
    <row r="10" spans="1:19" s="22" customFormat="1" ht="99.75" customHeight="1" x14ac:dyDescent="0.25">
      <c r="A10" s="318">
        <v>4</v>
      </c>
      <c r="B10" s="320" t="s">
        <v>68</v>
      </c>
      <c r="C10" s="320">
        <v>5</v>
      </c>
      <c r="D10" s="320">
        <v>4</v>
      </c>
      <c r="E10" s="305" t="s">
        <v>3197</v>
      </c>
      <c r="F10" s="347" t="s">
        <v>3198</v>
      </c>
      <c r="G10" s="305" t="s">
        <v>1708</v>
      </c>
      <c r="H10" s="305" t="s">
        <v>1173</v>
      </c>
      <c r="I10" s="320">
        <v>1</v>
      </c>
      <c r="J10" s="320" t="s">
        <v>1581</v>
      </c>
      <c r="K10" s="320" t="s">
        <v>161</v>
      </c>
      <c r="L10" s="320"/>
      <c r="M10" s="322">
        <v>15000</v>
      </c>
      <c r="N10" s="322"/>
      <c r="O10" s="322">
        <v>15000</v>
      </c>
      <c r="P10" s="322"/>
      <c r="Q10" s="305" t="s">
        <v>3190</v>
      </c>
      <c r="R10" s="305" t="s">
        <v>3191</v>
      </c>
    </row>
    <row r="11" spans="1:19" s="13" customFormat="1" ht="135" x14ac:dyDescent="0.25">
      <c r="A11" s="301">
        <v>5</v>
      </c>
      <c r="B11" s="301" t="s">
        <v>68</v>
      </c>
      <c r="C11" s="301">
        <v>1</v>
      </c>
      <c r="D11" s="301">
        <v>6</v>
      </c>
      <c r="E11" s="301" t="s">
        <v>3199</v>
      </c>
      <c r="F11" s="342" t="s">
        <v>3200</v>
      </c>
      <c r="G11" s="301" t="s">
        <v>790</v>
      </c>
      <c r="H11" s="301" t="s">
        <v>1823</v>
      </c>
      <c r="I11" s="301">
        <v>1</v>
      </c>
      <c r="J11" s="301" t="s">
        <v>3201</v>
      </c>
      <c r="K11" s="301" t="s">
        <v>127</v>
      </c>
      <c r="L11" s="301"/>
      <c r="M11" s="342">
        <v>10700</v>
      </c>
      <c r="N11" s="342"/>
      <c r="O11" s="342">
        <v>10000</v>
      </c>
      <c r="P11" s="342"/>
      <c r="Q11" s="301" t="s">
        <v>3190</v>
      </c>
      <c r="R11" s="301" t="s">
        <v>3191</v>
      </c>
    </row>
    <row r="12" spans="1:19" s="13" customFormat="1" ht="107.25" customHeight="1" x14ac:dyDescent="0.25">
      <c r="A12" s="301">
        <v>6</v>
      </c>
      <c r="B12" s="301" t="s">
        <v>68</v>
      </c>
      <c r="C12" s="301">
        <v>1</v>
      </c>
      <c r="D12" s="301">
        <v>6</v>
      </c>
      <c r="E12" s="301" t="s">
        <v>3202</v>
      </c>
      <c r="F12" s="342" t="s">
        <v>3203</v>
      </c>
      <c r="G12" s="301" t="s">
        <v>3204</v>
      </c>
      <c r="H12" s="301" t="s">
        <v>3205</v>
      </c>
      <c r="I12" s="301">
        <v>3</v>
      </c>
      <c r="J12" s="301" t="s">
        <v>3206</v>
      </c>
      <c r="K12" s="301" t="s">
        <v>407</v>
      </c>
      <c r="L12" s="301"/>
      <c r="M12" s="342">
        <v>80000</v>
      </c>
      <c r="N12" s="342"/>
      <c r="O12" s="342">
        <v>80000</v>
      </c>
      <c r="P12" s="342"/>
      <c r="Q12" s="301" t="s">
        <v>3190</v>
      </c>
      <c r="R12" s="301" t="s">
        <v>3191</v>
      </c>
    </row>
    <row r="13" spans="1:19" s="22" customFormat="1" ht="135" x14ac:dyDescent="0.25">
      <c r="A13" s="320">
        <v>7</v>
      </c>
      <c r="B13" s="320" t="s">
        <v>68</v>
      </c>
      <c r="C13" s="320">
        <v>1</v>
      </c>
      <c r="D13" s="320">
        <v>9</v>
      </c>
      <c r="E13" s="305" t="s">
        <v>3207</v>
      </c>
      <c r="F13" s="347" t="s">
        <v>3208</v>
      </c>
      <c r="G13" s="305" t="s">
        <v>3209</v>
      </c>
      <c r="H13" s="305" t="s">
        <v>3210</v>
      </c>
      <c r="I13" s="389" t="s">
        <v>2934</v>
      </c>
      <c r="J13" s="323" t="s">
        <v>3211</v>
      </c>
      <c r="K13" s="320" t="s">
        <v>89</v>
      </c>
      <c r="L13" s="320"/>
      <c r="M13" s="322">
        <v>80000</v>
      </c>
      <c r="N13" s="322"/>
      <c r="O13" s="322">
        <v>80000</v>
      </c>
      <c r="P13" s="322"/>
      <c r="Q13" s="305" t="s">
        <v>3190</v>
      </c>
      <c r="R13" s="305" t="s">
        <v>3191</v>
      </c>
    </row>
    <row r="14" spans="1:19" s="18" customFormat="1" ht="183.75" customHeight="1" x14ac:dyDescent="0.25">
      <c r="A14" s="297">
        <v>8</v>
      </c>
      <c r="B14" s="297" t="s">
        <v>68</v>
      </c>
      <c r="C14" s="297" t="s">
        <v>348</v>
      </c>
      <c r="D14" s="297">
        <v>10</v>
      </c>
      <c r="E14" s="297" t="s">
        <v>3212</v>
      </c>
      <c r="F14" s="343" t="s">
        <v>3213</v>
      </c>
      <c r="G14" s="297" t="s">
        <v>3214</v>
      </c>
      <c r="H14" s="297" t="s">
        <v>111</v>
      </c>
      <c r="I14" s="297">
        <v>1</v>
      </c>
      <c r="J14" s="297" t="s">
        <v>3215</v>
      </c>
      <c r="K14" s="297" t="s">
        <v>127</v>
      </c>
      <c r="L14" s="297"/>
      <c r="M14" s="343">
        <v>60000</v>
      </c>
      <c r="N14" s="343"/>
      <c r="O14" s="343">
        <v>60000</v>
      </c>
      <c r="P14" s="343"/>
      <c r="Q14" s="297" t="s">
        <v>3190</v>
      </c>
      <c r="R14" s="297" t="s">
        <v>3191</v>
      </c>
    </row>
    <row r="15" spans="1:19" s="18" customFormat="1" ht="198" customHeight="1" x14ac:dyDescent="0.25">
      <c r="A15" s="299">
        <v>9</v>
      </c>
      <c r="B15" s="297" t="s">
        <v>68</v>
      </c>
      <c r="C15" s="297">
        <v>5</v>
      </c>
      <c r="D15" s="297">
        <v>11</v>
      </c>
      <c r="E15" s="297" t="s">
        <v>3216</v>
      </c>
      <c r="F15" s="297" t="s">
        <v>3217</v>
      </c>
      <c r="G15" s="297" t="s">
        <v>3218</v>
      </c>
      <c r="H15" s="297" t="s">
        <v>3219</v>
      </c>
      <c r="I15" s="297">
        <v>1</v>
      </c>
      <c r="J15" s="297" t="s">
        <v>3220</v>
      </c>
      <c r="K15" s="297" t="s">
        <v>73</v>
      </c>
      <c r="L15" s="297"/>
      <c r="M15" s="343">
        <v>5000</v>
      </c>
      <c r="N15" s="343"/>
      <c r="O15" s="343">
        <v>5000</v>
      </c>
      <c r="P15" s="343"/>
      <c r="Q15" s="297" t="s">
        <v>3190</v>
      </c>
      <c r="R15" s="297" t="s">
        <v>3191</v>
      </c>
    </row>
    <row r="16" spans="1:19" s="18" customFormat="1" ht="141.75" customHeight="1" x14ac:dyDescent="0.25">
      <c r="A16" s="297">
        <v>10</v>
      </c>
      <c r="B16" s="297" t="s">
        <v>68</v>
      </c>
      <c r="C16" s="297" t="s">
        <v>2310</v>
      </c>
      <c r="D16" s="297">
        <v>13</v>
      </c>
      <c r="E16" s="297" t="s">
        <v>3221</v>
      </c>
      <c r="F16" s="343" t="s">
        <v>3222</v>
      </c>
      <c r="G16" s="297" t="s">
        <v>3223</v>
      </c>
      <c r="H16" s="297" t="s">
        <v>3224</v>
      </c>
      <c r="I16" s="297">
        <v>1</v>
      </c>
      <c r="J16" s="297" t="s">
        <v>3225</v>
      </c>
      <c r="K16" s="297" t="s">
        <v>127</v>
      </c>
      <c r="L16" s="297"/>
      <c r="M16" s="343">
        <v>40000</v>
      </c>
      <c r="N16" s="343"/>
      <c r="O16" s="397">
        <v>40000</v>
      </c>
      <c r="P16" s="343"/>
      <c r="Q16" s="297" t="s">
        <v>3190</v>
      </c>
      <c r="R16" s="297" t="s">
        <v>3191</v>
      </c>
    </row>
    <row r="17" spans="1:19" s="13" customFormat="1" ht="43.5" customHeight="1" x14ac:dyDescent="0.25">
      <c r="A17" s="969">
        <v>11</v>
      </c>
      <c r="B17" s="964" t="s">
        <v>68</v>
      </c>
      <c r="C17" s="964">
        <v>5</v>
      </c>
      <c r="D17" s="964">
        <v>4</v>
      </c>
      <c r="E17" s="964" t="s">
        <v>3226</v>
      </c>
      <c r="F17" s="964" t="s">
        <v>3227</v>
      </c>
      <c r="G17" s="964" t="s">
        <v>400</v>
      </c>
      <c r="H17" s="313" t="s">
        <v>465</v>
      </c>
      <c r="I17" s="11" t="s">
        <v>39</v>
      </c>
      <c r="J17" s="964" t="s">
        <v>3228</v>
      </c>
      <c r="K17" s="980" t="s">
        <v>81</v>
      </c>
      <c r="L17" s="980"/>
      <c r="M17" s="1175">
        <v>19026.080000000002</v>
      </c>
      <c r="N17" s="1175"/>
      <c r="O17" s="1175">
        <v>16049.28</v>
      </c>
      <c r="P17" s="1175"/>
      <c r="Q17" s="964" t="s">
        <v>3229</v>
      </c>
      <c r="R17" s="964" t="s">
        <v>3230</v>
      </c>
      <c r="S17" s="12"/>
    </row>
    <row r="18" spans="1:19" s="13" customFormat="1" ht="43.5" customHeight="1" x14ac:dyDescent="0.25">
      <c r="A18" s="970"/>
      <c r="B18" s="964"/>
      <c r="C18" s="964"/>
      <c r="D18" s="964"/>
      <c r="E18" s="964"/>
      <c r="F18" s="964"/>
      <c r="G18" s="964"/>
      <c r="H18" s="313" t="s">
        <v>1116</v>
      </c>
      <c r="I18" s="11" t="s">
        <v>1126</v>
      </c>
      <c r="J18" s="964"/>
      <c r="K18" s="964"/>
      <c r="L18" s="964"/>
      <c r="M18" s="1175"/>
      <c r="N18" s="964"/>
      <c r="O18" s="964"/>
      <c r="P18" s="964"/>
      <c r="Q18" s="964"/>
      <c r="R18" s="964"/>
      <c r="S18" s="12"/>
    </row>
    <row r="19" spans="1:19" s="13" customFormat="1" ht="43.5" customHeight="1" x14ac:dyDescent="0.25">
      <c r="A19" s="971"/>
      <c r="B19" s="964"/>
      <c r="C19" s="964"/>
      <c r="D19" s="964"/>
      <c r="E19" s="964"/>
      <c r="F19" s="964"/>
      <c r="G19" s="964"/>
      <c r="H19" s="313" t="s">
        <v>3231</v>
      </c>
      <c r="I19" s="11" t="s">
        <v>3232</v>
      </c>
      <c r="J19" s="964"/>
      <c r="K19" s="964"/>
      <c r="L19" s="964"/>
      <c r="M19" s="1175"/>
      <c r="N19" s="964"/>
      <c r="O19" s="964"/>
      <c r="P19" s="964"/>
      <c r="Q19" s="964"/>
      <c r="R19" s="964"/>
      <c r="S19" s="12"/>
    </row>
    <row r="20" spans="1:19" s="13" customFormat="1" ht="29.25" customHeight="1" x14ac:dyDescent="0.25">
      <c r="A20" s="969">
        <v>12</v>
      </c>
      <c r="B20" s="969" t="s">
        <v>68</v>
      </c>
      <c r="C20" s="969">
        <v>5</v>
      </c>
      <c r="D20" s="969">
        <v>4</v>
      </c>
      <c r="E20" s="969" t="s">
        <v>3233</v>
      </c>
      <c r="F20" s="969" t="s">
        <v>3234</v>
      </c>
      <c r="G20" s="964" t="s">
        <v>1311</v>
      </c>
      <c r="H20" s="301" t="s">
        <v>3235</v>
      </c>
      <c r="I20" s="11" t="s">
        <v>39</v>
      </c>
      <c r="J20" s="969" t="s">
        <v>3236</v>
      </c>
      <c r="K20" s="1302" t="s">
        <v>424</v>
      </c>
      <c r="L20" s="1302"/>
      <c r="M20" s="1049">
        <v>16980</v>
      </c>
      <c r="N20" s="1049"/>
      <c r="O20" s="1049">
        <v>16980</v>
      </c>
      <c r="P20" s="1049"/>
      <c r="Q20" s="969" t="s">
        <v>3237</v>
      </c>
      <c r="R20" s="969" t="s">
        <v>3238</v>
      </c>
      <c r="S20" s="12"/>
    </row>
    <row r="21" spans="1:19" s="13" customFormat="1" ht="29.25" customHeight="1" x14ac:dyDescent="0.25">
      <c r="A21" s="970"/>
      <c r="B21" s="970"/>
      <c r="C21" s="970"/>
      <c r="D21" s="970"/>
      <c r="E21" s="970"/>
      <c r="F21" s="970"/>
      <c r="G21" s="964"/>
      <c r="H21" s="301" t="s">
        <v>3239</v>
      </c>
      <c r="I21" s="11" t="s">
        <v>1290</v>
      </c>
      <c r="J21" s="970"/>
      <c r="K21" s="959"/>
      <c r="L21" s="959"/>
      <c r="M21" s="1050"/>
      <c r="N21" s="959"/>
      <c r="O21" s="959"/>
      <c r="P21" s="959"/>
      <c r="Q21" s="970"/>
      <c r="R21" s="970"/>
      <c r="S21" s="12"/>
    </row>
    <row r="22" spans="1:19" s="13" customFormat="1" ht="29.25" customHeight="1" x14ac:dyDescent="0.25">
      <c r="A22" s="970"/>
      <c r="B22" s="970"/>
      <c r="C22" s="970"/>
      <c r="D22" s="970"/>
      <c r="E22" s="970"/>
      <c r="F22" s="970"/>
      <c r="G22" s="964"/>
      <c r="H22" s="301" t="s">
        <v>3231</v>
      </c>
      <c r="I22" s="11" t="s">
        <v>1290</v>
      </c>
      <c r="J22" s="970"/>
      <c r="K22" s="959"/>
      <c r="L22" s="959"/>
      <c r="M22" s="1050"/>
      <c r="N22" s="959"/>
      <c r="O22" s="959"/>
      <c r="P22" s="959"/>
      <c r="Q22" s="970"/>
      <c r="R22" s="970"/>
      <c r="S22" s="12"/>
    </row>
    <row r="23" spans="1:19" s="13" customFormat="1" ht="29.25" customHeight="1" x14ac:dyDescent="0.25">
      <c r="A23" s="970"/>
      <c r="B23" s="970"/>
      <c r="C23" s="970"/>
      <c r="D23" s="970"/>
      <c r="E23" s="970"/>
      <c r="F23" s="970"/>
      <c r="G23" s="969" t="s">
        <v>400</v>
      </c>
      <c r="H23" s="301" t="s">
        <v>465</v>
      </c>
      <c r="I23" s="11" t="s">
        <v>39</v>
      </c>
      <c r="J23" s="970"/>
      <c r="K23" s="959"/>
      <c r="L23" s="959"/>
      <c r="M23" s="1050"/>
      <c r="N23" s="959"/>
      <c r="O23" s="959"/>
      <c r="P23" s="959"/>
      <c r="Q23" s="970"/>
      <c r="R23" s="970"/>
      <c r="S23" s="12"/>
    </row>
    <row r="24" spans="1:19" s="13" customFormat="1" ht="29.25" customHeight="1" x14ac:dyDescent="0.25">
      <c r="A24" s="970"/>
      <c r="B24" s="970"/>
      <c r="C24" s="970"/>
      <c r="D24" s="970"/>
      <c r="E24" s="970"/>
      <c r="F24" s="970"/>
      <c r="G24" s="970"/>
      <c r="H24" s="301" t="s">
        <v>584</v>
      </c>
      <c r="I24" s="11" t="s">
        <v>1290</v>
      </c>
      <c r="J24" s="970"/>
      <c r="K24" s="959"/>
      <c r="L24" s="959"/>
      <c r="M24" s="1050"/>
      <c r="N24" s="959"/>
      <c r="O24" s="959"/>
      <c r="P24" s="959"/>
      <c r="Q24" s="970"/>
      <c r="R24" s="970"/>
      <c r="S24" s="12"/>
    </row>
    <row r="25" spans="1:19" s="13" customFormat="1" ht="29.25" customHeight="1" x14ac:dyDescent="0.25">
      <c r="A25" s="971"/>
      <c r="B25" s="971"/>
      <c r="C25" s="971"/>
      <c r="D25" s="971"/>
      <c r="E25" s="971"/>
      <c r="F25" s="971"/>
      <c r="G25" s="971"/>
      <c r="H25" s="301" t="s">
        <v>3231</v>
      </c>
      <c r="I25" s="11" t="s">
        <v>1290</v>
      </c>
      <c r="J25" s="971"/>
      <c r="K25" s="1059"/>
      <c r="L25" s="1059"/>
      <c r="M25" s="1059"/>
      <c r="N25" s="1059"/>
      <c r="O25" s="1059"/>
      <c r="P25" s="1059"/>
      <c r="Q25" s="971"/>
      <c r="R25" s="971"/>
      <c r="S25" s="12"/>
    </row>
    <row r="26" spans="1:19" s="13" customFormat="1" ht="45" x14ac:dyDescent="0.25">
      <c r="A26" s="958">
        <v>13</v>
      </c>
      <c r="B26" s="963" t="s">
        <v>68</v>
      </c>
      <c r="C26" s="963">
        <v>1</v>
      </c>
      <c r="D26" s="964">
        <v>6</v>
      </c>
      <c r="E26" s="964" t="s">
        <v>3240</v>
      </c>
      <c r="F26" s="964" t="s">
        <v>3241</v>
      </c>
      <c r="G26" s="964" t="s">
        <v>1311</v>
      </c>
      <c r="H26" s="313" t="s">
        <v>3235</v>
      </c>
      <c r="I26" s="11" t="s">
        <v>956</v>
      </c>
      <c r="J26" s="964" t="s">
        <v>3242</v>
      </c>
      <c r="K26" s="980" t="s">
        <v>424</v>
      </c>
      <c r="L26" s="980"/>
      <c r="M26" s="981">
        <v>23324.22</v>
      </c>
      <c r="N26" s="981"/>
      <c r="O26" s="981">
        <v>20607</v>
      </c>
      <c r="P26" s="981"/>
      <c r="Q26" s="964" t="s">
        <v>3243</v>
      </c>
      <c r="R26" s="964" t="s">
        <v>3244</v>
      </c>
    </row>
    <row r="27" spans="1:19" s="13" customFormat="1" ht="45" x14ac:dyDescent="0.25">
      <c r="A27" s="959"/>
      <c r="B27" s="1303"/>
      <c r="C27" s="1303"/>
      <c r="D27" s="1303"/>
      <c r="E27" s="1303"/>
      <c r="F27" s="1303"/>
      <c r="G27" s="964"/>
      <c r="H27" s="313" t="s">
        <v>3239</v>
      </c>
      <c r="I27" s="11" t="s">
        <v>3245</v>
      </c>
      <c r="J27" s="964"/>
      <c r="K27" s="964"/>
      <c r="L27" s="964"/>
      <c r="M27" s="981"/>
      <c r="N27" s="963"/>
      <c r="O27" s="963"/>
      <c r="P27" s="963"/>
      <c r="Q27" s="964"/>
      <c r="R27" s="964"/>
    </row>
    <row r="28" spans="1:19" s="13" customFormat="1" ht="30" x14ac:dyDescent="0.25">
      <c r="A28" s="959"/>
      <c r="B28" s="1303"/>
      <c r="C28" s="1303"/>
      <c r="D28" s="1303"/>
      <c r="E28" s="1303"/>
      <c r="F28" s="1303"/>
      <c r="G28" s="964"/>
      <c r="H28" s="313" t="s">
        <v>3231</v>
      </c>
      <c r="I28" s="11" t="s">
        <v>204</v>
      </c>
      <c r="J28" s="964"/>
      <c r="K28" s="964"/>
      <c r="L28" s="964"/>
      <c r="M28" s="981"/>
      <c r="N28" s="963"/>
      <c r="O28" s="963"/>
      <c r="P28" s="963"/>
      <c r="Q28" s="964"/>
      <c r="R28" s="964"/>
    </row>
    <row r="29" spans="1:19" s="13" customFormat="1" ht="45" x14ac:dyDescent="0.25">
      <c r="A29" s="959"/>
      <c r="B29" s="1303"/>
      <c r="C29" s="1303"/>
      <c r="D29" s="1303"/>
      <c r="E29" s="1303"/>
      <c r="F29" s="1303"/>
      <c r="G29" s="301" t="s">
        <v>1320</v>
      </c>
      <c r="H29" s="313" t="s">
        <v>1270</v>
      </c>
      <c r="I29" s="307">
        <v>2</v>
      </c>
      <c r="J29" s="964"/>
      <c r="K29" s="964"/>
      <c r="L29" s="964"/>
      <c r="M29" s="981"/>
      <c r="N29" s="963"/>
      <c r="O29" s="963"/>
      <c r="P29" s="963"/>
      <c r="Q29" s="964"/>
      <c r="R29" s="964"/>
    </row>
    <row r="30" spans="1:19" s="13" customFormat="1" ht="45" x14ac:dyDescent="0.25">
      <c r="A30" s="959"/>
      <c r="B30" s="1303"/>
      <c r="C30" s="1303"/>
      <c r="D30" s="1303"/>
      <c r="E30" s="1303"/>
      <c r="F30" s="1303"/>
      <c r="G30" s="964" t="s">
        <v>1223</v>
      </c>
      <c r="H30" s="313" t="s">
        <v>1293</v>
      </c>
      <c r="I30" s="307">
        <v>1</v>
      </c>
      <c r="J30" s="964"/>
      <c r="K30" s="964"/>
      <c r="L30" s="964"/>
      <c r="M30" s="981"/>
      <c r="N30" s="963"/>
      <c r="O30" s="963"/>
      <c r="P30" s="963"/>
      <c r="Q30" s="964"/>
      <c r="R30" s="964"/>
    </row>
    <row r="31" spans="1:19" s="13" customFormat="1" ht="90" x14ac:dyDescent="0.25">
      <c r="A31" s="959"/>
      <c r="B31" s="1303"/>
      <c r="C31" s="1303"/>
      <c r="D31" s="1303"/>
      <c r="E31" s="1303"/>
      <c r="F31" s="1303"/>
      <c r="G31" s="1303"/>
      <c r="H31" s="313" t="s">
        <v>1294</v>
      </c>
      <c r="I31" s="307">
        <v>1</v>
      </c>
      <c r="J31" s="964"/>
      <c r="K31" s="964"/>
      <c r="L31" s="964"/>
      <c r="M31" s="981"/>
      <c r="N31" s="963"/>
      <c r="O31" s="963"/>
      <c r="P31" s="963"/>
      <c r="Q31" s="964"/>
      <c r="R31" s="964"/>
    </row>
    <row r="32" spans="1:19" s="13" customFormat="1" ht="30" x14ac:dyDescent="0.25">
      <c r="A32" s="1059"/>
      <c r="B32" s="1303"/>
      <c r="C32" s="1303"/>
      <c r="D32" s="1303"/>
      <c r="E32" s="1303"/>
      <c r="F32" s="1303"/>
      <c r="G32" s="1303"/>
      <c r="H32" s="313" t="s">
        <v>1295</v>
      </c>
      <c r="I32" s="307">
        <v>400</v>
      </c>
      <c r="J32" s="964"/>
      <c r="K32" s="964"/>
      <c r="L32" s="964"/>
      <c r="M32" s="981"/>
      <c r="N32" s="963"/>
      <c r="O32" s="963"/>
      <c r="P32" s="963"/>
      <c r="Q32" s="964"/>
      <c r="R32" s="964"/>
    </row>
    <row r="33" spans="1:18" s="13" customFormat="1" ht="101.25" customHeight="1" x14ac:dyDescent="0.25">
      <c r="A33" s="958">
        <v>14</v>
      </c>
      <c r="B33" s="963" t="s">
        <v>161</v>
      </c>
      <c r="C33" s="963">
        <v>1</v>
      </c>
      <c r="D33" s="964">
        <v>6</v>
      </c>
      <c r="E33" s="964" t="s">
        <v>3246</v>
      </c>
      <c r="F33" s="964" t="s">
        <v>3247</v>
      </c>
      <c r="G33" s="964" t="s">
        <v>1311</v>
      </c>
      <c r="H33" s="301" t="s">
        <v>3235</v>
      </c>
      <c r="I33" s="11" t="s">
        <v>1689</v>
      </c>
      <c r="J33" s="964" t="s">
        <v>3248</v>
      </c>
      <c r="K33" s="980" t="s">
        <v>424</v>
      </c>
      <c r="L33" s="980"/>
      <c r="M33" s="981">
        <v>45650.53</v>
      </c>
      <c r="N33" s="981"/>
      <c r="O33" s="981">
        <v>40960.86</v>
      </c>
      <c r="P33" s="981"/>
      <c r="Q33" s="964" t="s">
        <v>3249</v>
      </c>
      <c r="R33" s="964" t="s">
        <v>3250</v>
      </c>
    </row>
    <row r="34" spans="1:18" s="13" customFormat="1" ht="72" customHeight="1" x14ac:dyDescent="0.25">
      <c r="A34" s="1059"/>
      <c r="B34" s="1303"/>
      <c r="C34" s="1303"/>
      <c r="D34" s="1303"/>
      <c r="E34" s="1303"/>
      <c r="F34" s="1304"/>
      <c r="G34" s="1303"/>
      <c r="H34" s="313" t="s">
        <v>1116</v>
      </c>
      <c r="I34" s="307">
        <v>1000</v>
      </c>
      <c r="J34" s="1303"/>
      <c r="K34" s="1303"/>
      <c r="L34" s="1303"/>
      <c r="M34" s="1305"/>
      <c r="N34" s="1303"/>
      <c r="O34" s="1303"/>
      <c r="P34" s="1303"/>
      <c r="Q34" s="1303"/>
      <c r="R34" s="1303"/>
    </row>
    <row r="35" spans="1:18" s="13" customFormat="1" ht="82.5" customHeight="1" x14ac:dyDescent="0.25">
      <c r="A35" s="958">
        <v>15</v>
      </c>
      <c r="B35" s="963" t="s">
        <v>89</v>
      </c>
      <c r="C35" s="963">
        <v>1</v>
      </c>
      <c r="D35" s="963">
        <v>6</v>
      </c>
      <c r="E35" s="964" t="s">
        <v>3251</v>
      </c>
      <c r="F35" s="964" t="s">
        <v>3252</v>
      </c>
      <c r="G35" s="1119" t="s">
        <v>3253</v>
      </c>
      <c r="H35" s="335" t="s">
        <v>3254</v>
      </c>
      <c r="I35" s="307">
        <v>12</v>
      </c>
      <c r="J35" s="964" t="s">
        <v>3255</v>
      </c>
      <c r="K35" s="963" t="s">
        <v>424</v>
      </c>
      <c r="L35" s="1242"/>
      <c r="M35" s="981">
        <v>36429.29</v>
      </c>
      <c r="N35" s="1242"/>
      <c r="O35" s="981">
        <v>25919.599999999999</v>
      </c>
      <c r="P35" s="1242"/>
      <c r="Q35" s="964" t="s">
        <v>3256</v>
      </c>
      <c r="R35" s="964" t="s">
        <v>3257</v>
      </c>
    </row>
    <row r="36" spans="1:18" s="13" customFormat="1" ht="82.5" customHeight="1" x14ac:dyDescent="0.25">
      <c r="A36" s="959"/>
      <c r="B36" s="963"/>
      <c r="C36" s="963"/>
      <c r="D36" s="963"/>
      <c r="E36" s="963"/>
      <c r="F36" s="963"/>
      <c r="G36" s="1303"/>
      <c r="H36" s="335" t="s">
        <v>3258</v>
      </c>
      <c r="I36" s="353">
        <v>250000</v>
      </c>
      <c r="J36" s="963"/>
      <c r="K36" s="963"/>
      <c r="L36" s="1304"/>
      <c r="M36" s="981"/>
      <c r="N36" s="1304"/>
      <c r="O36" s="963"/>
      <c r="P36" s="1304"/>
      <c r="Q36" s="963"/>
      <c r="R36" s="963"/>
    </row>
    <row r="37" spans="1:18" s="13" customFormat="1" ht="82.5" customHeight="1" x14ac:dyDescent="0.25">
      <c r="A37" s="959"/>
      <c r="B37" s="963"/>
      <c r="C37" s="963"/>
      <c r="D37" s="963"/>
      <c r="E37" s="963"/>
      <c r="F37" s="963"/>
      <c r="G37" s="301" t="s">
        <v>1320</v>
      </c>
      <c r="H37" s="335" t="s">
        <v>1270</v>
      </c>
      <c r="I37" s="301">
        <v>3</v>
      </c>
      <c r="J37" s="963"/>
      <c r="K37" s="963"/>
      <c r="L37" s="1304"/>
      <c r="M37" s="981"/>
      <c r="N37" s="1304"/>
      <c r="O37" s="963"/>
      <c r="P37" s="1304"/>
      <c r="Q37" s="963"/>
      <c r="R37" s="963"/>
    </row>
    <row r="38" spans="1:18" s="13" customFormat="1" ht="82.5" customHeight="1" x14ac:dyDescent="0.25">
      <c r="A38" s="959"/>
      <c r="B38" s="963"/>
      <c r="C38" s="963"/>
      <c r="D38" s="963"/>
      <c r="E38" s="963"/>
      <c r="F38" s="963"/>
      <c r="G38" s="964" t="s">
        <v>1223</v>
      </c>
      <c r="H38" s="335" t="s">
        <v>1293</v>
      </c>
      <c r="I38" s="307">
        <v>10</v>
      </c>
      <c r="J38" s="963"/>
      <c r="K38" s="963"/>
      <c r="L38" s="1304"/>
      <c r="M38" s="981"/>
      <c r="N38" s="1304"/>
      <c r="O38" s="963"/>
      <c r="P38" s="1304"/>
      <c r="Q38" s="963"/>
      <c r="R38" s="963"/>
    </row>
    <row r="39" spans="1:18" s="13" customFormat="1" ht="82.5" customHeight="1" x14ac:dyDescent="0.25">
      <c r="A39" s="959"/>
      <c r="B39" s="963"/>
      <c r="C39" s="963"/>
      <c r="D39" s="963"/>
      <c r="E39" s="963"/>
      <c r="F39" s="963"/>
      <c r="G39" s="1303"/>
      <c r="H39" s="335" t="s">
        <v>1294</v>
      </c>
      <c r="I39" s="307">
        <v>2</v>
      </c>
      <c r="J39" s="963"/>
      <c r="K39" s="963"/>
      <c r="L39" s="1304"/>
      <c r="M39" s="981"/>
      <c r="N39" s="1304"/>
      <c r="O39" s="963"/>
      <c r="P39" s="1304"/>
      <c r="Q39" s="963"/>
      <c r="R39" s="963"/>
    </row>
    <row r="40" spans="1:18" s="13" customFormat="1" ht="82.5" customHeight="1" x14ac:dyDescent="0.25">
      <c r="A40" s="1059"/>
      <c r="B40" s="963"/>
      <c r="C40" s="963"/>
      <c r="D40" s="963"/>
      <c r="E40" s="963"/>
      <c r="F40" s="963"/>
      <c r="G40" s="1303"/>
      <c r="H40" s="313" t="s">
        <v>1295</v>
      </c>
      <c r="I40" s="11" t="s">
        <v>3259</v>
      </c>
      <c r="J40" s="963"/>
      <c r="K40" s="963"/>
      <c r="L40" s="1304"/>
      <c r="M40" s="981"/>
      <c r="N40" s="1304"/>
      <c r="O40" s="963"/>
      <c r="P40" s="1304"/>
      <c r="Q40" s="963"/>
      <c r="R40" s="963"/>
    </row>
    <row r="41" spans="1:18" s="13" customFormat="1" ht="41.25" customHeight="1" x14ac:dyDescent="0.25">
      <c r="A41" s="958">
        <v>16</v>
      </c>
      <c r="B41" s="963" t="s">
        <v>68</v>
      </c>
      <c r="C41" s="963">
        <v>1</v>
      </c>
      <c r="D41" s="963">
        <v>6</v>
      </c>
      <c r="E41" s="963" t="s">
        <v>3260</v>
      </c>
      <c r="F41" s="964" t="s">
        <v>3261</v>
      </c>
      <c r="G41" s="1119" t="s">
        <v>1311</v>
      </c>
      <c r="H41" s="301" t="s">
        <v>3235</v>
      </c>
      <c r="I41" s="307">
        <v>4</v>
      </c>
      <c r="J41" s="964" t="s">
        <v>3262</v>
      </c>
      <c r="K41" s="963" t="s">
        <v>81</v>
      </c>
      <c r="L41" s="1242"/>
      <c r="M41" s="981">
        <v>23777.360000000001</v>
      </c>
      <c r="N41" s="1119"/>
      <c r="O41" s="981">
        <v>19390.46</v>
      </c>
      <c r="P41" s="1242"/>
      <c r="Q41" s="964" t="s">
        <v>3229</v>
      </c>
      <c r="R41" s="964" t="s">
        <v>3230</v>
      </c>
    </row>
    <row r="42" spans="1:18" s="13" customFormat="1" ht="41.25" customHeight="1" x14ac:dyDescent="0.25">
      <c r="A42" s="1059"/>
      <c r="B42" s="963"/>
      <c r="C42" s="963"/>
      <c r="D42" s="963"/>
      <c r="E42" s="963"/>
      <c r="F42" s="963"/>
      <c r="G42" s="1119"/>
      <c r="H42" s="307" t="s">
        <v>1116</v>
      </c>
      <c r="I42" s="307">
        <v>80</v>
      </c>
      <c r="J42" s="963"/>
      <c r="K42" s="963"/>
      <c r="L42" s="1242"/>
      <c r="M42" s="981"/>
      <c r="N42" s="1119"/>
      <c r="O42" s="963"/>
      <c r="P42" s="1242"/>
      <c r="Q42" s="963"/>
      <c r="R42" s="963"/>
    </row>
    <row r="43" spans="1:18" s="13" customFormat="1" ht="45" customHeight="1" x14ac:dyDescent="0.25">
      <c r="A43" s="958">
        <v>17</v>
      </c>
      <c r="B43" s="963" t="s">
        <v>89</v>
      </c>
      <c r="C43" s="963">
        <v>1</v>
      </c>
      <c r="D43" s="963">
        <v>6</v>
      </c>
      <c r="E43" s="964" t="s">
        <v>3263</v>
      </c>
      <c r="F43" s="964" t="s">
        <v>3264</v>
      </c>
      <c r="G43" s="1119" t="s">
        <v>1311</v>
      </c>
      <c r="H43" s="301" t="s">
        <v>3235</v>
      </c>
      <c r="I43" s="307">
        <v>3</v>
      </c>
      <c r="J43" s="964" t="s">
        <v>3265</v>
      </c>
      <c r="K43" s="963" t="s">
        <v>407</v>
      </c>
      <c r="L43" s="963"/>
      <c r="M43" s="981">
        <v>43883.43</v>
      </c>
      <c r="N43" s="963"/>
      <c r="O43" s="981">
        <v>35972.81</v>
      </c>
      <c r="P43" s="963"/>
      <c r="Q43" s="964" t="s">
        <v>3266</v>
      </c>
      <c r="R43" s="964" t="s">
        <v>3267</v>
      </c>
    </row>
    <row r="44" spans="1:18" s="13" customFormat="1" ht="51.75" customHeight="1" x14ac:dyDescent="0.25">
      <c r="A44" s="959"/>
      <c r="B44" s="963"/>
      <c r="C44" s="963"/>
      <c r="D44" s="963"/>
      <c r="E44" s="1303"/>
      <c r="F44" s="963"/>
      <c r="G44" s="1119"/>
      <c r="H44" s="301" t="s">
        <v>3268</v>
      </c>
      <c r="I44" s="307">
        <v>65</v>
      </c>
      <c r="J44" s="964"/>
      <c r="K44" s="963"/>
      <c r="L44" s="963"/>
      <c r="M44" s="981"/>
      <c r="N44" s="963"/>
      <c r="O44" s="963"/>
      <c r="P44" s="963"/>
      <c r="Q44" s="964"/>
      <c r="R44" s="964"/>
    </row>
    <row r="45" spans="1:18" s="13" customFormat="1" ht="27" customHeight="1" x14ac:dyDescent="0.25">
      <c r="A45" s="959"/>
      <c r="B45" s="963"/>
      <c r="C45" s="963"/>
      <c r="D45" s="963"/>
      <c r="E45" s="1303"/>
      <c r="F45" s="963"/>
      <c r="G45" s="1119"/>
      <c r="H45" s="301" t="s">
        <v>3269</v>
      </c>
      <c r="I45" s="307">
        <v>0</v>
      </c>
      <c r="J45" s="964"/>
      <c r="K45" s="963"/>
      <c r="L45" s="963"/>
      <c r="M45" s="981"/>
      <c r="N45" s="963"/>
      <c r="O45" s="963"/>
      <c r="P45" s="963"/>
      <c r="Q45" s="964"/>
      <c r="R45" s="964"/>
    </row>
    <row r="46" spans="1:18" s="13" customFormat="1" ht="69.75" customHeight="1" x14ac:dyDescent="0.25">
      <c r="A46" s="959"/>
      <c r="B46" s="963"/>
      <c r="C46" s="963"/>
      <c r="D46" s="963"/>
      <c r="E46" s="1303"/>
      <c r="F46" s="963"/>
      <c r="G46" s="1119"/>
      <c r="H46" s="301" t="s">
        <v>3270</v>
      </c>
      <c r="I46" s="307">
        <v>6</v>
      </c>
      <c r="J46" s="964"/>
      <c r="K46" s="963"/>
      <c r="L46" s="963"/>
      <c r="M46" s="981"/>
      <c r="N46" s="963"/>
      <c r="O46" s="963"/>
      <c r="P46" s="963"/>
      <c r="Q46" s="964"/>
      <c r="R46" s="964"/>
    </row>
    <row r="47" spans="1:18" s="13" customFormat="1" ht="27" customHeight="1" x14ac:dyDescent="0.25">
      <c r="A47" s="959"/>
      <c r="B47" s="963"/>
      <c r="C47" s="963"/>
      <c r="D47" s="963"/>
      <c r="E47" s="1303"/>
      <c r="F47" s="963"/>
      <c r="G47" s="964" t="s">
        <v>400</v>
      </c>
      <c r="H47" s="313" t="s">
        <v>465</v>
      </c>
      <c r="I47" s="11" t="s">
        <v>39</v>
      </c>
      <c r="J47" s="964"/>
      <c r="K47" s="963"/>
      <c r="L47" s="963"/>
      <c r="M47" s="981"/>
      <c r="N47" s="963"/>
      <c r="O47" s="963"/>
      <c r="P47" s="963"/>
      <c r="Q47" s="964"/>
      <c r="R47" s="964"/>
    </row>
    <row r="48" spans="1:18" s="13" customFormat="1" ht="27" customHeight="1" x14ac:dyDescent="0.25">
      <c r="A48" s="959"/>
      <c r="B48" s="963"/>
      <c r="C48" s="963"/>
      <c r="D48" s="963"/>
      <c r="E48" s="1303"/>
      <c r="F48" s="963"/>
      <c r="G48" s="1303"/>
      <c r="H48" s="301" t="s">
        <v>584</v>
      </c>
      <c r="I48" s="307">
        <v>25</v>
      </c>
      <c r="J48" s="964"/>
      <c r="K48" s="963"/>
      <c r="L48" s="963"/>
      <c r="M48" s="981"/>
      <c r="N48" s="963"/>
      <c r="O48" s="963"/>
      <c r="P48" s="963"/>
      <c r="Q48" s="964"/>
      <c r="R48" s="964"/>
    </row>
    <row r="49" spans="1:18" s="13" customFormat="1" ht="27" customHeight="1" x14ac:dyDescent="0.25">
      <c r="A49" s="959"/>
      <c r="B49" s="963"/>
      <c r="C49" s="963"/>
      <c r="D49" s="963"/>
      <c r="E49" s="1303"/>
      <c r="F49" s="963"/>
      <c r="G49" s="1303"/>
      <c r="H49" s="301" t="s">
        <v>3271</v>
      </c>
      <c r="I49" s="307">
        <v>0</v>
      </c>
      <c r="J49" s="964"/>
      <c r="K49" s="963"/>
      <c r="L49" s="963"/>
      <c r="M49" s="981"/>
      <c r="N49" s="963"/>
      <c r="O49" s="963"/>
      <c r="P49" s="963"/>
      <c r="Q49" s="964"/>
      <c r="R49" s="964"/>
    </row>
    <row r="50" spans="1:18" s="13" customFormat="1" ht="66.75" customHeight="1" x14ac:dyDescent="0.25">
      <c r="A50" s="1059"/>
      <c r="B50" s="963"/>
      <c r="C50" s="963"/>
      <c r="D50" s="963"/>
      <c r="E50" s="1303"/>
      <c r="F50" s="963"/>
      <c r="G50" s="1303"/>
      <c r="H50" s="301" t="s">
        <v>3270</v>
      </c>
      <c r="I50" s="307">
        <v>6</v>
      </c>
      <c r="J50" s="964"/>
      <c r="K50" s="963"/>
      <c r="L50" s="963"/>
      <c r="M50" s="981"/>
      <c r="N50" s="963"/>
      <c r="O50" s="963"/>
      <c r="P50" s="963"/>
      <c r="Q50" s="964"/>
      <c r="R50" s="964"/>
    </row>
    <row r="51" spans="1:18" s="13" customFormat="1" ht="42.75" customHeight="1" x14ac:dyDescent="0.25">
      <c r="A51" s="958">
        <v>18</v>
      </c>
      <c r="B51" s="963" t="s">
        <v>127</v>
      </c>
      <c r="C51" s="963">
        <v>1</v>
      </c>
      <c r="D51" s="964">
        <v>6</v>
      </c>
      <c r="E51" s="964" t="s">
        <v>3272</v>
      </c>
      <c r="F51" s="964" t="s">
        <v>3273</v>
      </c>
      <c r="G51" s="1308" t="s">
        <v>1311</v>
      </c>
      <c r="H51" s="335" t="s">
        <v>3235</v>
      </c>
      <c r="I51" s="307">
        <v>1</v>
      </c>
      <c r="J51" s="964" t="s">
        <v>3274</v>
      </c>
      <c r="K51" s="963" t="s">
        <v>81</v>
      </c>
      <c r="L51" s="1306"/>
      <c r="M51" s="981">
        <v>27361.56</v>
      </c>
      <c r="N51" s="1242"/>
      <c r="O51" s="981">
        <v>24227.08</v>
      </c>
      <c r="P51" s="1242"/>
      <c r="Q51" s="964" t="s">
        <v>3229</v>
      </c>
      <c r="R51" s="964" t="s">
        <v>3275</v>
      </c>
    </row>
    <row r="52" spans="1:18" s="13" customFormat="1" ht="51.75" customHeight="1" x14ac:dyDescent="0.25">
      <c r="A52" s="959"/>
      <c r="B52" s="1303"/>
      <c r="C52" s="1303"/>
      <c r="D52" s="1303"/>
      <c r="E52" s="1303"/>
      <c r="F52" s="963"/>
      <c r="G52" s="1309"/>
      <c r="H52" s="335" t="s">
        <v>3268</v>
      </c>
      <c r="I52" s="307">
        <v>19</v>
      </c>
      <c r="J52" s="1303"/>
      <c r="K52" s="1303"/>
      <c r="L52" s="1306"/>
      <c r="M52" s="1305"/>
      <c r="N52" s="1303"/>
      <c r="O52" s="1303"/>
      <c r="P52" s="1303"/>
      <c r="Q52" s="1303"/>
      <c r="R52" s="1303"/>
    </row>
    <row r="53" spans="1:18" s="13" customFormat="1" ht="30.75" customHeight="1" x14ac:dyDescent="0.25">
      <c r="A53" s="959"/>
      <c r="B53" s="1303"/>
      <c r="C53" s="1303"/>
      <c r="D53" s="1303"/>
      <c r="E53" s="1303"/>
      <c r="F53" s="963"/>
      <c r="G53" s="1310"/>
      <c r="H53" s="335" t="s">
        <v>3269</v>
      </c>
      <c r="I53" s="307">
        <v>1</v>
      </c>
      <c r="J53" s="1303"/>
      <c r="K53" s="1303"/>
      <c r="L53" s="1306"/>
      <c r="M53" s="1305"/>
      <c r="N53" s="1303"/>
      <c r="O53" s="1303"/>
      <c r="P53" s="1303"/>
      <c r="Q53" s="1303"/>
      <c r="R53" s="1303"/>
    </row>
    <row r="54" spans="1:18" s="13" customFormat="1" ht="32.25" customHeight="1" x14ac:dyDescent="0.25">
      <c r="A54" s="959"/>
      <c r="B54" s="1303"/>
      <c r="C54" s="1303"/>
      <c r="D54" s="1303"/>
      <c r="E54" s="1303"/>
      <c r="F54" s="963"/>
      <c r="G54" s="964" t="s">
        <v>400</v>
      </c>
      <c r="H54" s="335" t="s">
        <v>465</v>
      </c>
      <c r="I54" s="307">
        <v>1</v>
      </c>
      <c r="J54" s="1303"/>
      <c r="K54" s="1303"/>
      <c r="L54" s="1306"/>
      <c r="M54" s="1305"/>
      <c r="N54" s="1303"/>
      <c r="O54" s="1303"/>
      <c r="P54" s="1303"/>
      <c r="Q54" s="1303"/>
      <c r="R54" s="1303"/>
    </row>
    <row r="55" spans="1:18" s="13" customFormat="1" ht="32.25" customHeight="1" x14ac:dyDescent="0.25">
      <c r="A55" s="959"/>
      <c r="B55" s="1303"/>
      <c r="C55" s="1303"/>
      <c r="D55" s="1303"/>
      <c r="E55" s="1303"/>
      <c r="F55" s="963"/>
      <c r="G55" s="1303"/>
      <c r="H55" s="335" t="s">
        <v>584</v>
      </c>
      <c r="I55" s="11" t="s">
        <v>1126</v>
      </c>
      <c r="J55" s="1303"/>
      <c r="K55" s="1303"/>
      <c r="L55" s="1306"/>
      <c r="M55" s="1305"/>
      <c r="N55" s="1303"/>
      <c r="O55" s="1303"/>
      <c r="P55" s="1303"/>
      <c r="Q55" s="1303"/>
      <c r="R55" s="1303"/>
    </row>
    <row r="56" spans="1:18" s="13" customFormat="1" ht="32.25" customHeight="1" x14ac:dyDescent="0.25">
      <c r="A56" s="1059"/>
      <c r="B56" s="1303"/>
      <c r="C56" s="1303"/>
      <c r="D56" s="1303"/>
      <c r="E56" s="1303"/>
      <c r="F56" s="963"/>
      <c r="G56" s="1303"/>
      <c r="H56" s="335" t="s">
        <v>3269</v>
      </c>
      <c r="I56" s="307">
        <v>1</v>
      </c>
      <c r="J56" s="1303"/>
      <c r="K56" s="1303"/>
      <c r="L56" s="1306"/>
      <c r="M56" s="1305"/>
      <c r="N56" s="1303"/>
      <c r="O56" s="1303"/>
      <c r="P56" s="1303"/>
      <c r="Q56" s="1303"/>
      <c r="R56" s="1303"/>
    </row>
    <row r="57" spans="1:18" s="13" customFormat="1" ht="94.5" customHeight="1" x14ac:dyDescent="0.25">
      <c r="A57" s="958">
        <v>19</v>
      </c>
      <c r="B57" s="963" t="s">
        <v>161</v>
      </c>
      <c r="C57" s="963">
        <v>1</v>
      </c>
      <c r="D57" s="963">
        <v>6</v>
      </c>
      <c r="E57" s="964" t="s">
        <v>3276</v>
      </c>
      <c r="F57" s="964" t="s">
        <v>3277</v>
      </c>
      <c r="G57" s="963" t="s">
        <v>3278</v>
      </c>
      <c r="H57" s="335" t="s">
        <v>3279</v>
      </c>
      <c r="I57" s="307">
        <v>6</v>
      </c>
      <c r="J57" s="969" t="s">
        <v>3280</v>
      </c>
      <c r="K57" s="980" t="s">
        <v>424</v>
      </c>
      <c r="L57" s="980"/>
      <c r="M57" s="981">
        <v>20515.349999999999</v>
      </c>
      <c r="N57" s="981"/>
      <c r="O57" s="981">
        <v>17383.599999999999</v>
      </c>
      <c r="P57" s="981"/>
      <c r="Q57" s="964" t="s">
        <v>3249</v>
      </c>
      <c r="R57" s="964" t="s">
        <v>3250</v>
      </c>
    </row>
    <row r="58" spans="1:18" s="13" customFormat="1" ht="94.5" customHeight="1" x14ac:dyDescent="0.25">
      <c r="A58" s="1059"/>
      <c r="B58" s="963"/>
      <c r="C58" s="963"/>
      <c r="D58" s="963"/>
      <c r="E58" s="963"/>
      <c r="F58" s="964"/>
      <c r="G58" s="963"/>
      <c r="H58" s="395" t="s">
        <v>1108</v>
      </c>
      <c r="I58" s="307">
        <v>650</v>
      </c>
      <c r="J58" s="971"/>
      <c r="K58" s="1304"/>
      <c r="L58" s="1304"/>
      <c r="M58" s="1307"/>
      <c r="N58" s="1304"/>
      <c r="O58" s="1304"/>
      <c r="P58" s="1304"/>
      <c r="Q58" s="1304"/>
      <c r="R58" s="1304"/>
    </row>
    <row r="59" spans="1:18" s="13" customFormat="1" ht="52.5" customHeight="1" x14ac:dyDescent="0.25">
      <c r="A59" s="958">
        <v>20</v>
      </c>
      <c r="B59" s="963" t="s">
        <v>127</v>
      </c>
      <c r="C59" s="963">
        <v>1</v>
      </c>
      <c r="D59" s="964">
        <v>6</v>
      </c>
      <c r="E59" s="964" t="s">
        <v>3281</v>
      </c>
      <c r="F59" s="964" t="s">
        <v>3282</v>
      </c>
      <c r="G59" s="964" t="s">
        <v>3278</v>
      </c>
      <c r="H59" s="301" t="s">
        <v>3279</v>
      </c>
      <c r="I59" s="11" t="s">
        <v>39</v>
      </c>
      <c r="J59" s="964" t="s">
        <v>3283</v>
      </c>
      <c r="K59" s="980" t="s">
        <v>424</v>
      </c>
      <c r="L59" s="980"/>
      <c r="M59" s="981">
        <v>27876.15</v>
      </c>
      <c r="N59" s="1303"/>
      <c r="O59" s="981">
        <v>21605.65</v>
      </c>
      <c r="P59" s="981"/>
      <c r="Q59" s="964" t="s">
        <v>3256</v>
      </c>
      <c r="R59" s="964" t="s">
        <v>3257</v>
      </c>
    </row>
    <row r="60" spans="1:18" s="13" customFormat="1" ht="40.5" customHeight="1" x14ac:dyDescent="0.25">
      <c r="A60" s="959"/>
      <c r="B60" s="1303"/>
      <c r="C60" s="1303"/>
      <c r="D60" s="1303"/>
      <c r="E60" s="1303"/>
      <c r="F60" s="964"/>
      <c r="G60" s="964"/>
      <c r="H60" s="301" t="s">
        <v>3284</v>
      </c>
      <c r="I60" s="11" t="s">
        <v>3285</v>
      </c>
      <c r="J60" s="1303"/>
      <c r="K60" s="1303"/>
      <c r="L60" s="1303"/>
      <c r="M60" s="1305"/>
      <c r="N60" s="1303"/>
      <c r="O60" s="1303"/>
      <c r="P60" s="1303"/>
      <c r="Q60" s="1303"/>
      <c r="R60" s="1303"/>
    </row>
    <row r="61" spans="1:18" s="13" customFormat="1" ht="47.25" customHeight="1" x14ac:dyDescent="0.25">
      <c r="A61" s="959"/>
      <c r="B61" s="1303"/>
      <c r="C61" s="1303"/>
      <c r="D61" s="1303"/>
      <c r="E61" s="1303"/>
      <c r="F61" s="964"/>
      <c r="G61" s="964"/>
      <c r="H61" s="301" t="s">
        <v>3270</v>
      </c>
      <c r="I61" s="11" t="s">
        <v>204</v>
      </c>
      <c r="J61" s="1303"/>
      <c r="K61" s="1303"/>
      <c r="L61" s="1303"/>
      <c r="M61" s="1305"/>
      <c r="N61" s="1303"/>
      <c r="O61" s="1303"/>
      <c r="P61" s="1303"/>
      <c r="Q61" s="1303"/>
      <c r="R61" s="1303"/>
    </row>
    <row r="62" spans="1:18" s="13" customFormat="1" ht="75" customHeight="1" x14ac:dyDescent="0.25">
      <c r="A62" s="959"/>
      <c r="B62" s="1303"/>
      <c r="C62" s="1303"/>
      <c r="D62" s="1303"/>
      <c r="E62" s="1303"/>
      <c r="F62" s="964"/>
      <c r="G62" s="964" t="s">
        <v>3253</v>
      </c>
      <c r="H62" s="301" t="s">
        <v>3286</v>
      </c>
      <c r="I62" s="11" t="s">
        <v>1156</v>
      </c>
      <c r="J62" s="1303"/>
      <c r="K62" s="1303"/>
      <c r="L62" s="1303"/>
      <c r="M62" s="1305"/>
      <c r="N62" s="1303"/>
      <c r="O62" s="1303"/>
      <c r="P62" s="1303"/>
      <c r="Q62" s="1303"/>
      <c r="R62" s="1303"/>
    </row>
    <row r="63" spans="1:18" s="13" customFormat="1" ht="75" customHeight="1" x14ac:dyDescent="0.25">
      <c r="A63" s="1059"/>
      <c r="B63" s="1303"/>
      <c r="C63" s="1303"/>
      <c r="D63" s="1303"/>
      <c r="E63" s="1303"/>
      <c r="F63" s="963"/>
      <c r="G63" s="963"/>
      <c r="H63" s="301" t="s">
        <v>3258</v>
      </c>
      <c r="I63" s="307">
        <v>2000</v>
      </c>
      <c r="J63" s="1303"/>
      <c r="K63" s="1303"/>
      <c r="L63" s="1303"/>
      <c r="M63" s="1305"/>
      <c r="N63" s="1303"/>
      <c r="O63" s="1303"/>
      <c r="P63" s="1303"/>
      <c r="Q63" s="1303"/>
      <c r="R63" s="1303"/>
    </row>
    <row r="64" spans="1:18" s="13" customFormat="1" ht="25.5" customHeight="1" x14ac:dyDescent="0.25">
      <c r="A64" s="958">
        <v>21</v>
      </c>
      <c r="B64" s="958" t="s">
        <v>89</v>
      </c>
      <c r="C64" s="958">
        <v>1</v>
      </c>
      <c r="D64" s="958">
        <v>6</v>
      </c>
      <c r="E64" s="969" t="s">
        <v>3287</v>
      </c>
      <c r="F64" s="969" t="s">
        <v>3288</v>
      </c>
      <c r="G64" s="958" t="s">
        <v>400</v>
      </c>
      <c r="H64" s="301" t="s">
        <v>465</v>
      </c>
      <c r="I64" s="307">
        <v>10</v>
      </c>
      <c r="J64" s="969" t="s">
        <v>3289</v>
      </c>
      <c r="K64" s="958" t="s">
        <v>696</v>
      </c>
      <c r="L64" s="1308"/>
      <c r="M64" s="1049">
        <v>51875.76</v>
      </c>
      <c r="N64" s="1308"/>
      <c r="O64" s="1049">
        <v>51875.76</v>
      </c>
      <c r="P64" s="1308"/>
      <c r="Q64" s="1128" t="s">
        <v>3290</v>
      </c>
      <c r="R64" s="1128" t="s">
        <v>3291</v>
      </c>
    </row>
    <row r="65" spans="1:18" s="13" customFormat="1" ht="33.75" customHeight="1" x14ac:dyDescent="0.25">
      <c r="A65" s="959"/>
      <c r="B65" s="959"/>
      <c r="C65" s="959"/>
      <c r="D65" s="959"/>
      <c r="E65" s="1311"/>
      <c r="F65" s="1311"/>
      <c r="G65" s="1059"/>
      <c r="H65" s="301" t="s">
        <v>584</v>
      </c>
      <c r="I65" s="307">
        <v>2</v>
      </c>
      <c r="J65" s="1311"/>
      <c r="K65" s="959"/>
      <c r="L65" s="1309"/>
      <c r="M65" s="1050"/>
      <c r="N65" s="1309"/>
      <c r="O65" s="959"/>
      <c r="P65" s="1309"/>
      <c r="Q65" s="1309"/>
      <c r="R65" s="1309"/>
    </row>
    <row r="66" spans="1:18" s="13" customFormat="1" ht="25.5" customHeight="1" x14ac:dyDescent="0.25">
      <c r="A66" s="959"/>
      <c r="B66" s="959"/>
      <c r="C66" s="959"/>
      <c r="D66" s="959"/>
      <c r="E66" s="1311"/>
      <c r="F66" s="1311"/>
      <c r="G66" s="958" t="s">
        <v>3278</v>
      </c>
      <c r="H66" s="301" t="s">
        <v>3279</v>
      </c>
      <c r="I66" s="307">
        <v>1</v>
      </c>
      <c r="J66" s="1311"/>
      <c r="K66" s="959"/>
      <c r="L66" s="1309"/>
      <c r="M66" s="1050"/>
      <c r="N66" s="1309"/>
      <c r="O66" s="959"/>
      <c r="P66" s="1309"/>
      <c r="Q66" s="1309"/>
      <c r="R66" s="1309"/>
    </row>
    <row r="67" spans="1:18" s="13" customFormat="1" ht="35.25" customHeight="1" x14ac:dyDescent="0.25">
      <c r="A67" s="959"/>
      <c r="B67" s="959"/>
      <c r="C67" s="959"/>
      <c r="D67" s="959"/>
      <c r="E67" s="1311"/>
      <c r="F67" s="1311"/>
      <c r="G67" s="1059"/>
      <c r="H67" s="301" t="s">
        <v>3284</v>
      </c>
      <c r="I67" s="307">
        <v>50</v>
      </c>
      <c r="J67" s="1311"/>
      <c r="K67" s="959"/>
      <c r="L67" s="1309"/>
      <c r="M67" s="1050"/>
      <c r="N67" s="1309"/>
      <c r="O67" s="959"/>
      <c r="P67" s="1309"/>
      <c r="Q67" s="1309"/>
      <c r="R67" s="1309"/>
    </row>
    <row r="68" spans="1:18" s="13" customFormat="1" ht="25.5" customHeight="1" x14ac:dyDescent="0.25">
      <c r="A68" s="959"/>
      <c r="B68" s="959"/>
      <c r="C68" s="959"/>
      <c r="D68" s="959"/>
      <c r="E68" s="1311"/>
      <c r="F68" s="1311"/>
      <c r="G68" s="307" t="s">
        <v>1320</v>
      </c>
      <c r="H68" s="398" t="s">
        <v>1270</v>
      </c>
      <c r="I68" s="307">
        <v>1</v>
      </c>
      <c r="J68" s="1311"/>
      <c r="K68" s="959"/>
      <c r="L68" s="1309"/>
      <c r="M68" s="1050"/>
      <c r="N68" s="1309"/>
      <c r="O68" s="959"/>
      <c r="P68" s="1309"/>
      <c r="Q68" s="1309"/>
      <c r="R68" s="1309"/>
    </row>
    <row r="69" spans="1:18" s="13" customFormat="1" ht="35.25" customHeight="1" x14ac:dyDescent="0.25">
      <c r="A69" s="1059"/>
      <c r="B69" s="1059"/>
      <c r="C69" s="1059"/>
      <c r="D69" s="1059"/>
      <c r="E69" s="1312"/>
      <c r="F69" s="1312"/>
      <c r="G69" s="307" t="s">
        <v>3292</v>
      </c>
      <c r="H69" s="307" t="s">
        <v>3293</v>
      </c>
      <c r="I69" s="307">
        <v>10</v>
      </c>
      <c r="J69" s="1312"/>
      <c r="K69" s="1059"/>
      <c r="L69" s="1310"/>
      <c r="M69" s="1051"/>
      <c r="N69" s="1310"/>
      <c r="O69" s="1059"/>
      <c r="P69" s="1310"/>
      <c r="Q69" s="1310"/>
      <c r="R69" s="1310"/>
    </row>
    <row r="70" spans="1:18" s="13" customFormat="1" ht="66" customHeight="1" x14ac:dyDescent="0.25">
      <c r="A70" s="958">
        <v>22</v>
      </c>
      <c r="B70" s="964" t="s">
        <v>127</v>
      </c>
      <c r="C70" s="964">
        <v>1</v>
      </c>
      <c r="D70" s="964">
        <v>9</v>
      </c>
      <c r="E70" s="964" t="s">
        <v>3294</v>
      </c>
      <c r="F70" s="964" t="s">
        <v>3295</v>
      </c>
      <c r="G70" s="964" t="s">
        <v>1315</v>
      </c>
      <c r="H70" s="313" t="s">
        <v>111</v>
      </c>
      <c r="I70" s="11" t="s">
        <v>39</v>
      </c>
      <c r="J70" s="964" t="s">
        <v>3296</v>
      </c>
      <c r="K70" s="980" t="s">
        <v>73</v>
      </c>
      <c r="L70" s="980"/>
      <c r="M70" s="981">
        <v>40734.69</v>
      </c>
      <c r="N70" s="1175"/>
      <c r="O70" s="1175">
        <v>32490.28</v>
      </c>
      <c r="P70" s="1175"/>
      <c r="Q70" s="964" t="s">
        <v>3297</v>
      </c>
      <c r="R70" s="964" t="s">
        <v>3298</v>
      </c>
    </row>
    <row r="71" spans="1:18" s="13" customFormat="1" ht="66" customHeight="1" x14ac:dyDescent="0.25">
      <c r="A71" s="1059"/>
      <c r="B71" s="964"/>
      <c r="C71" s="964"/>
      <c r="D71" s="964"/>
      <c r="E71" s="964"/>
      <c r="F71" s="964"/>
      <c r="G71" s="964"/>
      <c r="H71" s="313" t="s">
        <v>3299</v>
      </c>
      <c r="I71" s="11" t="s">
        <v>3300</v>
      </c>
      <c r="J71" s="964"/>
      <c r="K71" s="964"/>
      <c r="L71" s="964"/>
      <c r="M71" s="981"/>
      <c r="N71" s="964"/>
      <c r="O71" s="1175"/>
      <c r="P71" s="964"/>
      <c r="Q71" s="964"/>
      <c r="R71" s="964"/>
    </row>
    <row r="72" spans="1:18" s="22" customFormat="1" ht="45" x14ac:dyDescent="0.25">
      <c r="A72" s="964">
        <v>23</v>
      </c>
      <c r="B72" s="964" t="s">
        <v>127</v>
      </c>
      <c r="C72" s="964">
        <v>1</v>
      </c>
      <c r="D72" s="964">
        <v>9</v>
      </c>
      <c r="E72" s="988" t="s">
        <v>3301</v>
      </c>
      <c r="F72" s="988" t="s">
        <v>3302</v>
      </c>
      <c r="G72" s="964" t="s">
        <v>3303</v>
      </c>
      <c r="H72" s="301" t="s">
        <v>3279</v>
      </c>
      <c r="I72" s="11" t="s">
        <v>39</v>
      </c>
      <c r="J72" s="988" t="s">
        <v>3304</v>
      </c>
      <c r="K72" s="980" t="s">
        <v>124</v>
      </c>
      <c r="L72" s="980"/>
      <c r="M72" s="993" t="s">
        <v>3305</v>
      </c>
      <c r="N72" s="1175"/>
      <c r="O72" s="993">
        <v>23175.75</v>
      </c>
      <c r="P72" s="1175"/>
      <c r="Q72" s="988" t="s">
        <v>3306</v>
      </c>
      <c r="R72" s="1313" t="s">
        <v>3307</v>
      </c>
    </row>
    <row r="73" spans="1:18" s="22" customFormat="1" x14ac:dyDescent="0.25">
      <c r="A73" s="986"/>
      <c r="B73" s="988"/>
      <c r="C73" s="988"/>
      <c r="D73" s="988"/>
      <c r="E73" s="988"/>
      <c r="F73" s="988"/>
      <c r="G73" s="988"/>
      <c r="H73" s="301" t="s">
        <v>165</v>
      </c>
      <c r="I73" s="11" t="s">
        <v>1784</v>
      </c>
      <c r="J73" s="988"/>
      <c r="K73" s="988"/>
      <c r="L73" s="988"/>
      <c r="M73" s="993"/>
      <c r="N73" s="988"/>
      <c r="O73" s="993"/>
      <c r="P73" s="988"/>
      <c r="Q73" s="988"/>
      <c r="R73" s="988"/>
    </row>
    <row r="74" spans="1:18" s="22" customFormat="1" ht="45" x14ac:dyDescent="0.25">
      <c r="A74" s="986"/>
      <c r="B74" s="988"/>
      <c r="C74" s="988"/>
      <c r="D74" s="988"/>
      <c r="E74" s="988"/>
      <c r="F74" s="988"/>
      <c r="G74" s="301" t="s">
        <v>3308</v>
      </c>
      <c r="H74" s="301" t="s">
        <v>1270</v>
      </c>
      <c r="I74" s="11" t="s">
        <v>204</v>
      </c>
      <c r="J74" s="988"/>
      <c r="K74" s="988"/>
      <c r="L74" s="988"/>
      <c r="M74" s="993"/>
      <c r="N74" s="988"/>
      <c r="O74" s="993"/>
      <c r="P74" s="988"/>
      <c r="Q74" s="988"/>
      <c r="R74" s="988"/>
    </row>
    <row r="75" spans="1:18" s="22" customFormat="1" ht="30" x14ac:dyDescent="0.25">
      <c r="A75" s="986"/>
      <c r="B75" s="988"/>
      <c r="C75" s="988"/>
      <c r="D75" s="988"/>
      <c r="E75" s="988"/>
      <c r="F75" s="988"/>
      <c r="G75" s="964" t="s">
        <v>3309</v>
      </c>
      <c r="H75" s="301" t="s">
        <v>1327</v>
      </c>
      <c r="I75" s="11" t="s">
        <v>39</v>
      </c>
      <c r="J75" s="988"/>
      <c r="K75" s="988"/>
      <c r="L75" s="988"/>
      <c r="M75" s="993"/>
      <c r="N75" s="988"/>
      <c r="O75" s="993"/>
      <c r="P75" s="988"/>
      <c r="Q75" s="988"/>
      <c r="R75" s="988"/>
    </row>
    <row r="76" spans="1:18" s="22" customFormat="1" ht="45" x14ac:dyDescent="0.25">
      <c r="A76" s="986"/>
      <c r="B76" s="988"/>
      <c r="C76" s="988"/>
      <c r="D76" s="988"/>
      <c r="E76" s="988"/>
      <c r="F76" s="988"/>
      <c r="G76" s="988"/>
      <c r="H76" s="301" t="s">
        <v>3310</v>
      </c>
      <c r="I76" s="11" t="s">
        <v>1321</v>
      </c>
      <c r="J76" s="988"/>
      <c r="K76" s="988"/>
      <c r="L76" s="988"/>
      <c r="M76" s="993"/>
      <c r="N76" s="988"/>
      <c r="O76" s="993"/>
      <c r="P76" s="988"/>
      <c r="Q76" s="988"/>
      <c r="R76" s="988"/>
    </row>
    <row r="77" spans="1:18" s="22" customFormat="1" ht="38.25" customHeight="1" x14ac:dyDescent="0.25">
      <c r="A77" s="986"/>
      <c r="B77" s="988"/>
      <c r="C77" s="988"/>
      <c r="D77" s="988"/>
      <c r="E77" s="988"/>
      <c r="F77" s="988"/>
      <c r="G77" s="301" t="s">
        <v>3311</v>
      </c>
      <c r="H77" s="301" t="s">
        <v>3312</v>
      </c>
      <c r="I77" s="11" t="s">
        <v>1689</v>
      </c>
      <c r="J77" s="988"/>
      <c r="K77" s="988"/>
      <c r="L77" s="988"/>
      <c r="M77" s="993"/>
      <c r="N77" s="988"/>
      <c r="O77" s="993"/>
      <c r="P77" s="988"/>
      <c r="Q77" s="988"/>
      <c r="R77" s="988"/>
    </row>
    <row r="78" spans="1:18" s="13" customFormat="1" ht="87" customHeight="1" x14ac:dyDescent="0.25">
      <c r="A78" s="969">
        <v>24</v>
      </c>
      <c r="B78" s="969" t="s">
        <v>68</v>
      </c>
      <c r="C78" s="964">
        <v>3</v>
      </c>
      <c r="D78" s="964">
        <v>10</v>
      </c>
      <c r="E78" s="964" t="s">
        <v>3313</v>
      </c>
      <c r="F78" s="964" t="s">
        <v>3314</v>
      </c>
      <c r="G78" s="964" t="s">
        <v>3253</v>
      </c>
      <c r="H78" s="313" t="s">
        <v>3254</v>
      </c>
      <c r="I78" s="11" t="s">
        <v>39</v>
      </c>
      <c r="J78" s="964" t="s">
        <v>3315</v>
      </c>
      <c r="K78" s="980" t="s">
        <v>52</v>
      </c>
      <c r="L78" s="980"/>
      <c r="M78" s="1175">
        <v>24017.18</v>
      </c>
      <c r="N78" s="1175"/>
      <c r="O78" s="1175">
        <v>21257.18</v>
      </c>
      <c r="P78" s="1175"/>
      <c r="Q78" s="964" t="s">
        <v>3316</v>
      </c>
      <c r="R78" s="964" t="s">
        <v>3317</v>
      </c>
    </row>
    <row r="79" spans="1:18" s="13" customFormat="1" ht="98.25" customHeight="1" x14ac:dyDescent="0.25">
      <c r="A79" s="970"/>
      <c r="B79" s="970"/>
      <c r="C79" s="964"/>
      <c r="D79" s="964"/>
      <c r="E79" s="964"/>
      <c r="F79" s="964"/>
      <c r="G79" s="964"/>
      <c r="H79" s="313" t="s">
        <v>3258</v>
      </c>
      <c r="I79" s="11" t="s">
        <v>1319</v>
      </c>
      <c r="J79" s="964"/>
      <c r="K79" s="964"/>
      <c r="L79" s="964"/>
      <c r="M79" s="1175"/>
      <c r="N79" s="964"/>
      <c r="O79" s="1175"/>
      <c r="P79" s="964"/>
      <c r="Q79" s="964"/>
      <c r="R79" s="964"/>
    </row>
    <row r="80" spans="1:18" s="13" customFormat="1" ht="65.25" customHeight="1" x14ac:dyDescent="0.25">
      <c r="A80" s="970"/>
      <c r="B80" s="970"/>
      <c r="C80" s="964"/>
      <c r="D80" s="964"/>
      <c r="E80" s="964"/>
      <c r="F80" s="964"/>
      <c r="G80" s="301" t="s">
        <v>1320</v>
      </c>
      <c r="H80" s="313" t="s">
        <v>1270</v>
      </c>
      <c r="I80" s="11" t="s">
        <v>3318</v>
      </c>
      <c r="J80" s="964"/>
      <c r="K80" s="964"/>
      <c r="L80" s="964"/>
      <c r="M80" s="1175"/>
      <c r="N80" s="964"/>
      <c r="O80" s="1175"/>
      <c r="P80" s="964"/>
      <c r="Q80" s="964"/>
      <c r="R80" s="964"/>
    </row>
    <row r="81" spans="1:18" s="13" customFormat="1" ht="83.25" customHeight="1" x14ac:dyDescent="0.25">
      <c r="A81" s="971"/>
      <c r="B81" s="971"/>
      <c r="C81" s="964"/>
      <c r="D81" s="964"/>
      <c r="E81" s="964"/>
      <c r="F81" s="964"/>
      <c r="G81" s="301" t="s">
        <v>3319</v>
      </c>
      <c r="H81" s="313" t="s">
        <v>3320</v>
      </c>
      <c r="I81" s="11" t="s">
        <v>1235</v>
      </c>
      <c r="J81" s="964"/>
      <c r="K81" s="964"/>
      <c r="L81" s="964"/>
      <c r="M81" s="1175"/>
      <c r="N81" s="964"/>
      <c r="O81" s="1175"/>
      <c r="P81" s="964"/>
      <c r="Q81" s="964"/>
      <c r="R81" s="964"/>
    </row>
    <row r="82" spans="1:18" s="13" customFormat="1" ht="76.5" customHeight="1" x14ac:dyDescent="0.25">
      <c r="A82" s="969">
        <v>25</v>
      </c>
      <c r="B82" s="969" t="s">
        <v>3321</v>
      </c>
      <c r="C82" s="969">
        <v>2.2999999999999998</v>
      </c>
      <c r="D82" s="969">
        <v>10</v>
      </c>
      <c r="E82" s="969" t="s">
        <v>3322</v>
      </c>
      <c r="F82" s="969" t="s">
        <v>3323</v>
      </c>
      <c r="G82" s="969" t="s">
        <v>1315</v>
      </c>
      <c r="H82" s="301" t="s">
        <v>111</v>
      </c>
      <c r="I82" s="11" t="s">
        <v>39</v>
      </c>
      <c r="J82" s="969" t="s">
        <v>3324</v>
      </c>
      <c r="K82" s="1125" t="s">
        <v>81</v>
      </c>
      <c r="L82" s="1125"/>
      <c r="M82" s="1166">
        <v>15465</v>
      </c>
      <c r="N82" s="1166"/>
      <c r="O82" s="1166">
        <v>13005</v>
      </c>
      <c r="P82" s="1166"/>
      <c r="Q82" s="969" t="s">
        <v>3325</v>
      </c>
      <c r="R82" s="969" t="s">
        <v>3326</v>
      </c>
    </row>
    <row r="83" spans="1:18" s="13" customFormat="1" ht="72.75" customHeight="1" x14ac:dyDescent="0.25">
      <c r="A83" s="971"/>
      <c r="B83" s="971"/>
      <c r="C83" s="971"/>
      <c r="D83" s="971"/>
      <c r="E83" s="971"/>
      <c r="F83" s="971"/>
      <c r="G83" s="971"/>
      <c r="H83" s="301" t="s">
        <v>3299</v>
      </c>
      <c r="I83" s="11" t="s">
        <v>3327</v>
      </c>
      <c r="J83" s="971"/>
      <c r="K83" s="1158"/>
      <c r="L83" s="1158"/>
      <c r="M83" s="1168"/>
      <c r="N83" s="1168"/>
      <c r="O83" s="1168"/>
      <c r="P83" s="1168"/>
      <c r="Q83" s="971"/>
      <c r="R83" s="971"/>
    </row>
    <row r="84" spans="1:18" s="13" customFormat="1" ht="54.75" customHeight="1" x14ac:dyDescent="0.25">
      <c r="A84" s="969">
        <v>26</v>
      </c>
      <c r="B84" s="969" t="s">
        <v>68</v>
      </c>
      <c r="C84" s="969">
        <v>5</v>
      </c>
      <c r="D84" s="969">
        <v>11</v>
      </c>
      <c r="E84" s="969" t="s">
        <v>3328</v>
      </c>
      <c r="F84" s="969" t="s">
        <v>3329</v>
      </c>
      <c r="G84" s="969" t="s">
        <v>3278</v>
      </c>
      <c r="H84" s="313" t="s">
        <v>3279</v>
      </c>
      <c r="I84" s="11" t="s">
        <v>39</v>
      </c>
      <c r="J84" s="969" t="s">
        <v>3330</v>
      </c>
      <c r="K84" s="1125" t="s">
        <v>81</v>
      </c>
      <c r="L84" s="1125"/>
      <c r="M84" s="1166">
        <v>57054.06</v>
      </c>
      <c r="N84" s="1166"/>
      <c r="O84" s="1166">
        <v>26474.06</v>
      </c>
      <c r="P84" s="1166"/>
      <c r="Q84" s="969" t="s">
        <v>3331</v>
      </c>
      <c r="R84" s="969" t="s">
        <v>3332</v>
      </c>
    </row>
    <row r="85" spans="1:18" s="13" customFormat="1" ht="54.75" customHeight="1" x14ac:dyDescent="0.25">
      <c r="A85" s="970"/>
      <c r="B85" s="970"/>
      <c r="C85" s="970"/>
      <c r="D85" s="970"/>
      <c r="E85" s="970"/>
      <c r="F85" s="970"/>
      <c r="G85" s="970"/>
      <c r="H85" s="313" t="s">
        <v>165</v>
      </c>
      <c r="I85" s="11" t="s">
        <v>1882</v>
      </c>
      <c r="J85" s="970"/>
      <c r="K85" s="1212"/>
      <c r="L85" s="1212"/>
      <c r="M85" s="1167"/>
      <c r="N85" s="1167"/>
      <c r="O85" s="1167"/>
      <c r="P85" s="1167"/>
      <c r="Q85" s="970"/>
      <c r="R85" s="970"/>
    </row>
    <row r="86" spans="1:18" s="13" customFormat="1" ht="54.75" customHeight="1" x14ac:dyDescent="0.25">
      <c r="A86" s="970"/>
      <c r="B86" s="970"/>
      <c r="C86" s="970"/>
      <c r="D86" s="970"/>
      <c r="E86" s="970"/>
      <c r="F86" s="970"/>
      <c r="G86" s="971"/>
      <c r="H86" s="313" t="s">
        <v>3231</v>
      </c>
      <c r="I86" s="11" t="s">
        <v>1916</v>
      </c>
      <c r="J86" s="970"/>
      <c r="K86" s="1212"/>
      <c r="L86" s="1212"/>
      <c r="M86" s="1167"/>
      <c r="N86" s="1167"/>
      <c r="O86" s="1167"/>
      <c r="P86" s="1167"/>
      <c r="Q86" s="970"/>
      <c r="R86" s="970"/>
    </row>
    <row r="87" spans="1:18" s="13" customFormat="1" ht="54.75" customHeight="1" x14ac:dyDescent="0.25">
      <c r="A87" s="970"/>
      <c r="B87" s="970"/>
      <c r="C87" s="970"/>
      <c r="D87" s="970"/>
      <c r="E87" s="970"/>
      <c r="F87" s="970"/>
      <c r="G87" s="969" t="s">
        <v>3309</v>
      </c>
      <c r="H87" s="313" t="s">
        <v>1327</v>
      </c>
      <c r="I87" s="11" t="s">
        <v>39</v>
      </c>
      <c r="J87" s="970"/>
      <c r="K87" s="1212"/>
      <c r="L87" s="1212"/>
      <c r="M87" s="1167"/>
      <c r="N87" s="1167"/>
      <c r="O87" s="1167"/>
      <c r="P87" s="1167"/>
      <c r="Q87" s="970"/>
      <c r="R87" s="970"/>
    </row>
    <row r="88" spans="1:18" s="13" customFormat="1" ht="98.25" customHeight="1" x14ac:dyDescent="0.25">
      <c r="A88" s="971"/>
      <c r="B88" s="971"/>
      <c r="C88" s="971"/>
      <c r="D88" s="971"/>
      <c r="E88" s="971"/>
      <c r="F88" s="971"/>
      <c r="G88" s="971"/>
      <c r="H88" s="313" t="s">
        <v>3310</v>
      </c>
      <c r="I88" s="11" t="s">
        <v>1916</v>
      </c>
      <c r="J88" s="971"/>
      <c r="K88" s="1158"/>
      <c r="L88" s="1158"/>
      <c r="M88" s="1168"/>
      <c r="N88" s="1168"/>
      <c r="O88" s="1168"/>
      <c r="P88" s="1168"/>
      <c r="Q88" s="971"/>
      <c r="R88" s="971"/>
    </row>
    <row r="89" spans="1:18" s="13" customFormat="1" ht="48.75" customHeight="1" x14ac:dyDescent="0.25">
      <c r="A89" s="969">
        <v>27</v>
      </c>
      <c r="B89" s="964" t="s">
        <v>68</v>
      </c>
      <c r="C89" s="964">
        <v>5</v>
      </c>
      <c r="D89" s="964">
        <v>11</v>
      </c>
      <c r="E89" s="964" t="s">
        <v>3333</v>
      </c>
      <c r="F89" s="964" t="s">
        <v>3334</v>
      </c>
      <c r="G89" s="969" t="s">
        <v>1311</v>
      </c>
      <c r="H89" s="301" t="s">
        <v>3235</v>
      </c>
      <c r="I89" s="11" t="s">
        <v>1235</v>
      </c>
      <c r="J89" s="964" t="s">
        <v>3335</v>
      </c>
      <c r="K89" s="980" t="s">
        <v>124</v>
      </c>
      <c r="L89" s="980"/>
      <c r="M89" s="1175">
        <v>21186.3</v>
      </c>
      <c r="N89" s="1175"/>
      <c r="O89" s="1175">
        <v>18790.89</v>
      </c>
      <c r="P89" s="1175"/>
      <c r="Q89" s="964" t="s">
        <v>3336</v>
      </c>
      <c r="R89" s="964" t="s">
        <v>3337</v>
      </c>
    </row>
    <row r="90" spans="1:18" s="13" customFormat="1" ht="48.75" customHeight="1" x14ac:dyDescent="0.25">
      <c r="A90" s="970"/>
      <c r="B90" s="964"/>
      <c r="C90" s="964"/>
      <c r="D90" s="964"/>
      <c r="E90" s="964"/>
      <c r="F90" s="964"/>
      <c r="G90" s="971"/>
      <c r="H90" s="301" t="s">
        <v>3239</v>
      </c>
      <c r="I90" s="11" t="s">
        <v>449</v>
      </c>
      <c r="J90" s="964"/>
      <c r="K90" s="964"/>
      <c r="L90" s="964"/>
      <c r="M90" s="1175"/>
      <c r="N90" s="964"/>
      <c r="O90" s="1175"/>
      <c r="P90" s="964"/>
      <c r="Q90" s="964"/>
      <c r="R90" s="964"/>
    </row>
    <row r="91" spans="1:18" s="13" customFormat="1" ht="39" customHeight="1" x14ac:dyDescent="0.25">
      <c r="A91" s="970"/>
      <c r="B91" s="964"/>
      <c r="C91" s="964"/>
      <c r="D91" s="964"/>
      <c r="E91" s="964"/>
      <c r="F91" s="964"/>
      <c r="G91" s="964" t="s">
        <v>1315</v>
      </c>
      <c r="H91" s="301" t="s">
        <v>111</v>
      </c>
      <c r="I91" s="11" t="s">
        <v>39</v>
      </c>
      <c r="J91" s="964"/>
      <c r="K91" s="964"/>
      <c r="L91" s="964"/>
      <c r="M91" s="1175"/>
      <c r="N91" s="964"/>
      <c r="O91" s="1175"/>
      <c r="P91" s="964"/>
      <c r="Q91" s="964"/>
      <c r="R91" s="964"/>
    </row>
    <row r="92" spans="1:18" s="13" customFormat="1" ht="63" customHeight="1" x14ac:dyDescent="0.25">
      <c r="A92" s="970"/>
      <c r="B92" s="964"/>
      <c r="C92" s="964"/>
      <c r="D92" s="964"/>
      <c r="E92" s="964"/>
      <c r="F92" s="964"/>
      <c r="G92" s="964"/>
      <c r="H92" s="301" t="s">
        <v>3299</v>
      </c>
      <c r="I92" s="11" t="s">
        <v>1296</v>
      </c>
      <c r="J92" s="964"/>
      <c r="K92" s="964"/>
      <c r="L92" s="964"/>
      <c r="M92" s="1175"/>
      <c r="N92" s="964"/>
      <c r="O92" s="1175"/>
      <c r="P92" s="964"/>
      <c r="Q92" s="964"/>
      <c r="R92" s="964"/>
    </row>
    <row r="93" spans="1:18" s="13" customFormat="1" ht="47.25" customHeight="1" x14ac:dyDescent="0.25">
      <c r="A93" s="970"/>
      <c r="B93" s="964"/>
      <c r="C93" s="964"/>
      <c r="D93" s="964"/>
      <c r="E93" s="964"/>
      <c r="F93" s="964"/>
      <c r="G93" s="301" t="s">
        <v>1320</v>
      </c>
      <c r="H93" s="301" t="s">
        <v>1270</v>
      </c>
      <c r="I93" s="11" t="s">
        <v>39</v>
      </c>
      <c r="J93" s="964"/>
      <c r="K93" s="964"/>
      <c r="L93" s="964"/>
      <c r="M93" s="1175"/>
      <c r="N93" s="964"/>
      <c r="O93" s="1175"/>
      <c r="P93" s="964"/>
      <c r="Q93" s="964"/>
      <c r="R93" s="964"/>
    </row>
    <row r="94" spans="1:18" s="13" customFormat="1" ht="39" customHeight="1" x14ac:dyDescent="0.25">
      <c r="A94" s="970"/>
      <c r="B94" s="964"/>
      <c r="C94" s="964"/>
      <c r="D94" s="964"/>
      <c r="E94" s="964"/>
      <c r="F94" s="964"/>
      <c r="G94" s="964" t="s">
        <v>3309</v>
      </c>
      <c r="H94" s="301" t="s">
        <v>1327</v>
      </c>
      <c r="I94" s="11" t="s">
        <v>39</v>
      </c>
      <c r="J94" s="964"/>
      <c r="K94" s="964"/>
      <c r="L94" s="964"/>
      <c r="M94" s="1175"/>
      <c r="N94" s="964"/>
      <c r="O94" s="1175"/>
      <c r="P94" s="964"/>
      <c r="Q94" s="964"/>
      <c r="R94" s="964"/>
    </row>
    <row r="95" spans="1:18" s="13" customFormat="1" ht="39" customHeight="1" x14ac:dyDescent="0.25">
      <c r="A95" s="971"/>
      <c r="B95" s="964"/>
      <c r="C95" s="964"/>
      <c r="D95" s="964"/>
      <c r="E95" s="964"/>
      <c r="F95" s="964"/>
      <c r="G95" s="964"/>
      <c r="H95" s="301" t="s">
        <v>3310</v>
      </c>
      <c r="I95" s="11" t="s">
        <v>1882</v>
      </c>
      <c r="J95" s="964"/>
      <c r="K95" s="964"/>
      <c r="L95" s="964"/>
      <c r="M95" s="1175"/>
      <c r="N95" s="964"/>
      <c r="O95" s="1175"/>
      <c r="P95" s="964"/>
      <c r="Q95" s="964"/>
      <c r="R95" s="964"/>
    </row>
    <row r="96" spans="1:18" s="13" customFormat="1" ht="45" x14ac:dyDescent="0.25">
      <c r="A96" s="958">
        <v>28</v>
      </c>
      <c r="B96" s="964" t="s">
        <v>89</v>
      </c>
      <c r="C96" s="964">
        <v>5</v>
      </c>
      <c r="D96" s="964">
        <v>11</v>
      </c>
      <c r="E96" s="964" t="s">
        <v>3338</v>
      </c>
      <c r="F96" s="964" t="s">
        <v>3339</v>
      </c>
      <c r="G96" s="964" t="s">
        <v>3278</v>
      </c>
      <c r="H96" s="313" t="s">
        <v>3279</v>
      </c>
      <c r="I96" s="11" t="s">
        <v>39</v>
      </c>
      <c r="J96" s="964" t="s">
        <v>3340</v>
      </c>
      <c r="K96" s="980" t="s">
        <v>81</v>
      </c>
      <c r="L96" s="980"/>
      <c r="M96" s="1175">
        <v>13154.6</v>
      </c>
      <c r="N96" s="1175"/>
      <c r="O96" s="1175">
        <v>11830.34</v>
      </c>
      <c r="P96" s="1175"/>
      <c r="Q96" s="964" t="s">
        <v>3249</v>
      </c>
      <c r="R96" s="964" t="s">
        <v>3250</v>
      </c>
    </row>
    <row r="97" spans="1:18" s="13" customFormat="1" x14ac:dyDescent="0.25">
      <c r="A97" s="959"/>
      <c r="B97" s="964"/>
      <c r="C97" s="964"/>
      <c r="D97" s="964"/>
      <c r="E97" s="964"/>
      <c r="F97" s="964"/>
      <c r="G97" s="964"/>
      <c r="H97" s="313" t="s">
        <v>165</v>
      </c>
      <c r="I97" s="11" t="s">
        <v>1840</v>
      </c>
      <c r="J97" s="964"/>
      <c r="K97" s="964"/>
      <c r="L97" s="964"/>
      <c r="M97" s="1305"/>
      <c r="N97" s="964"/>
      <c r="O97" s="1175"/>
      <c r="P97" s="964"/>
      <c r="Q97" s="964"/>
      <c r="R97" s="964"/>
    </row>
    <row r="98" spans="1:18" s="13" customFormat="1" ht="30" x14ac:dyDescent="0.25">
      <c r="A98" s="959"/>
      <c r="B98" s="964"/>
      <c r="C98" s="964"/>
      <c r="D98" s="964"/>
      <c r="E98" s="964"/>
      <c r="F98" s="964"/>
      <c r="G98" s="964"/>
      <c r="H98" s="313" t="s">
        <v>3231</v>
      </c>
      <c r="I98" s="11" t="s">
        <v>1235</v>
      </c>
      <c r="J98" s="964"/>
      <c r="K98" s="964"/>
      <c r="L98" s="964"/>
      <c r="M98" s="1305"/>
      <c r="N98" s="964"/>
      <c r="O98" s="1175"/>
      <c r="P98" s="964"/>
      <c r="Q98" s="964"/>
      <c r="R98" s="964"/>
    </row>
    <row r="99" spans="1:18" s="13" customFormat="1" ht="30" x14ac:dyDescent="0.25">
      <c r="A99" s="959"/>
      <c r="B99" s="964"/>
      <c r="C99" s="964"/>
      <c r="D99" s="964"/>
      <c r="E99" s="964"/>
      <c r="F99" s="964"/>
      <c r="G99" s="964" t="s">
        <v>3309</v>
      </c>
      <c r="H99" s="313" t="s">
        <v>1327</v>
      </c>
      <c r="I99" s="11" t="s">
        <v>39</v>
      </c>
      <c r="J99" s="964"/>
      <c r="K99" s="964"/>
      <c r="L99" s="964"/>
      <c r="M99" s="1305"/>
      <c r="N99" s="964"/>
      <c r="O99" s="1175"/>
      <c r="P99" s="964"/>
      <c r="Q99" s="964"/>
      <c r="R99" s="964"/>
    </row>
    <row r="100" spans="1:18" s="13" customFormat="1" ht="45" x14ac:dyDescent="0.25">
      <c r="A100" s="1059"/>
      <c r="B100" s="964"/>
      <c r="C100" s="964"/>
      <c r="D100" s="964"/>
      <c r="E100" s="964"/>
      <c r="F100" s="964"/>
      <c r="G100" s="964"/>
      <c r="H100" s="313" t="s">
        <v>3310</v>
      </c>
      <c r="I100" s="11" t="s">
        <v>204</v>
      </c>
      <c r="J100" s="964"/>
      <c r="K100" s="964"/>
      <c r="L100" s="964"/>
      <c r="M100" s="1305"/>
      <c r="N100" s="964"/>
      <c r="O100" s="1175"/>
      <c r="P100" s="964"/>
      <c r="Q100" s="964"/>
      <c r="R100" s="964"/>
    </row>
    <row r="101" spans="1:18" s="13" customFormat="1" ht="50.25" customHeight="1" x14ac:dyDescent="0.25">
      <c r="A101" s="969">
        <v>29</v>
      </c>
      <c r="B101" s="969" t="s">
        <v>127</v>
      </c>
      <c r="C101" s="969">
        <v>1</v>
      </c>
      <c r="D101" s="969">
        <v>13</v>
      </c>
      <c r="E101" s="969" t="s">
        <v>3341</v>
      </c>
      <c r="F101" s="969" t="s">
        <v>3342</v>
      </c>
      <c r="G101" s="969" t="s">
        <v>1315</v>
      </c>
      <c r="H101" s="301" t="s">
        <v>111</v>
      </c>
      <c r="I101" s="11" t="s">
        <v>39</v>
      </c>
      <c r="J101" s="969" t="s">
        <v>3343</v>
      </c>
      <c r="K101" s="1125" t="s">
        <v>127</v>
      </c>
      <c r="L101" s="1125"/>
      <c r="M101" s="1166">
        <v>15173.5</v>
      </c>
      <c r="N101" s="1166"/>
      <c r="O101" s="1166">
        <v>13213.5</v>
      </c>
      <c r="P101" s="1166"/>
      <c r="Q101" s="969" t="s">
        <v>3344</v>
      </c>
      <c r="R101" s="969" t="s">
        <v>3345</v>
      </c>
    </row>
    <row r="102" spans="1:18" s="13" customFormat="1" ht="58.5" customHeight="1" x14ac:dyDescent="0.25">
      <c r="A102" s="971"/>
      <c r="B102" s="971"/>
      <c r="C102" s="971"/>
      <c r="D102" s="971"/>
      <c r="E102" s="971"/>
      <c r="F102" s="971"/>
      <c r="G102" s="971"/>
      <c r="H102" s="301" t="s">
        <v>3299</v>
      </c>
      <c r="I102" s="11" t="s">
        <v>3346</v>
      </c>
      <c r="J102" s="971"/>
      <c r="K102" s="971"/>
      <c r="L102" s="971"/>
      <c r="M102" s="1168"/>
      <c r="N102" s="971"/>
      <c r="O102" s="1168"/>
      <c r="P102" s="971"/>
      <c r="Q102" s="971"/>
      <c r="R102" s="971"/>
    </row>
    <row r="103" spans="1:18" s="22" customFormat="1" ht="30" x14ac:dyDescent="0.25">
      <c r="A103" s="964">
        <v>30</v>
      </c>
      <c r="B103" s="964" t="s">
        <v>68</v>
      </c>
      <c r="C103" s="964">
        <v>1.3</v>
      </c>
      <c r="D103" s="964">
        <v>13</v>
      </c>
      <c r="E103" s="988" t="s">
        <v>3347</v>
      </c>
      <c r="F103" s="988" t="s">
        <v>3348</v>
      </c>
      <c r="G103" s="964" t="s">
        <v>1315</v>
      </c>
      <c r="H103" s="313" t="s">
        <v>111</v>
      </c>
      <c r="I103" s="11" t="s">
        <v>39</v>
      </c>
      <c r="J103" s="988" t="s">
        <v>3349</v>
      </c>
      <c r="K103" s="980" t="s">
        <v>81</v>
      </c>
      <c r="L103" s="980"/>
      <c r="M103" s="993" t="s">
        <v>3350</v>
      </c>
      <c r="N103" s="1175"/>
      <c r="O103" s="993">
        <v>10200.24</v>
      </c>
      <c r="P103" s="1175"/>
      <c r="Q103" s="988" t="s">
        <v>3351</v>
      </c>
      <c r="R103" s="988" t="s">
        <v>3352</v>
      </c>
    </row>
    <row r="104" spans="1:18" s="22" customFormat="1" ht="60" x14ac:dyDescent="0.25">
      <c r="A104" s="988"/>
      <c r="B104" s="988"/>
      <c r="C104" s="988"/>
      <c r="D104" s="988"/>
      <c r="E104" s="988"/>
      <c r="F104" s="988"/>
      <c r="G104" s="988"/>
      <c r="H104" s="313" t="s">
        <v>3299</v>
      </c>
      <c r="I104" s="11" t="s">
        <v>1674</v>
      </c>
      <c r="J104" s="988"/>
      <c r="K104" s="988"/>
      <c r="L104" s="988"/>
      <c r="M104" s="993"/>
      <c r="N104" s="988"/>
      <c r="O104" s="993"/>
      <c r="P104" s="988"/>
      <c r="Q104" s="988"/>
      <c r="R104" s="988"/>
    </row>
    <row r="105" spans="1:18" s="22" customFormat="1" ht="30" x14ac:dyDescent="0.25">
      <c r="A105" s="988"/>
      <c r="B105" s="988"/>
      <c r="C105" s="988"/>
      <c r="D105" s="988"/>
      <c r="E105" s="988"/>
      <c r="F105" s="988"/>
      <c r="G105" s="964" t="s">
        <v>3309</v>
      </c>
      <c r="H105" s="313" t="s">
        <v>1327</v>
      </c>
      <c r="I105" s="11" t="s">
        <v>39</v>
      </c>
      <c r="J105" s="988"/>
      <c r="K105" s="988"/>
      <c r="L105" s="988"/>
      <c r="M105" s="993"/>
      <c r="N105" s="988"/>
      <c r="O105" s="993"/>
      <c r="P105" s="988"/>
      <c r="Q105" s="988"/>
      <c r="R105" s="988"/>
    </row>
    <row r="106" spans="1:18" s="22" customFormat="1" ht="45" x14ac:dyDescent="0.25">
      <c r="A106" s="988"/>
      <c r="B106" s="988"/>
      <c r="C106" s="988"/>
      <c r="D106" s="988"/>
      <c r="E106" s="988"/>
      <c r="F106" s="988"/>
      <c r="G106" s="988"/>
      <c r="H106" s="313" t="s">
        <v>3310</v>
      </c>
      <c r="I106" s="11" t="s">
        <v>1689</v>
      </c>
      <c r="J106" s="988"/>
      <c r="K106" s="988"/>
      <c r="L106" s="988"/>
      <c r="M106" s="993"/>
      <c r="N106" s="988"/>
      <c r="O106" s="993"/>
      <c r="P106" s="988"/>
      <c r="Q106" s="988"/>
      <c r="R106" s="988"/>
    </row>
    <row r="107" spans="1:18" s="13" customFormat="1" ht="45" customHeight="1" x14ac:dyDescent="0.25">
      <c r="A107" s="969">
        <v>31</v>
      </c>
      <c r="B107" s="969" t="s">
        <v>68</v>
      </c>
      <c r="C107" s="969">
        <v>1</v>
      </c>
      <c r="D107" s="969">
        <v>13</v>
      </c>
      <c r="E107" s="969" t="s">
        <v>3353</v>
      </c>
      <c r="F107" s="969" t="s">
        <v>3354</v>
      </c>
      <c r="G107" s="969" t="s">
        <v>1311</v>
      </c>
      <c r="H107" s="301" t="s">
        <v>3235</v>
      </c>
      <c r="I107" s="11" t="s">
        <v>1235</v>
      </c>
      <c r="J107" s="969" t="s">
        <v>3355</v>
      </c>
      <c r="K107" s="1125" t="s">
        <v>52</v>
      </c>
      <c r="L107" s="1125"/>
      <c r="M107" s="1166">
        <v>13651</v>
      </c>
      <c r="N107" s="1166"/>
      <c r="O107" s="1166">
        <v>11951</v>
      </c>
      <c r="P107" s="1166"/>
      <c r="Q107" s="969" t="s">
        <v>3356</v>
      </c>
      <c r="R107" s="969" t="s">
        <v>3357</v>
      </c>
    </row>
    <row r="108" spans="1:18" s="13" customFormat="1" ht="48.75" customHeight="1" x14ac:dyDescent="0.25">
      <c r="A108" s="970"/>
      <c r="B108" s="970"/>
      <c r="C108" s="970"/>
      <c r="D108" s="970"/>
      <c r="E108" s="970"/>
      <c r="F108" s="970"/>
      <c r="G108" s="970"/>
      <c r="H108" s="301" t="s">
        <v>3239</v>
      </c>
      <c r="I108" s="11" t="s">
        <v>3358</v>
      </c>
      <c r="J108" s="970"/>
      <c r="K108" s="970"/>
      <c r="L108" s="970"/>
      <c r="M108" s="1167"/>
      <c r="N108" s="970"/>
      <c r="O108" s="1167"/>
      <c r="P108" s="970"/>
      <c r="Q108" s="970"/>
      <c r="R108" s="970"/>
    </row>
    <row r="109" spans="1:18" s="13" customFormat="1" ht="34.5" customHeight="1" x14ac:dyDescent="0.25">
      <c r="A109" s="970"/>
      <c r="B109" s="971"/>
      <c r="C109" s="971"/>
      <c r="D109" s="971"/>
      <c r="E109" s="971"/>
      <c r="F109" s="971"/>
      <c r="G109" s="971"/>
      <c r="H109" s="301" t="s">
        <v>3231</v>
      </c>
      <c r="I109" s="11" t="s">
        <v>1660</v>
      </c>
      <c r="J109" s="971"/>
      <c r="K109" s="971"/>
      <c r="L109" s="971"/>
      <c r="M109" s="1168"/>
      <c r="N109" s="971"/>
      <c r="O109" s="1168"/>
      <c r="P109" s="971"/>
      <c r="Q109" s="971"/>
      <c r="R109" s="971"/>
    </row>
    <row r="110" spans="1:18" s="13" customFormat="1" ht="45" x14ac:dyDescent="0.25">
      <c r="A110" s="969">
        <v>32</v>
      </c>
      <c r="B110" s="969" t="s">
        <v>818</v>
      </c>
      <c r="C110" s="969">
        <v>1</v>
      </c>
      <c r="D110" s="969">
        <v>13</v>
      </c>
      <c r="E110" s="969" t="s">
        <v>3359</v>
      </c>
      <c r="F110" s="969" t="s">
        <v>3360</v>
      </c>
      <c r="G110" s="969" t="s">
        <v>1311</v>
      </c>
      <c r="H110" s="313" t="s">
        <v>3235</v>
      </c>
      <c r="I110" s="11" t="s">
        <v>1156</v>
      </c>
      <c r="J110" s="969" t="s">
        <v>3361</v>
      </c>
      <c r="K110" s="1125" t="s">
        <v>52</v>
      </c>
      <c r="L110" s="1125"/>
      <c r="M110" s="1166">
        <v>32565.55</v>
      </c>
      <c r="N110" s="1166"/>
      <c r="O110" s="1166">
        <v>22970.52</v>
      </c>
      <c r="P110" s="1166"/>
      <c r="Q110" s="969" t="s">
        <v>3325</v>
      </c>
      <c r="R110" s="969" t="s">
        <v>3257</v>
      </c>
    </row>
    <row r="111" spans="1:18" s="13" customFormat="1" ht="45" x14ac:dyDescent="0.25">
      <c r="A111" s="970"/>
      <c r="B111" s="970"/>
      <c r="C111" s="970"/>
      <c r="D111" s="970"/>
      <c r="E111" s="970"/>
      <c r="F111" s="970"/>
      <c r="G111" s="970"/>
      <c r="H111" s="313" t="s">
        <v>3239</v>
      </c>
      <c r="I111" s="11" t="s">
        <v>1120</v>
      </c>
      <c r="J111" s="970"/>
      <c r="K111" s="970"/>
      <c r="L111" s="970"/>
      <c r="M111" s="1167"/>
      <c r="N111" s="970"/>
      <c r="O111" s="1167"/>
      <c r="P111" s="970"/>
      <c r="Q111" s="970"/>
      <c r="R111" s="970"/>
    </row>
    <row r="112" spans="1:18" s="13" customFormat="1" ht="30" x14ac:dyDescent="0.25">
      <c r="A112" s="970"/>
      <c r="B112" s="970"/>
      <c r="C112" s="970"/>
      <c r="D112" s="970"/>
      <c r="E112" s="970"/>
      <c r="F112" s="970"/>
      <c r="G112" s="971"/>
      <c r="H112" s="313" t="s">
        <v>3362</v>
      </c>
      <c r="I112" s="11" t="s">
        <v>1741</v>
      </c>
      <c r="J112" s="970"/>
      <c r="K112" s="970"/>
      <c r="L112" s="970"/>
      <c r="M112" s="1167"/>
      <c r="N112" s="970"/>
      <c r="O112" s="1167"/>
      <c r="P112" s="970"/>
      <c r="Q112" s="970"/>
      <c r="R112" s="970"/>
    </row>
    <row r="113" spans="1:90" s="13" customFormat="1" ht="30" x14ac:dyDescent="0.25">
      <c r="A113" s="970"/>
      <c r="B113" s="970"/>
      <c r="C113" s="970"/>
      <c r="D113" s="970"/>
      <c r="E113" s="970"/>
      <c r="F113" s="970"/>
      <c r="G113" s="969" t="s">
        <v>3309</v>
      </c>
      <c r="H113" s="313" t="s">
        <v>1327</v>
      </c>
      <c r="I113" s="11" t="s">
        <v>956</v>
      </c>
      <c r="J113" s="970"/>
      <c r="K113" s="970"/>
      <c r="L113" s="970"/>
      <c r="M113" s="1167"/>
      <c r="N113" s="970"/>
      <c r="O113" s="1167"/>
      <c r="P113" s="970"/>
      <c r="Q113" s="970"/>
      <c r="R113" s="970"/>
    </row>
    <row r="114" spans="1:90" s="13" customFormat="1" ht="45" x14ac:dyDescent="0.25">
      <c r="A114" s="970"/>
      <c r="B114" s="970"/>
      <c r="C114" s="970"/>
      <c r="D114" s="970"/>
      <c r="E114" s="970"/>
      <c r="F114" s="970"/>
      <c r="G114" s="970"/>
      <c r="H114" s="313" t="s">
        <v>3310</v>
      </c>
      <c r="I114" s="11" t="s">
        <v>1120</v>
      </c>
      <c r="J114" s="970"/>
      <c r="K114" s="970"/>
      <c r="L114" s="970"/>
      <c r="M114" s="1167"/>
      <c r="N114" s="970"/>
      <c r="O114" s="1167"/>
      <c r="P114" s="970"/>
      <c r="Q114" s="970"/>
      <c r="R114" s="970"/>
    </row>
    <row r="115" spans="1:90" s="13" customFormat="1" x14ac:dyDescent="0.25">
      <c r="A115" s="970"/>
      <c r="B115" s="971"/>
      <c r="C115" s="971"/>
      <c r="D115" s="971"/>
      <c r="E115" s="971"/>
      <c r="F115" s="971"/>
      <c r="G115" s="971"/>
      <c r="H115" s="346" t="s">
        <v>3363</v>
      </c>
      <c r="I115" s="399">
        <v>26</v>
      </c>
      <c r="J115" s="971"/>
      <c r="K115" s="971"/>
      <c r="L115" s="971"/>
      <c r="M115" s="1168"/>
      <c r="N115" s="971"/>
      <c r="O115" s="1168"/>
      <c r="P115" s="971"/>
      <c r="Q115" s="971"/>
      <c r="R115" s="971"/>
    </row>
    <row r="116" spans="1:90" ht="132.75" customHeight="1" x14ac:dyDescent="0.25">
      <c r="A116" s="304">
        <v>33</v>
      </c>
      <c r="B116" s="305" t="s">
        <v>68</v>
      </c>
      <c r="C116" s="305" t="s">
        <v>3184</v>
      </c>
      <c r="D116" s="308">
        <v>3</v>
      </c>
      <c r="E116" s="308" t="s">
        <v>3364</v>
      </c>
      <c r="F116" s="308" t="s">
        <v>3186</v>
      </c>
      <c r="G116" s="308" t="s">
        <v>452</v>
      </c>
      <c r="H116" s="308" t="s">
        <v>3187</v>
      </c>
      <c r="I116" s="308" t="s">
        <v>3188</v>
      </c>
      <c r="J116" s="308" t="s">
        <v>3189</v>
      </c>
      <c r="K116" s="400"/>
      <c r="L116" s="387" t="s">
        <v>73</v>
      </c>
      <c r="M116" s="401"/>
      <c r="N116" s="387">
        <v>30000</v>
      </c>
      <c r="O116" s="402"/>
      <c r="P116" s="387">
        <v>30000</v>
      </c>
      <c r="Q116" s="305" t="s">
        <v>3190</v>
      </c>
      <c r="R116" s="305" t="s">
        <v>3191</v>
      </c>
      <c r="S116" s="22"/>
    </row>
    <row r="117" spans="1:90" ht="120.75" customHeight="1" x14ac:dyDescent="0.25">
      <c r="A117" s="304">
        <v>34</v>
      </c>
      <c r="B117" s="305" t="s">
        <v>68</v>
      </c>
      <c r="C117" s="305" t="s">
        <v>3184</v>
      </c>
      <c r="D117" s="308">
        <v>3</v>
      </c>
      <c r="E117" s="308" t="s">
        <v>3365</v>
      </c>
      <c r="F117" s="308" t="s">
        <v>3186</v>
      </c>
      <c r="G117" s="308" t="s">
        <v>452</v>
      </c>
      <c r="H117" s="308" t="s">
        <v>3187</v>
      </c>
      <c r="I117" s="308" t="s">
        <v>3366</v>
      </c>
      <c r="J117" s="308" t="s">
        <v>3189</v>
      </c>
      <c r="K117" s="403"/>
      <c r="L117" s="308" t="s">
        <v>52</v>
      </c>
      <c r="M117" s="401"/>
      <c r="N117" s="387">
        <v>20000</v>
      </c>
      <c r="O117" s="402"/>
      <c r="P117" s="387">
        <v>20000</v>
      </c>
      <c r="Q117" s="305" t="s">
        <v>3190</v>
      </c>
      <c r="R117" s="305" t="s">
        <v>3191</v>
      </c>
      <c r="S117" s="22"/>
    </row>
    <row r="118" spans="1:90" ht="111.75" customHeight="1" x14ac:dyDescent="0.25">
      <c r="A118" s="304">
        <v>35</v>
      </c>
      <c r="B118" s="305" t="s">
        <v>68</v>
      </c>
      <c r="C118" s="305" t="s">
        <v>3184</v>
      </c>
      <c r="D118" s="308">
        <v>3</v>
      </c>
      <c r="E118" s="308" t="s">
        <v>3192</v>
      </c>
      <c r="F118" s="308" t="s">
        <v>3186</v>
      </c>
      <c r="G118" s="308" t="s">
        <v>1216</v>
      </c>
      <c r="H118" s="308" t="s">
        <v>3193</v>
      </c>
      <c r="I118" s="308">
        <v>11</v>
      </c>
      <c r="J118" s="308" t="s">
        <v>3189</v>
      </c>
      <c r="K118" s="404"/>
      <c r="L118" s="308" t="s">
        <v>73</v>
      </c>
      <c r="M118" s="308"/>
      <c r="N118" s="387">
        <v>30000</v>
      </c>
      <c r="O118" s="387"/>
      <c r="P118" s="387">
        <v>30000</v>
      </c>
      <c r="Q118" s="305" t="s">
        <v>3190</v>
      </c>
      <c r="R118" s="305" t="s">
        <v>3191</v>
      </c>
      <c r="S118" s="22"/>
    </row>
    <row r="119" spans="1:90" s="520" customFormat="1" ht="105" x14ac:dyDescent="0.25">
      <c r="A119" s="802">
        <v>36</v>
      </c>
      <c r="B119" s="800" t="s">
        <v>68</v>
      </c>
      <c r="C119" s="800">
        <v>5</v>
      </c>
      <c r="D119" s="800">
        <v>4</v>
      </c>
      <c r="E119" s="800" t="s">
        <v>3367</v>
      </c>
      <c r="F119" s="816" t="s">
        <v>3368</v>
      </c>
      <c r="G119" s="800" t="s">
        <v>3369</v>
      </c>
      <c r="H119" s="800" t="s">
        <v>3370</v>
      </c>
      <c r="I119" s="800" t="s">
        <v>3371</v>
      </c>
      <c r="J119" s="800" t="s">
        <v>3372</v>
      </c>
      <c r="K119" s="814"/>
      <c r="L119" s="800" t="s">
        <v>127</v>
      </c>
      <c r="M119" s="800"/>
      <c r="N119" s="816">
        <v>55000</v>
      </c>
      <c r="O119" s="816"/>
      <c r="P119" s="816">
        <v>45000</v>
      </c>
      <c r="Q119" s="800" t="s">
        <v>3190</v>
      </c>
      <c r="R119" s="800" t="s">
        <v>3191</v>
      </c>
    </row>
    <row r="120" spans="1:90" ht="117" customHeight="1" x14ac:dyDescent="0.25">
      <c r="A120" s="304">
        <v>37</v>
      </c>
      <c r="B120" s="308" t="s">
        <v>68</v>
      </c>
      <c r="C120" s="308">
        <v>5</v>
      </c>
      <c r="D120" s="308">
        <v>4</v>
      </c>
      <c r="E120" s="308" t="s">
        <v>3373</v>
      </c>
      <c r="F120" s="347" t="s">
        <v>3198</v>
      </c>
      <c r="G120" s="305" t="s">
        <v>1708</v>
      </c>
      <c r="H120" s="305" t="s">
        <v>1173</v>
      </c>
      <c r="I120" s="308">
        <v>1</v>
      </c>
      <c r="J120" s="308" t="s">
        <v>1581</v>
      </c>
      <c r="K120" s="403"/>
      <c r="L120" s="308" t="s">
        <v>161</v>
      </c>
      <c r="M120" s="308"/>
      <c r="N120" s="387">
        <v>10000</v>
      </c>
      <c r="O120" s="387"/>
      <c r="P120" s="387">
        <v>10000</v>
      </c>
      <c r="Q120" s="305" t="s">
        <v>3190</v>
      </c>
      <c r="R120" s="305" t="s">
        <v>3191</v>
      </c>
      <c r="S120" s="22"/>
    </row>
    <row r="121" spans="1:90" ht="156" customHeight="1" x14ac:dyDescent="0.25">
      <c r="A121" s="345">
        <v>38</v>
      </c>
      <c r="B121" s="305" t="s">
        <v>68</v>
      </c>
      <c r="C121" s="305">
        <v>1</v>
      </c>
      <c r="D121" s="305">
        <v>6</v>
      </c>
      <c r="E121" s="305" t="s">
        <v>3374</v>
      </c>
      <c r="F121" s="305" t="s">
        <v>3375</v>
      </c>
      <c r="G121" s="305" t="s">
        <v>3376</v>
      </c>
      <c r="H121" s="305" t="s">
        <v>3377</v>
      </c>
      <c r="I121" s="305" t="s">
        <v>3378</v>
      </c>
      <c r="J121" s="305" t="s">
        <v>3379</v>
      </c>
      <c r="K121" s="59"/>
      <c r="L121" s="305" t="s">
        <v>73</v>
      </c>
      <c r="M121" s="405"/>
      <c r="N121" s="347">
        <v>10000</v>
      </c>
      <c r="O121" s="347"/>
      <c r="P121" s="347">
        <v>10000</v>
      </c>
      <c r="Q121" s="305" t="s">
        <v>3190</v>
      </c>
      <c r="R121" s="305" t="s">
        <v>3191</v>
      </c>
      <c r="S121" s="22"/>
    </row>
    <row r="122" spans="1:90" s="520" customFormat="1" ht="150" x14ac:dyDescent="0.25">
      <c r="A122" s="802">
        <v>39</v>
      </c>
      <c r="B122" s="800" t="s">
        <v>68</v>
      </c>
      <c r="C122" s="800">
        <v>1</v>
      </c>
      <c r="D122" s="800">
        <v>6</v>
      </c>
      <c r="E122" s="800" t="s">
        <v>3216</v>
      </c>
      <c r="F122" s="800" t="s">
        <v>3217</v>
      </c>
      <c r="G122" s="800" t="s">
        <v>3218</v>
      </c>
      <c r="H122" s="800" t="s">
        <v>3219</v>
      </c>
      <c r="I122" s="800">
        <v>1</v>
      </c>
      <c r="J122" s="800" t="s">
        <v>3220</v>
      </c>
      <c r="K122" s="823"/>
      <c r="L122" s="800" t="s">
        <v>73</v>
      </c>
      <c r="M122" s="185"/>
      <c r="N122" s="816">
        <v>5000</v>
      </c>
      <c r="O122" s="887"/>
      <c r="P122" s="816">
        <v>5000</v>
      </c>
      <c r="Q122" s="800" t="s">
        <v>3190</v>
      </c>
      <c r="R122" s="800" t="s">
        <v>3191</v>
      </c>
    </row>
    <row r="123" spans="1:90" ht="135" x14ac:dyDescent="0.25">
      <c r="A123" s="304">
        <v>40</v>
      </c>
      <c r="B123" s="308" t="s">
        <v>68</v>
      </c>
      <c r="C123" s="308">
        <v>1</v>
      </c>
      <c r="D123" s="308">
        <v>6</v>
      </c>
      <c r="E123" s="308" t="s">
        <v>3380</v>
      </c>
      <c r="F123" s="308" t="s">
        <v>3381</v>
      </c>
      <c r="G123" s="308" t="s">
        <v>3382</v>
      </c>
      <c r="H123" s="308" t="s">
        <v>3383</v>
      </c>
      <c r="I123" s="308">
        <v>1</v>
      </c>
      <c r="J123" s="308" t="s">
        <v>3384</v>
      </c>
      <c r="K123" s="403"/>
      <c r="L123" s="308" t="s">
        <v>161</v>
      </c>
      <c r="M123" s="401"/>
      <c r="N123" s="387">
        <v>45000</v>
      </c>
      <c r="O123" s="406"/>
      <c r="P123" s="387">
        <v>45000</v>
      </c>
      <c r="Q123" s="305" t="s">
        <v>3190</v>
      </c>
      <c r="R123" s="305" t="s">
        <v>3191</v>
      </c>
      <c r="S123" s="22"/>
    </row>
    <row r="124" spans="1:90" ht="177.75" customHeight="1" x14ac:dyDescent="0.25">
      <c r="A124" s="304">
        <v>41</v>
      </c>
      <c r="B124" s="308" t="s">
        <v>68</v>
      </c>
      <c r="C124" s="308">
        <v>1</v>
      </c>
      <c r="D124" s="308">
        <v>6</v>
      </c>
      <c r="E124" s="308" t="s">
        <v>3385</v>
      </c>
      <c r="F124" s="308" t="s">
        <v>3386</v>
      </c>
      <c r="G124" s="308" t="s">
        <v>1708</v>
      </c>
      <c r="H124" s="308" t="s">
        <v>1173</v>
      </c>
      <c r="I124" s="308">
        <v>1</v>
      </c>
      <c r="J124" s="308" t="s">
        <v>3387</v>
      </c>
      <c r="K124" s="403"/>
      <c r="L124" s="308" t="s">
        <v>73</v>
      </c>
      <c r="M124" s="401"/>
      <c r="N124" s="387">
        <v>40000</v>
      </c>
      <c r="O124" s="402"/>
      <c r="P124" s="387">
        <v>40000</v>
      </c>
      <c r="Q124" s="305" t="s">
        <v>3190</v>
      </c>
      <c r="R124" s="305" t="s">
        <v>3191</v>
      </c>
      <c r="S124" s="22"/>
    </row>
    <row r="125" spans="1:90" ht="206.25" customHeight="1" x14ac:dyDescent="0.25">
      <c r="A125" s="308">
        <v>42</v>
      </c>
      <c r="B125" s="308" t="s">
        <v>68</v>
      </c>
      <c r="C125" s="308">
        <v>1</v>
      </c>
      <c r="D125" s="308">
        <v>9</v>
      </c>
      <c r="E125" s="308" t="s">
        <v>3388</v>
      </c>
      <c r="F125" s="347" t="s">
        <v>3208</v>
      </c>
      <c r="G125" s="305" t="s">
        <v>3209</v>
      </c>
      <c r="H125" s="305" t="s">
        <v>3210</v>
      </c>
      <c r="I125" s="386" t="s">
        <v>2934</v>
      </c>
      <c r="J125" s="305" t="s">
        <v>3211</v>
      </c>
      <c r="K125" s="403"/>
      <c r="L125" s="308" t="s">
        <v>89</v>
      </c>
      <c r="M125" s="401"/>
      <c r="N125" s="387">
        <v>65000</v>
      </c>
      <c r="O125" s="402"/>
      <c r="P125" s="387">
        <v>65000</v>
      </c>
      <c r="Q125" s="305" t="s">
        <v>3190</v>
      </c>
      <c r="R125" s="305" t="s">
        <v>3191</v>
      </c>
      <c r="S125" s="22"/>
    </row>
    <row r="126" spans="1:90" s="358" customFormat="1" ht="24" customHeight="1" x14ac:dyDescent="0.2">
      <c r="A126" s="958">
        <v>43</v>
      </c>
      <c r="B126" s="958">
        <v>6</v>
      </c>
      <c r="C126" s="958">
        <v>5</v>
      </c>
      <c r="D126" s="969">
        <v>4</v>
      </c>
      <c r="E126" s="986" t="s">
        <v>3389</v>
      </c>
      <c r="F126" s="988" t="s">
        <v>3390</v>
      </c>
      <c r="G126" s="969" t="s">
        <v>400</v>
      </c>
      <c r="H126" s="363" t="s">
        <v>465</v>
      </c>
      <c r="I126" s="363">
        <v>1</v>
      </c>
      <c r="J126" s="1314" t="s">
        <v>3391</v>
      </c>
      <c r="K126" s="1314"/>
      <c r="L126" s="1314" t="s">
        <v>402</v>
      </c>
      <c r="M126" s="1317"/>
      <c r="N126" s="1317">
        <v>19190</v>
      </c>
      <c r="O126" s="1317"/>
      <c r="P126" s="1317">
        <v>16460</v>
      </c>
      <c r="Q126" s="964" t="s">
        <v>3392</v>
      </c>
      <c r="R126" s="964" t="s">
        <v>3230</v>
      </c>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c r="AV126" s="407"/>
      <c r="AW126" s="407"/>
      <c r="AX126" s="407"/>
      <c r="AY126" s="407"/>
      <c r="AZ126" s="407"/>
      <c r="BA126" s="407"/>
      <c r="BB126" s="407"/>
      <c r="BC126" s="407"/>
      <c r="BD126" s="407"/>
      <c r="BE126" s="407"/>
      <c r="BF126" s="407"/>
      <c r="BG126" s="407"/>
      <c r="BH126" s="407"/>
      <c r="BI126" s="407"/>
      <c r="BJ126" s="407"/>
      <c r="BK126" s="407"/>
      <c r="BL126" s="407"/>
      <c r="BM126" s="407"/>
      <c r="BN126" s="407"/>
      <c r="BO126" s="407"/>
      <c r="BP126" s="407"/>
      <c r="BQ126" s="407"/>
      <c r="BR126" s="407"/>
      <c r="BS126" s="407"/>
      <c r="BT126" s="407"/>
      <c r="BU126" s="407"/>
      <c r="BV126" s="407"/>
      <c r="BW126" s="407"/>
      <c r="BX126" s="407"/>
      <c r="BY126" s="407"/>
      <c r="BZ126" s="407"/>
      <c r="CA126" s="407"/>
      <c r="CB126" s="407"/>
      <c r="CC126" s="407"/>
      <c r="CD126" s="407"/>
      <c r="CE126" s="407"/>
      <c r="CF126" s="407"/>
      <c r="CG126" s="407"/>
      <c r="CH126" s="407"/>
      <c r="CI126" s="407"/>
      <c r="CJ126" s="407"/>
      <c r="CK126" s="407"/>
      <c r="CL126" s="407"/>
    </row>
    <row r="127" spans="1:90" s="358" customFormat="1" ht="22.5" customHeight="1" x14ac:dyDescent="0.2">
      <c r="A127" s="959"/>
      <c r="B127" s="959"/>
      <c r="C127" s="959"/>
      <c r="D127" s="970"/>
      <c r="E127" s="986"/>
      <c r="F127" s="988"/>
      <c r="G127" s="970"/>
      <c r="H127" s="363" t="s">
        <v>1116</v>
      </c>
      <c r="I127" s="363">
        <v>45</v>
      </c>
      <c r="J127" s="1315"/>
      <c r="K127" s="1315"/>
      <c r="L127" s="1315"/>
      <c r="M127" s="1318"/>
      <c r="N127" s="1318"/>
      <c r="O127" s="1318"/>
      <c r="P127" s="1318"/>
      <c r="Q127" s="988"/>
      <c r="R127" s="988"/>
      <c r="S127" s="407"/>
      <c r="T127" s="407"/>
      <c r="U127" s="407"/>
      <c r="V127" s="407"/>
      <c r="W127" s="407"/>
      <c r="X127" s="407"/>
      <c r="Y127" s="407"/>
      <c r="Z127" s="407"/>
      <c r="AA127" s="407"/>
      <c r="AB127" s="407"/>
      <c r="AC127" s="407"/>
      <c r="AD127" s="407"/>
      <c r="AE127" s="407"/>
      <c r="AF127" s="407"/>
      <c r="AG127" s="407"/>
      <c r="AH127" s="407"/>
      <c r="AI127" s="407"/>
      <c r="AJ127" s="407"/>
      <c r="AK127" s="407"/>
      <c r="AL127" s="407"/>
      <c r="AM127" s="407"/>
      <c r="AN127" s="407"/>
      <c r="AO127" s="407"/>
      <c r="AP127" s="407"/>
      <c r="AQ127" s="407"/>
      <c r="AR127" s="407"/>
      <c r="AS127" s="407"/>
      <c r="AT127" s="407"/>
      <c r="AU127" s="407"/>
      <c r="AV127" s="407"/>
      <c r="AW127" s="407"/>
      <c r="AX127" s="407"/>
      <c r="AY127" s="407"/>
      <c r="AZ127" s="407"/>
      <c r="BA127" s="407"/>
      <c r="BB127" s="407"/>
      <c r="BC127" s="407"/>
      <c r="BD127" s="407"/>
      <c r="BE127" s="407"/>
      <c r="BF127" s="407"/>
      <c r="BG127" s="407"/>
      <c r="BH127" s="407"/>
      <c r="BI127" s="407"/>
      <c r="BJ127" s="407"/>
      <c r="BK127" s="407"/>
      <c r="BL127" s="407"/>
      <c r="BM127" s="407"/>
      <c r="BN127" s="407"/>
      <c r="BO127" s="407"/>
      <c r="BP127" s="407"/>
      <c r="BQ127" s="407"/>
      <c r="BR127" s="407"/>
      <c r="BS127" s="407"/>
      <c r="BT127" s="407"/>
      <c r="BU127" s="407"/>
      <c r="BV127" s="407"/>
      <c r="BW127" s="407"/>
      <c r="BX127" s="407"/>
      <c r="BY127" s="407"/>
      <c r="BZ127" s="407"/>
      <c r="CA127" s="407"/>
      <c r="CB127" s="407"/>
      <c r="CC127" s="407"/>
      <c r="CD127" s="407"/>
      <c r="CE127" s="407"/>
      <c r="CF127" s="407"/>
      <c r="CG127" s="407"/>
      <c r="CH127" s="407"/>
      <c r="CI127" s="407"/>
      <c r="CJ127" s="407"/>
      <c r="CK127" s="407"/>
      <c r="CL127" s="407"/>
    </row>
    <row r="128" spans="1:90" s="358" customFormat="1" ht="62.25" customHeight="1" x14ac:dyDescent="0.2">
      <c r="A128" s="959"/>
      <c r="B128" s="959"/>
      <c r="C128" s="959"/>
      <c r="D128" s="970"/>
      <c r="E128" s="986"/>
      <c r="F128" s="988"/>
      <c r="G128" s="970"/>
      <c r="H128" s="301" t="s">
        <v>3271</v>
      </c>
      <c r="I128" s="363">
        <v>30</v>
      </c>
      <c r="J128" s="1315"/>
      <c r="K128" s="1316"/>
      <c r="L128" s="1316"/>
      <c r="M128" s="1319"/>
      <c r="N128" s="1319"/>
      <c r="O128" s="1319"/>
      <c r="P128" s="1319"/>
      <c r="Q128" s="988"/>
      <c r="R128" s="988"/>
      <c r="S128" s="407"/>
      <c r="T128" s="407"/>
      <c r="U128" s="407"/>
      <c r="V128" s="407"/>
      <c r="W128" s="407"/>
      <c r="X128" s="407"/>
      <c r="Y128" s="407"/>
      <c r="Z128" s="407"/>
      <c r="AA128" s="407"/>
      <c r="AB128" s="407"/>
      <c r="AC128" s="407"/>
      <c r="AD128" s="407"/>
      <c r="AE128" s="407"/>
      <c r="AF128" s="407"/>
      <c r="AG128" s="407"/>
      <c r="AH128" s="407"/>
      <c r="AI128" s="407"/>
      <c r="AJ128" s="407"/>
      <c r="AK128" s="407"/>
      <c r="AL128" s="407"/>
      <c r="AM128" s="407"/>
      <c r="AN128" s="407"/>
      <c r="AO128" s="407"/>
      <c r="AP128" s="407"/>
      <c r="AQ128" s="407"/>
      <c r="AR128" s="407"/>
      <c r="AS128" s="407"/>
      <c r="AT128" s="407"/>
      <c r="AU128" s="407"/>
      <c r="AV128" s="407"/>
      <c r="AW128" s="407"/>
      <c r="AX128" s="407"/>
      <c r="AY128" s="407"/>
      <c r="AZ128" s="407"/>
      <c r="BA128" s="407"/>
      <c r="BB128" s="407"/>
      <c r="BC128" s="407"/>
      <c r="BD128" s="407"/>
      <c r="BE128" s="407"/>
      <c r="BF128" s="407"/>
      <c r="BG128" s="407"/>
      <c r="BH128" s="407"/>
      <c r="BI128" s="407"/>
      <c r="BJ128" s="407"/>
      <c r="BK128" s="407"/>
      <c r="BL128" s="407"/>
      <c r="BM128" s="407"/>
      <c r="BN128" s="407"/>
      <c r="BO128" s="407"/>
      <c r="BP128" s="407"/>
      <c r="BQ128" s="407"/>
      <c r="BR128" s="407"/>
      <c r="BS128" s="407"/>
      <c r="BT128" s="407"/>
      <c r="BU128" s="407"/>
      <c r="BV128" s="407"/>
      <c r="BW128" s="407"/>
      <c r="BX128" s="407"/>
      <c r="BY128" s="407"/>
      <c r="BZ128" s="407"/>
      <c r="CA128" s="407"/>
      <c r="CB128" s="407"/>
      <c r="CC128" s="407"/>
      <c r="CD128" s="407"/>
      <c r="CE128" s="407"/>
      <c r="CF128" s="407"/>
      <c r="CG128" s="407"/>
      <c r="CH128" s="407"/>
      <c r="CI128" s="407"/>
      <c r="CJ128" s="407"/>
      <c r="CK128" s="407"/>
      <c r="CL128" s="407"/>
    </row>
    <row r="129" spans="1:90" s="149" customFormat="1" ht="24.75" customHeight="1" x14ac:dyDescent="0.25">
      <c r="A129" s="958">
        <v>44</v>
      </c>
      <c r="B129" s="958">
        <v>6</v>
      </c>
      <c r="C129" s="958">
        <v>5</v>
      </c>
      <c r="D129" s="969">
        <v>4</v>
      </c>
      <c r="E129" s="969" t="s">
        <v>3233</v>
      </c>
      <c r="F129" s="1000" t="s">
        <v>3393</v>
      </c>
      <c r="G129" s="969" t="s">
        <v>400</v>
      </c>
      <c r="H129" s="301" t="s">
        <v>465</v>
      </c>
      <c r="I129" s="307">
        <v>1</v>
      </c>
      <c r="J129" s="969" t="s">
        <v>3394</v>
      </c>
      <c r="K129" s="958"/>
      <c r="L129" s="958" t="s">
        <v>402</v>
      </c>
      <c r="M129" s="958"/>
      <c r="N129" s="1211">
        <v>17350</v>
      </c>
      <c r="O129" s="958"/>
      <c r="P129" s="1211">
        <v>15000</v>
      </c>
      <c r="Q129" s="969" t="s">
        <v>3395</v>
      </c>
      <c r="R129" s="969" t="s">
        <v>3396</v>
      </c>
      <c r="S129" s="177"/>
      <c r="T129" s="177"/>
      <c r="U129" s="177"/>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177"/>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c r="CD129" s="177"/>
      <c r="CE129" s="177"/>
      <c r="CF129" s="177"/>
      <c r="CG129" s="177"/>
      <c r="CH129" s="177"/>
      <c r="CI129" s="177"/>
      <c r="CJ129" s="177"/>
      <c r="CK129" s="177"/>
      <c r="CL129" s="177"/>
    </row>
    <row r="130" spans="1:90" s="149" customFormat="1" ht="22.5" customHeight="1" x14ac:dyDescent="0.25">
      <c r="A130" s="959"/>
      <c r="B130" s="959"/>
      <c r="C130" s="959"/>
      <c r="D130" s="970"/>
      <c r="E130" s="970"/>
      <c r="F130" s="1169"/>
      <c r="G130" s="970"/>
      <c r="H130" s="363" t="s">
        <v>1116</v>
      </c>
      <c r="I130" s="307">
        <v>45</v>
      </c>
      <c r="J130" s="959"/>
      <c r="K130" s="959"/>
      <c r="L130" s="959"/>
      <c r="M130" s="959"/>
      <c r="N130" s="1320"/>
      <c r="O130" s="959"/>
      <c r="P130" s="1320"/>
      <c r="Q130" s="970"/>
      <c r="R130" s="970"/>
      <c r="S130" s="177"/>
      <c r="T130" s="177"/>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77"/>
      <c r="BB130" s="177"/>
      <c r="BC130" s="177"/>
      <c r="BD130" s="177"/>
      <c r="BE130" s="177"/>
      <c r="BF130" s="177"/>
      <c r="BG130" s="177"/>
      <c r="BH130" s="177"/>
      <c r="BI130" s="177"/>
      <c r="BJ130" s="177"/>
      <c r="BK130" s="177"/>
      <c r="BL130" s="177"/>
      <c r="BM130" s="177"/>
      <c r="BN130" s="177"/>
      <c r="BO130" s="177"/>
      <c r="BP130" s="177"/>
      <c r="BQ130" s="177"/>
      <c r="BR130" s="177"/>
      <c r="BS130" s="177"/>
      <c r="BT130" s="177"/>
      <c r="BU130" s="177"/>
      <c r="BV130" s="177"/>
      <c r="BW130" s="177"/>
      <c r="BX130" s="177"/>
      <c r="BY130" s="177"/>
      <c r="BZ130" s="177"/>
      <c r="CA130" s="177"/>
      <c r="CB130" s="177"/>
      <c r="CC130" s="177"/>
      <c r="CD130" s="177"/>
      <c r="CE130" s="177"/>
      <c r="CF130" s="177"/>
      <c r="CG130" s="177"/>
      <c r="CH130" s="177"/>
      <c r="CI130" s="177"/>
      <c r="CJ130" s="177"/>
      <c r="CK130" s="177"/>
      <c r="CL130" s="177"/>
    </row>
    <row r="131" spans="1:90" s="149" customFormat="1" ht="24.75" customHeight="1" x14ac:dyDescent="0.25">
      <c r="A131" s="959"/>
      <c r="B131" s="959"/>
      <c r="C131" s="959"/>
      <c r="D131" s="970"/>
      <c r="E131" s="970"/>
      <c r="F131" s="1169"/>
      <c r="G131" s="970"/>
      <c r="H131" s="301" t="s">
        <v>3271</v>
      </c>
      <c r="I131" s="307">
        <v>10</v>
      </c>
      <c r="J131" s="959"/>
      <c r="K131" s="959"/>
      <c r="L131" s="959"/>
      <c r="M131" s="959"/>
      <c r="N131" s="1320"/>
      <c r="O131" s="959"/>
      <c r="P131" s="1320"/>
      <c r="Q131" s="970"/>
      <c r="R131" s="970"/>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77"/>
      <c r="BB131" s="177"/>
      <c r="BC131" s="177"/>
      <c r="BD131" s="177"/>
      <c r="BE131" s="177"/>
      <c r="BF131" s="177"/>
      <c r="BG131" s="177"/>
      <c r="BH131" s="177"/>
      <c r="BI131" s="177"/>
      <c r="BJ131" s="177"/>
      <c r="BK131" s="177"/>
      <c r="BL131" s="177"/>
      <c r="BM131" s="177"/>
      <c r="BN131" s="177"/>
      <c r="BO131" s="177"/>
      <c r="BP131" s="177"/>
      <c r="BQ131" s="177"/>
      <c r="BR131" s="177"/>
      <c r="BS131" s="177"/>
      <c r="BT131" s="177"/>
      <c r="BU131" s="177"/>
      <c r="BV131" s="177"/>
      <c r="BW131" s="177"/>
      <c r="BX131" s="177"/>
      <c r="BY131" s="177"/>
      <c r="BZ131" s="177"/>
      <c r="CA131" s="177"/>
      <c r="CB131" s="177"/>
      <c r="CC131" s="177"/>
      <c r="CD131" s="177"/>
      <c r="CE131" s="177"/>
      <c r="CF131" s="177"/>
      <c r="CG131" s="177"/>
      <c r="CH131" s="177"/>
      <c r="CI131" s="177"/>
      <c r="CJ131" s="177"/>
      <c r="CK131" s="177"/>
      <c r="CL131" s="177"/>
    </row>
    <row r="132" spans="1:90" s="13" customFormat="1" ht="23.25" customHeight="1" x14ac:dyDescent="0.25">
      <c r="A132" s="1059"/>
      <c r="B132" s="1059"/>
      <c r="C132" s="1059"/>
      <c r="D132" s="971"/>
      <c r="E132" s="971"/>
      <c r="F132" s="1001"/>
      <c r="G132" s="971"/>
      <c r="H132" s="303" t="s">
        <v>3397</v>
      </c>
      <c r="I132" s="349" t="s">
        <v>39</v>
      </c>
      <c r="J132" s="1059"/>
      <c r="K132" s="1059"/>
      <c r="L132" s="1059"/>
      <c r="M132" s="1059"/>
      <c r="N132" s="1321"/>
      <c r="O132" s="1059"/>
      <c r="P132" s="1321"/>
      <c r="Q132" s="971"/>
      <c r="R132" s="971"/>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77"/>
      <c r="BB132" s="177"/>
      <c r="BC132" s="177"/>
      <c r="BD132" s="177"/>
      <c r="BE132" s="177"/>
      <c r="BF132" s="177"/>
      <c r="BG132" s="177"/>
      <c r="BH132" s="177"/>
      <c r="BI132" s="177"/>
      <c r="BJ132" s="177"/>
      <c r="BK132" s="177"/>
      <c r="BL132" s="177"/>
      <c r="BM132" s="177"/>
      <c r="BN132" s="177"/>
      <c r="BO132" s="177"/>
      <c r="BP132" s="177"/>
      <c r="BQ132" s="177"/>
      <c r="BR132" s="177"/>
      <c r="BS132" s="177"/>
      <c r="BT132" s="177"/>
      <c r="BU132" s="177"/>
      <c r="BV132" s="177"/>
      <c r="BW132" s="177"/>
      <c r="BX132" s="177"/>
      <c r="BY132" s="177"/>
      <c r="BZ132" s="177"/>
      <c r="CA132" s="177"/>
      <c r="CB132" s="177"/>
      <c r="CC132" s="177"/>
      <c r="CD132" s="177"/>
      <c r="CE132" s="177"/>
      <c r="CF132" s="177"/>
      <c r="CG132" s="177"/>
      <c r="CH132" s="177"/>
      <c r="CI132" s="177"/>
      <c r="CJ132" s="177"/>
      <c r="CK132" s="177"/>
      <c r="CL132" s="177"/>
    </row>
    <row r="133" spans="1:90" s="149" customFormat="1" ht="27.75" customHeight="1" x14ac:dyDescent="0.25">
      <c r="A133" s="958">
        <v>45</v>
      </c>
      <c r="B133" s="958">
        <v>6</v>
      </c>
      <c r="C133" s="958">
        <v>5</v>
      </c>
      <c r="D133" s="958">
        <v>4</v>
      </c>
      <c r="E133" s="969" t="s">
        <v>3398</v>
      </c>
      <c r="F133" s="1000" t="s">
        <v>3399</v>
      </c>
      <c r="G133" s="958" t="s">
        <v>400</v>
      </c>
      <c r="H133" s="301" t="s">
        <v>465</v>
      </c>
      <c r="I133" s="307">
        <v>1</v>
      </c>
      <c r="J133" s="969" t="s">
        <v>3400</v>
      </c>
      <c r="K133" s="958"/>
      <c r="L133" s="958" t="s">
        <v>407</v>
      </c>
      <c r="M133" s="958"/>
      <c r="N133" s="1049">
        <v>19440</v>
      </c>
      <c r="O133" s="958"/>
      <c r="P133" s="1322">
        <v>16680</v>
      </c>
      <c r="Q133" s="969" t="s">
        <v>3401</v>
      </c>
      <c r="R133" s="969" t="s">
        <v>3402</v>
      </c>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77"/>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c r="CD133" s="177"/>
      <c r="CE133" s="177"/>
      <c r="CF133" s="177"/>
      <c r="CG133" s="177"/>
      <c r="CH133" s="177"/>
      <c r="CI133" s="177"/>
      <c r="CJ133" s="177"/>
      <c r="CK133" s="177"/>
      <c r="CL133" s="177"/>
    </row>
    <row r="134" spans="1:90" s="149" customFormat="1" ht="25.5" customHeight="1" x14ac:dyDescent="0.25">
      <c r="A134" s="959"/>
      <c r="B134" s="959"/>
      <c r="C134" s="959"/>
      <c r="D134" s="959"/>
      <c r="E134" s="970"/>
      <c r="F134" s="1169"/>
      <c r="G134" s="959"/>
      <c r="H134" s="363" t="s">
        <v>1116</v>
      </c>
      <c r="I134" s="307">
        <v>40</v>
      </c>
      <c r="J134" s="970"/>
      <c r="K134" s="959"/>
      <c r="L134" s="959"/>
      <c r="M134" s="959"/>
      <c r="N134" s="1050"/>
      <c r="O134" s="959"/>
      <c r="P134" s="1323"/>
      <c r="Q134" s="970"/>
      <c r="R134" s="970"/>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BS134" s="177"/>
      <c r="BT134" s="177"/>
      <c r="BU134" s="177"/>
      <c r="BV134" s="177"/>
      <c r="BW134" s="177"/>
      <c r="BX134" s="177"/>
      <c r="BY134" s="177"/>
      <c r="BZ134" s="177"/>
      <c r="CA134" s="177"/>
      <c r="CB134" s="177"/>
      <c r="CC134" s="177"/>
      <c r="CD134" s="177"/>
      <c r="CE134" s="177"/>
      <c r="CF134" s="177"/>
      <c r="CG134" s="177"/>
      <c r="CH134" s="177"/>
      <c r="CI134" s="177"/>
      <c r="CJ134" s="177"/>
      <c r="CK134" s="177"/>
      <c r="CL134" s="177"/>
    </row>
    <row r="135" spans="1:90" s="149" customFormat="1" ht="21" customHeight="1" x14ac:dyDescent="0.25">
      <c r="A135" s="1059"/>
      <c r="B135" s="1059"/>
      <c r="C135" s="1059"/>
      <c r="D135" s="1059"/>
      <c r="E135" s="971"/>
      <c r="F135" s="1001"/>
      <c r="G135" s="1059"/>
      <c r="H135" s="301" t="s">
        <v>3271</v>
      </c>
      <c r="I135" s="307">
        <v>40</v>
      </c>
      <c r="J135" s="971"/>
      <c r="K135" s="1059"/>
      <c r="L135" s="1059"/>
      <c r="M135" s="1059"/>
      <c r="N135" s="1051"/>
      <c r="O135" s="1059"/>
      <c r="P135" s="1324"/>
      <c r="Q135" s="971"/>
      <c r="R135" s="971"/>
      <c r="S135" s="177"/>
      <c r="T135" s="177"/>
      <c r="U135" s="177"/>
      <c r="V135" s="177"/>
      <c r="W135" s="177"/>
      <c r="X135" s="177"/>
      <c r="Y135" s="177"/>
      <c r="Z135" s="177"/>
      <c r="AA135" s="177"/>
      <c r="AB135" s="177"/>
      <c r="AC135" s="177"/>
      <c r="AD135" s="177"/>
      <c r="AE135" s="177"/>
      <c r="AF135" s="177"/>
      <c r="AG135" s="177"/>
      <c r="AH135" s="177"/>
      <c r="AI135" s="177"/>
      <c r="AJ135" s="177"/>
      <c r="AK135" s="177"/>
      <c r="AL135" s="177"/>
      <c r="AM135" s="177"/>
      <c r="AN135" s="177"/>
      <c r="AO135" s="177"/>
      <c r="AP135" s="177"/>
      <c r="AQ135" s="177"/>
      <c r="AR135" s="177"/>
      <c r="AS135" s="177"/>
      <c r="AT135" s="177"/>
      <c r="AU135" s="177"/>
      <c r="AV135" s="177"/>
      <c r="AW135" s="177"/>
      <c r="AX135" s="177"/>
      <c r="AY135" s="177"/>
      <c r="AZ135" s="177"/>
      <c r="BA135" s="177"/>
      <c r="BB135" s="177"/>
      <c r="BC135" s="177"/>
      <c r="BD135" s="177"/>
      <c r="BE135" s="177"/>
      <c r="BF135" s="177"/>
      <c r="BG135" s="177"/>
      <c r="BH135" s="177"/>
      <c r="BI135" s="177"/>
      <c r="BJ135" s="177"/>
      <c r="BK135" s="177"/>
      <c r="BL135" s="177"/>
      <c r="BM135" s="177"/>
      <c r="BN135" s="177"/>
      <c r="BO135" s="177"/>
      <c r="BP135" s="177"/>
      <c r="BQ135" s="177"/>
      <c r="BR135" s="177"/>
      <c r="BS135" s="177"/>
      <c r="BT135" s="177"/>
      <c r="BU135" s="177"/>
      <c r="BV135" s="177"/>
      <c r="BW135" s="177"/>
      <c r="BX135" s="177"/>
      <c r="BY135" s="177"/>
      <c r="BZ135" s="177"/>
      <c r="CA135" s="177"/>
      <c r="CB135" s="177"/>
      <c r="CC135" s="177"/>
      <c r="CD135" s="177"/>
      <c r="CE135" s="177"/>
      <c r="CF135" s="177"/>
      <c r="CG135" s="177"/>
      <c r="CH135" s="177"/>
      <c r="CI135" s="177"/>
      <c r="CJ135" s="177"/>
      <c r="CK135" s="177"/>
      <c r="CL135" s="177"/>
    </row>
    <row r="136" spans="1:90" s="149" customFormat="1" ht="39" customHeight="1" x14ac:dyDescent="0.25">
      <c r="A136" s="963">
        <v>46</v>
      </c>
      <c r="B136" s="963">
        <v>6</v>
      </c>
      <c r="C136" s="963">
        <v>5</v>
      </c>
      <c r="D136" s="963">
        <v>4</v>
      </c>
      <c r="E136" s="964" t="s">
        <v>3403</v>
      </c>
      <c r="F136" s="964" t="s">
        <v>3404</v>
      </c>
      <c r="G136" s="958" t="s">
        <v>1311</v>
      </c>
      <c r="H136" s="301" t="s">
        <v>3235</v>
      </c>
      <c r="I136" s="307">
        <v>2</v>
      </c>
      <c r="J136" s="964" t="s">
        <v>3405</v>
      </c>
      <c r="K136" s="963"/>
      <c r="L136" s="963" t="s">
        <v>424</v>
      </c>
      <c r="M136" s="963"/>
      <c r="N136" s="981">
        <v>22162.67</v>
      </c>
      <c r="O136" s="958"/>
      <c r="P136" s="1322">
        <v>19972.509999999998</v>
      </c>
      <c r="Q136" s="964" t="s">
        <v>3406</v>
      </c>
      <c r="R136" s="964" t="s">
        <v>3238</v>
      </c>
      <c r="S136" s="177"/>
      <c r="T136" s="177"/>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BS136" s="177"/>
      <c r="BT136" s="177"/>
      <c r="BU136" s="177"/>
      <c r="BV136" s="177"/>
      <c r="BW136" s="177"/>
      <c r="BX136" s="177"/>
      <c r="BY136" s="177"/>
      <c r="BZ136" s="177"/>
      <c r="CA136" s="177"/>
      <c r="CB136" s="177"/>
      <c r="CC136" s="177"/>
      <c r="CD136" s="177"/>
      <c r="CE136" s="177"/>
      <c r="CF136" s="177"/>
      <c r="CG136" s="177"/>
      <c r="CH136" s="177"/>
      <c r="CI136" s="177"/>
      <c r="CJ136" s="177"/>
      <c r="CK136" s="177"/>
      <c r="CL136" s="177"/>
    </row>
    <row r="137" spans="1:90" s="149" customFormat="1" ht="21.75" customHeight="1" x14ac:dyDescent="0.25">
      <c r="A137" s="963"/>
      <c r="B137" s="963"/>
      <c r="C137" s="963"/>
      <c r="D137" s="963"/>
      <c r="E137" s="964"/>
      <c r="F137" s="964"/>
      <c r="G137" s="959"/>
      <c r="H137" s="307" t="s">
        <v>1116</v>
      </c>
      <c r="I137" s="307">
        <v>32</v>
      </c>
      <c r="J137" s="964"/>
      <c r="K137" s="963"/>
      <c r="L137" s="963"/>
      <c r="M137" s="963"/>
      <c r="N137" s="981"/>
      <c r="O137" s="959"/>
      <c r="P137" s="1323"/>
      <c r="Q137" s="964"/>
      <c r="R137" s="964"/>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F137" s="177"/>
      <c r="BG137" s="177"/>
      <c r="BH137" s="177"/>
      <c r="BI137" s="177"/>
      <c r="BJ137" s="177"/>
      <c r="BK137" s="177"/>
      <c r="BL137" s="177"/>
      <c r="BM137" s="177"/>
      <c r="BN137" s="177"/>
      <c r="BO137" s="177"/>
      <c r="BP137" s="177"/>
      <c r="BQ137" s="177"/>
      <c r="BR137" s="177"/>
      <c r="BS137" s="177"/>
      <c r="BT137" s="177"/>
      <c r="BU137" s="177"/>
      <c r="BV137" s="177"/>
      <c r="BW137" s="177"/>
      <c r="BX137" s="177"/>
      <c r="BY137" s="177"/>
      <c r="BZ137" s="177"/>
      <c r="CA137" s="177"/>
      <c r="CB137" s="177"/>
      <c r="CC137" s="177"/>
      <c r="CD137" s="177"/>
      <c r="CE137" s="177"/>
      <c r="CF137" s="177"/>
      <c r="CG137" s="177"/>
      <c r="CH137" s="177"/>
      <c r="CI137" s="177"/>
      <c r="CJ137" s="177"/>
      <c r="CK137" s="177"/>
      <c r="CL137" s="177"/>
    </row>
    <row r="138" spans="1:90" s="149" customFormat="1" ht="27" customHeight="1" x14ac:dyDescent="0.25">
      <c r="A138" s="963"/>
      <c r="B138" s="963"/>
      <c r="C138" s="963"/>
      <c r="D138" s="963"/>
      <c r="E138" s="964"/>
      <c r="F138" s="964"/>
      <c r="G138" s="1059"/>
      <c r="H138" s="301" t="s">
        <v>3271</v>
      </c>
      <c r="I138" s="307">
        <v>32</v>
      </c>
      <c r="J138" s="964"/>
      <c r="K138" s="963"/>
      <c r="L138" s="963"/>
      <c r="M138" s="963"/>
      <c r="N138" s="981"/>
      <c r="O138" s="959"/>
      <c r="P138" s="1323"/>
      <c r="Q138" s="964"/>
      <c r="R138" s="964"/>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BS138" s="177"/>
      <c r="BT138" s="177"/>
      <c r="BU138" s="177"/>
      <c r="BV138" s="177"/>
      <c r="BW138" s="177"/>
      <c r="BX138" s="177"/>
      <c r="BY138" s="177"/>
      <c r="BZ138" s="177"/>
      <c r="CA138" s="177"/>
      <c r="CB138" s="177"/>
      <c r="CC138" s="177"/>
      <c r="CD138" s="177"/>
      <c r="CE138" s="177"/>
      <c r="CF138" s="177"/>
      <c r="CG138" s="177"/>
      <c r="CH138" s="177"/>
      <c r="CI138" s="177"/>
      <c r="CJ138" s="177"/>
      <c r="CK138" s="177"/>
      <c r="CL138" s="177"/>
    </row>
    <row r="139" spans="1:90" s="177" customFormat="1" ht="27" customHeight="1" x14ac:dyDescent="0.25">
      <c r="A139" s="963"/>
      <c r="B139" s="963"/>
      <c r="C139" s="963"/>
      <c r="D139" s="963"/>
      <c r="E139" s="964"/>
      <c r="F139" s="964"/>
      <c r="G139" s="963" t="s">
        <v>400</v>
      </c>
      <c r="H139" s="301" t="s">
        <v>465</v>
      </c>
      <c r="I139" s="307">
        <v>1</v>
      </c>
      <c r="J139" s="964"/>
      <c r="K139" s="963"/>
      <c r="L139" s="963"/>
      <c r="M139" s="963"/>
      <c r="N139" s="981"/>
      <c r="O139" s="959"/>
      <c r="P139" s="1323"/>
      <c r="Q139" s="964"/>
      <c r="R139" s="964"/>
    </row>
    <row r="140" spans="1:90" s="177" customFormat="1" ht="27" customHeight="1" x14ac:dyDescent="0.25">
      <c r="A140" s="963"/>
      <c r="B140" s="963"/>
      <c r="C140" s="963"/>
      <c r="D140" s="963"/>
      <c r="E140" s="964"/>
      <c r="F140" s="964"/>
      <c r="G140" s="963"/>
      <c r="H140" s="301" t="s">
        <v>1116</v>
      </c>
      <c r="I140" s="307">
        <v>32</v>
      </c>
      <c r="J140" s="964"/>
      <c r="K140" s="963"/>
      <c r="L140" s="963"/>
      <c r="M140" s="963"/>
      <c r="N140" s="981"/>
      <c r="O140" s="959"/>
      <c r="P140" s="1323"/>
      <c r="Q140" s="964"/>
      <c r="R140" s="964"/>
    </row>
    <row r="141" spans="1:90" s="177" customFormat="1" ht="27" customHeight="1" x14ac:dyDescent="0.25">
      <c r="A141" s="963"/>
      <c r="B141" s="963"/>
      <c r="C141" s="963"/>
      <c r="D141" s="963"/>
      <c r="E141" s="964"/>
      <c r="F141" s="964"/>
      <c r="G141" s="963"/>
      <c r="H141" s="301" t="s">
        <v>3271</v>
      </c>
      <c r="I141" s="307">
        <v>32</v>
      </c>
      <c r="J141" s="964"/>
      <c r="K141" s="963"/>
      <c r="L141" s="963"/>
      <c r="M141" s="963"/>
      <c r="N141" s="981"/>
      <c r="O141" s="1059"/>
      <c r="P141" s="1324"/>
      <c r="Q141" s="964"/>
      <c r="R141" s="964"/>
    </row>
    <row r="142" spans="1:90" s="177" customFormat="1" ht="33" customHeight="1" x14ac:dyDescent="0.25">
      <c r="A142" s="963">
        <v>47</v>
      </c>
      <c r="B142" s="963">
        <v>1</v>
      </c>
      <c r="C142" s="963">
        <v>1</v>
      </c>
      <c r="D142" s="963">
        <v>6</v>
      </c>
      <c r="E142" s="964" t="s">
        <v>3407</v>
      </c>
      <c r="F142" s="988" t="s">
        <v>3408</v>
      </c>
      <c r="G142" s="958" t="s">
        <v>1311</v>
      </c>
      <c r="H142" s="301" t="s">
        <v>3235</v>
      </c>
      <c r="I142" s="307">
        <v>3</v>
      </c>
      <c r="J142" s="988" t="s">
        <v>3409</v>
      </c>
      <c r="K142" s="963"/>
      <c r="L142" s="963" t="s">
        <v>424</v>
      </c>
      <c r="M142" s="963"/>
      <c r="N142" s="981">
        <v>46415.6</v>
      </c>
      <c r="O142" s="958"/>
      <c r="P142" s="1322">
        <v>41890.6</v>
      </c>
      <c r="Q142" s="964" t="s">
        <v>3410</v>
      </c>
      <c r="R142" s="964" t="s">
        <v>3411</v>
      </c>
    </row>
    <row r="143" spans="1:90" s="177" customFormat="1" ht="27" customHeight="1" x14ac:dyDescent="0.25">
      <c r="A143" s="963"/>
      <c r="B143" s="963"/>
      <c r="C143" s="963"/>
      <c r="D143" s="963"/>
      <c r="E143" s="964"/>
      <c r="F143" s="988"/>
      <c r="G143" s="959"/>
      <c r="H143" s="307" t="s">
        <v>1116</v>
      </c>
      <c r="I143" s="307">
        <v>45</v>
      </c>
      <c r="J143" s="988"/>
      <c r="K143" s="963"/>
      <c r="L143" s="963"/>
      <c r="M143" s="963"/>
      <c r="N143" s="981"/>
      <c r="O143" s="959"/>
      <c r="P143" s="1323"/>
      <c r="Q143" s="964"/>
      <c r="R143" s="964"/>
    </row>
    <row r="144" spans="1:90" s="177" customFormat="1" ht="27" customHeight="1" x14ac:dyDescent="0.25">
      <c r="A144" s="963"/>
      <c r="B144" s="963"/>
      <c r="C144" s="963"/>
      <c r="D144" s="963"/>
      <c r="E144" s="964"/>
      <c r="F144" s="988"/>
      <c r="G144" s="1059"/>
      <c r="H144" s="301" t="s">
        <v>3271</v>
      </c>
      <c r="I144" s="306">
        <v>9</v>
      </c>
      <c r="J144" s="988"/>
      <c r="K144" s="963"/>
      <c r="L144" s="963"/>
      <c r="M144" s="963"/>
      <c r="N144" s="981"/>
      <c r="O144" s="959"/>
      <c r="P144" s="1323"/>
      <c r="Q144" s="964"/>
      <c r="R144" s="964"/>
    </row>
    <row r="145" spans="1:18" s="177" customFormat="1" ht="27" customHeight="1" x14ac:dyDescent="0.25">
      <c r="A145" s="963"/>
      <c r="B145" s="963"/>
      <c r="C145" s="963"/>
      <c r="D145" s="963"/>
      <c r="E145" s="964"/>
      <c r="F145" s="988"/>
      <c r="G145" s="958" t="s">
        <v>400</v>
      </c>
      <c r="H145" s="301" t="s">
        <v>465</v>
      </c>
      <c r="I145" s="307">
        <v>2</v>
      </c>
      <c r="J145" s="988"/>
      <c r="K145" s="963"/>
      <c r="L145" s="963"/>
      <c r="M145" s="963"/>
      <c r="N145" s="981"/>
      <c r="O145" s="959"/>
      <c r="P145" s="1323"/>
      <c r="Q145" s="964"/>
      <c r="R145" s="964"/>
    </row>
    <row r="146" spans="1:18" s="177" customFormat="1" ht="27" customHeight="1" x14ac:dyDescent="0.25">
      <c r="A146" s="963"/>
      <c r="B146" s="963"/>
      <c r="C146" s="963"/>
      <c r="D146" s="963"/>
      <c r="E146" s="964"/>
      <c r="F146" s="988"/>
      <c r="G146" s="959"/>
      <c r="H146" s="301" t="s">
        <v>1116</v>
      </c>
      <c r="I146" s="307">
        <v>30</v>
      </c>
      <c r="J146" s="988"/>
      <c r="K146" s="963"/>
      <c r="L146" s="963"/>
      <c r="M146" s="963"/>
      <c r="N146" s="981"/>
      <c r="O146" s="959"/>
      <c r="P146" s="1323"/>
      <c r="Q146" s="964"/>
      <c r="R146" s="964"/>
    </row>
    <row r="147" spans="1:18" s="177" customFormat="1" ht="27" customHeight="1" x14ac:dyDescent="0.25">
      <c r="A147" s="963"/>
      <c r="B147" s="963"/>
      <c r="C147" s="963"/>
      <c r="D147" s="963"/>
      <c r="E147" s="964"/>
      <c r="F147" s="988"/>
      <c r="G147" s="1059"/>
      <c r="H147" s="301" t="s">
        <v>3271</v>
      </c>
      <c r="I147" s="306">
        <v>6</v>
      </c>
      <c r="J147" s="988"/>
      <c r="K147" s="963"/>
      <c r="L147" s="963"/>
      <c r="M147" s="963"/>
      <c r="N147" s="981"/>
      <c r="O147" s="959"/>
      <c r="P147" s="1323"/>
      <c r="Q147" s="964"/>
      <c r="R147" s="964"/>
    </row>
    <row r="148" spans="1:18" s="177" customFormat="1" ht="64.5" customHeight="1" x14ac:dyDescent="0.25">
      <c r="A148" s="963"/>
      <c r="B148" s="963"/>
      <c r="C148" s="963"/>
      <c r="D148" s="963"/>
      <c r="E148" s="964"/>
      <c r="F148" s="988"/>
      <c r="G148" s="964" t="s">
        <v>3253</v>
      </c>
      <c r="H148" s="408" t="s">
        <v>3412</v>
      </c>
      <c r="I148" s="306">
        <v>1</v>
      </c>
      <c r="J148" s="988"/>
      <c r="K148" s="963"/>
      <c r="L148" s="963"/>
      <c r="M148" s="963"/>
      <c r="N148" s="981"/>
      <c r="O148" s="959"/>
      <c r="P148" s="1323"/>
      <c r="Q148" s="964"/>
      <c r="R148" s="964"/>
    </row>
    <row r="149" spans="1:18" s="177" customFormat="1" ht="47.25" customHeight="1" x14ac:dyDescent="0.25">
      <c r="A149" s="963"/>
      <c r="B149" s="963"/>
      <c r="C149" s="963"/>
      <c r="D149" s="963"/>
      <c r="E149" s="964"/>
      <c r="F149" s="988"/>
      <c r="G149" s="964"/>
      <c r="H149" s="308" t="s">
        <v>3413</v>
      </c>
      <c r="I149" s="409">
        <v>500</v>
      </c>
      <c r="J149" s="988"/>
      <c r="K149" s="963"/>
      <c r="L149" s="963"/>
      <c r="M149" s="963"/>
      <c r="N149" s="981"/>
      <c r="O149" s="959"/>
      <c r="P149" s="1323"/>
      <c r="Q149" s="964"/>
      <c r="R149" s="964"/>
    </row>
    <row r="150" spans="1:18" s="177" customFormat="1" ht="27" customHeight="1" x14ac:dyDescent="0.25">
      <c r="A150" s="963"/>
      <c r="B150" s="963"/>
      <c r="C150" s="963"/>
      <c r="D150" s="963"/>
      <c r="E150" s="964"/>
      <c r="F150" s="988"/>
      <c r="G150" s="958" t="s">
        <v>1322</v>
      </c>
      <c r="H150" s="320" t="s">
        <v>3414</v>
      </c>
      <c r="I150" s="306">
        <v>1</v>
      </c>
      <c r="J150" s="988"/>
      <c r="K150" s="963"/>
      <c r="L150" s="963"/>
      <c r="M150" s="963"/>
      <c r="N150" s="981"/>
      <c r="O150" s="959"/>
      <c r="P150" s="1323"/>
      <c r="Q150" s="964"/>
      <c r="R150" s="964"/>
    </row>
    <row r="151" spans="1:18" s="177" customFormat="1" ht="48.75" customHeight="1" x14ac:dyDescent="0.25">
      <c r="A151" s="963"/>
      <c r="B151" s="963"/>
      <c r="C151" s="963"/>
      <c r="D151" s="963"/>
      <c r="E151" s="964"/>
      <c r="F151" s="988"/>
      <c r="G151" s="1059"/>
      <c r="H151" s="320" t="s">
        <v>3415</v>
      </c>
      <c r="I151" s="306">
        <v>500</v>
      </c>
      <c r="J151" s="988"/>
      <c r="K151" s="963"/>
      <c r="L151" s="963"/>
      <c r="M151" s="963"/>
      <c r="N151" s="981"/>
      <c r="O151" s="959"/>
      <c r="P151" s="1323"/>
      <c r="Q151" s="964"/>
      <c r="R151" s="964"/>
    </row>
    <row r="152" spans="1:18" s="177" customFormat="1" ht="27" customHeight="1" x14ac:dyDescent="0.25">
      <c r="A152" s="963"/>
      <c r="B152" s="963"/>
      <c r="C152" s="963"/>
      <c r="D152" s="963"/>
      <c r="E152" s="964"/>
      <c r="F152" s="988"/>
      <c r="G152" s="963" t="s">
        <v>1326</v>
      </c>
      <c r="H152" s="321" t="s">
        <v>1327</v>
      </c>
      <c r="I152" s="306">
        <v>1</v>
      </c>
      <c r="J152" s="988"/>
      <c r="K152" s="963"/>
      <c r="L152" s="963"/>
      <c r="M152" s="963"/>
      <c r="N152" s="981"/>
      <c r="O152" s="959"/>
      <c r="P152" s="1323"/>
      <c r="Q152" s="964"/>
      <c r="R152" s="964"/>
    </row>
    <row r="153" spans="1:18" s="177" customFormat="1" ht="27" customHeight="1" x14ac:dyDescent="0.25">
      <c r="A153" s="963"/>
      <c r="B153" s="963"/>
      <c r="C153" s="963"/>
      <c r="D153" s="963"/>
      <c r="E153" s="964"/>
      <c r="F153" s="988"/>
      <c r="G153" s="963"/>
      <c r="H153" s="321" t="s">
        <v>3310</v>
      </c>
      <c r="I153" s="306">
        <v>15</v>
      </c>
      <c r="J153" s="988"/>
      <c r="K153" s="963"/>
      <c r="L153" s="963"/>
      <c r="M153" s="963"/>
      <c r="N153" s="981"/>
      <c r="O153" s="1059"/>
      <c r="P153" s="1324"/>
      <c r="Q153" s="964"/>
      <c r="R153" s="964"/>
    </row>
    <row r="154" spans="1:18" s="177" customFormat="1" ht="27.75" customHeight="1" x14ac:dyDescent="0.25">
      <c r="A154" s="963">
        <v>48</v>
      </c>
      <c r="B154" s="963">
        <v>6</v>
      </c>
      <c r="C154" s="963">
        <v>1</v>
      </c>
      <c r="D154" s="963">
        <v>6</v>
      </c>
      <c r="E154" s="964" t="s">
        <v>3416</v>
      </c>
      <c r="F154" s="988" t="s">
        <v>3417</v>
      </c>
      <c r="G154" s="963" t="s">
        <v>3278</v>
      </c>
      <c r="H154" s="321" t="s">
        <v>3418</v>
      </c>
      <c r="I154" s="306">
        <v>1</v>
      </c>
      <c r="J154" s="988" t="s">
        <v>3419</v>
      </c>
      <c r="K154" s="963"/>
      <c r="L154" s="963" t="s">
        <v>424</v>
      </c>
      <c r="M154" s="963"/>
      <c r="N154" s="981">
        <v>64923.16</v>
      </c>
      <c r="O154" s="958"/>
      <c r="P154" s="1049">
        <v>44505.56</v>
      </c>
      <c r="Q154" s="964" t="s">
        <v>3325</v>
      </c>
      <c r="R154" s="964" t="s">
        <v>3420</v>
      </c>
    </row>
    <row r="155" spans="1:18" s="177" customFormat="1" ht="27" customHeight="1" x14ac:dyDescent="0.25">
      <c r="A155" s="963"/>
      <c r="B155" s="963"/>
      <c r="C155" s="963"/>
      <c r="D155" s="963"/>
      <c r="E155" s="964"/>
      <c r="F155" s="988"/>
      <c r="G155" s="963"/>
      <c r="H155" s="321" t="s">
        <v>1116</v>
      </c>
      <c r="I155" s="306">
        <v>50</v>
      </c>
      <c r="J155" s="988"/>
      <c r="K155" s="963"/>
      <c r="L155" s="963"/>
      <c r="M155" s="963"/>
      <c r="N155" s="981"/>
      <c r="O155" s="959"/>
      <c r="P155" s="1050"/>
      <c r="Q155" s="964"/>
      <c r="R155" s="964"/>
    </row>
    <row r="156" spans="1:18" s="177" customFormat="1" ht="27" customHeight="1" x14ac:dyDescent="0.25">
      <c r="A156" s="963"/>
      <c r="B156" s="963"/>
      <c r="C156" s="963"/>
      <c r="D156" s="963"/>
      <c r="E156" s="964"/>
      <c r="F156" s="988"/>
      <c r="G156" s="963"/>
      <c r="H156" s="321" t="s">
        <v>3271</v>
      </c>
      <c r="I156" s="306">
        <v>2</v>
      </c>
      <c r="J156" s="988"/>
      <c r="K156" s="963"/>
      <c r="L156" s="963"/>
      <c r="M156" s="963"/>
      <c r="N156" s="981"/>
      <c r="O156" s="959"/>
      <c r="P156" s="1050"/>
      <c r="Q156" s="964"/>
      <c r="R156" s="964"/>
    </row>
    <row r="157" spans="1:18" s="177" customFormat="1" ht="27" customHeight="1" x14ac:dyDescent="0.25">
      <c r="A157" s="963"/>
      <c r="B157" s="963"/>
      <c r="C157" s="963"/>
      <c r="D157" s="963"/>
      <c r="E157" s="964"/>
      <c r="F157" s="988"/>
      <c r="G157" s="963"/>
      <c r="H157" s="321" t="s">
        <v>3421</v>
      </c>
      <c r="I157" s="306">
        <v>5</v>
      </c>
      <c r="J157" s="988"/>
      <c r="K157" s="963"/>
      <c r="L157" s="963"/>
      <c r="M157" s="963"/>
      <c r="N157" s="981"/>
      <c r="O157" s="959"/>
      <c r="P157" s="1050"/>
      <c r="Q157" s="964"/>
      <c r="R157" s="964"/>
    </row>
    <row r="158" spans="1:18" s="177" customFormat="1" ht="64.5" customHeight="1" x14ac:dyDescent="0.25">
      <c r="A158" s="963"/>
      <c r="B158" s="963"/>
      <c r="C158" s="963"/>
      <c r="D158" s="963"/>
      <c r="E158" s="964"/>
      <c r="F158" s="988"/>
      <c r="G158" s="964" t="s">
        <v>3253</v>
      </c>
      <c r="H158" s="320" t="s">
        <v>3412</v>
      </c>
      <c r="I158" s="306">
        <v>1</v>
      </c>
      <c r="J158" s="988"/>
      <c r="K158" s="963"/>
      <c r="L158" s="963"/>
      <c r="M158" s="963"/>
      <c r="N158" s="981"/>
      <c r="O158" s="959"/>
      <c r="P158" s="1050"/>
      <c r="Q158" s="964"/>
      <c r="R158" s="964"/>
    </row>
    <row r="159" spans="1:18" s="177" customFormat="1" ht="72" customHeight="1" x14ac:dyDescent="0.25">
      <c r="A159" s="963"/>
      <c r="B159" s="963"/>
      <c r="C159" s="963"/>
      <c r="D159" s="963"/>
      <c r="E159" s="964"/>
      <c r="F159" s="988"/>
      <c r="G159" s="964"/>
      <c r="H159" s="320" t="s">
        <v>3413</v>
      </c>
      <c r="I159" s="295">
        <v>15000</v>
      </c>
      <c r="J159" s="988"/>
      <c r="K159" s="963"/>
      <c r="L159" s="963"/>
      <c r="M159" s="963"/>
      <c r="N159" s="981"/>
      <c r="O159" s="1059"/>
      <c r="P159" s="1051"/>
      <c r="Q159" s="964"/>
      <c r="R159" s="964"/>
    </row>
    <row r="160" spans="1:18" s="177" customFormat="1" ht="28.5" customHeight="1" x14ac:dyDescent="0.25">
      <c r="A160" s="963">
        <v>49</v>
      </c>
      <c r="B160" s="963">
        <v>6</v>
      </c>
      <c r="C160" s="963">
        <v>1</v>
      </c>
      <c r="D160" s="963">
        <v>6</v>
      </c>
      <c r="E160" s="964" t="s">
        <v>3422</v>
      </c>
      <c r="F160" s="988" t="s">
        <v>3423</v>
      </c>
      <c r="G160" s="964" t="s">
        <v>400</v>
      </c>
      <c r="H160" s="321" t="s">
        <v>465</v>
      </c>
      <c r="I160" s="306">
        <v>1</v>
      </c>
      <c r="J160" s="988" t="s">
        <v>3424</v>
      </c>
      <c r="K160" s="963"/>
      <c r="L160" s="963" t="s">
        <v>402</v>
      </c>
      <c r="M160" s="963"/>
      <c r="N160" s="981">
        <v>15352.2</v>
      </c>
      <c r="O160" s="958"/>
      <c r="P160" s="1049">
        <v>11179.2</v>
      </c>
      <c r="Q160" s="964" t="s">
        <v>3392</v>
      </c>
      <c r="R160" s="964" t="s">
        <v>3230</v>
      </c>
    </row>
    <row r="161" spans="1:18" s="177" customFormat="1" ht="27" customHeight="1" x14ac:dyDescent="0.25">
      <c r="A161" s="963"/>
      <c r="B161" s="963"/>
      <c r="C161" s="963"/>
      <c r="D161" s="963"/>
      <c r="E161" s="964"/>
      <c r="F161" s="988"/>
      <c r="G161" s="964"/>
      <c r="H161" s="321" t="s">
        <v>1108</v>
      </c>
      <c r="I161" s="306">
        <v>28</v>
      </c>
      <c r="J161" s="988"/>
      <c r="K161" s="963"/>
      <c r="L161" s="963"/>
      <c r="M161" s="963"/>
      <c r="N161" s="981"/>
      <c r="O161" s="959"/>
      <c r="P161" s="1050"/>
      <c r="Q161" s="964"/>
      <c r="R161" s="964"/>
    </row>
    <row r="162" spans="1:18" s="177" customFormat="1" ht="119.25" customHeight="1" x14ac:dyDescent="0.25">
      <c r="A162" s="963"/>
      <c r="B162" s="963"/>
      <c r="C162" s="963"/>
      <c r="D162" s="963"/>
      <c r="E162" s="964"/>
      <c r="F162" s="988"/>
      <c r="G162" s="964"/>
      <c r="H162" s="321" t="s">
        <v>3271</v>
      </c>
      <c r="I162" s="306">
        <v>3</v>
      </c>
      <c r="J162" s="988"/>
      <c r="K162" s="963"/>
      <c r="L162" s="963"/>
      <c r="M162" s="963"/>
      <c r="N162" s="981"/>
      <c r="O162" s="1059"/>
      <c r="P162" s="1051"/>
      <c r="Q162" s="964"/>
      <c r="R162" s="964"/>
    </row>
    <row r="163" spans="1:18" s="177" customFormat="1" ht="79.5" customHeight="1" x14ac:dyDescent="0.25">
      <c r="A163" s="963">
        <v>50</v>
      </c>
      <c r="B163" s="963">
        <v>6</v>
      </c>
      <c r="C163" s="963">
        <v>1</v>
      </c>
      <c r="D163" s="963">
        <v>6</v>
      </c>
      <c r="E163" s="964" t="s">
        <v>3425</v>
      </c>
      <c r="F163" s="1325" t="s">
        <v>3426</v>
      </c>
      <c r="G163" s="958" t="s">
        <v>1311</v>
      </c>
      <c r="H163" s="320" t="s">
        <v>3427</v>
      </c>
      <c r="I163" s="305" t="s">
        <v>3428</v>
      </c>
      <c r="J163" s="1101" t="s">
        <v>3429</v>
      </c>
      <c r="K163" s="963"/>
      <c r="L163" s="963" t="s">
        <v>402</v>
      </c>
      <c r="M163" s="963"/>
      <c r="N163" s="981">
        <v>17989.5</v>
      </c>
      <c r="O163" s="958"/>
      <c r="P163" s="1049">
        <v>15375</v>
      </c>
      <c r="Q163" s="964" t="s">
        <v>3430</v>
      </c>
      <c r="R163" s="964" t="s">
        <v>3431</v>
      </c>
    </row>
    <row r="164" spans="1:18" s="177" customFormat="1" ht="130.5" customHeight="1" x14ac:dyDescent="0.25">
      <c r="A164" s="963"/>
      <c r="B164" s="963"/>
      <c r="C164" s="963"/>
      <c r="D164" s="963"/>
      <c r="E164" s="964"/>
      <c r="F164" s="1325"/>
      <c r="G164" s="1059"/>
      <c r="H164" s="321" t="s">
        <v>1116</v>
      </c>
      <c r="I164" s="306">
        <v>400</v>
      </c>
      <c r="J164" s="1101"/>
      <c r="K164" s="963"/>
      <c r="L164" s="963"/>
      <c r="M164" s="963"/>
      <c r="N164" s="981"/>
      <c r="O164" s="1059"/>
      <c r="P164" s="1051"/>
      <c r="Q164" s="964"/>
      <c r="R164" s="964"/>
    </row>
    <row r="165" spans="1:18" s="177" customFormat="1" ht="62.25" customHeight="1" x14ac:dyDescent="0.25">
      <c r="A165" s="963">
        <v>51</v>
      </c>
      <c r="B165" s="963">
        <v>6</v>
      </c>
      <c r="C165" s="963">
        <v>1</v>
      </c>
      <c r="D165" s="963">
        <v>6</v>
      </c>
      <c r="E165" s="964" t="s">
        <v>3432</v>
      </c>
      <c r="F165" s="988" t="s">
        <v>3433</v>
      </c>
      <c r="G165" s="963" t="s">
        <v>1311</v>
      </c>
      <c r="H165" s="320" t="s">
        <v>3427</v>
      </c>
      <c r="I165" s="306">
        <v>1</v>
      </c>
      <c r="J165" s="1326" t="s">
        <v>3434</v>
      </c>
      <c r="K165" s="963"/>
      <c r="L165" s="963" t="s">
        <v>599</v>
      </c>
      <c r="M165" s="963"/>
      <c r="N165" s="981">
        <v>22304.240000000002</v>
      </c>
      <c r="O165" s="958"/>
      <c r="P165" s="1049">
        <v>19627.64</v>
      </c>
      <c r="Q165" s="960" t="s">
        <v>3249</v>
      </c>
      <c r="R165" s="964" t="s">
        <v>3435</v>
      </c>
    </row>
    <row r="166" spans="1:18" s="177" customFormat="1" ht="27" customHeight="1" x14ac:dyDescent="0.25">
      <c r="A166" s="963"/>
      <c r="B166" s="963"/>
      <c r="C166" s="963"/>
      <c r="D166" s="963"/>
      <c r="E166" s="964"/>
      <c r="F166" s="988"/>
      <c r="G166" s="963"/>
      <c r="H166" s="321" t="s">
        <v>1116</v>
      </c>
      <c r="I166" s="295">
        <v>1000</v>
      </c>
      <c r="J166" s="1327"/>
      <c r="K166" s="963"/>
      <c r="L166" s="963"/>
      <c r="M166" s="963"/>
      <c r="N166" s="981"/>
      <c r="O166" s="1059"/>
      <c r="P166" s="1051"/>
      <c r="Q166" s="961"/>
      <c r="R166" s="964"/>
    </row>
    <row r="167" spans="1:18" s="177" customFormat="1" ht="30" customHeight="1" x14ac:dyDescent="0.25">
      <c r="A167" s="963">
        <v>52</v>
      </c>
      <c r="B167" s="963">
        <v>3</v>
      </c>
      <c r="C167" s="963">
        <v>1</v>
      </c>
      <c r="D167" s="963">
        <v>6</v>
      </c>
      <c r="E167" s="964" t="s">
        <v>3436</v>
      </c>
      <c r="F167" s="988" t="s">
        <v>3437</v>
      </c>
      <c r="G167" s="963" t="s">
        <v>400</v>
      </c>
      <c r="H167" s="301" t="s">
        <v>465</v>
      </c>
      <c r="I167" s="306">
        <v>1</v>
      </c>
      <c r="J167" s="988" t="s">
        <v>3438</v>
      </c>
      <c r="K167" s="963"/>
      <c r="L167" s="963" t="s">
        <v>402</v>
      </c>
      <c r="M167" s="963"/>
      <c r="N167" s="981">
        <v>15685</v>
      </c>
      <c r="O167" s="958"/>
      <c r="P167" s="1049">
        <v>13605</v>
      </c>
      <c r="Q167" s="964" t="s">
        <v>3392</v>
      </c>
      <c r="R167" s="964" t="s">
        <v>3230</v>
      </c>
    </row>
    <row r="168" spans="1:18" s="177" customFormat="1" ht="27" customHeight="1" x14ac:dyDescent="0.25">
      <c r="A168" s="963"/>
      <c r="B168" s="963"/>
      <c r="C168" s="963"/>
      <c r="D168" s="963"/>
      <c r="E168" s="964"/>
      <c r="F168" s="988"/>
      <c r="G168" s="963"/>
      <c r="H168" s="301" t="s">
        <v>3439</v>
      </c>
      <c r="I168" s="306">
        <v>45</v>
      </c>
      <c r="J168" s="988"/>
      <c r="K168" s="963"/>
      <c r="L168" s="963"/>
      <c r="M168" s="963"/>
      <c r="N168" s="981"/>
      <c r="O168" s="959"/>
      <c r="P168" s="1050"/>
      <c r="Q168" s="964"/>
      <c r="R168" s="964"/>
    </row>
    <row r="169" spans="1:18" s="177" customFormat="1" ht="156.75" customHeight="1" x14ac:dyDescent="0.25">
      <c r="A169" s="963"/>
      <c r="B169" s="963"/>
      <c r="C169" s="963"/>
      <c r="D169" s="963"/>
      <c r="E169" s="964"/>
      <c r="F169" s="988"/>
      <c r="G169" s="963"/>
      <c r="H169" s="301" t="s">
        <v>3271</v>
      </c>
      <c r="I169" s="306">
        <v>2</v>
      </c>
      <c r="J169" s="988"/>
      <c r="K169" s="963"/>
      <c r="L169" s="963"/>
      <c r="M169" s="963"/>
      <c r="N169" s="981"/>
      <c r="O169" s="1059"/>
      <c r="P169" s="1051"/>
      <c r="Q169" s="964"/>
      <c r="R169" s="964"/>
    </row>
    <row r="170" spans="1:18" s="177" customFormat="1" ht="30.75" customHeight="1" x14ac:dyDescent="0.25">
      <c r="A170" s="963">
        <v>53</v>
      </c>
      <c r="B170" s="963">
        <v>6</v>
      </c>
      <c r="C170" s="963">
        <v>1</v>
      </c>
      <c r="D170" s="963">
        <v>6</v>
      </c>
      <c r="E170" s="964" t="s">
        <v>3440</v>
      </c>
      <c r="F170" s="988" t="s">
        <v>3441</v>
      </c>
      <c r="G170" s="964" t="s">
        <v>1311</v>
      </c>
      <c r="H170" s="320" t="s">
        <v>3427</v>
      </c>
      <c r="I170" s="306">
        <v>4</v>
      </c>
      <c r="J170" s="988" t="s">
        <v>3442</v>
      </c>
      <c r="K170" s="963"/>
      <c r="L170" s="963" t="s">
        <v>402</v>
      </c>
      <c r="M170" s="963"/>
      <c r="N170" s="981">
        <v>24190</v>
      </c>
      <c r="O170" s="958"/>
      <c r="P170" s="1049">
        <v>20176</v>
      </c>
      <c r="Q170" s="964" t="s">
        <v>3392</v>
      </c>
      <c r="R170" s="964" t="s">
        <v>3230</v>
      </c>
    </row>
    <row r="171" spans="1:18" s="177" customFormat="1" ht="117" customHeight="1" x14ac:dyDescent="0.25">
      <c r="A171" s="963"/>
      <c r="B171" s="963"/>
      <c r="C171" s="963"/>
      <c r="D171" s="963"/>
      <c r="E171" s="964"/>
      <c r="F171" s="988"/>
      <c r="G171" s="964"/>
      <c r="H171" s="301" t="s">
        <v>1116</v>
      </c>
      <c r="I171" s="306">
        <v>55</v>
      </c>
      <c r="J171" s="988"/>
      <c r="K171" s="963"/>
      <c r="L171" s="963"/>
      <c r="M171" s="963"/>
      <c r="N171" s="981"/>
      <c r="O171" s="1059"/>
      <c r="P171" s="1051"/>
      <c r="Q171" s="964"/>
      <c r="R171" s="964"/>
    </row>
    <row r="172" spans="1:18" s="177" customFormat="1" ht="29.25" customHeight="1" x14ac:dyDescent="0.25">
      <c r="A172" s="963">
        <v>54</v>
      </c>
      <c r="B172" s="963">
        <v>6</v>
      </c>
      <c r="C172" s="963">
        <v>1</v>
      </c>
      <c r="D172" s="963">
        <v>6</v>
      </c>
      <c r="E172" s="964" t="s">
        <v>3443</v>
      </c>
      <c r="F172" s="986" t="s">
        <v>3444</v>
      </c>
      <c r="G172" s="963" t="s">
        <v>400</v>
      </c>
      <c r="H172" s="301" t="s">
        <v>465</v>
      </c>
      <c r="I172" s="306">
        <v>1</v>
      </c>
      <c r="J172" s="1326" t="s">
        <v>3445</v>
      </c>
      <c r="K172" s="963"/>
      <c r="L172" s="963" t="s">
        <v>402</v>
      </c>
      <c r="M172" s="963"/>
      <c r="N172" s="981">
        <v>23412.09</v>
      </c>
      <c r="O172" s="963"/>
      <c r="P172" s="981">
        <v>20112.09</v>
      </c>
      <c r="Q172" s="964" t="s">
        <v>3446</v>
      </c>
      <c r="R172" s="964" t="s">
        <v>3447</v>
      </c>
    </row>
    <row r="173" spans="1:18" s="177" customFormat="1" ht="27" customHeight="1" x14ac:dyDescent="0.25">
      <c r="A173" s="963"/>
      <c r="B173" s="963"/>
      <c r="C173" s="963"/>
      <c r="D173" s="963"/>
      <c r="E173" s="964"/>
      <c r="F173" s="986"/>
      <c r="G173" s="963"/>
      <c r="H173" s="301" t="s">
        <v>1116</v>
      </c>
      <c r="I173" s="306">
        <v>20</v>
      </c>
      <c r="J173" s="1327"/>
      <c r="K173" s="963"/>
      <c r="L173" s="963"/>
      <c r="M173" s="963"/>
      <c r="N173" s="981"/>
      <c r="O173" s="963"/>
      <c r="P173" s="981"/>
      <c r="Q173" s="964"/>
      <c r="R173" s="964"/>
    </row>
    <row r="174" spans="1:18" s="177" customFormat="1" ht="27" customHeight="1" x14ac:dyDescent="0.25">
      <c r="A174" s="963"/>
      <c r="B174" s="963"/>
      <c r="C174" s="963"/>
      <c r="D174" s="963"/>
      <c r="E174" s="964"/>
      <c r="F174" s="986"/>
      <c r="G174" s="963"/>
      <c r="H174" s="301" t="s">
        <v>3448</v>
      </c>
      <c r="I174" s="306">
        <v>20</v>
      </c>
      <c r="J174" s="1327"/>
      <c r="K174" s="963"/>
      <c r="L174" s="963"/>
      <c r="M174" s="963"/>
      <c r="N174" s="981"/>
      <c r="O174" s="963"/>
      <c r="P174" s="981"/>
      <c r="Q174" s="964"/>
      <c r="R174" s="964"/>
    </row>
    <row r="175" spans="1:18" s="177" customFormat="1" ht="27" customHeight="1" x14ac:dyDescent="0.25">
      <c r="A175" s="958">
        <v>55</v>
      </c>
      <c r="B175" s="958">
        <v>1</v>
      </c>
      <c r="C175" s="958">
        <v>1</v>
      </c>
      <c r="D175" s="958">
        <v>6</v>
      </c>
      <c r="E175" s="969" t="s">
        <v>3449</v>
      </c>
      <c r="F175" s="1000" t="s">
        <v>3450</v>
      </c>
      <c r="G175" s="963" t="s">
        <v>400</v>
      </c>
      <c r="H175" s="301" t="s">
        <v>465</v>
      </c>
      <c r="I175" s="306">
        <v>2</v>
      </c>
      <c r="J175" s="1000" t="s">
        <v>3451</v>
      </c>
      <c r="K175" s="958"/>
      <c r="L175" s="958" t="s">
        <v>424</v>
      </c>
      <c r="M175" s="958"/>
      <c r="N175" s="1049">
        <v>57157.2</v>
      </c>
      <c r="O175" s="958"/>
      <c r="P175" s="1049">
        <v>51197.599999999999</v>
      </c>
      <c r="Q175" s="969" t="s">
        <v>3452</v>
      </c>
      <c r="R175" s="969" t="s">
        <v>3352</v>
      </c>
    </row>
    <row r="176" spans="1:18" s="177" customFormat="1" ht="27" customHeight="1" x14ac:dyDescent="0.25">
      <c r="A176" s="959"/>
      <c r="B176" s="959"/>
      <c r="C176" s="959"/>
      <c r="D176" s="959"/>
      <c r="E176" s="970"/>
      <c r="F176" s="1169"/>
      <c r="G176" s="963"/>
      <c r="H176" s="301" t="s">
        <v>3439</v>
      </c>
      <c r="I176" s="306">
        <v>60</v>
      </c>
      <c r="J176" s="1169"/>
      <c r="K176" s="959"/>
      <c r="L176" s="959"/>
      <c r="M176" s="959"/>
      <c r="N176" s="1050"/>
      <c r="O176" s="959"/>
      <c r="P176" s="1050"/>
      <c r="Q176" s="970"/>
      <c r="R176" s="970"/>
    </row>
    <row r="177" spans="1:18" s="177" customFormat="1" ht="31.5" customHeight="1" x14ac:dyDescent="0.25">
      <c r="A177" s="959"/>
      <c r="B177" s="959"/>
      <c r="C177" s="959"/>
      <c r="D177" s="959"/>
      <c r="E177" s="970"/>
      <c r="F177" s="1169"/>
      <c r="G177" s="958" t="s">
        <v>1223</v>
      </c>
      <c r="H177" s="301" t="s">
        <v>1293</v>
      </c>
      <c r="I177" s="306">
        <v>2</v>
      </c>
      <c r="J177" s="1169"/>
      <c r="K177" s="959"/>
      <c r="L177" s="959"/>
      <c r="M177" s="959"/>
      <c r="N177" s="1050"/>
      <c r="O177" s="959"/>
      <c r="P177" s="1050"/>
      <c r="Q177" s="970"/>
      <c r="R177" s="970"/>
    </row>
    <row r="178" spans="1:18" s="177" customFormat="1" ht="53.25" customHeight="1" x14ac:dyDescent="0.25">
      <c r="A178" s="959"/>
      <c r="B178" s="959"/>
      <c r="C178" s="959"/>
      <c r="D178" s="959"/>
      <c r="E178" s="970"/>
      <c r="F178" s="1169"/>
      <c r="G178" s="959"/>
      <c r="H178" s="301" t="s">
        <v>1294</v>
      </c>
      <c r="I178" s="306">
        <v>5</v>
      </c>
      <c r="J178" s="1169"/>
      <c r="K178" s="959"/>
      <c r="L178" s="959"/>
      <c r="M178" s="959"/>
      <c r="N178" s="1050"/>
      <c r="O178" s="959"/>
      <c r="P178" s="1050"/>
      <c r="Q178" s="970"/>
      <c r="R178" s="970"/>
    </row>
    <row r="179" spans="1:18" s="177" customFormat="1" ht="30.75" customHeight="1" x14ac:dyDescent="0.25">
      <c r="A179" s="1059"/>
      <c r="B179" s="1059"/>
      <c r="C179" s="1059"/>
      <c r="D179" s="1059"/>
      <c r="E179" s="971"/>
      <c r="F179" s="1001"/>
      <c r="G179" s="1059"/>
      <c r="H179" s="301" t="s">
        <v>1295</v>
      </c>
      <c r="I179" s="306" t="s">
        <v>3453</v>
      </c>
      <c r="J179" s="1001"/>
      <c r="K179" s="1059"/>
      <c r="L179" s="1059"/>
      <c r="M179" s="1059"/>
      <c r="N179" s="1051"/>
      <c r="O179" s="1059"/>
      <c r="P179" s="1051"/>
      <c r="Q179" s="971"/>
      <c r="R179" s="971"/>
    </row>
    <row r="180" spans="1:18" s="177" customFormat="1" ht="42" customHeight="1" x14ac:dyDescent="0.25">
      <c r="A180" s="963">
        <v>56</v>
      </c>
      <c r="B180" s="963">
        <v>1</v>
      </c>
      <c r="C180" s="963">
        <v>1</v>
      </c>
      <c r="D180" s="963">
        <v>6</v>
      </c>
      <c r="E180" s="964" t="s">
        <v>3454</v>
      </c>
      <c r="F180" s="988" t="s">
        <v>3455</v>
      </c>
      <c r="G180" s="963" t="s">
        <v>1311</v>
      </c>
      <c r="H180" s="320" t="s">
        <v>3427</v>
      </c>
      <c r="I180" s="306">
        <v>1</v>
      </c>
      <c r="J180" s="988" t="s">
        <v>3456</v>
      </c>
      <c r="K180" s="963"/>
      <c r="L180" s="963" t="s">
        <v>407</v>
      </c>
      <c r="M180" s="963"/>
      <c r="N180" s="981">
        <v>76054.710000000006</v>
      </c>
      <c r="O180" s="958"/>
      <c r="P180" s="1049">
        <v>61384.31</v>
      </c>
      <c r="Q180" s="964" t="s">
        <v>3457</v>
      </c>
      <c r="R180" s="964" t="s">
        <v>3458</v>
      </c>
    </row>
    <row r="181" spans="1:18" s="177" customFormat="1" ht="27" customHeight="1" x14ac:dyDescent="0.25">
      <c r="A181" s="963"/>
      <c r="B181" s="963"/>
      <c r="C181" s="963"/>
      <c r="D181" s="963"/>
      <c r="E181" s="964"/>
      <c r="F181" s="988"/>
      <c r="G181" s="963"/>
      <c r="H181" s="301" t="s">
        <v>1116</v>
      </c>
      <c r="I181" s="306">
        <v>20</v>
      </c>
      <c r="J181" s="988"/>
      <c r="K181" s="963"/>
      <c r="L181" s="963"/>
      <c r="M181" s="963"/>
      <c r="N181" s="981"/>
      <c r="O181" s="959"/>
      <c r="P181" s="1050"/>
      <c r="Q181" s="964"/>
      <c r="R181" s="964"/>
    </row>
    <row r="182" spans="1:18" s="177" customFormat="1" ht="27" customHeight="1" x14ac:dyDescent="0.25">
      <c r="A182" s="963"/>
      <c r="B182" s="963"/>
      <c r="C182" s="963"/>
      <c r="D182" s="963"/>
      <c r="E182" s="964"/>
      <c r="F182" s="988"/>
      <c r="G182" s="963"/>
      <c r="H182" s="301" t="s">
        <v>3271</v>
      </c>
      <c r="I182" s="306">
        <v>2</v>
      </c>
      <c r="J182" s="988"/>
      <c r="K182" s="963"/>
      <c r="L182" s="963"/>
      <c r="M182" s="963"/>
      <c r="N182" s="981"/>
      <c r="O182" s="959"/>
      <c r="P182" s="1050"/>
      <c r="Q182" s="964"/>
      <c r="R182" s="964"/>
    </row>
    <row r="183" spans="1:18" s="177" customFormat="1" ht="27" customHeight="1" x14ac:dyDescent="0.25">
      <c r="A183" s="963"/>
      <c r="B183" s="963"/>
      <c r="C183" s="963"/>
      <c r="D183" s="963"/>
      <c r="E183" s="964"/>
      <c r="F183" s="988"/>
      <c r="G183" s="963"/>
      <c r="H183" s="301" t="s">
        <v>3459</v>
      </c>
      <c r="I183" s="306">
        <v>10</v>
      </c>
      <c r="J183" s="988"/>
      <c r="K183" s="963"/>
      <c r="L183" s="963"/>
      <c r="M183" s="963"/>
      <c r="N183" s="981"/>
      <c r="O183" s="959"/>
      <c r="P183" s="1050"/>
      <c r="Q183" s="964"/>
      <c r="R183" s="964"/>
    </row>
    <row r="184" spans="1:18" s="177" customFormat="1" ht="27" customHeight="1" x14ac:dyDescent="0.25">
      <c r="A184" s="963"/>
      <c r="B184" s="963"/>
      <c r="C184" s="963"/>
      <c r="D184" s="963"/>
      <c r="E184" s="964"/>
      <c r="F184" s="988"/>
      <c r="G184" s="963" t="s">
        <v>400</v>
      </c>
      <c r="H184" s="301" t="s">
        <v>465</v>
      </c>
      <c r="I184" s="306">
        <v>1</v>
      </c>
      <c r="J184" s="988"/>
      <c r="K184" s="963"/>
      <c r="L184" s="963"/>
      <c r="M184" s="963"/>
      <c r="N184" s="981"/>
      <c r="O184" s="959"/>
      <c r="P184" s="1050"/>
      <c r="Q184" s="964"/>
      <c r="R184" s="964"/>
    </row>
    <row r="185" spans="1:18" s="177" customFormat="1" ht="27" customHeight="1" x14ac:dyDescent="0.25">
      <c r="A185" s="963"/>
      <c r="B185" s="963"/>
      <c r="C185" s="963"/>
      <c r="D185" s="963"/>
      <c r="E185" s="964"/>
      <c r="F185" s="988"/>
      <c r="G185" s="963"/>
      <c r="H185" s="301" t="s">
        <v>3439</v>
      </c>
      <c r="I185" s="306">
        <v>20</v>
      </c>
      <c r="J185" s="988"/>
      <c r="K185" s="963"/>
      <c r="L185" s="963"/>
      <c r="M185" s="963"/>
      <c r="N185" s="981"/>
      <c r="O185" s="959"/>
      <c r="P185" s="1050"/>
      <c r="Q185" s="964"/>
      <c r="R185" s="964"/>
    </row>
    <row r="186" spans="1:18" s="177" customFormat="1" ht="27" customHeight="1" x14ac:dyDescent="0.25">
      <c r="A186" s="963"/>
      <c r="B186" s="963"/>
      <c r="C186" s="963"/>
      <c r="D186" s="963"/>
      <c r="E186" s="964"/>
      <c r="F186" s="988"/>
      <c r="G186" s="963"/>
      <c r="H186" s="301" t="s">
        <v>3271</v>
      </c>
      <c r="I186" s="306">
        <v>2</v>
      </c>
      <c r="J186" s="988"/>
      <c r="K186" s="963"/>
      <c r="L186" s="963"/>
      <c r="M186" s="963"/>
      <c r="N186" s="981"/>
      <c r="O186" s="959"/>
      <c r="P186" s="1050"/>
      <c r="Q186" s="964"/>
      <c r="R186" s="964"/>
    </row>
    <row r="187" spans="1:18" s="177" customFormat="1" ht="27" customHeight="1" x14ac:dyDescent="0.25">
      <c r="A187" s="963"/>
      <c r="B187" s="963"/>
      <c r="C187" s="963"/>
      <c r="D187" s="963"/>
      <c r="E187" s="964"/>
      <c r="F187" s="988"/>
      <c r="G187" s="963"/>
      <c r="H187" s="301" t="s">
        <v>3459</v>
      </c>
      <c r="I187" s="306">
        <v>10</v>
      </c>
      <c r="J187" s="988"/>
      <c r="K187" s="963"/>
      <c r="L187" s="963"/>
      <c r="M187" s="963"/>
      <c r="N187" s="981"/>
      <c r="O187" s="959"/>
      <c r="P187" s="1050"/>
      <c r="Q187" s="964"/>
      <c r="R187" s="964"/>
    </row>
    <row r="188" spans="1:18" s="177" customFormat="1" ht="27" customHeight="1" x14ac:dyDescent="0.25">
      <c r="A188" s="963"/>
      <c r="B188" s="963"/>
      <c r="C188" s="963"/>
      <c r="D188" s="963"/>
      <c r="E188" s="964"/>
      <c r="F188" s="988"/>
      <c r="G188" s="307" t="s">
        <v>1320</v>
      </c>
      <c r="H188" s="320" t="s">
        <v>1118</v>
      </c>
      <c r="I188" s="306">
        <v>1</v>
      </c>
      <c r="J188" s="988"/>
      <c r="K188" s="963"/>
      <c r="L188" s="963"/>
      <c r="M188" s="963"/>
      <c r="N188" s="981"/>
      <c r="O188" s="959"/>
      <c r="P188" s="1050"/>
      <c r="Q188" s="964"/>
      <c r="R188" s="964"/>
    </row>
    <row r="189" spans="1:18" s="177" customFormat="1" ht="27" customHeight="1" x14ac:dyDescent="0.25">
      <c r="A189" s="963"/>
      <c r="B189" s="963"/>
      <c r="C189" s="963"/>
      <c r="D189" s="963"/>
      <c r="E189" s="964"/>
      <c r="F189" s="988"/>
      <c r="G189" s="963" t="s">
        <v>1326</v>
      </c>
      <c r="H189" s="301" t="s">
        <v>1327</v>
      </c>
      <c r="I189" s="319">
        <v>1</v>
      </c>
      <c r="J189" s="988"/>
      <c r="K189" s="963"/>
      <c r="L189" s="963"/>
      <c r="M189" s="963"/>
      <c r="N189" s="981"/>
      <c r="O189" s="959"/>
      <c r="P189" s="1050"/>
      <c r="Q189" s="964"/>
      <c r="R189" s="964"/>
    </row>
    <row r="190" spans="1:18" s="177" customFormat="1" ht="27" customHeight="1" x14ac:dyDescent="0.25">
      <c r="A190" s="963"/>
      <c r="B190" s="963"/>
      <c r="C190" s="963"/>
      <c r="D190" s="963"/>
      <c r="E190" s="964"/>
      <c r="F190" s="988"/>
      <c r="G190" s="963"/>
      <c r="H190" s="301" t="s">
        <v>3460</v>
      </c>
      <c r="I190" s="306">
        <v>100</v>
      </c>
      <c r="J190" s="988"/>
      <c r="K190" s="963"/>
      <c r="L190" s="963"/>
      <c r="M190" s="963"/>
      <c r="N190" s="981"/>
      <c r="O190" s="1059"/>
      <c r="P190" s="1051"/>
      <c r="Q190" s="964"/>
      <c r="R190" s="964"/>
    </row>
    <row r="191" spans="1:18" s="177" customFormat="1" ht="36" customHeight="1" x14ac:dyDescent="0.25">
      <c r="A191" s="958">
        <v>57</v>
      </c>
      <c r="B191" s="958">
        <v>3</v>
      </c>
      <c r="C191" s="958">
        <v>1</v>
      </c>
      <c r="D191" s="958">
        <v>9</v>
      </c>
      <c r="E191" s="969" t="s">
        <v>3461</v>
      </c>
      <c r="F191" s="1330" t="s">
        <v>3462</v>
      </c>
      <c r="G191" s="963" t="s">
        <v>1311</v>
      </c>
      <c r="H191" s="301" t="s">
        <v>3463</v>
      </c>
      <c r="I191" s="306">
        <v>1</v>
      </c>
      <c r="J191" s="1000" t="s">
        <v>3464</v>
      </c>
      <c r="K191" s="958"/>
      <c r="L191" s="958" t="s">
        <v>424</v>
      </c>
      <c r="M191" s="958"/>
      <c r="N191" s="1049">
        <v>12760.68</v>
      </c>
      <c r="O191" s="958"/>
      <c r="P191" s="1049">
        <v>10864.08</v>
      </c>
      <c r="Q191" s="969" t="s">
        <v>3249</v>
      </c>
      <c r="R191" s="969" t="s">
        <v>3435</v>
      </c>
    </row>
    <row r="192" spans="1:18" s="177" customFormat="1" ht="27" customHeight="1" x14ac:dyDescent="0.25">
      <c r="A192" s="959"/>
      <c r="B192" s="959"/>
      <c r="C192" s="959"/>
      <c r="D192" s="959"/>
      <c r="E192" s="970"/>
      <c r="F192" s="1331"/>
      <c r="G192" s="963"/>
      <c r="H192" s="301" t="s">
        <v>1116</v>
      </c>
      <c r="I192" s="306">
        <v>20</v>
      </c>
      <c r="J192" s="1169"/>
      <c r="K192" s="959"/>
      <c r="L192" s="959"/>
      <c r="M192" s="959"/>
      <c r="N192" s="1050"/>
      <c r="O192" s="959"/>
      <c r="P192" s="1050"/>
      <c r="Q192" s="970"/>
      <c r="R192" s="970"/>
    </row>
    <row r="193" spans="1:18" s="177" customFormat="1" ht="27" customHeight="1" x14ac:dyDescent="0.25">
      <c r="A193" s="959"/>
      <c r="B193" s="959"/>
      <c r="C193" s="959"/>
      <c r="D193" s="959"/>
      <c r="E193" s="970"/>
      <c r="F193" s="1331"/>
      <c r="G193" s="958" t="s">
        <v>1315</v>
      </c>
      <c r="H193" s="320" t="s">
        <v>3465</v>
      </c>
      <c r="I193" s="306">
        <v>1</v>
      </c>
      <c r="J193" s="1169"/>
      <c r="K193" s="959"/>
      <c r="L193" s="959"/>
      <c r="M193" s="959"/>
      <c r="N193" s="1050"/>
      <c r="O193" s="959"/>
      <c r="P193" s="1050"/>
      <c r="Q193" s="970"/>
      <c r="R193" s="970"/>
    </row>
    <row r="194" spans="1:18" s="177" customFormat="1" ht="49.5" customHeight="1" x14ac:dyDescent="0.25">
      <c r="A194" s="1059"/>
      <c r="B194" s="1059"/>
      <c r="C194" s="1059"/>
      <c r="D194" s="1059"/>
      <c r="E194" s="971"/>
      <c r="F194" s="1332"/>
      <c r="G194" s="1059"/>
      <c r="H194" s="320" t="s">
        <v>3299</v>
      </c>
      <c r="I194" s="295">
        <v>3000</v>
      </c>
      <c r="J194" s="1001"/>
      <c r="K194" s="1059"/>
      <c r="L194" s="1059"/>
      <c r="M194" s="1059"/>
      <c r="N194" s="1051"/>
      <c r="O194" s="1059"/>
      <c r="P194" s="1051"/>
      <c r="Q194" s="971"/>
      <c r="R194" s="971"/>
    </row>
    <row r="195" spans="1:18" s="177" customFormat="1" ht="126" customHeight="1" x14ac:dyDescent="0.25">
      <c r="A195" s="963">
        <v>58</v>
      </c>
      <c r="B195" s="963">
        <v>3</v>
      </c>
      <c r="C195" s="963">
        <v>1</v>
      </c>
      <c r="D195" s="963">
        <v>9</v>
      </c>
      <c r="E195" s="964" t="s">
        <v>3466</v>
      </c>
      <c r="F195" s="1328" t="s">
        <v>3467</v>
      </c>
      <c r="G195" s="964" t="s">
        <v>1315</v>
      </c>
      <c r="H195" s="320" t="s">
        <v>3465</v>
      </c>
      <c r="I195" s="306">
        <v>1</v>
      </c>
      <c r="J195" s="988" t="s">
        <v>3468</v>
      </c>
      <c r="K195" s="963"/>
      <c r="L195" s="963" t="s">
        <v>696</v>
      </c>
      <c r="M195" s="963"/>
      <c r="N195" s="981">
        <v>46655.3</v>
      </c>
      <c r="O195" s="958"/>
      <c r="P195" s="1049">
        <v>16989.900000000001</v>
      </c>
      <c r="Q195" s="964" t="s">
        <v>3297</v>
      </c>
      <c r="R195" s="964" t="s">
        <v>3469</v>
      </c>
    </row>
    <row r="196" spans="1:18" s="177" customFormat="1" ht="150" customHeight="1" x14ac:dyDescent="0.25">
      <c r="A196" s="963"/>
      <c r="B196" s="963"/>
      <c r="C196" s="963"/>
      <c r="D196" s="963"/>
      <c r="E196" s="964"/>
      <c r="F196" s="1329"/>
      <c r="G196" s="964"/>
      <c r="H196" s="320" t="s">
        <v>3299</v>
      </c>
      <c r="I196" s="295">
        <v>7000</v>
      </c>
      <c r="J196" s="988"/>
      <c r="K196" s="963"/>
      <c r="L196" s="963"/>
      <c r="M196" s="963"/>
      <c r="N196" s="981"/>
      <c r="O196" s="1059"/>
      <c r="P196" s="1051"/>
      <c r="Q196" s="964"/>
      <c r="R196" s="964"/>
    </row>
    <row r="197" spans="1:18" s="177" customFormat="1" ht="32.25" customHeight="1" x14ac:dyDescent="0.25">
      <c r="A197" s="963">
        <v>59</v>
      </c>
      <c r="B197" s="963">
        <v>3</v>
      </c>
      <c r="C197" s="963">
        <v>1</v>
      </c>
      <c r="D197" s="963">
        <v>9</v>
      </c>
      <c r="E197" s="964" t="s">
        <v>3470</v>
      </c>
      <c r="F197" s="988" t="s">
        <v>3471</v>
      </c>
      <c r="G197" s="963" t="s">
        <v>3278</v>
      </c>
      <c r="H197" s="301" t="s">
        <v>3418</v>
      </c>
      <c r="I197" s="306">
        <v>1</v>
      </c>
      <c r="J197" s="988" t="s">
        <v>3472</v>
      </c>
      <c r="K197" s="963"/>
      <c r="L197" s="963" t="s">
        <v>424</v>
      </c>
      <c r="M197" s="963"/>
      <c r="N197" s="981">
        <v>25070.34</v>
      </c>
      <c r="O197" s="958"/>
      <c r="P197" s="1049">
        <v>21459.78</v>
      </c>
      <c r="Q197" s="963" t="s">
        <v>3306</v>
      </c>
      <c r="R197" s="964" t="s">
        <v>3473</v>
      </c>
    </row>
    <row r="198" spans="1:18" s="177" customFormat="1" ht="30" customHeight="1" x14ac:dyDescent="0.25">
      <c r="A198" s="963"/>
      <c r="B198" s="963"/>
      <c r="C198" s="963"/>
      <c r="D198" s="963"/>
      <c r="E198" s="964"/>
      <c r="F198" s="988"/>
      <c r="G198" s="963"/>
      <c r="H198" s="301" t="s">
        <v>1116</v>
      </c>
      <c r="I198" s="306">
        <v>100</v>
      </c>
      <c r="J198" s="988"/>
      <c r="K198" s="963"/>
      <c r="L198" s="963"/>
      <c r="M198" s="963"/>
      <c r="N198" s="981"/>
      <c r="O198" s="959"/>
      <c r="P198" s="1050"/>
      <c r="Q198" s="963"/>
      <c r="R198" s="964"/>
    </row>
    <row r="199" spans="1:18" s="177" customFormat="1" ht="37.5" customHeight="1" x14ac:dyDescent="0.25">
      <c r="A199" s="963"/>
      <c r="B199" s="963"/>
      <c r="C199" s="963"/>
      <c r="D199" s="963"/>
      <c r="E199" s="964"/>
      <c r="F199" s="988"/>
      <c r="G199" s="307" t="s">
        <v>1320</v>
      </c>
      <c r="H199" s="320" t="s">
        <v>1118</v>
      </c>
      <c r="I199" s="306">
        <v>3</v>
      </c>
      <c r="J199" s="988"/>
      <c r="K199" s="963"/>
      <c r="L199" s="963"/>
      <c r="M199" s="963"/>
      <c r="N199" s="981"/>
      <c r="O199" s="959"/>
      <c r="P199" s="1050"/>
      <c r="Q199" s="963"/>
      <c r="R199" s="964"/>
    </row>
    <row r="200" spans="1:18" s="177" customFormat="1" ht="33.75" customHeight="1" x14ac:dyDescent="0.25">
      <c r="A200" s="963"/>
      <c r="B200" s="963"/>
      <c r="C200" s="963"/>
      <c r="D200" s="963"/>
      <c r="E200" s="964"/>
      <c r="F200" s="988"/>
      <c r="G200" s="963" t="s">
        <v>1322</v>
      </c>
      <c r="H200" s="320" t="s">
        <v>3414</v>
      </c>
      <c r="I200" s="306">
        <v>1</v>
      </c>
      <c r="J200" s="988"/>
      <c r="K200" s="963"/>
      <c r="L200" s="963"/>
      <c r="M200" s="963"/>
      <c r="N200" s="981"/>
      <c r="O200" s="959"/>
      <c r="P200" s="1050"/>
      <c r="Q200" s="963"/>
      <c r="R200" s="964"/>
    </row>
    <row r="201" spans="1:18" s="177" customFormat="1" ht="45" customHeight="1" x14ac:dyDescent="0.25">
      <c r="A201" s="963"/>
      <c r="B201" s="963"/>
      <c r="C201" s="963"/>
      <c r="D201" s="963"/>
      <c r="E201" s="964"/>
      <c r="F201" s="988"/>
      <c r="G201" s="963"/>
      <c r="H201" s="410" t="s">
        <v>3415</v>
      </c>
      <c r="I201" s="411">
        <v>1000</v>
      </c>
      <c r="J201" s="988"/>
      <c r="K201" s="963"/>
      <c r="L201" s="963"/>
      <c r="M201" s="963"/>
      <c r="N201" s="981"/>
      <c r="O201" s="959"/>
      <c r="P201" s="1050"/>
      <c r="Q201" s="963"/>
      <c r="R201" s="964"/>
    </row>
    <row r="202" spans="1:18" s="177" customFormat="1" ht="32.25" customHeight="1" x14ac:dyDescent="0.25">
      <c r="A202" s="963"/>
      <c r="B202" s="963"/>
      <c r="C202" s="963"/>
      <c r="D202" s="963"/>
      <c r="E202" s="964"/>
      <c r="F202" s="988"/>
      <c r="G202" s="963" t="s">
        <v>1326</v>
      </c>
      <c r="H202" s="301" t="s">
        <v>1327</v>
      </c>
      <c r="I202" s="306">
        <v>1</v>
      </c>
      <c r="J202" s="988"/>
      <c r="K202" s="963"/>
      <c r="L202" s="963"/>
      <c r="M202" s="963"/>
      <c r="N202" s="981"/>
      <c r="O202" s="959"/>
      <c r="P202" s="1050"/>
      <c r="Q202" s="963"/>
      <c r="R202" s="964"/>
    </row>
    <row r="203" spans="1:18" s="177" customFormat="1" ht="31.5" customHeight="1" x14ac:dyDescent="0.25">
      <c r="A203" s="963"/>
      <c r="B203" s="963"/>
      <c r="C203" s="963"/>
      <c r="D203" s="963"/>
      <c r="E203" s="964"/>
      <c r="F203" s="988"/>
      <c r="G203" s="963"/>
      <c r="H203" s="301" t="s">
        <v>3460</v>
      </c>
      <c r="I203" s="305">
        <v>7</v>
      </c>
      <c r="J203" s="988"/>
      <c r="K203" s="963"/>
      <c r="L203" s="963"/>
      <c r="M203" s="963"/>
      <c r="N203" s="981"/>
      <c r="O203" s="959"/>
      <c r="P203" s="1050"/>
      <c r="Q203" s="963"/>
      <c r="R203" s="964"/>
    </row>
    <row r="204" spans="1:18" s="177" customFormat="1" ht="32.25" customHeight="1" x14ac:dyDescent="0.25">
      <c r="A204" s="963"/>
      <c r="B204" s="963"/>
      <c r="C204" s="963"/>
      <c r="D204" s="963"/>
      <c r="E204" s="964"/>
      <c r="F204" s="988"/>
      <c r="G204" s="963" t="s">
        <v>3311</v>
      </c>
      <c r="H204" s="301" t="s">
        <v>3474</v>
      </c>
      <c r="I204" s="306">
        <v>10</v>
      </c>
      <c r="J204" s="988"/>
      <c r="K204" s="963"/>
      <c r="L204" s="963"/>
      <c r="M204" s="963"/>
      <c r="N204" s="981"/>
      <c r="O204" s="959"/>
      <c r="P204" s="1050"/>
      <c r="Q204" s="963"/>
      <c r="R204" s="964"/>
    </row>
    <row r="205" spans="1:18" s="177" customFormat="1" ht="33.75" customHeight="1" x14ac:dyDescent="0.25">
      <c r="A205" s="963"/>
      <c r="B205" s="963"/>
      <c r="C205" s="963"/>
      <c r="D205" s="963"/>
      <c r="E205" s="964"/>
      <c r="F205" s="988"/>
      <c r="G205" s="963"/>
      <c r="H205" s="301" t="s">
        <v>3475</v>
      </c>
      <c r="I205" s="306">
        <v>3</v>
      </c>
      <c r="J205" s="988"/>
      <c r="K205" s="963"/>
      <c r="L205" s="963"/>
      <c r="M205" s="963"/>
      <c r="N205" s="981"/>
      <c r="O205" s="959"/>
      <c r="P205" s="1050"/>
      <c r="Q205" s="963"/>
      <c r="R205" s="964"/>
    </row>
    <row r="206" spans="1:18" s="177" customFormat="1" ht="27" customHeight="1" x14ac:dyDescent="0.25">
      <c r="A206" s="963"/>
      <c r="B206" s="963"/>
      <c r="C206" s="963"/>
      <c r="D206" s="963"/>
      <c r="E206" s="964"/>
      <c r="F206" s="988"/>
      <c r="G206" s="963"/>
      <c r="H206" s="50" t="s">
        <v>3476</v>
      </c>
      <c r="I206" s="306">
        <v>20</v>
      </c>
      <c r="J206" s="988"/>
      <c r="K206" s="963"/>
      <c r="L206" s="963"/>
      <c r="M206" s="963"/>
      <c r="N206" s="981"/>
      <c r="O206" s="1059"/>
      <c r="P206" s="1051"/>
      <c r="Q206" s="963"/>
      <c r="R206" s="964"/>
    </row>
    <row r="207" spans="1:18" s="177" customFormat="1" ht="30.75" customHeight="1" x14ac:dyDescent="0.25">
      <c r="A207" s="963">
        <v>60</v>
      </c>
      <c r="B207" s="963">
        <v>6</v>
      </c>
      <c r="C207" s="963">
        <v>2.2999999999999998</v>
      </c>
      <c r="D207" s="963">
        <v>10</v>
      </c>
      <c r="E207" s="964" t="s">
        <v>3477</v>
      </c>
      <c r="F207" s="988" t="s">
        <v>3478</v>
      </c>
      <c r="G207" s="964" t="s">
        <v>1315</v>
      </c>
      <c r="H207" s="320" t="s">
        <v>3465</v>
      </c>
      <c r="I207" s="306">
        <v>1</v>
      </c>
      <c r="J207" s="988" t="s">
        <v>3479</v>
      </c>
      <c r="K207" s="963"/>
      <c r="L207" s="963" t="s">
        <v>402</v>
      </c>
      <c r="M207" s="963"/>
      <c r="N207" s="981">
        <v>11002.43</v>
      </c>
      <c r="O207" s="958"/>
      <c r="P207" s="1049">
        <v>8885.6299999999992</v>
      </c>
      <c r="Q207" s="963" t="s">
        <v>3480</v>
      </c>
      <c r="R207" s="964" t="s">
        <v>3481</v>
      </c>
    </row>
    <row r="208" spans="1:18" s="177" customFormat="1" ht="51.75" customHeight="1" x14ac:dyDescent="0.25">
      <c r="A208" s="963"/>
      <c r="B208" s="963"/>
      <c r="C208" s="963"/>
      <c r="D208" s="963"/>
      <c r="E208" s="964"/>
      <c r="F208" s="988"/>
      <c r="G208" s="964"/>
      <c r="H208" s="320" t="s">
        <v>3299</v>
      </c>
      <c r="I208" s="306">
        <v>600</v>
      </c>
      <c r="J208" s="988"/>
      <c r="K208" s="963"/>
      <c r="L208" s="963"/>
      <c r="M208" s="963"/>
      <c r="N208" s="981"/>
      <c r="O208" s="959"/>
      <c r="P208" s="1050"/>
      <c r="Q208" s="963"/>
      <c r="R208" s="964"/>
    </row>
    <row r="209" spans="1:18" s="177" customFormat="1" ht="27" customHeight="1" x14ac:dyDescent="0.25">
      <c r="A209" s="963"/>
      <c r="B209" s="963"/>
      <c r="C209" s="963"/>
      <c r="D209" s="963"/>
      <c r="E209" s="964"/>
      <c r="F209" s="988"/>
      <c r="G209" s="307" t="s">
        <v>1320</v>
      </c>
      <c r="H209" s="320" t="s">
        <v>1118</v>
      </c>
      <c r="I209" s="306">
        <v>5</v>
      </c>
      <c r="J209" s="988"/>
      <c r="K209" s="963"/>
      <c r="L209" s="963"/>
      <c r="M209" s="963"/>
      <c r="N209" s="981"/>
      <c r="O209" s="959"/>
      <c r="P209" s="1050"/>
      <c r="Q209" s="963"/>
      <c r="R209" s="964"/>
    </row>
    <row r="210" spans="1:18" s="177" customFormat="1" ht="27" customHeight="1" x14ac:dyDescent="0.25">
      <c r="A210" s="963"/>
      <c r="B210" s="963"/>
      <c r="C210" s="963"/>
      <c r="D210" s="963"/>
      <c r="E210" s="964"/>
      <c r="F210" s="988"/>
      <c r="G210" s="307" t="s">
        <v>1216</v>
      </c>
      <c r="H210" s="320" t="s">
        <v>3320</v>
      </c>
      <c r="I210" s="306">
        <v>1</v>
      </c>
      <c r="J210" s="988"/>
      <c r="K210" s="963"/>
      <c r="L210" s="963"/>
      <c r="M210" s="963"/>
      <c r="N210" s="981"/>
      <c r="O210" s="1059"/>
      <c r="P210" s="1051"/>
      <c r="Q210" s="963"/>
      <c r="R210" s="964"/>
    </row>
    <row r="211" spans="1:18" s="177" customFormat="1" ht="35.25" customHeight="1" x14ac:dyDescent="0.25">
      <c r="A211" s="963">
        <v>61</v>
      </c>
      <c r="B211" s="963">
        <v>2</v>
      </c>
      <c r="C211" s="963">
        <v>3</v>
      </c>
      <c r="D211" s="963">
        <v>10</v>
      </c>
      <c r="E211" s="964" t="s">
        <v>3482</v>
      </c>
      <c r="F211" s="988" t="s">
        <v>3483</v>
      </c>
      <c r="G211" s="964" t="s">
        <v>1315</v>
      </c>
      <c r="H211" s="320" t="s">
        <v>3465</v>
      </c>
      <c r="I211" s="306">
        <v>1</v>
      </c>
      <c r="J211" s="1000" t="s">
        <v>3484</v>
      </c>
      <c r="K211" s="963"/>
      <c r="L211" s="963" t="s">
        <v>402</v>
      </c>
      <c r="M211" s="963"/>
      <c r="N211" s="981">
        <v>18838</v>
      </c>
      <c r="O211" s="958"/>
      <c r="P211" s="1049">
        <v>15978</v>
      </c>
      <c r="Q211" s="964" t="s">
        <v>3325</v>
      </c>
      <c r="R211" s="964" t="s">
        <v>3420</v>
      </c>
    </row>
    <row r="212" spans="1:18" s="177" customFormat="1" ht="132.75" customHeight="1" x14ac:dyDescent="0.25">
      <c r="A212" s="963"/>
      <c r="B212" s="963"/>
      <c r="C212" s="963"/>
      <c r="D212" s="963"/>
      <c r="E212" s="964"/>
      <c r="F212" s="1333"/>
      <c r="G212" s="964"/>
      <c r="H212" s="320" t="s">
        <v>3299</v>
      </c>
      <c r="I212" s="295">
        <v>20000</v>
      </c>
      <c r="J212" s="1001"/>
      <c r="K212" s="963"/>
      <c r="L212" s="963"/>
      <c r="M212" s="963"/>
      <c r="N212" s="981"/>
      <c r="O212" s="1059"/>
      <c r="P212" s="1051"/>
      <c r="Q212" s="964"/>
      <c r="R212" s="964"/>
    </row>
    <row r="213" spans="1:18" s="177" customFormat="1" ht="99" customHeight="1" x14ac:dyDescent="0.25">
      <c r="A213" s="963">
        <v>62</v>
      </c>
      <c r="B213" s="963">
        <v>6</v>
      </c>
      <c r="C213" s="963">
        <v>5</v>
      </c>
      <c r="D213" s="963">
        <v>11</v>
      </c>
      <c r="E213" s="964" t="s">
        <v>3485</v>
      </c>
      <c r="F213" s="988" t="s">
        <v>3486</v>
      </c>
      <c r="G213" s="963" t="s">
        <v>1311</v>
      </c>
      <c r="H213" s="320" t="s">
        <v>3427</v>
      </c>
      <c r="I213" s="306">
        <v>1</v>
      </c>
      <c r="J213" s="988" t="s">
        <v>3487</v>
      </c>
      <c r="K213" s="963"/>
      <c r="L213" s="963" t="s">
        <v>424</v>
      </c>
      <c r="M213" s="963"/>
      <c r="N213" s="981">
        <v>18106.77</v>
      </c>
      <c r="O213" s="958"/>
      <c r="P213" s="1049">
        <v>15071.77</v>
      </c>
      <c r="Q213" s="964" t="s">
        <v>3488</v>
      </c>
      <c r="R213" s="964" t="s">
        <v>3489</v>
      </c>
    </row>
    <row r="214" spans="1:18" s="177" customFormat="1" ht="94.5" customHeight="1" x14ac:dyDescent="0.25">
      <c r="A214" s="963"/>
      <c r="B214" s="963"/>
      <c r="C214" s="963"/>
      <c r="D214" s="963"/>
      <c r="E214" s="964"/>
      <c r="F214" s="988"/>
      <c r="G214" s="963"/>
      <c r="H214" s="321" t="s">
        <v>1116</v>
      </c>
      <c r="I214" s="306">
        <v>300</v>
      </c>
      <c r="J214" s="988"/>
      <c r="K214" s="963"/>
      <c r="L214" s="963"/>
      <c r="M214" s="963"/>
      <c r="N214" s="981"/>
      <c r="O214" s="1059"/>
      <c r="P214" s="1051"/>
      <c r="Q214" s="964"/>
      <c r="R214" s="964"/>
    </row>
    <row r="215" spans="1:18" s="177" customFormat="1" ht="66.75" customHeight="1" x14ac:dyDescent="0.25">
      <c r="A215" s="963">
        <v>63</v>
      </c>
      <c r="B215" s="963">
        <v>6</v>
      </c>
      <c r="C215" s="963">
        <v>5</v>
      </c>
      <c r="D215" s="963">
        <v>11</v>
      </c>
      <c r="E215" s="964" t="s">
        <v>3490</v>
      </c>
      <c r="F215" s="988" t="s">
        <v>3491</v>
      </c>
      <c r="G215" s="963" t="s">
        <v>1315</v>
      </c>
      <c r="H215" s="320" t="s">
        <v>3465</v>
      </c>
      <c r="I215" s="306">
        <v>1</v>
      </c>
      <c r="J215" s="988" t="s">
        <v>3492</v>
      </c>
      <c r="K215" s="963"/>
      <c r="L215" s="963" t="s">
        <v>402</v>
      </c>
      <c r="M215" s="963"/>
      <c r="N215" s="981">
        <v>30174.05</v>
      </c>
      <c r="O215" s="958"/>
      <c r="P215" s="1049">
        <v>25984.25</v>
      </c>
      <c r="Q215" s="964" t="s">
        <v>3488</v>
      </c>
      <c r="R215" s="964" t="s">
        <v>3489</v>
      </c>
    </row>
    <row r="216" spans="1:18" s="177" customFormat="1" ht="33.75" customHeight="1" x14ac:dyDescent="0.25">
      <c r="A216" s="963"/>
      <c r="B216" s="963"/>
      <c r="C216" s="963"/>
      <c r="D216" s="963"/>
      <c r="E216" s="964"/>
      <c r="F216" s="988"/>
      <c r="G216" s="963"/>
      <c r="H216" s="320" t="s">
        <v>3299</v>
      </c>
      <c r="I216" s="306">
        <v>500</v>
      </c>
      <c r="J216" s="988"/>
      <c r="K216" s="963"/>
      <c r="L216" s="963"/>
      <c r="M216" s="963"/>
      <c r="N216" s="981"/>
      <c r="O216" s="1059"/>
      <c r="P216" s="1051"/>
      <c r="Q216" s="964"/>
      <c r="R216" s="964"/>
    </row>
    <row r="217" spans="1:18" s="177" customFormat="1" ht="30.75" customHeight="1" x14ac:dyDescent="0.25">
      <c r="A217" s="963">
        <v>64</v>
      </c>
      <c r="B217" s="963">
        <v>6</v>
      </c>
      <c r="C217" s="963">
        <v>5</v>
      </c>
      <c r="D217" s="963">
        <v>11</v>
      </c>
      <c r="E217" s="988" t="s">
        <v>3493</v>
      </c>
      <c r="F217" s="988" t="s">
        <v>3494</v>
      </c>
      <c r="G217" s="963" t="s">
        <v>3278</v>
      </c>
      <c r="H217" s="320" t="s">
        <v>3418</v>
      </c>
      <c r="I217" s="306">
        <v>1</v>
      </c>
      <c r="J217" s="988" t="s">
        <v>3495</v>
      </c>
      <c r="K217" s="963"/>
      <c r="L217" s="963" t="s">
        <v>402</v>
      </c>
      <c r="M217" s="963"/>
      <c r="N217" s="981">
        <v>49040.5</v>
      </c>
      <c r="O217" s="958"/>
      <c r="P217" s="1049">
        <v>26740.5</v>
      </c>
      <c r="Q217" s="964" t="s">
        <v>3496</v>
      </c>
      <c r="R217" s="964" t="s">
        <v>3497</v>
      </c>
    </row>
    <row r="218" spans="1:18" s="177" customFormat="1" ht="27" customHeight="1" x14ac:dyDescent="0.25">
      <c r="A218" s="963"/>
      <c r="B218" s="963"/>
      <c r="C218" s="963"/>
      <c r="D218" s="963"/>
      <c r="E218" s="988"/>
      <c r="F218" s="988"/>
      <c r="G218" s="963"/>
      <c r="H218" s="321" t="s">
        <v>1116</v>
      </c>
      <c r="I218" s="306">
        <v>150</v>
      </c>
      <c r="J218" s="988"/>
      <c r="K218" s="963"/>
      <c r="L218" s="963"/>
      <c r="M218" s="963"/>
      <c r="N218" s="981"/>
      <c r="O218" s="959"/>
      <c r="P218" s="1050"/>
      <c r="Q218" s="964"/>
      <c r="R218" s="964"/>
    </row>
    <row r="219" spans="1:18" s="177" customFormat="1" ht="27" customHeight="1" x14ac:dyDescent="0.25">
      <c r="A219" s="963"/>
      <c r="B219" s="963"/>
      <c r="C219" s="963"/>
      <c r="D219" s="963"/>
      <c r="E219" s="988"/>
      <c r="F219" s="988"/>
      <c r="G219" s="963"/>
      <c r="H219" s="320" t="s">
        <v>3271</v>
      </c>
      <c r="I219" s="306">
        <v>10</v>
      </c>
      <c r="J219" s="988"/>
      <c r="K219" s="963"/>
      <c r="L219" s="963"/>
      <c r="M219" s="963"/>
      <c r="N219" s="981"/>
      <c r="O219" s="959"/>
      <c r="P219" s="1050"/>
      <c r="Q219" s="964"/>
      <c r="R219" s="964"/>
    </row>
    <row r="220" spans="1:18" s="177" customFormat="1" ht="27" customHeight="1" x14ac:dyDescent="0.25">
      <c r="A220" s="963"/>
      <c r="B220" s="963"/>
      <c r="C220" s="963"/>
      <c r="D220" s="963"/>
      <c r="E220" s="988"/>
      <c r="F220" s="988"/>
      <c r="G220" s="963" t="s">
        <v>1326</v>
      </c>
      <c r="H220" s="320" t="s">
        <v>1327</v>
      </c>
      <c r="I220" s="306">
        <v>1</v>
      </c>
      <c r="J220" s="988"/>
      <c r="K220" s="963"/>
      <c r="L220" s="963"/>
      <c r="M220" s="963"/>
      <c r="N220" s="981"/>
      <c r="O220" s="959"/>
      <c r="P220" s="1050"/>
      <c r="Q220" s="964"/>
      <c r="R220" s="964"/>
    </row>
    <row r="221" spans="1:18" s="177" customFormat="1" ht="38.25" customHeight="1" x14ac:dyDescent="0.25">
      <c r="A221" s="963"/>
      <c r="B221" s="963"/>
      <c r="C221" s="963"/>
      <c r="D221" s="963"/>
      <c r="E221" s="988"/>
      <c r="F221" s="988"/>
      <c r="G221" s="963"/>
      <c r="H221" s="320" t="s">
        <v>3310</v>
      </c>
      <c r="I221" s="306">
        <v>10</v>
      </c>
      <c r="J221" s="988"/>
      <c r="K221" s="963"/>
      <c r="L221" s="963"/>
      <c r="M221" s="963"/>
      <c r="N221" s="981"/>
      <c r="O221" s="1059"/>
      <c r="P221" s="1051"/>
      <c r="Q221" s="964"/>
      <c r="R221" s="964"/>
    </row>
    <row r="222" spans="1:18" s="177" customFormat="1" ht="59.25" customHeight="1" x14ac:dyDescent="0.25">
      <c r="A222" s="963">
        <v>65</v>
      </c>
      <c r="B222" s="963">
        <v>6</v>
      </c>
      <c r="C222" s="963">
        <v>5</v>
      </c>
      <c r="D222" s="963">
        <v>11</v>
      </c>
      <c r="E222" s="964" t="s">
        <v>3498</v>
      </c>
      <c r="F222" s="988" t="s">
        <v>3499</v>
      </c>
      <c r="G222" s="963" t="s">
        <v>1315</v>
      </c>
      <c r="H222" s="320" t="s">
        <v>3465</v>
      </c>
      <c r="I222" s="306">
        <v>1</v>
      </c>
      <c r="J222" s="1326" t="s">
        <v>3500</v>
      </c>
      <c r="K222" s="963"/>
      <c r="L222" s="963" t="s">
        <v>424</v>
      </c>
      <c r="M222" s="963"/>
      <c r="N222" s="981">
        <v>14898.65</v>
      </c>
      <c r="O222" s="958"/>
      <c r="P222" s="1049">
        <v>12648.65</v>
      </c>
      <c r="Q222" s="964" t="s">
        <v>3501</v>
      </c>
      <c r="R222" s="964" t="s">
        <v>3502</v>
      </c>
    </row>
    <row r="223" spans="1:18" s="177" customFormat="1" ht="51" customHeight="1" x14ac:dyDescent="0.25">
      <c r="A223" s="963"/>
      <c r="B223" s="963"/>
      <c r="C223" s="963"/>
      <c r="D223" s="963"/>
      <c r="E223" s="964"/>
      <c r="F223" s="988"/>
      <c r="G223" s="963"/>
      <c r="H223" s="320" t="s">
        <v>3299</v>
      </c>
      <c r="I223" s="306">
        <v>110</v>
      </c>
      <c r="J223" s="1327"/>
      <c r="K223" s="963"/>
      <c r="L223" s="963"/>
      <c r="M223" s="963"/>
      <c r="N223" s="981"/>
      <c r="O223" s="1059"/>
      <c r="P223" s="1051"/>
      <c r="Q223" s="964"/>
      <c r="R223" s="964"/>
    </row>
    <row r="224" spans="1:18" s="177" customFormat="1" ht="46.5" customHeight="1" x14ac:dyDescent="0.25">
      <c r="A224" s="958">
        <v>66</v>
      </c>
      <c r="B224" s="958">
        <v>1</v>
      </c>
      <c r="C224" s="958">
        <v>5</v>
      </c>
      <c r="D224" s="958">
        <v>11</v>
      </c>
      <c r="E224" s="969" t="s">
        <v>3503</v>
      </c>
      <c r="F224" s="1000" t="s">
        <v>3504</v>
      </c>
      <c r="G224" s="964" t="s">
        <v>3253</v>
      </c>
      <c r="H224" s="320" t="s">
        <v>3412</v>
      </c>
      <c r="I224" s="306">
        <v>1</v>
      </c>
      <c r="J224" s="1000" t="s">
        <v>3505</v>
      </c>
      <c r="K224" s="958"/>
      <c r="L224" s="958" t="s">
        <v>424</v>
      </c>
      <c r="M224" s="958"/>
      <c r="N224" s="1049">
        <v>20374.439999999999</v>
      </c>
      <c r="O224" s="958"/>
      <c r="P224" s="1049">
        <v>17722.16</v>
      </c>
      <c r="Q224" s="969" t="s">
        <v>3249</v>
      </c>
      <c r="R224" s="969" t="s">
        <v>3435</v>
      </c>
    </row>
    <row r="225" spans="1:18" s="177" customFormat="1" ht="77.25" customHeight="1" x14ac:dyDescent="0.25">
      <c r="A225" s="959"/>
      <c r="B225" s="959"/>
      <c r="C225" s="959"/>
      <c r="D225" s="959"/>
      <c r="E225" s="970"/>
      <c r="F225" s="1169"/>
      <c r="G225" s="964"/>
      <c r="H225" s="320" t="s">
        <v>3413</v>
      </c>
      <c r="I225" s="295">
        <v>2000</v>
      </c>
      <c r="J225" s="1169"/>
      <c r="K225" s="959"/>
      <c r="L225" s="959"/>
      <c r="M225" s="959"/>
      <c r="N225" s="1050"/>
      <c r="O225" s="959"/>
      <c r="P225" s="1050"/>
      <c r="Q225" s="970"/>
      <c r="R225" s="970"/>
    </row>
    <row r="226" spans="1:18" s="177" customFormat="1" ht="27" customHeight="1" x14ac:dyDescent="0.25">
      <c r="A226" s="959"/>
      <c r="B226" s="959"/>
      <c r="C226" s="959"/>
      <c r="D226" s="959"/>
      <c r="E226" s="970"/>
      <c r="F226" s="1169"/>
      <c r="G226" s="969" t="s">
        <v>1326</v>
      </c>
      <c r="H226" s="320" t="s">
        <v>1327</v>
      </c>
      <c r="I226" s="295">
        <v>1</v>
      </c>
      <c r="J226" s="1169"/>
      <c r="K226" s="959"/>
      <c r="L226" s="959"/>
      <c r="M226" s="959"/>
      <c r="N226" s="1050"/>
      <c r="O226" s="959"/>
      <c r="P226" s="1050"/>
      <c r="Q226" s="970"/>
      <c r="R226" s="970"/>
    </row>
    <row r="227" spans="1:18" s="177" customFormat="1" ht="24" customHeight="1" x14ac:dyDescent="0.25">
      <c r="A227" s="1059"/>
      <c r="B227" s="1059"/>
      <c r="C227" s="1059"/>
      <c r="D227" s="1059"/>
      <c r="E227" s="971"/>
      <c r="F227" s="1001"/>
      <c r="G227" s="971"/>
      <c r="H227" s="321" t="s">
        <v>3310</v>
      </c>
      <c r="I227" s="295">
        <v>10</v>
      </c>
      <c r="J227" s="1001"/>
      <c r="K227" s="1059"/>
      <c r="L227" s="1059"/>
      <c r="M227" s="1059"/>
      <c r="N227" s="1051"/>
      <c r="O227" s="1059"/>
      <c r="P227" s="1051"/>
      <c r="Q227" s="971"/>
      <c r="R227" s="971"/>
    </row>
    <row r="228" spans="1:18" s="177" customFormat="1" ht="33.75" customHeight="1" x14ac:dyDescent="0.25">
      <c r="A228" s="963">
        <v>67</v>
      </c>
      <c r="B228" s="963">
        <v>6</v>
      </c>
      <c r="C228" s="963">
        <v>5</v>
      </c>
      <c r="D228" s="963">
        <v>11</v>
      </c>
      <c r="E228" s="988" t="s">
        <v>3506</v>
      </c>
      <c r="F228" s="988" t="s">
        <v>3507</v>
      </c>
      <c r="G228" s="963" t="s">
        <v>1315</v>
      </c>
      <c r="H228" s="320" t="s">
        <v>3465</v>
      </c>
      <c r="I228" s="306">
        <v>1</v>
      </c>
      <c r="J228" s="988" t="s">
        <v>3508</v>
      </c>
      <c r="K228" s="963"/>
      <c r="L228" s="963" t="s">
        <v>127</v>
      </c>
      <c r="M228" s="963"/>
      <c r="N228" s="981">
        <v>21304</v>
      </c>
      <c r="O228" s="958"/>
      <c r="P228" s="1049">
        <v>19800</v>
      </c>
      <c r="Q228" s="988" t="s">
        <v>3509</v>
      </c>
      <c r="R228" s="964" t="s">
        <v>3510</v>
      </c>
    </row>
    <row r="229" spans="1:18" s="177" customFormat="1" ht="50.25" customHeight="1" x14ac:dyDescent="0.25">
      <c r="A229" s="963"/>
      <c r="B229" s="963"/>
      <c r="C229" s="963"/>
      <c r="D229" s="963"/>
      <c r="E229" s="988"/>
      <c r="F229" s="988"/>
      <c r="G229" s="963"/>
      <c r="H229" s="320" t="s">
        <v>3299</v>
      </c>
      <c r="I229" s="295">
        <v>1000</v>
      </c>
      <c r="J229" s="988"/>
      <c r="K229" s="963"/>
      <c r="L229" s="963"/>
      <c r="M229" s="963"/>
      <c r="N229" s="981"/>
      <c r="O229" s="1059"/>
      <c r="P229" s="1051"/>
      <c r="Q229" s="988"/>
      <c r="R229" s="964"/>
    </row>
    <row r="230" spans="1:18" s="177" customFormat="1" ht="33.75" customHeight="1" x14ac:dyDescent="0.25">
      <c r="A230" s="963">
        <v>68</v>
      </c>
      <c r="B230" s="963">
        <v>6</v>
      </c>
      <c r="C230" s="963">
        <v>2</v>
      </c>
      <c r="D230" s="963">
        <v>12</v>
      </c>
      <c r="E230" s="964" t="s">
        <v>3511</v>
      </c>
      <c r="F230" s="988" t="s">
        <v>3512</v>
      </c>
      <c r="G230" s="963" t="s">
        <v>1315</v>
      </c>
      <c r="H230" s="320" t="s">
        <v>3465</v>
      </c>
      <c r="I230" s="306">
        <v>1</v>
      </c>
      <c r="J230" s="988" t="s">
        <v>3513</v>
      </c>
      <c r="K230" s="963"/>
      <c r="L230" s="963" t="s">
        <v>696</v>
      </c>
      <c r="M230" s="963"/>
      <c r="N230" s="981">
        <v>19271.38</v>
      </c>
      <c r="O230" s="958"/>
      <c r="P230" s="1049">
        <v>15931.38</v>
      </c>
      <c r="Q230" s="963" t="s">
        <v>3514</v>
      </c>
      <c r="R230" s="964" t="s">
        <v>3515</v>
      </c>
    </row>
    <row r="231" spans="1:18" s="177" customFormat="1" ht="54" customHeight="1" x14ac:dyDescent="0.25">
      <c r="A231" s="963"/>
      <c r="B231" s="963"/>
      <c r="C231" s="963"/>
      <c r="D231" s="963"/>
      <c r="E231" s="964"/>
      <c r="F231" s="988"/>
      <c r="G231" s="963"/>
      <c r="H231" s="320" t="s">
        <v>3299</v>
      </c>
      <c r="I231" s="295">
        <v>1000</v>
      </c>
      <c r="J231" s="988"/>
      <c r="K231" s="963"/>
      <c r="L231" s="963"/>
      <c r="M231" s="963"/>
      <c r="N231" s="981"/>
      <c r="O231" s="959"/>
      <c r="P231" s="1050"/>
      <c r="Q231" s="963"/>
      <c r="R231" s="964"/>
    </row>
    <row r="232" spans="1:18" s="177" customFormat="1" ht="32.25" customHeight="1" x14ac:dyDescent="0.25">
      <c r="A232" s="963"/>
      <c r="B232" s="963"/>
      <c r="C232" s="963"/>
      <c r="D232" s="963"/>
      <c r="E232" s="964"/>
      <c r="F232" s="988"/>
      <c r="G232" s="963" t="s">
        <v>1326</v>
      </c>
      <c r="H232" s="321" t="s">
        <v>1327</v>
      </c>
      <c r="I232" s="306">
        <v>9</v>
      </c>
      <c r="J232" s="988"/>
      <c r="K232" s="963"/>
      <c r="L232" s="963"/>
      <c r="M232" s="963"/>
      <c r="N232" s="981"/>
      <c r="O232" s="959"/>
      <c r="P232" s="1050"/>
      <c r="Q232" s="963"/>
      <c r="R232" s="964"/>
    </row>
    <row r="233" spans="1:18" s="177" customFormat="1" ht="27" customHeight="1" x14ac:dyDescent="0.25">
      <c r="A233" s="963"/>
      <c r="B233" s="963"/>
      <c r="C233" s="963"/>
      <c r="D233" s="963"/>
      <c r="E233" s="964"/>
      <c r="F233" s="988"/>
      <c r="G233" s="963"/>
      <c r="H233" s="320" t="s">
        <v>3310</v>
      </c>
      <c r="I233" s="306">
        <v>140</v>
      </c>
      <c r="J233" s="988"/>
      <c r="K233" s="963"/>
      <c r="L233" s="963"/>
      <c r="M233" s="963"/>
      <c r="N233" s="981"/>
      <c r="O233" s="1059"/>
      <c r="P233" s="1051"/>
      <c r="Q233" s="963"/>
      <c r="R233" s="964"/>
    </row>
    <row r="234" spans="1:18" s="177" customFormat="1" ht="57" customHeight="1" x14ac:dyDescent="0.25">
      <c r="A234" s="963">
        <v>69</v>
      </c>
      <c r="B234" s="963">
        <v>6</v>
      </c>
      <c r="C234" s="963">
        <v>1</v>
      </c>
      <c r="D234" s="963">
        <v>13</v>
      </c>
      <c r="E234" s="988" t="s">
        <v>3516</v>
      </c>
      <c r="F234" s="988" t="s">
        <v>3517</v>
      </c>
      <c r="G234" s="963" t="s">
        <v>1315</v>
      </c>
      <c r="H234" s="320" t="s">
        <v>3465</v>
      </c>
      <c r="I234" s="306">
        <v>1</v>
      </c>
      <c r="J234" s="988" t="s">
        <v>3518</v>
      </c>
      <c r="K234" s="963"/>
      <c r="L234" s="963" t="s">
        <v>424</v>
      </c>
      <c r="M234" s="963"/>
      <c r="N234" s="981">
        <v>12970.21</v>
      </c>
      <c r="O234" s="963"/>
      <c r="P234" s="1049">
        <v>10773.61</v>
      </c>
      <c r="Q234" s="964" t="s">
        <v>3249</v>
      </c>
      <c r="R234" s="964" t="s">
        <v>3435</v>
      </c>
    </row>
    <row r="235" spans="1:18" s="177" customFormat="1" ht="49.5" customHeight="1" x14ac:dyDescent="0.25">
      <c r="A235" s="963"/>
      <c r="B235" s="963"/>
      <c r="C235" s="963"/>
      <c r="D235" s="963"/>
      <c r="E235" s="988"/>
      <c r="F235" s="988"/>
      <c r="G235" s="963"/>
      <c r="H235" s="320" t="s">
        <v>3299</v>
      </c>
      <c r="I235" s="295">
        <v>3000</v>
      </c>
      <c r="J235" s="988"/>
      <c r="K235" s="963"/>
      <c r="L235" s="963"/>
      <c r="M235" s="963"/>
      <c r="N235" s="981"/>
      <c r="O235" s="963"/>
      <c r="P235" s="1051"/>
      <c r="Q235" s="964"/>
      <c r="R235" s="964"/>
    </row>
    <row r="236" spans="1:18" s="177" customFormat="1" ht="38.25" customHeight="1" x14ac:dyDescent="0.25">
      <c r="A236" s="963">
        <v>70</v>
      </c>
      <c r="B236" s="963">
        <v>6</v>
      </c>
      <c r="C236" s="963">
        <v>1</v>
      </c>
      <c r="D236" s="963">
        <v>13</v>
      </c>
      <c r="E236" s="964" t="s">
        <v>3519</v>
      </c>
      <c r="F236" s="988" t="s">
        <v>3520</v>
      </c>
      <c r="G236" s="963" t="s">
        <v>1315</v>
      </c>
      <c r="H236" s="320" t="s">
        <v>3465</v>
      </c>
      <c r="I236" s="306">
        <v>1</v>
      </c>
      <c r="J236" s="988" t="s">
        <v>3521</v>
      </c>
      <c r="K236" s="963"/>
      <c r="L236" s="963" t="s">
        <v>599</v>
      </c>
      <c r="M236" s="963"/>
      <c r="N236" s="981">
        <v>14324</v>
      </c>
      <c r="O236" s="958"/>
      <c r="P236" s="1049">
        <v>10400</v>
      </c>
      <c r="Q236" s="964" t="s">
        <v>3509</v>
      </c>
      <c r="R236" s="964" t="s">
        <v>3510</v>
      </c>
    </row>
    <row r="237" spans="1:18" s="177" customFormat="1" ht="49.5" customHeight="1" x14ac:dyDescent="0.25">
      <c r="A237" s="963"/>
      <c r="B237" s="963"/>
      <c r="C237" s="963"/>
      <c r="D237" s="963"/>
      <c r="E237" s="964"/>
      <c r="F237" s="988"/>
      <c r="G237" s="963"/>
      <c r="H237" s="320" t="s">
        <v>3299</v>
      </c>
      <c r="I237" s="295">
        <v>1500</v>
      </c>
      <c r="J237" s="988"/>
      <c r="K237" s="963"/>
      <c r="L237" s="963"/>
      <c r="M237" s="963"/>
      <c r="N237" s="981"/>
      <c r="O237" s="1059"/>
      <c r="P237" s="1051"/>
      <c r="Q237" s="964"/>
      <c r="R237" s="964"/>
    </row>
    <row r="238" spans="1:18" s="177" customFormat="1" ht="34.5" customHeight="1" x14ac:dyDescent="0.25">
      <c r="A238" s="963">
        <v>71</v>
      </c>
      <c r="B238" s="963">
        <v>3</v>
      </c>
      <c r="C238" s="963">
        <v>1</v>
      </c>
      <c r="D238" s="963">
        <v>13</v>
      </c>
      <c r="E238" s="988" t="s">
        <v>3522</v>
      </c>
      <c r="F238" s="988" t="s">
        <v>3523</v>
      </c>
      <c r="G238" s="963" t="s">
        <v>1315</v>
      </c>
      <c r="H238" s="320" t="s">
        <v>3465</v>
      </c>
      <c r="I238" s="306">
        <v>1</v>
      </c>
      <c r="J238" s="988" t="s">
        <v>3524</v>
      </c>
      <c r="K238" s="963"/>
      <c r="L238" s="963" t="s">
        <v>127</v>
      </c>
      <c r="M238" s="963"/>
      <c r="N238" s="981">
        <v>21085.88</v>
      </c>
      <c r="O238" s="958"/>
      <c r="P238" s="1049">
        <v>16645.88</v>
      </c>
      <c r="Q238" s="963" t="s">
        <v>3525</v>
      </c>
      <c r="R238" s="964" t="s">
        <v>3526</v>
      </c>
    </row>
    <row r="239" spans="1:18" s="177" customFormat="1" ht="51.75" customHeight="1" x14ac:dyDescent="0.25">
      <c r="A239" s="963"/>
      <c r="B239" s="963"/>
      <c r="C239" s="963"/>
      <c r="D239" s="963"/>
      <c r="E239" s="988"/>
      <c r="F239" s="988"/>
      <c r="G239" s="963"/>
      <c r="H239" s="320" t="s">
        <v>3299</v>
      </c>
      <c r="I239" s="306">
        <v>800</v>
      </c>
      <c r="J239" s="988"/>
      <c r="K239" s="963"/>
      <c r="L239" s="963"/>
      <c r="M239" s="963"/>
      <c r="N239" s="981"/>
      <c r="O239" s="1059"/>
      <c r="P239" s="1051"/>
      <c r="Q239" s="963"/>
      <c r="R239" s="964"/>
    </row>
    <row r="240" spans="1:18" s="177" customFormat="1" ht="44.25" customHeight="1" x14ac:dyDescent="0.25">
      <c r="A240" s="963">
        <v>72</v>
      </c>
      <c r="B240" s="963">
        <v>6</v>
      </c>
      <c r="C240" s="963">
        <v>1</v>
      </c>
      <c r="D240" s="963">
        <v>13</v>
      </c>
      <c r="E240" s="988" t="s">
        <v>3527</v>
      </c>
      <c r="F240" s="988" t="s">
        <v>3528</v>
      </c>
      <c r="G240" s="963" t="s">
        <v>1311</v>
      </c>
      <c r="H240" s="320" t="s">
        <v>3427</v>
      </c>
      <c r="I240" s="306">
        <v>4</v>
      </c>
      <c r="J240" s="988" t="s">
        <v>3529</v>
      </c>
      <c r="K240" s="963"/>
      <c r="L240" s="963" t="s">
        <v>101</v>
      </c>
      <c r="M240" s="963"/>
      <c r="N240" s="981">
        <v>29000</v>
      </c>
      <c r="O240" s="958"/>
      <c r="P240" s="1049">
        <v>26100</v>
      </c>
      <c r="Q240" s="964" t="s">
        <v>3530</v>
      </c>
      <c r="R240" s="964" t="s">
        <v>3531</v>
      </c>
    </row>
    <row r="241" spans="1:18" s="177" customFormat="1" ht="27" customHeight="1" x14ac:dyDescent="0.25">
      <c r="A241" s="963"/>
      <c r="B241" s="963"/>
      <c r="C241" s="963"/>
      <c r="D241" s="963"/>
      <c r="E241" s="988"/>
      <c r="F241" s="988"/>
      <c r="G241" s="963"/>
      <c r="H241" s="412" t="s">
        <v>1116</v>
      </c>
      <c r="I241" s="306">
        <v>150</v>
      </c>
      <c r="J241" s="988"/>
      <c r="K241" s="963"/>
      <c r="L241" s="963"/>
      <c r="M241" s="963"/>
      <c r="N241" s="981"/>
      <c r="O241" s="959"/>
      <c r="P241" s="1050"/>
      <c r="Q241" s="964"/>
      <c r="R241" s="964"/>
    </row>
    <row r="242" spans="1:18" s="177" customFormat="1" ht="27" customHeight="1" x14ac:dyDescent="0.25">
      <c r="A242" s="963"/>
      <c r="B242" s="963"/>
      <c r="C242" s="963"/>
      <c r="D242" s="963"/>
      <c r="E242" s="988"/>
      <c r="F242" s="988"/>
      <c r="G242" s="963" t="s">
        <v>1315</v>
      </c>
      <c r="H242" s="21" t="s">
        <v>3465</v>
      </c>
      <c r="I242" s="306">
        <v>1</v>
      </c>
      <c r="J242" s="988"/>
      <c r="K242" s="963"/>
      <c r="L242" s="963"/>
      <c r="M242" s="963"/>
      <c r="N242" s="981"/>
      <c r="O242" s="959"/>
      <c r="P242" s="1050"/>
      <c r="Q242" s="964"/>
      <c r="R242" s="964"/>
    </row>
    <row r="243" spans="1:18" s="177" customFormat="1" ht="55.5" customHeight="1" x14ac:dyDescent="0.25">
      <c r="A243" s="963"/>
      <c r="B243" s="963"/>
      <c r="C243" s="963"/>
      <c r="D243" s="963"/>
      <c r="E243" s="988"/>
      <c r="F243" s="988"/>
      <c r="G243" s="963"/>
      <c r="H243" s="21" t="s">
        <v>3299</v>
      </c>
      <c r="I243" s="306">
        <v>500</v>
      </c>
      <c r="J243" s="988"/>
      <c r="K243" s="963"/>
      <c r="L243" s="963"/>
      <c r="M243" s="963"/>
      <c r="N243" s="981"/>
      <c r="O243" s="959"/>
      <c r="P243" s="1050"/>
      <c r="Q243" s="964"/>
      <c r="R243" s="964"/>
    </row>
    <row r="244" spans="1:18" s="177" customFormat="1" ht="27" customHeight="1" x14ac:dyDescent="0.25">
      <c r="A244" s="963"/>
      <c r="B244" s="963"/>
      <c r="C244" s="963"/>
      <c r="D244" s="963"/>
      <c r="E244" s="988"/>
      <c r="F244" s="988"/>
      <c r="G244" s="963" t="s">
        <v>1326</v>
      </c>
      <c r="H244" s="379" t="s">
        <v>1327</v>
      </c>
      <c r="I244" s="306">
        <v>1</v>
      </c>
      <c r="J244" s="988"/>
      <c r="K244" s="963"/>
      <c r="L244" s="963"/>
      <c r="M244" s="963"/>
      <c r="N244" s="981"/>
      <c r="O244" s="959"/>
      <c r="P244" s="1050"/>
      <c r="Q244" s="964"/>
      <c r="R244" s="964"/>
    </row>
    <row r="245" spans="1:18" s="177" customFormat="1" ht="27" customHeight="1" x14ac:dyDescent="0.25">
      <c r="A245" s="963"/>
      <c r="B245" s="963"/>
      <c r="C245" s="963"/>
      <c r="D245" s="963"/>
      <c r="E245" s="988"/>
      <c r="F245" s="988"/>
      <c r="G245" s="963"/>
      <c r="H245" s="379" t="s">
        <v>3310</v>
      </c>
      <c r="I245" s="306">
        <v>15</v>
      </c>
      <c r="J245" s="988"/>
      <c r="K245" s="963"/>
      <c r="L245" s="963"/>
      <c r="M245" s="963"/>
      <c r="N245" s="981"/>
      <c r="O245" s="1059"/>
      <c r="P245" s="1051"/>
      <c r="Q245" s="964"/>
      <c r="R245" s="964"/>
    </row>
    <row r="248" spans="1:18" x14ac:dyDescent="0.25">
      <c r="M248" s="1108" t="s">
        <v>262</v>
      </c>
      <c r="N248" s="1109"/>
      <c r="O248" s="1110" t="s">
        <v>263</v>
      </c>
      <c r="P248" s="1110"/>
    </row>
    <row r="249" spans="1:18" x14ac:dyDescent="0.25">
      <c r="M249" s="60" t="s">
        <v>264</v>
      </c>
      <c r="N249" s="60" t="s">
        <v>265</v>
      </c>
      <c r="O249" s="60" t="s">
        <v>264</v>
      </c>
      <c r="P249" s="60" t="s">
        <v>265</v>
      </c>
    </row>
    <row r="250" spans="1:18" x14ac:dyDescent="0.25">
      <c r="M250" s="61">
        <v>20</v>
      </c>
      <c r="N250" s="377">
        <v>715000</v>
      </c>
      <c r="O250" s="333">
        <v>52</v>
      </c>
      <c r="P250" s="384">
        <v>1135491.96</v>
      </c>
    </row>
  </sheetData>
  <mergeCells count="880">
    <mergeCell ref="M248:N248"/>
    <mergeCell ref="O248:P248"/>
    <mergeCell ref="O240:O245"/>
    <mergeCell ref="P240:P245"/>
    <mergeCell ref="Q240:Q245"/>
    <mergeCell ref="R240:R245"/>
    <mergeCell ref="G242:G243"/>
    <mergeCell ref="G244:G245"/>
    <mergeCell ref="O238:O239"/>
    <mergeCell ref="P238:P239"/>
    <mergeCell ref="Q238:Q239"/>
    <mergeCell ref="R238:R239"/>
    <mergeCell ref="L240:L245"/>
    <mergeCell ref="M240:M245"/>
    <mergeCell ref="N240:N245"/>
    <mergeCell ref="L238:L239"/>
    <mergeCell ref="M238:M239"/>
    <mergeCell ref="N238:N239"/>
    <mergeCell ref="A240:A245"/>
    <mergeCell ref="B240:B245"/>
    <mergeCell ref="C240:C245"/>
    <mergeCell ref="D240:D245"/>
    <mergeCell ref="E240:E245"/>
    <mergeCell ref="F240:F245"/>
    <mergeCell ref="G240:G241"/>
    <mergeCell ref="J240:J245"/>
    <mergeCell ref="K240:K245"/>
    <mergeCell ref="A238:A239"/>
    <mergeCell ref="B238:B239"/>
    <mergeCell ref="C238:C239"/>
    <mergeCell ref="D238:D239"/>
    <mergeCell ref="E238:E239"/>
    <mergeCell ref="F238:F239"/>
    <mergeCell ref="G238:G239"/>
    <mergeCell ref="J238:J239"/>
    <mergeCell ref="K238:K239"/>
    <mergeCell ref="M234:M235"/>
    <mergeCell ref="N234:N235"/>
    <mergeCell ref="O234:O235"/>
    <mergeCell ref="P234:P235"/>
    <mergeCell ref="Q234:Q235"/>
    <mergeCell ref="R234:R235"/>
    <mergeCell ref="A236:A237"/>
    <mergeCell ref="B236:B237"/>
    <mergeCell ref="C236:C237"/>
    <mergeCell ref="D236:D237"/>
    <mergeCell ref="E236:E237"/>
    <mergeCell ref="F236:F237"/>
    <mergeCell ref="G236:G237"/>
    <mergeCell ref="J236:J237"/>
    <mergeCell ref="K236:K237"/>
    <mergeCell ref="L236:L237"/>
    <mergeCell ref="M236:M237"/>
    <mergeCell ref="N236:N237"/>
    <mergeCell ref="O236:O237"/>
    <mergeCell ref="P236:P237"/>
    <mergeCell ref="Q236:Q237"/>
    <mergeCell ref="R236:R237"/>
    <mergeCell ref="A234:A235"/>
    <mergeCell ref="B234:B235"/>
    <mergeCell ref="C234:C235"/>
    <mergeCell ref="D234:D235"/>
    <mergeCell ref="E234:E235"/>
    <mergeCell ref="F234:F235"/>
    <mergeCell ref="G234:G235"/>
    <mergeCell ref="J234:J235"/>
    <mergeCell ref="K234:K235"/>
    <mergeCell ref="L228:L229"/>
    <mergeCell ref="B228:B229"/>
    <mergeCell ref="C228:C229"/>
    <mergeCell ref="D228:D229"/>
    <mergeCell ref="E228:E229"/>
    <mergeCell ref="F228:F229"/>
    <mergeCell ref="G228:G229"/>
    <mergeCell ref="J228:J229"/>
    <mergeCell ref="K228:K229"/>
    <mergeCell ref="L234:L235"/>
    <mergeCell ref="M228:M229"/>
    <mergeCell ref="N228:N229"/>
    <mergeCell ref="O228:O229"/>
    <mergeCell ref="P228:P229"/>
    <mergeCell ref="Q228:Q229"/>
    <mergeCell ref="R228:R229"/>
    <mergeCell ref="A230:A233"/>
    <mergeCell ref="B230:B233"/>
    <mergeCell ref="C230:C233"/>
    <mergeCell ref="D230:D233"/>
    <mergeCell ref="E230:E233"/>
    <mergeCell ref="F230:F233"/>
    <mergeCell ref="G230:G231"/>
    <mergeCell ref="J230:J233"/>
    <mergeCell ref="K230:K233"/>
    <mergeCell ref="L230:L233"/>
    <mergeCell ref="M230:M233"/>
    <mergeCell ref="N230:N233"/>
    <mergeCell ref="O230:O233"/>
    <mergeCell ref="P230:P233"/>
    <mergeCell ref="Q230:Q233"/>
    <mergeCell ref="R230:R233"/>
    <mergeCell ref="G232:G233"/>
    <mergeCell ref="A228:A229"/>
    <mergeCell ref="L222:L223"/>
    <mergeCell ref="M222:M223"/>
    <mergeCell ref="N222:N223"/>
    <mergeCell ref="O222:O223"/>
    <mergeCell ref="P222:P223"/>
    <mergeCell ref="Q222:Q223"/>
    <mergeCell ref="R222:R223"/>
    <mergeCell ref="A224:A227"/>
    <mergeCell ref="B224:B227"/>
    <mergeCell ref="C224:C227"/>
    <mergeCell ref="D224:D227"/>
    <mergeCell ref="E224:E227"/>
    <mergeCell ref="F224:F227"/>
    <mergeCell ref="G224:G225"/>
    <mergeCell ref="J224:J227"/>
    <mergeCell ref="K224:K227"/>
    <mergeCell ref="L224:L227"/>
    <mergeCell ref="M224:M227"/>
    <mergeCell ref="N224:N227"/>
    <mergeCell ref="O224:O227"/>
    <mergeCell ref="P224:P227"/>
    <mergeCell ref="Q224:Q227"/>
    <mergeCell ref="R224:R227"/>
    <mergeCell ref="G226:G227"/>
    <mergeCell ref="A222:A223"/>
    <mergeCell ref="B222:B223"/>
    <mergeCell ref="C222:C223"/>
    <mergeCell ref="D222:D223"/>
    <mergeCell ref="E222:E223"/>
    <mergeCell ref="F222:F223"/>
    <mergeCell ref="G222:G223"/>
    <mergeCell ref="J222:J223"/>
    <mergeCell ref="K222:K223"/>
    <mergeCell ref="R215:R216"/>
    <mergeCell ref="A217:A221"/>
    <mergeCell ref="B217:B221"/>
    <mergeCell ref="C217:C221"/>
    <mergeCell ref="D217:D221"/>
    <mergeCell ref="E217:E221"/>
    <mergeCell ref="F217:F221"/>
    <mergeCell ref="G217:G219"/>
    <mergeCell ref="J217:J221"/>
    <mergeCell ref="K217:K221"/>
    <mergeCell ref="L217:L221"/>
    <mergeCell ref="M217:M221"/>
    <mergeCell ref="N217:N221"/>
    <mergeCell ref="O217:O221"/>
    <mergeCell ref="P217:P221"/>
    <mergeCell ref="Q217:Q221"/>
    <mergeCell ref="R217:R221"/>
    <mergeCell ref="G220:G221"/>
    <mergeCell ref="L215:L216"/>
    <mergeCell ref="M215:M216"/>
    <mergeCell ref="N215:N216"/>
    <mergeCell ref="O215:O216"/>
    <mergeCell ref="P215:P216"/>
    <mergeCell ref="Q215:Q216"/>
    <mergeCell ref="F215:F216"/>
    <mergeCell ref="G215:G216"/>
    <mergeCell ref="J215:J216"/>
    <mergeCell ref="K215:K216"/>
    <mergeCell ref="A207:A210"/>
    <mergeCell ref="B207:B210"/>
    <mergeCell ref="C207:C210"/>
    <mergeCell ref="D207:D210"/>
    <mergeCell ref="E207:E210"/>
    <mergeCell ref="A211:A212"/>
    <mergeCell ref="B211:B212"/>
    <mergeCell ref="C211:C212"/>
    <mergeCell ref="D211:D212"/>
    <mergeCell ref="E211:E212"/>
    <mergeCell ref="A215:A216"/>
    <mergeCell ref="B215:B216"/>
    <mergeCell ref="C215:C216"/>
    <mergeCell ref="D215:D216"/>
    <mergeCell ref="E215:E216"/>
    <mergeCell ref="R211:R212"/>
    <mergeCell ref="A213:A214"/>
    <mergeCell ref="B213:B214"/>
    <mergeCell ref="C213:C214"/>
    <mergeCell ref="D213:D214"/>
    <mergeCell ref="E213:E214"/>
    <mergeCell ref="F213:F214"/>
    <mergeCell ref="G213:G214"/>
    <mergeCell ref="J213:J214"/>
    <mergeCell ref="K213:K214"/>
    <mergeCell ref="L213:L214"/>
    <mergeCell ref="M213:M214"/>
    <mergeCell ref="N213:N214"/>
    <mergeCell ref="O213:O214"/>
    <mergeCell ref="P213:P214"/>
    <mergeCell ref="Q213:Q214"/>
    <mergeCell ref="R213:R214"/>
    <mergeCell ref="L211:L212"/>
    <mergeCell ref="M211:M212"/>
    <mergeCell ref="F211:F212"/>
    <mergeCell ref="G211:G212"/>
    <mergeCell ref="J211:J212"/>
    <mergeCell ref="K211:K212"/>
    <mergeCell ref="N211:N212"/>
    <mergeCell ref="R207:R210"/>
    <mergeCell ref="F207:F210"/>
    <mergeCell ref="G207:G208"/>
    <mergeCell ref="J207:J210"/>
    <mergeCell ref="M207:M210"/>
    <mergeCell ref="N207:N210"/>
    <mergeCell ref="O207:O210"/>
    <mergeCell ref="P207:P210"/>
    <mergeCell ref="Q207:Q210"/>
    <mergeCell ref="K207:K210"/>
    <mergeCell ref="L207:L210"/>
    <mergeCell ref="O211:O212"/>
    <mergeCell ref="P211:P212"/>
    <mergeCell ref="Q211:Q212"/>
    <mergeCell ref="Q195:Q196"/>
    <mergeCell ref="R195:R196"/>
    <mergeCell ref="A197:A206"/>
    <mergeCell ref="B197:B206"/>
    <mergeCell ref="C197:C206"/>
    <mergeCell ref="D197:D206"/>
    <mergeCell ref="E197:E206"/>
    <mergeCell ref="F197:F206"/>
    <mergeCell ref="G197:G198"/>
    <mergeCell ref="J197:J206"/>
    <mergeCell ref="K197:K206"/>
    <mergeCell ref="L197:L206"/>
    <mergeCell ref="M197:M206"/>
    <mergeCell ref="N197:N206"/>
    <mergeCell ref="O197:O206"/>
    <mergeCell ref="P197:P206"/>
    <mergeCell ref="Q197:Q206"/>
    <mergeCell ref="R197:R206"/>
    <mergeCell ref="G200:G201"/>
    <mergeCell ref="G202:G203"/>
    <mergeCell ref="G204:G206"/>
    <mergeCell ref="R191:R194"/>
    <mergeCell ref="G193:G194"/>
    <mergeCell ref="A195:A196"/>
    <mergeCell ref="B195:B196"/>
    <mergeCell ref="C195:C196"/>
    <mergeCell ref="D195:D196"/>
    <mergeCell ref="E195:E196"/>
    <mergeCell ref="F195:F196"/>
    <mergeCell ref="G195:G196"/>
    <mergeCell ref="J195:J196"/>
    <mergeCell ref="K195:K196"/>
    <mergeCell ref="L195:L196"/>
    <mergeCell ref="M195:M196"/>
    <mergeCell ref="N195:N196"/>
    <mergeCell ref="O195:O196"/>
    <mergeCell ref="P195:P196"/>
    <mergeCell ref="M191:M194"/>
    <mergeCell ref="N191:N194"/>
    <mergeCell ref="O191:O194"/>
    <mergeCell ref="P191:P194"/>
    <mergeCell ref="Q191:Q194"/>
    <mergeCell ref="F191:F194"/>
    <mergeCell ref="G191:G192"/>
    <mergeCell ref="J191:J194"/>
    <mergeCell ref="K191:K194"/>
    <mergeCell ref="L191:L194"/>
    <mergeCell ref="A191:A194"/>
    <mergeCell ref="B191:B194"/>
    <mergeCell ref="C191:C194"/>
    <mergeCell ref="D191:D194"/>
    <mergeCell ref="E191:E194"/>
    <mergeCell ref="P180:P190"/>
    <mergeCell ref="Q180:Q190"/>
    <mergeCell ref="A180:A190"/>
    <mergeCell ref="B180:B190"/>
    <mergeCell ref="C180:C190"/>
    <mergeCell ref="D180:D190"/>
    <mergeCell ref="E180:E190"/>
    <mergeCell ref="F180:F190"/>
    <mergeCell ref="G180:G183"/>
    <mergeCell ref="J180:J190"/>
    <mergeCell ref="K180:K190"/>
    <mergeCell ref="L175:L179"/>
    <mergeCell ref="M175:M179"/>
    <mergeCell ref="N175:N179"/>
    <mergeCell ref="O175:O179"/>
    <mergeCell ref="P175:P179"/>
    <mergeCell ref="R180:R190"/>
    <mergeCell ref="G184:G187"/>
    <mergeCell ref="G189:G190"/>
    <mergeCell ref="Q175:Q179"/>
    <mergeCell ref="R175:R179"/>
    <mergeCell ref="G177:G179"/>
    <mergeCell ref="L180:L190"/>
    <mergeCell ref="M180:M190"/>
    <mergeCell ref="N180:N190"/>
    <mergeCell ref="O180:O190"/>
    <mergeCell ref="A175:A179"/>
    <mergeCell ref="B175:B179"/>
    <mergeCell ref="C175:C179"/>
    <mergeCell ref="D175:D179"/>
    <mergeCell ref="E175:E179"/>
    <mergeCell ref="F175:F179"/>
    <mergeCell ref="G175:G176"/>
    <mergeCell ref="J175:J179"/>
    <mergeCell ref="K175:K179"/>
    <mergeCell ref="M170:M171"/>
    <mergeCell ref="N170:N171"/>
    <mergeCell ref="O170:O171"/>
    <mergeCell ref="P170:P171"/>
    <mergeCell ref="Q170:Q171"/>
    <mergeCell ref="R170:R171"/>
    <mergeCell ref="A172:A174"/>
    <mergeCell ref="B172:B174"/>
    <mergeCell ref="C172:C174"/>
    <mergeCell ref="D172:D174"/>
    <mergeCell ref="E172:E174"/>
    <mergeCell ref="F172:F174"/>
    <mergeCell ref="G172:G174"/>
    <mergeCell ref="J172:J174"/>
    <mergeCell ref="K172:K174"/>
    <mergeCell ref="L172:L174"/>
    <mergeCell ref="M172:M174"/>
    <mergeCell ref="N172:N174"/>
    <mergeCell ref="O172:O174"/>
    <mergeCell ref="P172:P174"/>
    <mergeCell ref="Q172:Q174"/>
    <mergeCell ref="R172:R174"/>
    <mergeCell ref="A170:A171"/>
    <mergeCell ref="B170:B171"/>
    <mergeCell ref="C170:C171"/>
    <mergeCell ref="D170:D171"/>
    <mergeCell ref="E170:E171"/>
    <mergeCell ref="F170:F171"/>
    <mergeCell ref="G170:G171"/>
    <mergeCell ref="J170:J171"/>
    <mergeCell ref="K170:K171"/>
    <mergeCell ref="L165:L166"/>
    <mergeCell ref="C165:C166"/>
    <mergeCell ref="D165:D166"/>
    <mergeCell ref="E165:E166"/>
    <mergeCell ref="F165:F166"/>
    <mergeCell ref="G165:G166"/>
    <mergeCell ref="J165:J166"/>
    <mergeCell ref="K165:K166"/>
    <mergeCell ref="L170:L171"/>
    <mergeCell ref="Q165:Q166"/>
    <mergeCell ref="R165:R166"/>
    <mergeCell ref="A167:A169"/>
    <mergeCell ref="B167:B169"/>
    <mergeCell ref="C167:C169"/>
    <mergeCell ref="D167:D169"/>
    <mergeCell ref="E167:E169"/>
    <mergeCell ref="F167:F169"/>
    <mergeCell ref="G167:G169"/>
    <mergeCell ref="J167:J169"/>
    <mergeCell ref="K167:K169"/>
    <mergeCell ref="L167:L169"/>
    <mergeCell ref="M167:M169"/>
    <mergeCell ref="N167:N169"/>
    <mergeCell ref="O167:O169"/>
    <mergeCell ref="P167:P169"/>
    <mergeCell ref="Q167:Q169"/>
    <mergeCell ref="R167:R169"/>
    <mergeCell ref="A165:A166"/>
    <mergeCell ref="B165:B166"/>
    <mergeCell ref="L160:L162"/>
    <mergeCell ref="M160:M162"/>
    <mergeCell ref="N160:N162"/>
    <mergeCell ref="O160:O162"/>
    <mergeCell ref="P160:P162"/>
    <mergeCell ref="M165:M166"/>
    <mergeCell ref="N165:N166"/>
    <mergeCell ref="O165:O166"/>
    <mergeCell ref="P165:P166"/>
    <mergeCell ref="A154:A159"/>
    <mergeCell ref="B154:B159"/>
    <mergeCell ref="C154:C159"/>
    <mergeCell ref="D154:D159"/>
    <mergeCell ref="E154:E159"/>
    <mergeCell ref="F154:F159"/>
    <mergeCell ref="Q160:Q162"/>
    <mergeCell ref="R160:R162"/>
    <mergeCell ref="A163:A164"/>
    <mergeCell ref="B163:B164"/>
    <mergeCell ref="C163:C164"/>
    <mergeCell ref="D163:D164"/>
    <mergeCell ref="E163:E164"/>
    <mergeCell ref="F163:F164"/>
    <mergeCell ref="G163:G164"/>
    <mergeCell ref="J163:J164"/>
    <mergeCell ref="K163:K164"/>
    <mergeCell ref="L163:L164"/>
    <mergeCell ref="M163:M164"/>
    <mergeCell ref="N163:N164"/>
    <mergeCell ref="O163:O164"/>
    <mergeCell ref="P163:P164"/>
    <mergeCell ref="Q163:Q164"/>
    <mergeCell ref="R163:R164"/>
    <mergeCell ref="A160:A162"/>
    <mergeCell ref="B160:B162"/>
    <mergeCell ref="C160:C162"/>
    <mergeCell ref="D160:D162"/>
    <mergeCell ref="E160:E162"/>
    <mergeCell ref="F160:F162"/>
    <mergeCell ref="G160:G162"/>
    <mergeCell ref="J160:J162"/>
    <mergeCell ref="K160:K162"/>
    <mergeCell ref="R154:R159"/>
    <mergeCell ref="G158:G159"/>
    <mergeCell ref="Q154:Q159"/>
    <mergeCell ref="G154:G157"/>
    <mergeCell ref="J154:J159"/>
    <mergeCell ref="M154:M159"/>
    <mergeCell ref="N154:N159"/>
    <mergeCell ref="O154:O159"/>
    <mergeCell ref="P154:P159"/>
    <mergeCell ref="K154:K159"/>
    <mergeCell ref="L154:L159"/>
    <mergeCell ref="R136:R141"/>
    <mergeCell ref="G139:G141"/>
    <mergeCell ref="A142:A153"/>
    <mergeCell ref="B142:B153"/>
    <mergeCell ref="C142:C153"/>
    <mergeCell ref="D142:D153"/>
    <mergeCell ref="E142:E153"/>
    <mergeCell ref="F142:F153"/>
    <mergeCell ref="G142:G144"/>
    <mergeCell ref="J142:J153"/>
    <mergeCell ref="K142:K153"/>
    <mergeCell ref="L142:L153"/>
    <mergeCell ref="M142:M153"/>
    <mergeCell ref="N142:N153"/>
    <mergeCell ref="O142:O153"/>
    <mergeCell ref="P142:P153"/>
    <mergeCell ref="A136:A141"/>
    <mergeCell ref="B136:B141"/>
    <mergeCell ref="Q142:Q153"/>
    <mergeCell ref="R142:R153"/>
    <mergeCell ref="G145:G147"/>
    <mergeCell ref="G148:G149"/>
    <mergeCell ref="G150:G151"/>
    <mergeCell ref="G152:G153"/>
    <mergeCell ref="C136:C141"/>
    <mergeCell ref="D136:D141"/>
    <mergeCell ref="E136:E141"/>
    <mergeCell ref="F136:F141"/>
    <mergeCell ref="G136:G138"/>
    <mergeCell ref="J136:J141"/>
    <mergeCell ref="K136:K141"/>
    <mergeCell ref="Q126:Q128"/>
    <mergeCell ref="F126:F128"/>
    <mergeCell ref="G126:G128"/>
    <mergeCell ref="J126:J128"/>
    <mergeCell ref="L136:L141"/>
    <mergeCell ref="M136:M141"/>
    <mergeCell ref="N136:N141"/>
    <mergeCell ref="O136:O141"/>
    <mergeCell ref="P136:P141"/>
    <mergeCell ref="Q136:Q141"/>
    <mergeCell ref="R129:R132"/>
    <mergeCell ref="A133:A135"/>
    <mergeCell ref="B133:B135"/>
    <mergeCell ref="C133:C135"/>
    <mergeCell ref="D133:D135"/>
    <mergeCell ref="E133:E135"/>
    <mergeCell ref="F133:F135"/>
    <mergeCell ref="G133:G135"/>
    <mergeCell ref="J133:J135"/>
    <mergeCell ref="K133:K135"/>
    <mergeCell ref="L133:L135"/>
    <mergeCell ref="M133:M135"/>
    <mergeCell ref="N133:N135"/>
    <mergeCell ref="O133:O135"/>
    <mergeCell ref="P133:P135"/>
    <mergeCell ref="Q133:Q135"/>
    <mergeCell ref="R133:R135"/>
    <mergeCell ref="Q110:Q115"/>
    <mergeCell ref="R110:R115"/>
    <mergeCell ref="G113:G115"/>
    <mergeCell ref="R126:R128"/>
    <mergeCell ref="A129:A132"/>
    <mergeCell ref="B129:B132"/>
    <mergeCell ref="C129:C132"/>
    <mergeCell ref="D129:D132"/>
    <mergeCell ref="E129:E132"/>
    <mergeCell ref="F129:F132"/>
    <mergeCell ref="G129:G132"/>
    <mergeCell ref="J129:J132"/>
    <mergeCell ref="K129:K132"/>
    <mergeCell ref="L129:L132"/>
    <mergeCell ref="M129:M132"/>
    <mergeCell ref="N129:N132"/>
    <mergeCell ref="O129:O132"/>
    <mergeCell ref="P129:P132"/>
    <mergeCell ref="Q129:Q132"/>
    <mergeCell ref="M126:M128"/>
    <mergeCell ref="N126:N128"/>
    <mergeCell ref="O126:O128"/>
    <mergeCell ref="L110:L115"/>
    <mergeCell ref="M110:M115"/>
    <mergeCell ref="N110:N115"/>
    <mergeCell ref="O110:O115"/>
    <mergeCell ref="P110:P115"/>
    <mergeCell ref="K126:K128"/>
    <mergeCell ref="L126:L128"/>
    <mergeCell ref="A126:A128"/>
    <mergeCell ref="B126:B128"/>
    <mergeCell ref="C126:C128"/>
    <mergeCell ref="D126:D128"/>
    <mergeCell ref="E126:E128"/>
    <mergeCell ref="P126:P128"/>
    <mergeCell ref="A110:A115"/>
    <mergeCell ref="B110:B115"/>
    <mergeCell ref="C110:C115"/>
    <mergeCell ref="D110:D115"/>
    <mergeCell ref="E110:E115"/>
    <mergeCell ref="F110:F115"/>
    <mergeCell ref="G110:G112"/>
    <mergeCell ref="J110:J115"/>
    <mergeCell ref="K110:K115"/>
    <mergeCell ref="R103:R106"/>
    <mergeCell ref="G105:G106"/>
    <mergeCell ref="A107:A109"/>
    <mergeCell ref="B107:B109"/>
    <mergeCell ref="C107:C109"/>
    <mergeCell ref="D107:D109"/>
    <mergeCell ref="E107:E109"/>
    <mergeCell ref="F107:F109"/>
    <mergeCell ref="G107:G109"/>
    <mergeCell ref="J107:J109"/>
    <mergeCell ref="K107:K109"/>
    <mergeCell ref="L107:L109"/>
    <mergeCell ref="M107:M109"/>
    <mergeCell ref="N107:N109"/>
    <mergeCell ref="O107:O109"/>
    <mergeCell ref="P107:P109"/>
    <mergeCell ref="Q107:Q109"/>
    <mergeCell ref="R107:R109"/>
    <mergeCell ref="R101:R102"/>
    <mergeCell ref="A103:A106"/>
    <mergeCell ref="B103:B106"/>
    <mergeCell ref="C103:C106"/>
    <mergeCell ref="D103:D106"/>
    <mergeCell ref="E103:E106"/>
    <mergeCell ref="F103:F106"/>
    <mergeCell ref="G103:G104"/>
    <mergeCell ref="J103:J106"/>
    <mergeCell ref="K103:K106"/>
    <mergeCell ref="L103:L106"/>
    <mergeCell ref="M103:M106"/>
    <mergeCell ref="N103:N106"/>
    <mergeCell ref="O103:O106"/>
    <mergeCell ref="P103:P106"/>
    <mergeCell ref="Q103:Q106"/>
    <mergeCell ref="M101:M102"/>
    <mergeCell ref="N101:N102"/>
    <mergeCell ref="O101:O102"/>
    <mergeCell ref="P101:P102"/>
    <mergeCell ref="Q101:Q102"/>
    <mergeCell ref="F101:F102"/>
    <mergeCell ref="G101:G102"/>
    <mergeCell ref="J101:J102"/>
    <mergeCell ref="K101:K102"/>
    <mergeCell ref="L101:L102"/>
    <mergeCell ref="A101:A102"/>
    <mergeCell ref="B101:B102"/>
    <mergeCell ref="C101:C102"/>
    <mergeCell ref="D101:D102"/>
    <mergeCell ref="E101:E102"/>
    <mergeCell ref="O96:O100"/>
    <mergeCell ref="P96:P100"/>
    <mergeCell ref="A96:A100"/>
    <mergeCell ref="B96:B100"/>
    <mergeCell ref="C96:C100"/>
    <mergeCell ref="D96:D100"/>
    <mergeCell ref="E96:E100"/>
    <mergeCell ref="F96:F100"/>
    <mergeCell ref="G96:G98"/>
    <mergeCell ref="J96:J100"/>
    <mergeCell ref="K96:K100"/>
    <mergeCell ref="L89:L95"/>
    <mergeCell ref="M89:M95"/>
    <mergeCell ref="N89:N95"/>
    <mergeCell ref="O89:O95"/>
    <mergeCell ref="P89:P95"/>
    <mergeCell ref="Q96:Q100"/>
    <mergeCell ref="R96:R100"/>
    <mergeCell ref="G99:G100"/>
    <mergeCell ref="Q89:Q95"/>
    <mergeCell ref="R89:R95"/>
    <mergeCell ref="G91:G92"/>
    <mergeCell ref="G94:G95"/>
    <mergeCell ref="L96:L100"/>
    <mergeCell ref="M96:M100"/>
    <mergeCell ref="N96:N100"/>
    <mergeCell ref="A89:A95"/>
    <mergeCell ref="B89:B95"/>
    <mergeCell ref="C89:C95"/>
    <mergeCell ref="D89:D95"/>
    <mergeCell ref="E89:E95"/>
    <mergeCell ref="F89:F95"/>
    <mergeCell ref="G89:G90"/>
    <mergeCell ref="J89:J95"/>
    <mergeCell ref="K89:K95"/>
    <mergeCell ref="R82:R83"/>
    <mergeCell ref="A84:A88"/>
    <mergeCell ref="B84:B88"/>
    <mergeCell ref="C84:C88"/>
    <mergeCell ref="D84:D88"/>
    <mergeCell ref="E84:E88"/>
    <mergeCell ref="F84:F88"/>
    <mergeCell ref="G84:G86"/>
    <mergeCell ref="J84:J88"/>
    <mergeCell ref="K84:K88"/>
    <mergeCell ref="L84:L88"/>
    <mergeCell ref="M84:M88"/>
    <mergeCell ref="N84:N88"/>
    <mergeCell ref="O84:O88"/>
    <mergeCell ref="P84:P88"/>
    <mergeCell ref="Q84:Q88"/>
    <mergeCell ref="R84:R88"/>
    <mergeCell ref="G87:G88"/>
    <mergeCell ref="R78:R81"/>
    <mergeCell ref="A82:A83"/>
    <mergeCell ref="B82:B83"/>
    <mergeCell ref="C82:C83"/>
    <mergeCell ref="D82:D83"/>
    <mergeCell ref="E82:E83"/>
    <mergeCell ref="F82:F83"/>
    <mergeCell ref="G82:G83"/>
    <mergeCell ref="J82:J83"/>
    <mergeCell ref="K82:K83"/>
    <mergeCell ref="L82:L83"/>
    <mergeCell ref="M82:M83"/>
    <mergeCell ref="N82:N83"/>
    <mergeCell ref="O82:O83"/>
    <mergeCell ref="P82:P83"/>
    <mergeCell ref="Q82:Q83"/>
    <mergeCell ref="M78:M81"/>
    <mergeCell ref="N78:N81"/>
    <mergeCell ref="O78:O81"/>
    <mergeCell ref="P78:P81"/>
    <mergeCell ref="Q78:Q81"/>
    <mergeCell ref="F78:F81"/>
    <mergeCell ref="G78:G79"/>
    <mergeCell ref="J78:J81"/>
    <mergeCell ref="K78:K81"/>
    <mergeCell ref="L78:L81"/>
    <mergeCell ref="A78:A81"/>
    <mergeCell ref="B78:B81"/>
    <mergeCell ref="C78:C81"/>
    <mergeCell ref="D78:D81"/>
    <mergeCell ref="E78:E81"/>
    <mergeCell ref="O72:O77"/>
    <mergeCell ref="P72:P77"/>
    <mergeCell ref="Q72:Q77"/>
    <mergeCell ref="R72:R77"/>
    <mergeCell ref="G75:G76"/>
    <mergeCell ref="O70:O71"/>
    <mergeCell ref="P70:P71"/>
    <mergeCell ref="Q70:Q71"/>
    <mergeCell ref="R70:R71"/>
    <mergeCell ref="A72:A77"/>
    <mergeCell ref="B72:B77"/>
    <mergeCell ref="C72:C77"/>
    <mergeCell ref="D72:D77"/>
    <mergeCell ref="E72:E77"/>
    <mergeCell ref="F72:F77"/>
    <mergeCell ref="G72:G73"/>
    <mergeCell ref="J72:J77"/>
    <mergeCell ref="K72:K77"/>
    <mergeCell ref="L72:L77"/>
    <mergeCell ref="M72:M77"/>
    <mergeCell ref="N72:N77"/>
    <mergeCell ref="L64:L69"/>
    <mergeCell ref="M64:M69"/>
    <mergeCell ref="N64:N69"/>
    <mergeCell ref="O64:O69"/>
    <mergeCell ref="P64:P69"/>
    <mergeCell ref="Q64:Q69"/>
    <mergeCell ref="R64:R69"/>
    <mergeCell ref="G66:G67"/>
    <mergeCell ref="A70:A71"/>
    <mergeCell ref="B70:B71"/>
    <mergeCell ref="C70:C71"/>
    <mergeCell ref="D70:D71"/>
    <mergeCell ref="E70:E71"/>
    <mergeCell ref="F70:F71"/>
    <mergeCell ref="G70:G71"/>
    <mergeCell ref="J70:J71"/>
    <mergeCell ref="K70:K71"/>
    <mergeCell ref="L70:L71"/>
    <mergeCell ref="M70:M71"/>
    <mergeCell ref="N70:N71"/>
    <mergeCell ref="A64:A69"/>
    <mergeCell ref="B64:B69"/>
    <mergeCell ref="C64:C69"/>
    <mergeCell ref="D64:D69"/>
    <mergeCell ref="E64:E69"/>
    <mergeCell ref="F64:F69"/>
    <mergeCell ref="G64:G65"/>
    <mergeCell ref="J64:J69"/>
    <mergeCell ref="K64:K69"/>
    <mergeCell ref="Q57:Q58"/>
    <mergeCell ref="R57:R58"/>
    <mergeCell ref="A59:A63"/>
    <mergeCell ref="B59:B63"/>
    <mergeCell ref="C59:C63"/>
    <mergeCell ref="D59:D63"/>
    <mergeCell ref="E59:E63"/>
    <mergeCell ref="F59:F63"/>
    <mergeCell ref="G59:G61"/>
    <mergeCell ref="J59:J63"/>
    <mergeCell ref="K59:K63"/>
    <mergeCell ref="L59:L63"/>
    <mergeCell ref="M59:M63"/>
    <mergeCell ref="N59:N63"/>
    <mergeCell ref="O59:O63"/>
    <mergeCell ref="P59:P63"/>
    <mergeCell ref="Q59:Q63"/>
    <mergeCell ref="R59:R63"/>
    <mergeCell ref="G62:G63"/>
    <mergeCell ref="R51:R56"/>
    <mergeCell ref="G54:G56"/>
    <mergeCell ref="A57:A58"/>
    <mergeCell ref="B57:B58"/>
    <mergeCell ref="C57:C58"/>
    <mergeCell ref="D57:D58"/>
    <mergeCell ref="E57:E58"/>
    <mergeCell ref="F57:F58"/>
    <mergeCell ref="G57:G58"/>
    <mergeCell ref="J57:J58"/>
    <mergeCell ref="K57:K58"/>
    <mergeCell ref="L57:L58"/>
    <mergeCell ref="M57:M58"/>
    <mergeCell ref="N57:N58"/>
    <mergeCell ref="O57:O58"/>
    <mergeCell ref="P57:P58"/>
    <mergeCell ref="M51:M56"/>
    <mergeCell ref="N51:N56"/>
    <mergeCell ref="O51:O56"/>
    <mergeCell ref="P51:P56"/>
    <mergeCell ref="Q51:Q56"/>
    <mergeCell ref="F51:F56"/>
    <mergeCell ref="G51:G53"/>
    <mergeCell ref="J51:J56"/>
    <mergeCell ref="K51:K56"/>
    <mergeCell ref="L51:L56"/>
    <mergeCell ref="A51:A56"/>
    <mergeCell ref="B51:B56"/>
    <mergeCell ref="C51:C56"/>
    <mergeCell ref="D51:D56"/>
    <mergeCell ref="E51:E56"/>
    <mergeCell ref="O43:O50"/>
    <mergeCell ref="P43:P50"/>
    <mergeCell ref="Q43:Q50"/>
    <mergeCell ref="R43:R50"/>
    <mergeCell ref="G47:G50"/>
    <mergeCell ref="O41:O42"/>
    <mergeCell ref="P41:P42"/>
    <mergeCell ref="Q41:Q42"/>
    <mergeCell ref="R41:R42"/>
    <mergeCell ref="A43:A50"/>
    <mergeCell ref="B43:B50"/>
    <mergeCell ref="C43:C50"/>
    <mergeCell ref="D43:D50"/>
    <mergeCell ref="E43:E50"/>
    <mergeCell ref="F43:F50"/>
    <mergeCell ref="G43:G46"/>
    <mergeCell ref="J43:J50"/>
    <mergeCell ref="K43:K50"/>
    <mergeCell ref="L43:L50"/>
    <mergeCell ref="M43:M50"/>
    <mergeCell ref="N43:N50"/>
    <mergeCell ref="L35:L40"/>
    <mergeCell ref="M35:M40"/>
    <mergeCell ref="N35:N40"/>
    <mergeCell ref="O35:O40"/>
    <mergeCell ref="P35:P40"/>
    <mergeCell ref="Q35:Q40"/>
    <mergeCell ref="R35:R40"/>
    <mergeCell ref="G38:G40"/>
    <mergeCell ref="A41:A42"/>
    <mergeCell ref="B41:B42"/>
    <mergeCell ref="C41:C42"/>
    <mergeCell ref="D41:D42"/>
    <mergeCell ref="E41:E42"/>
    <mergeCell ref="F41:F42"/>
    <mergeCell ref="G41:G42"/>
    <mergeCell ref="J41:J42"/>
    <mergeCell ref="K41:K42"/>
    <mergeCell ref="L41:L42"/>
    <mergeCell ref="M41:M42"/>
    <mergeCell ref="N41:N42"/>
    <mergeCell ref="A35:A40"/>
    <mergeCell ref="B35:B40"/>
    <mergeCell ref="C35:C40"/>
    <mergeCell ref="D35:D40"/>
    <mergeCell ref="E35:E40"/>
    <mergeCell ref="F35:F40"/>
    <mergeCell ref="G35:G36"/>
    <mergeCell ref="J35:J40"/>
    <mergeCell ref="K35:K40"/>
    <mergeCell ref="Q26:Q32"/>
    <mergeCell ref="R26:R32"/>
    <mergeCell ref="G30:G32"/>
    <mergeCell ref="A33:A34"/>
    <mergeCell ref="B33:B34"/>
    <mergeCell ref="C33:C34"/>
    <mergeCell ref="D33:D34"/>
    <mergeCell ref="E33:E34"/>
    <mergeCell ref="F33:F34"/>
    <mergeCell ref="G33:G34"/>
    <mergeCell ref="J33:J34"/>
    <mergeCell ref="K33:K34"/>
    <mergeCell ref="L33:L34"/>
    <mergeCell ref="M33:M34"/>
    <mergeCell ref="N33:N34"/>
    <mergeCell ref="O33:O34"/>
    <mergeCell ref="P33:P34"/>
    <mergeCell ref="Q33:Q34"/>
    <mergeCell ref="R33:R34"/>
    <mergeCell ref="R20:R25"/>
    <mergeCell ref="G23:G25"/>
    <mergeCell ref="A26:A32"/>
    <mergeCell ref="B26:B32"/>
    <mergeCell ref="C26:C32"/>
    <mergeCell ref="D26:D32"/>
    <mergeCell ref="E26:E32"/>
    <mergeCell ref="F26:F32"/>
    <mergeCell ref="G26:G28"/>
    <mergeCell ref="J26:J32"/>
    <mergeCell ref="K26:K32"/>
    <mergeCell ref="L26:L32"/>
    <mergeCell ref="M26:M32"/>
    <mergeCell ref="N26:N32"/>
    <mergeCell ref="O26:O32"/>
    <mergeCell ref="P26:P32"/>
    <mergeCell ref="M20:M25"/>
    <mergeCell ref="N20:N25"/>
    <mergeCell ref="O20:O25"/>
    <mergeCell ref="P20:P25"/>
    <mergeCell ref="Q20:Q25"/>
    <mergeCell ref="F20:F25"/>
    <mergeCell ref="G20:G22"/>
    <mergeCell ref="J20:J25"/>
    <mergeCell ref="K20:K25"/>
    <mergeCell ref="L20:L25"/>
    <mergeCell ref="A20:A25"/>
    <mergeCell ref="B20:B25"/>
    <mergeCell ref="C20:C25"/>
    <mergeCell ref="D20:D25"/>
    <mergeCell ref="E20:E25"/>
    <mergeCell ref="N17:N19"/>
    <mergeCell ref="O17:O19"/>
    <mergeCell ref="A17:A19"/>
    <mergeCell ref="B17:B19"/>
    <mergeCell ref="C17:C19"/>
    <mergeCell ref="D17:D19"/>
    <mergeCell ref="E17:E19"/>
    <mergeCell ref="P17:P19"/>
    <mergeCell ref="Q17:Q19"/>
    <mergeCell ref="R17:R19"/>
    <mergeCell ref="G17:G19"/>
    <mergeCell ref="J17:J19"/>
    <mergeCell ref="K17:K19"/>
    <mergeCell ref="L17:L19"/>
    <mergeCell ref="M17:M19"/>
    <mergeCell ref="F4:F5"/>
    <mergeCell ref="F17:F19"/>
    <mergeCell ref="A4:A5"/>
    <mergeCell ref="B4:B5"/>
    <mergeCell ref="C4:C5"/>
    <mergeCell ref="D4:D5"/>
    <mergeCell ref="E4:E5"/>
    <mergeCell ref="Q4:Q5"/>
    <mergeCell ref="R4:R5"/>
    <mergeCell ref="G4:G5"/>
    <mergeCell ref="H4:I4"/>
    <mergeCell ref="J4:J5"/>
    <mergeCell ref="K4:L4"/>
    <mergeCell ref="M4:N4"/>
    <mergeCell ref="O4:P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133"/>
  <sheetViews>
    <sheetView zoomScale="40" zoomScaleNormal="40" workbookViewId="0">
      <selection activeCell="I125" sqref="I125"/>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6337</v>
      </c>
      <c r="M2" s="134"/>
      <c r="N2" s="134"/>
      <c r="O2" s="134"/>
      <c r="P2" s="169"/>
      <c r="R2" s="392"/>
    </row>
    <row r="3" spans="1:19" s="22" customFormat="1" x14ac:dyDescent="0.25">
      <c r="M3" s="134"/>
      <c r="N3" s="134"/>
      <c r="O3" s="134"/>
      <c r="P3" s="169"/>
      <c r="R3" s="392"/>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142"/>
    </row>
    <row r="5" spans="1:19" s="143" customFormat="1" ht="35.25" customHeight="1" x14ac:dyDescent="0.25">
      <c r="A5" s="1154"/>
      <c r="B5" s="1156"/>
      <c r="C5" s="1156"/>
      <c r="D5" s="1156"/>
      <c r="E5" s="1154"/>
      <c r="F5" s="1154"/>
      <c r="G5" s="1154"/>
      <c r="H5" s="281" t="s">
        <v>14</v>
      </c>
      <c r="I5" s="281" t="s">
        <v>15</v>
      </c>
      <c r="J5" s="1154"/>
      <c r="K5" s="284">
        <v>2018</v>
      </c>
      <c r="L5" s="284">
        <v>2019</v>
      </c>
      <c r="M5" s="139">
        <v>2018</v>
      </c>
      <c r="N5" s="139">
        <v>2019</v>
      </c>
      <c r="O5" s="139">
        <v>2018</v>
      </c>
      <c r="P5" s="139">
        <v>2019</v>
      </c>
      <c r="Q5" s="1154"/>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8" customFormat="1" ht="71.25" customHeight="1" x14ac:dyDescent="0.25">
      <c r="A7" s="972">
        <v>1</v>
      </c>
      <c r="B7" s="1343" t="s">
        <v>101</v>
      </c>
      <c r="C7" s="1343">
        <v>1</v>
      </c>
      <c r="D7" s="978">
        <v>3</v>
      </c>
      <c r="E7" s="1343" t="s">
        <v>2858</v>
      </c>
      <c r="F7" s="1343" t="s">
        <v>2859</v>
      </c>
      <c r="G7" s="978" t="s">
        <v>2860</v>
      </c>
      <c r="H7" s="47" t="s">
        <v>677</v>
      </c>
      <c r="I7" s="394">
        <v>1</v>
      </c>
      <c r="J7" s="1343" t="s">
        <v>2861</v>
      </c>
      <c r="K7" s="1286" t="s">
        <v>52</v>
      </c>
      <c r="L7" s="1343"/>
      <c r="M7" s="1061">
        <v>229800</v>
      </c>
      <c r="N7" s="1344"/>
      <c r="O7" s="1061">
        <v>229800</v>
      </c>
      <c r="P7" s="1344"/>
      <c r="Q7" s="978" t="s">
        <v>2862</v>
      </c>
      <c r="R7" s="978" t="s">
        <v>2863</v>
      </c>
      <c r="S7" s="17"/>
    </row>
    <row r="8" spans="1:19" s="18" customFormat="1" ht="71.25" customHeight="1" x14ac:dyDescent="0.25">
      <c r="A8" s="973"/>
      <c r="B8" s="973"/>
      <c r="C8" s="973"/>
      <c r="D8" s="979"/>
      <c r="E8" s="979"/>
      <c r="F8" s="979"/>
      <c r="G8" s="973"/>
      <c r="H8" s="47" t="s">
        <v>633</v>
      </c>
      <c r="I8" s="394">
        <v>20</v>
      </c>
      <c r="J8" s="979"/>
      <c r="K8" s="979"/>
      <c r="L8" s="979"/>
      <c r="M8" s="973"/>
      <c r="N8" s="973"/>
      <c r="O8" s="973"/>
      <c r="P8" s="973"/>
      <c r="Q8" s="973"/>
      <c r="R8" s="979"/>
      <c r="S8" s="17"/>
    </row>
    <row r="9" spans="1:19" s="13" customFormat="1" ht="61.5" customHeight="1" x14ac:dyDescent="0.25">
      <c r="A9" s="958">
        <v>2</v>
      </c>
      <c r="B9" s="963" t="s">
        <v>68</v>
      </c>
      <c r="C9" s="963">
        <v>1</v>
      </c>
      <c r="D9" s="964">
        <v>6</v>
      </c>
      <c r="E9" s="964" t="s">
        <v>2864</v>
      </c>
      <c r="F9" s="964" t="s">
        <v>2865</v>
      </c>
      <c r="G9" s="964" t="s">
        <v>2866</v>
      </c>
      <c r="H9" s="50" t="s">
        <v>2867</v>
      </c>
      <c r="I9" s="261">
        <v>4</v>
      </c>
      <c r="J9" s="964" t="s">
        <v>2868</v>
      </c>
      <c r="K9" s="980" t="s">
        <v>52</v>
      </c>
      <c r="L9" s="1242"/>
      <c r="M9" s="981">
        <v>62699</v>
      </c>
      <c r="N9" s="1242"/>
      <c r="O9" s="981">
        <v>62699</v>
      </c>
      <c r="P9" s="1242"/>
      <c r="Q9" s="964" t="s">
        <v>2862</v>
      </c>
      <c r="R9" s="964" t="s">
        <v>2863</v>
      </c>
      <c r="S9" s="12"/>
    </row>
    <row r="10" spans="1:19" s="13" customFormat="1" ht="61.5" customHeight="1" x14ac:dyDescent="0.25">
      <c r="A10" s="1059"/>
      <c r="B10" s="1304"/>
      <c r="C10" s="1304"/>
      <c r="D10" s="1304"/>
      <c r="E10" s="1304"/>
      <c r="F10" s="1304"/>
      <c r="G10" s="1304"/>
      <c r="H10" s="262" t="s">
        <v>2869</v>
      </c>
      <c r="I10" s="11" t="s">
        <v>2870</v>
      </c>
      <c r="J10" s="1304"/>
      <c r="K10" s="1304"/>
      <c r="L10" s="1304"/>
      <c r="M10" s="1304"/>
      <c r="N10" s="1304"/>
      <c r="O10" s="1304"/>
      <c r="P10" s="1304"/>
      <c r="Q10" s="1304"/>
      <c r="R10" s="1304"/>
      <c r="S10" s="12"/>
    </row>
    <row r="11" spans="1:19" s="13" customFormat="1" ht="54" customHeight="1" x14ac:dyDescent="0.25">
      <c r="A11" s="958">
        <v>3</v>
      </c>
      <c r="B11" s="963" t="s">
        <v>127</v>
      </c>
      <c r="C11" s="963">
        <v>1</v>
      </c>
      <c r="D11" s="964">
        <v>9</v>
      </c>
      <c r="E11" s="964" t="s">
        <v>54</v>
      </c>
      <c r="F11" s="964" t="s">
        <v>2871</v>
      </c>
      <c r="G11" s="964" t="s">
        <v>1267</v>
      </c>
      <c r="H11" s="50" t="s">
        <v>712</v>
      </c>
      <c r="I11" s="261">
        <v>1</v>
      </c>
      <c r="J11" s="964" t="s">
        <v>2872</v>
      </c>
      <c r="K11" s="980" t="s">
        <v>127</v>
      </c>
      <c r="L11" s="1242"/>
      <c r="M11" s="981">
        <v>67970.31</v>
      </c>
      <c r="N11" s="1242"/>
      <c r="O11" s="981">
        <v>60000</v>
      </c>
      <c r="P11" s="1242"/>
      <c r="Q11" s="964" t="s">
        <v>2862</v>
      </c>
      <c r="R11" s="964" t="s">
        <v>2863</v>
      </c>
      <c r="S11" s="12"/>
    </row>
    <row r="12" spans="1:19" s="13" customFormat="1" ht="54" customHeight="1" x14ac:dyDescent="0.25">
      <c r="A12" s="1059"/>
      <c r="B12" s="1304"/>
      <c r="C12" s="1304"/>
      <c r="D12" s="1304"/>
      <c r="E12" s="1304"/>
      <c r="F12" s="1304"/>
      <c r="G12" s="1304"/>
      <c r="H12" s="262" t="s">
        <v>2873</v>
      </c>
      <c r="I12" s="11" t="s">
        <v>159</v>
      </c>
      <c r="J12" s="1304"/>
      <c r="K12" s="1304"/>
      <c r="L12" s="1304"/>
      <c r="M12" s="1304"/>
      <c r="N12" s="1304"/>
      <c r="O12" s="1304"/>
      <c r="P12" s="1304"/>
      <c r="Q12" s="1304"/>
      <c r="R12" s="1304"/>
      <c r="S12" s="12"/>
    </row>
    <row r="13" spans="1:19" s="18" customFormat="1" ht="54" customHeight="1" x14ac:dyDescent="0.25">
      <c r="A13" s="972">
        <v>4</v>
      </c>
      <c r="B13" s="972" t="s">
        <v>127</v>
      </c>
      <c r="C13" s="972">
        <v>1</v>
      </c>
      <c r="D13" s="978">
        <v>9</v>
      </c>
      <c r="E13" s="978" t="s">
        <v>2874</v>
      </c>
      <c r="F13" s="978" t="s">
        <v>2875</v>
      </c>
      <c r="G13" s="978" t="s">
        <v>2860</v>
      </c>
      <c r="H13" s="47" t="s">
        <v>633</v>
      </c>
      <c r="I13" s="265">
        <v>1</v>
      </c>
      <c r="J13" s="978" t="s">
        <v>2876</v>
      </c>
      <c r="K13" s="1286" t="s">
        <v>127</v>
      </c>
      <c r="L13" s="1340"/>
      <c r="M13" s="1061">
        <v>10036.799999999999</v>
      </c>
      <c r="N13" s="1340"/>
      <c r="O13" s="1061">
        <v>10000</v>
      </c>
      <c r="P13" s="1340"/>
      <c r="Q13" s="978" t="s">
        <v>2862</v>
      </c>
      <c r="R13" s="978" t="s">
        <v>2863</v>
      </c>
      <c r="S13" s="17"/>
    </row>
    <row r="14" spans="1:19" s="18" customFormat="1" ht="54" customHeight="1" x14ac:dyDescent="0.25">
      <c r="A14" s="973"/>
      <c r="B14" s="973"/>
      <c r="C14" s="973"/>
      <c r="D14" s="979"/>
      <c r="E14" s="979"/>
      <c r="F14" s="979"/>
      <c r="G14" s="979"/>
      <c r="H14" s="266" t="s">
        <v>2877</v>
      </c>
      <c r="I14" s="16" t="s">
        <v>1930</v>
      </c>
      <c r="J14" s="979"/>
      <c r="K14" s="1288"/>
      <c r="L14" s="1341"/>
      <c r="M14" s="1063"/>
      <c r="N14" s="1341"/>
      <c r="O14" s="1063"/>
      <c r="P14" s="1341"/>
      <c r="Q14" s="979"/>
      <c r="R14" s="979"/>
      <c r="S14" s="17"/>
    </row>
    <row r="15" spans="1:19" s="18" customFormat="1" ht="65.25" customHeight="1" x14ac:dyDescent="0.25">
      <c r="A15" s="972">
        <v>5</v>
      </c>
      <c r="B15" s="974" t="s">
        <v>127</v>
      </c>
      <c r="C15" s="974" t="s">
        <v>348</v>
      </c>
      <c r="D15" s="975">
        <v>10</v>
      </c>
      <c r="E15" s="975" t="s">
        <v>2878</v>
      </c>
      <c r="F15" s="975" t="s">
        <v>2875</v>
      </c>
      <c r="G15" s="975" t="s">
        <v>2860</v>
      </c>
      <c r="H15" s="47" t="s">
        <v>633</v>
      </c>
      <c r="I15" s="265">
        <v>1</v>
      </c>
      <c r="J15" s="975" t="s">
        <v>2876</v>
      </c>
      <c r="K15" s="983" t="s">
        <v>127</v>
      </c>
      <c r="L15" s="1234"/>
      <c r="M15" s="984">
        <v>6642</v>
      </c>
      <c r="N15" s="1234"/>
      <c r="O15" s="984">
        <v>6642</v>
      </c>
      <c r="P15" s="1234"/>
      <c r="Q15" s="975" t="s">
        <v>2862</v>
      </c>
      <c r="R15" s="1094" t="s">
        <v>2863</v>
      </c>
      <c r="S15" s="17"/>
    </row>
    <row r="16" spans="1:19" s="18" customFormat="1" ht="65.25" customHeight="1" x14ac:dyDescent="0.25">
      <c r="A16" s="973"/>
      <c r="B16" s="1338"/>
      <c r="C16" s="1338"/>
      <c r="D16" s="1338"/>
      <c r="E16" s="1338"/>
      <c r="F16" s="1338"/>
      <c r="G16" s="1338"/>
      <c r="H16" s="266" t="s">
        <v>2877</v>
      </c>
      <c r="I16" s="16" t="s">
        <v>1916</v>
      </c>
      <c r="J16" s="1338"/>
      <c r="K16" s="1338"/>
      <c r="L16" s="1338"/>
      <c r="M16" s="1338"/>
      <c r="N16" s="1338"/>
      <c r="O16" s="1338"/>
      <c r="P16" s="1338"/>
      <c r="Q16" s="1338"/>
      <c r="R16" s="1342"/>
      <c r="S16" s="17"/>
    </row>
    <row r="17" spans="1:19" s="18" customFormat="1" ht="63.75" customHeight="1" x14ac:dyDescent="0.25">
      <c r="A17" s="972">
        <v>6</v>
      </c>
      <c r="B17" s="974" t="s">
        <v>127</v>
      </c>
      <c r="C17" s="974">
        <v>1.3</v>
      </c>
      <c r="D17" s="975">
        <v>13</v>
      </c>
      <c r="E17" s="975" t="s">
        <v>2879</v>
      </c>
      <c r="F17" s="975" t="s">
        <v>2875</v>
      </c>
      <c r="G17" s="976" t="s">
        <v>2880</v>
      </c>
      <c r="H17" s="266" t="s">
        <v>633</v>
      </c>
      <c r="I17" s="265">
        <v>1</v>
      </c>
      <c r="J17" s="975" t="s">
        <v>2876</v>
      </c>
      <c r="K17" s="983" t="s">
        <v>101</v>
      </c>
      <c r="L17" s="1234"/>
      <c r="M17" s="984">
        <v>17344.28</v>
      </c>
      <c r="N17" s="1234"/>
      <c r="O17" s="984">
        <v>17344.28</v>
      </c>
      <c r="P17" s="1234"/>
      <c r="Q17" s="975" t="s">
        <v>2862</v>
      </c>
      <c r="R17" s="975" t="s">
        <v>2863</v>
      </c>
      <c r="S17" s="17"/>
    </row>
    <row r="18" spans="1:19" s="18" customFormat="1" ht="63.75" customHeight="1" x14ac:dyDescent="0.25">
      <c r="A18" s="973"/>
      <c r="B18" s="1338"/>
      <c r="C18" s="1338"/>
      <c r="D18" s="1338"/>
      <c r="E18" s="1338"/>
      <c r="F18" s="1338"/>
      <c r="G18" s="1339"/>
      <c r="H18" s="266" t="s">
        <v>2877</v>
      </c>
      <c r="I18" s="16" t="s">
        <v>1930</v>
      </c>
      <c r="J18" s="1338"/>
      <c r="K18" s="1338"/>
      <c r="L18" s="1338"/>
      <c r="M18" s="1338"/>
      <c r="N18" s="1338"/>
      <c r="O18" s="1338"/>
      <c r="P18" s="1338"/>
      <c r="Q18" s="1338"/>
      <c r="R18" s="1338"/>
      <c r="S18" s="17"/>
    </row>
    <row r="19" spans="1:19" s="13" customFormat="1" ht="94.5" customHeight="1" x14ac:dyDescent="0.25">
      <c r="A19" s="958">
        <v>7</v>
      </c>
      <c r="B19" s="963" t="s">
        <v>127</v>
      </c>
      <c r="C19" s="963">
        <v>1.3</v>
      </c>
      <c r="D19" s="964">
        <v>13</v>
      </c>
      <c r="E19" s="964" t="s">
        <v>2326</v>
      </c>
      <c r="F19" s="964" t="s">
        <v>2881</v>
      </c>
      <c r="G19" s="964" t="s">
        <v>2882</v>
      </c>
      <c r="H19" s="50" t="s">
        <v>2055</v>
      </c>
      <c r="I19" s="261">
        <v>1</v>
      </c>
      <c r="J19" s="964" t="s">
        <v>2883</v>
      </c>
      <c r="K19" s="980" t="s">
        <v>127</v>
      </c>
      <c r="L19" s="1242"/>
      <c r="M19" s="981">
        <v>8035.15</v>
      </c>
      <c r="N19" s="1242"/>
      <c r="O19" s="981">
        <v>6835.15</v>
      </c>
      <c r="P19" s="1242"/>
      <c r="Q19" s="964" t="s">
        <v>2862</v>
      </c>
      <c r="R19" s="964" t="s">
        <v>2863</v>
      </c>
      <c r="S19" s="12"/>
    </row>
    <row r="20" spans="1:19" s="13" customFormat="1" ht="94.5" customHeight="1" x14ac:dyDescent="0.25">
      <c r="A20" s="1059"/>
      <c r="B20" s="1304"/>
      <c r="C20" s="1304"/>
      <c r="D20" s="1304"/>
      <c r="E20" s="1304"/>
      <c r="F20" s="1304"/>
      <c r="G20" s="1304"/>
      <c r="H20" s="262" t="s">
        <v>2884</v>
      </c>
      <c r="I20" s="11" t="s">
        <v>2885</v>
      </c>
      <c r="J20" s="1304"/>
      <c r="K20" s="1304"/>
      <c r="L20" s="1304"/>
      <c r="M20" s="1304"/>
      <c r="N20" s="1304"/>
      <c r="O20" s="1304"/>
      <c r="P20" s="1304"/>
      <c r="Q20" s="1304"/>
      <c r="R20" s="1304"/>
      <c r="S20" s="12"/>
    </row>
    <row r="21" spans="1:19" s="13" customFormat="1" ht="38.25" customHeight="1" x14ac:dyDescent="0.25">
      <c r="A21" s="958">
        <v>8</v>
      </c>
      <c r="B21" s="963" t="s">
        <v>127</v>
      </c>
      <c r="C21" s="963">
        <v>1.3</v>
      </c>
      <c r="D21" s="964">
        <v>13</v>
      </c>
      <c r="E21" s="964" t="s">
        <v>2886</v>
      </c>
      <c r="F21" s="964" t="s">
        <v>2875</v>
      </c>
      <c r="G21" s="964" t="s">
        <v>2860</v>
      </c>
      <c r="H21" s="262" t="s">
        <v>633</v>
      </c>
      <c r="I21" s="261">
        <v>1</v>
      </c>
      <c r="J21" s="964" t="s">
        <v>2887</v>
      </c>
      <c r="K21" s="980" t="s">
        <v>127</v>
      </c>
      <c r="L21" s="1242"/>
      <c r="M21" s="981">
        <v>12617.88</v>
      </c>
      <c r="N21" s="1242"/>
      <c r="O21" s="981">
        <v>12617.88</v>
      </c>
      <c r="P21" s="1242"/>
      <c r="Q21" s="964" t="s">
        <v>2862</v>
      </c>
      <c r="R21" s="964" t="s">
        <v>2863</v>
      </c>
      <c r="S21" s="12"/>
    </row>
    <row r="22" spans="1:19" s="13" customFormat="1" ht="38.25" customHeight="1" x14ac:dyDescent="0.25">
      <c r="A22" s="1059"/>
      <c r="B22" s="1304"/>
      <c r="C22" s="1304"/>
      <c r="D22" s="1304"/>
      <c r="E22" s="1304"/>
      <c r="F22" s="1304"/>
      <c r="G22" s="1304"/>
      <c r="H22" s="262" t="s">
        <v>2877</v>
      </c>
      <c r="I22" s="369" t="s">
        <v>2888</v>
      </c>
      <c r="J22" s="1304"/>
      <c r="K22" s="1304"/>
      <c r="L22" s="1304"/>
      <c r="M22" s="1304"/>
      <c r="N22" s="1304"/>
      <c r="O22" s="1304"/>
      <c r="P22" s="1304"/>
      <c r="Q22" s="1304"/>
      <c r="R22" s="1304"/>
      <c r="S22" s="12"/>
    </row>
    <row r="23" spans="1:19" s="13" customFormat="1" ht="76.5" customHeight="1" x14ac:dyDescent="0.25">
      <c r="A23" s="958">
        <v>9</v>
      </c>
      <c r="B23" s="963" t="s">
        <v>127</v>
      </c>
      <c r="C23" s="963">
        <v>1.3</v>
      </c>
      <c r="D23" s="964">
        <v>13</v>
      </c>
      <c r="E23" s="964" t="s">
        <v>2889</v>
      </c>
      <c r="F23" s="964" t="s">
        <v>2890</v>
      </c>
      <c r="G23" s="964" t="s">
        <v>2860</v>
      </c>
      <c r="H23" s="50" t="s">
        <v>633</v>
      </c>
      <c r="I23" s="261">
        <v>1</v>
      </c>
      <c r="J23" s="964" t="s">
        <v>2891</v>
      </c>
      <c r="K23" s="980" t="s">
        <v>127</v>
      </c>
      <c r="L23" s="1242"/>
      <c r="M23" s="981">
        <v>14988.07</v>
      </c>
      <c r="N23" s="1242"/>
      <c r="O23" s="981">
        <v>14988.07</v>
      </c>
      <c r="P23" s="1242"/>
      <c r="Q23" s="964" t="s">
        <v>2862</v>
      </c>
      <c r="R23" s="964" t="s">
        <v>2863</v>
      </c>
      <c r="S23" s="12"/>
    </row>
    <row r="24" spans="1:19" s="13" customFormat="1" ht="84.75" customHeight="1" x14ac:dyDescent="0.25">
      <c r="A24" s="1059"/>
      <c r="B24" s="1304"/>
      <c r="C24" s="1304"/>
      <c r="D24" s="1304"/>
      <c r="E24" s="1304"/>
      <c r="F24" s="1304"/>
      <c r="G24" s="1304"/>
      <c r="H24" s="262" t="s">
        <v>2892</v>
      </c>
      <c r="I24" s="11" t="s">
        <v>1674</v>
      </c>
      <c r="J24" s="1304"/>
      <c r="K24" s="1304"/>
      <c r="L24" s="1304"/>
      <c r="M24" s="1304"/>
      <c r="N24" s="1304"/>
      <c r="O24" s="1304"/>
      <c r="P24" s="1304"/>
      <c r="Q24" s="1304"/>
      <c r="R24" s="1304"/>
      <c r="S24" s="12"/>
    </row>
    <row r="25" spans="1:19" s="194" customFormat="1" ht="126" customHeight="1" x14ac:dyDescent="0.25">
      <c r="A25" s="969">
        <v>10</v>
      </c>
      <c r="B25" s="969">
        <v>6</v>
      </c>
      <c r="C25" s="969">
        <v>5</v>
      </c>
      <c r="D25" s="969">
        <v>4</v>
      </c>
      <c r="E25" s="969" t="s">
        <v>2893</v>
      </c>
      <c r="F25" s="969" t="s">
        <v>2894</v>
      </c>
      <c r="G25" s="969" t="s">
        <v>2895</v>
      </c>
      <c r="H25" s="262" t="s">
        <v>118</v>
      </c>
      <c r="I25" s="261">
        <v>1</v>
      </c>
      <c r="J25" s="969" t="s">
        <v>2896</v>
      </c>
      <c r="K25" s="969" t="s">
        <v>124</v>
      </c>
      <c r="L25" s="969"/>
      <c r="M25" s="1166">
        <v>8012.6</v>
      </c>
      <c r="N25" s="969"/>
      <c r="O25" s="1166">
        <v>3503</v>
      </c>
      <c r="P25" s="1166"/>
      <c r="Q25" s="969" t="s">
        <v>2897</v>
      </c>
      <c r="R25" s="969" t="s">
        <v>2898</v>
      </c>
    </row>
    <row r="26" spans="1:19" s="194" customFormat="1" ht="126" customHeight="1" x14ac:dyDescent="0.25">
      <c r="A26" s="1336"/>
      <c r="B26" s="1146"/>
      <c r="C26" s="1146"/>
      <c r="D26" s="1146"/>
      <c r="E26" s="1146"/>
      <c r="F26" s="1146"/>
      <c r="G26" s="1146"/>
      <c r="H26" s="262" t="s">
        <v>183</v>
      </c>
      <c r="I26" s="262">
        <v>16</v>
      </c>
      <c r="J26" s="1146"/>
      <c r="K26" s="1146"/>
      <c r="L26" s="1146"/>
      <c r="M26" s="1168"/>
      <c r="N26" s="1146"/>
      <c r="O26" s="971"/>
      <c r="P26" s="1146"/>
      <c r="Q26" s="1146"/>
      <c r="R26" s="1146"/>
    </row>
    <row r="27" spans="1:19" s="194" customFormat="1" ht="132" customHeight="1" x14ac:dyDescent="0.25">
      <c r="A27" s="969">
        <v>11</v>
      </c>
      <c r="B27" s="969">
        <v>6</v>
      </c>
      <c r="C27" s="969">
        <v>5</v>
      </c>
      <c r="D27" s="969">
        <v>4</v>
      </c>
      <c r="E27" s="969" t="s">
        <v>2899</v>
      </c>
      <c r="F27" s="969" t="s">
        <v>2900</v>
      </c>
      <c r="G27" s="969" t="s">
        <v>400</v>
      </c>
      <c r="H27" s="262" t="s">
        <v>118</v>
      </c>
      <c r="I27" s="262">
        <v>1</v>
      </c>
      <c r="J27" s="964" t="s">
        <v>2901</v>
      </c>
      <c r="K27" s="969" t="s">
        <v>81</v>
      </c>
      <c r="L27" s="1043"/>
      <c r="M27" s="1166">
        <v>12168</v>
      </c>
      <c r="N27" s="1166"/>
      <c r="O27" s="1166">
        <v>12168</v>
      </c>
      <c r="P27" s="1166"/>
      <c r="Q27" s="969" t="s">
        <v>2902</v>
      </c>
      <c r="R27" s="969" t="s">
        <v>2903</v>
      </c>
    </row>
    <row r="28" spans="1:19" s="194" customFormat="1" ht="126.75" customHeight="1" x14ac:dyDescent="0.25">
      <c r="A28" s="1336"/>
      <c r="B28" s="971"/>
      <c r="C28" s="971"/>
      <c r="D28" s="971"/>
      <c r="E28" s="971"/>
      <c r="F28" s="971"/>
      <c r="G28" s="971"/>
      <c r="H28" s="262" t="s">
        <v>183</v>
      </c>
      <c r="I28" s="262">
        <v>24</v>
      </c>
      <c r="J28" s="964"/>
      <c r="K28" s="971"/>
      <c r="L28" s="971"/>
      <c r="M28" s="971"/>
      <c r="N28" s="971"/>
      <c r="O28" s="971"/>
      <c r="P28" s="971"/>
      <c r="Q28" s="971"/>
      <c r="R28" s="971"/>
    </row>
    <row r="29" spans="1:19" s="13" customFormat="1" ht="108" customHeight="1" x14ac:dyDescent="0.25">
      <c r="A29" s="969">
        <v>12</v>
      </c>
      <c r="B29" s="969">
        <v>6</v>
      </c>
      <c r="C29" s="969">
        <v>5</v>
      </c>
      <c r="D29" s="969">
        <v>4</v>
      </c>
      <c r="E29" s="969" t="s">
        <v>2904</v>
      </c>
      <c r="F29" s="969" t="s">
        <v>2905</v>
      </c>
      <c r="G29" s="969" t="s">
        <v>181</v>
      </c>
      <c r="H29" s="262" t="s">
        <v>118</v>
      </c>
      <c r="I29" s="262">
        <v>1</v>
      </c>
      <c r="J29" s="964" t="s">
        <v>2906</v>
      </c>
      <c r="K29" s="969" t="s">
        <v>127</v>
      </c>
      <c r="L29" s="969"/>
      <c r="M29" s="1166">
        <v>39500</v>
      </c>
      <c r="N29" s="1166"/>
      <c r="O29" s="1166">
        <v>39500</v>
      </c>
      <c r="P29" s="1166"/>
      <c r="Q29" s="969" t="s">
        <v>2907</v>
      </c>
      <c r="R29" s="969" t="s">
        <v>2908</v>
      </c>
    </row>
    <row r="30" spans="1:19" s="13" customFormat="1" ht="60" customHeight="1" x14ac:dyDescent="0.25">
      <c r="A30" s="1146"/>
      <c r="B30" s="971"/>
      <c r="C30" s="971"/>
      <c r="D30" s="971"/>
      <c r="E30" s="971"/>
      <c r="F30" s="971"/>
      <c r="G30" s="971"/>
      <c r="H30" s="262" t="s">
        <v>183</v>
      </c>
      <c r="I30" s="262">
        <v>43</v>
      </c>
      <c r="J30" s="964"/>
      <c r="K30" s="971"/>
      <c r="L30" s="971"/>
      <c r="M30" s="971"/>
      <c r="N30" s="971"/>
      <c r="O30" s="971"/>
      <c r="P30" s="971"/>
      <c r="Q30" s="971"/>
      <c r="R30" s="971"/>
    </row>
    <row r="31" spans="1:19" s="13" customFormat="1" ht="105.75" customHeight="1" x14ac:dyDescent="0.25">
      <c r="A31" s="969">
        <v>13</v>
      </c>
      <c r="B31" s="969">
        <v>6</v>
      </c>
      <c r="C31" s="969">
        <v>5</v>
      </c>
      <c r="D31" s="969">
        <v>4</v>
      </c>
      <c r="E31" s="969" t="s">
        <v>2909</v>
      </c>
      <c r="F31" s="969" t="s">
        <v>2910</v>
      </c>
      <c r="G31" s="969" t="s">
        <v>2911</v>
      </c>
      <c r="H31" s="262" t="s">
        <v>1140</v>
      </c>
      <c r="I31" s="262">
        <v>1</v>
      </c>
      <c r="J31" s="969" t="s">
        <v>2912</v>
      </c>
      <c r="K31" s="969" t="s">
        <v>81</v>
      </c>
      <c r="L31" s="969"/>
      <c r="M31" s="1166">
        <v>13461.18</v>
      </c>
      <c r="N31" s="1166"/>
      <c r="O31" s="1166">
        <v>13461.18</v>
      </c>
      <c r="P31" s="1166"/>
      <c r="Q31" s="969" t="s">
        <v>2913</v>
      </c>
      <c r="R31" s="969" t="s">
        <v>2914</v>
      </c>
    </row>
    <row r="32" spans="1:19" s="13" customFormat="1" ht="105.75" customHeight="1" x14ac:dyDescent="0.25">
      <c r="A32" s="1146"/>
      <c r="B32" s="971"/>
      <c r="C32" s="971"/>
      <c r="D32" s="971"/>
      <c r="E32" s="971"/>
      <c r="F32" s="971"/>
      <c r="G32" s="971"/>
      <c r="H32" s="50" t="s">
        <v>1580</v>
      </c>
      <c r="I32" s="262">
        <v>41</v>
      </c>
      <c r="J32" s="971"/>
      <c r="K32" s="971"/>
      <c r="L32" s="971"/>
      <c r="M32" s="971"/>
      <c r="N32" s="971"/>
      <c r="O32" s="971"/>
      <c r="P32" s="971"/>
      <c r="Q32" s="971"/>
      <c r="R32" s="971"/>
    </row>
    <row r="33" spans="1:18" s="13" customFormat="1" ht="152.25" customHeight="1" x14ac:dyDescent="0.25">
      <c r="A33" s="969">
        <v>14</v>
      </c>
      <c r="B33" s="969">
        <v>6</v>
      </c>
      <c r="C33" s="969">
        <v>1</v>
      </c>
      <c r="D33" s="969">
        <v>6</v>
      </c>
      <c r="E33" s="969" t="s">
        <v>2915</v>
      </c>
      <c r="F33" s="969" t="s">
        <v>2916</v>
      </c>
      <c r="G33" s="969" t="s">
        <v>321</v>
      </c>
      <c r="H33" s="262" t="s">
        <v>1330</v>
      </c>
      <c r="I33" s="11" t="s">
        <v>1235</v>
      </c>
      <c r="J33" s="969" t="s">
        <v>2917</v>
      </c>
      <c r="K33" s="969" t="s">
        <v>124</v>
      </c>
      <c r="L33" s="969"/>
      <c r="M33" s="1166">
        <v>23848</v>
      </c>
      <c r="N33" s="1166"/>
      <c r="O33" s="1166">
        <v>23848</v>
      </c>
      <c r="P33" s="1166"/>
      <c r="Q33" s="969" t="s">
        <v>2918</v>
      </c>
      <c r="R33" s="969" t="s">
        <v>2919</v>
      </c>
    </row>
    <row r="34" spans="1:18" s="13" customFormat="1" ht="126" customHeight="1" x14ac:dyDescent="0.25">
      <c r="A34" s="1336"/>
      <c r="B34" s="971"/>
      <c r="C34" s="971"/>
      <c r="D34" s="971"/>
      <c r="E34" s="971"/>
      <c r="F34" s="971"/>
      <c r="G34" s="971"/>
      <c r="H34" s="50" t="s">
        <v>1091</v>
      </c>
      <c r="I34" s="262">
        <v>53</v>
      </c>
      <c r="J34" s="971"/>
      <c r="K34" s="971"/>
      <c r="L34" s="971"/>
      <c r="M34" s="1191"/>
      <c r="N34" s="971"/>
      <c r="O34" s="971"/>
      <c r="P34" s="971"/>
      <c r="Q34" s="971"/>
      <c r="R34" s="971"/>
    </row>
    <row r="35" spans="1:18" s="13" customFormat="1" ht="77.25" customHeight="1" x14ac:dyDescent="0.25">
      <c r="A35" s="969">
        <v>15</v>
      </c>
      <c r="B35" s="969">
        <v>5</v>
      </c>
      <c r="C35" s="969">
        <v>1</v>
      </c>
      <c r="D35" s="969">
        <v>6</v>
      </c>
      <c r="E35" s="969" t="s">
        <v>2920</v>
      </c>
      <c r="F35" s="969" t="s">
        <v>2921</v>
      </c>
      <c r="G35" s="969" t="s">
        <v>2922</v>
      </c>
      <c r="H35" s="262" t="s">
        <v>2923</v>
      </c>
      <c r="I35" s="11" t="s">
        <v>2924</v>
      </c>
      <c r="J35" s="969" t="s">
        <v>2925</v>
      </c>
      <c r="K35" s="969" t="s">
        <v>81</v>
      </c>
      <c r="L35" s="969"/>
      <c r="M35" s="1166">
        <v>23651.9</v>
      </c>
      <c r="N35" s="1166"/>
      <c r="O35" s="1166">
        <v>15258.86</v>
      </c>
      <c r="P35" s="1166"/>
      <c r="Q35" s="969" t="s">
        <v>2926</v>
      </c>
      <c r="R35" s="969" t="s">
        <v>2927</v>
      </c>
    </row>
    <row r="36" spans="1:18" s="13" customFormat="1" ht="77.25" customHeight="1" x14ac:dyDescent="0.25">
      <c r="A36" s="1146"/>
      <c r="B36" s="971"/>
      <c r="C36" s="971"/>
      <c r="D36" s="971"/>
      <c r="E36" s="971"/>
      <c r="F36" s="971"/>
      <c r="G36" s="971"/>
      <c r="H36" s="50" t="s">
        <v>2928</v>
      </c>
      <c r="I36" s="262" t="s">
        <v>2929</v>
      </c>
      <c r="J36" s="971"/>
      <c r="K36" s="971"/>
      <c r="L36" s="971"/>
      <c r="M36" s="1191"/>
      <c r="N36" s="971"/>
      <c r="O36" s="971"/>
      <c r="P36" s="971"/>
      <c r="Q36" s="971"/>
      <c r="R36" s="971"/>
    </row>
    <row r="37" spans="1:18" s="13" customFormat="1" ht="49.5" customHeight="1" x14ac:dyDescent="0.25">
      <c r="A37" s="969">
        <v>16</v>
      </c>
      <c r="B37" s="969">
        <v>5</v>
      </c>
      <c r="C37" s="969">
        <v>1</v>
      </c>
      <c r="D37" s="969">
        <v>6</v>
      </c>
      <c r="E37" s="969" t="s">
        <v>2930</v>
      </c>
      <c r="F37" s="969" t="s">
        <v>2931</v>
      </c>
      <c r="G37" s="969" t="s">
        <v>2932</v>
      </c>
      <c r="H37" s="262" t="s">
        <v>2933</v>
      </c>
      <c r="I37" s="11" t="s">
        <v>2934</v>
      </c>
      <c r="J37" s="969" t="s">
        <v>2935</v>
      </c>
      <c r="K37" s="969" t="s">
        <v>124</v>
      </c>
      <c r="L37" s="969"/>
      <c r="M37" s="1166">
        <v>4768.28</v>
      </c>
      <c r="N37" s="1166"/>
      <c r="O37" s="1166">
        <v>3268.28</v>
      </c>
      <c r="P37" s="1166"/>
      <c r="Q37" s="969" t="s">
        <v>2936</v>
      </c>
      <c r="R37" s="969" t="s">
        <v>2937</v>
      </c>
    </row>
    <row r="38" spans="1:18" s="13" customFormat="1" ht="39.75" customHeight="1" x14ac:dyDescent="0.25">
      <c r="A38" s="1336"/>
      <c r="B38" s="971"/>
      <c r="C38" s="971"/>
      <c r="D38" s="971"/>
      <c r="E38" s="971"/>
      <c r="F38" s="1337"/>
      <c r="G38" s="971"/>
      <c r="H38" s="50" t="s">
        <v>2938</v>
      </c>
      <c r="I38" s="262">
        <v>500</v>
      </c>
      <c r="J38" s="971"/>
      <c r="K38" s="971"/>
      <c r="L38" s="971"/>
      <c r="M38" s="1191"/>
      <c r="N38" s="971"/>
      <c r="O38" s="971"/>
      <c r="P38" s="971"/>
      <c r="Q38" s="971"/>
      <c r="R38" s="971"/>
    </row>
    <row r="39" spans="1:18" s="13" customFormat="1" ht="76.5" customHeight="1" x14ac:dyDescent="0.25">
      <c r="A39" s="969">
        <v>17</v>
      </c>
      <c r="B39" s="969">
        <v>1</v>
      </c>
      <c r="C39" s="969">
        <v>1</v>
      </c>
      <c r="D39" s="969">
        <v>6</v>
      </c>
      <c r="E39" s="969" t="s">
        <v>2939</v>
      </c>
      <c r="F39" s="969" t="s">
        <v>2940</v>
      </c>
      <c r="G39" s="969" t="s">
        <v>2941</v>
      </c>
      <c r="H39" s="262" t="s">
        <v>1508</v>
      </c>
      <c r="I39" s="262">
        <v>2</v>
      </c>
      <c r="J39" s="969" t="s">
        <v>2942</v>
      </c>
      <c r="K39" s="969" t="s">
        <v>379</v>
      </c>
      <c r="L39" s="969"/>
      <c r="M39" s="1166">
        <v>13575</v>
      </c>
      <c r="N39" s="1166"/>
      <c r="O39" s="1166">
        <v>13575</v>
      </c>
      <c r="P39" s="1166"/>
      <c r="Q39" s="969" t="s">
        <v>2943</v>
      </c>
      <c r="R39" s="969" t="s">
        <v>2944</v>
      </c>
    </row>
    <row r="40" spans="1:18" s="13" customFormat="1" ht="105" customHeight="1" x14ac:dyDescent="0.25">
      <c r="A40" s="1336"/>
      <c r="B40" s="971"/>
      <c r="C40" s="971"/>
      <c r="D40" s="971"/>
      <c r="E40" s="971"/>
      <c r="F40" s="1059"/>
      <c r="G40" s="971"/>
      <c r="H40" s="50" t="s">
        <v>2945</v>
      </c>
      <c r="I40" s="262">
        <v>3000</v>
      </c>
      <c r="J40" s="971"/>
      <c r="K40" s="971"/>
      <c r="L40" s="971"/>
      <c r="M40" s="971"/>
      <c r="N40" s="971"/>
      <c r="O40" s="971"/>
      <c r="P40" s="971"/>
      <c r="Q40" s="971"/>
      <c r="R40" s="971"/>
    </row>
    <row r="41" spans="1:18" s="13" customFormat="1" ht="159.75" customHeight="1" x14ac:dyDescent="0.25">
      <c r="A41" s="969">
        <v>18</v>
      </c>
      <c r="B41" s="969">
        <v>2</v>
      </c>
      <c r="C41" s="969">
        <v>1</v>
      </c>
      <c r="D41" s="969">
        <v>9</v>
      </c>
      <c r="E41" s="969" t="s">
        <v>2946</v>
      </c>
      <c r="F41" s="969" t="s">
        <v>2947</v>
      </c>
      <c r="G41" s="969" t="s">
        <v>2948</v>
      </c>
      <c r="H41" s="262" t="s">
        <v>2949</v>
      </c>
      <c r="I41" s="11" t="s">
        <v>2950</v>
      </c>
      <c r="J41" s="969" t="s">
        <v>2951</v>
      </c>
      <c r="K41" s="969" t="s">
        <v>81</v>
      </c>
      <c r="L41" s="969"/>
      <c r="M41" s="1166">
        <v>154740.6</v>
      </c>
      <c r="N41" s="1166"/>
      <c r="O41" s="1166">
        <v>133740.6</v>
      </c>
      <c r="P41" s="1166"/>
      <c r="Q41" s="969" t="s">
        <v>2952</v>
      </c>
      <c r="R41" s="969" t="s">
        <v>2953</v>
      </c>
    </row>
    <row r="42" spans="1:18" s="13" customFormat="1" ht="94.5" customHeight="1" x14ac:dyDescent="0.25">
      <c r="A42" s="1336"/>
      <c r="B42" s="971"/>
      <c r="C42" s="971"/>
      <c r="D42" s="971"/>
      <c r="E42" s="971"/>
      <c r="F42" s="1059"/>
      <c r="G42" s="971"/>
      <c r="H42" s="262" t="s">
        <v>2954</v>
      </c>
      <c r="I42" s="262" t="s">
        <v>2955</v>
      </c>
      <c r="J42" s="971"/>
      <c r="K42" s="971"/>
      <c r="L42" s="971"/>
      <c r="M42" s="971"/>
      <c r="N42" s="971"/>
      <c r="O42" s="971"/>
      <c r="P42" s="971"/>
      <c r="Q42" s="971"/>
      <c r="R42" s="971"/>
    </row>
    <row r="43" spans="1:18" s="13" customFormat="1" ht="193.5" customHeight="1" x14ac:dyDescent="0.25">
      <c r="A43" s="969">
        <v>19</v>
      </c>
      <c r="B43" s="969">
        <v>1</v>
      </c>
      <c r="C43" s="969">
        <v>2.2999999999999998</v>
      </c>
      <c r="D43" s="969">
        <v>10</v>
      </c>
      <c r="E43" s="969" t="s">
        <v>2956</v>
      </c>
      <c r="F43" s="969" t="s">
        <v>2957</v>
      </c>
      <c r="G43" s="969" t="s">
        <v>2958</v>
      </c>
      <c r="H43" s="262" t="s">
        <v>1383</v>
      </c>
      <c r="I43" s="262">
        <v>3</v>
      </c>
      <c r="J43" s="969" t="s">
        <v>2959</v>
      </c>
      <c r="K43" s="969" t="s">
        <v>73</v>
      </c>
      <c r="L43" s="969"/>
      <c r="M43" s="1166">
        <v>202585.04</v>
      </c>
      <c r="N43" s="1166"/>
      <c r="O43" s="1166">
        <v>71987</v>
      </c>
      <c r="P43" s="1166"/>
      <c r="Q43" s="969" t="s">
        <v>2960</v>
      </c>
      <c r="R43" s="969" t="s">
        <v>2961</v>
      </c>
    </row>
    <row r="44" spans="1:18" s="13" customFormat="1" ht="153.75" customHeight="1" x14ac:dyDescent="0.25">
      <c r="A44" s="1336"/>
      <c r="B44" s="971"/>
      <c r="C44" s="971"/>
      <c r="D44" s="971"/>
      <c r="E44" s="971"/>
      <c r="F44" s="971"/>
      <c r="G44" s="971"/>
      <c r="H44" s="262" t="s">
        <v>165</v>
      </c>
      <c r="I44" s="291">
        <v>130000</v>
      </c>
      <c r="J44" s="971"/>
      <c r="K44" s="971"/>
      <c r="L44" s="971"/>
      <c r="M44" s="1191"/>
      <c r="N44" s="971"/>
      <c r="O44" s="971"/>
      <c r="P44" s="971"/>
      <c r="Q44" s="971"/>
      <c r="R44" s="971"/>
    </row>
    <row r="45" spans="1:18" s="13" customFormat="1" ht="231.75" customHeight="1" x14ac:dyDescent="0.25">
      <c r="A45" s="969">
        <v>20</v>
      </c>
      <c r="B45" s="969">
        <v>6</v>
      </c>
      <c r="C45" s="969">
        <v>5</v>
      </c>
      <c r="D45" s="969">
        <v>11</v>
      </c>
      <c r="E45" s="969" t="s">
        <v>2962</v>
      </c>
      <c r="F45" s="969" t="s">
        <v>2963</v>
      </c>
      <c r="G45" s="969" t="s">
        <v>329</v>
      </c>
      <c r="H45" s="262" t="s">
        <v>2949</v>
      </c>
      <c r="I45" s="11" t="s">
        <v>2934</v>
      </c>
      <c r="J45" s="969" t="s">
        <v>2964</v>
      </c>
      <c r="K45" s="969" t="s">
        <v>52</v>
      </c>
      <c r="L45" s="969"/>
      <c r="M45" s="1166">
        <v>16194.94</v>
      </c>
      <c r="N45" s="1166"/>
      <c r="O45" s="1166">
        <v>11794.94</v>
      </c>
      <c r="P45" s="1166"/>
      <c r="Q45" s="969" t="s">
        <v>2965</v>
      </c>
      <c r="R45" s="969" t="s">
        <v>2966</v>
      </c>
    </row>
    <row r="46" spans="1:18" s="13" customFormat="1" ht="162.75" customHeight="1" x14ac:dyDescent="0.25">
      <c r="A46" s="1336"/>
      <c r="B46" s="971"/>
      <c r="C46" s="971"/>
      <c r="D46" s="971"/>
      <c r="E46" s="971"/>
      <c r="F46" s="971"/>
      <c r="G46" s="971"/>
      <c r="H46" s="262" t="s">
        <v>2967</v>
      </c>
      <c r="I46" s="262" t="s">
        <v>2968</v>
      </c>
      <c r="J46" s="971"/>
      <c r="K46" s="971"/>
      <c r="L46" s="971"/>
      <c r="M46" s="1168"/>
      <c r="N46" s="971"/>
      <c r="O46" s="971"/>
      <c r="P46" s="971"/>
      <c r="Q46" s="971"/>
      <c r="R46" s="971"/>
    </row>
    <row r="47" spans="1:18" s="13" customFormat="1" ht="139.5" customHeight="1" x14ac:dyDescent="0.25">
      <c r="A47" s="969">
        <v>21</v>
      </c>
      <c r="B47" s="969">
        <v>6</v>
      </c>
      <c r="C47" s="969">
        <v>5</v>
      </c>
      <c r="D47" s="969">
        <v>11</v>
      </c>
      <c r="E47" s="969" t="s">
        <v>2969</v>
      </c>
      <c r="F47" s="969" t="s">
        <v>2970</v>
      </c>
      <c r="G47" s="969" t="s">
        <v>79</v>
      </c>
      <c r="H47" s="262" t="s">
        <v>1145</v>
      </c>
      <c r="I47" s="11" t="s">
        <v>39</v>
      </c>
      <c r="J47" s="969" t="s">
        <v>2971</v>
      </c>
      <c r="K47" s="969" t="s">
        <v>124</v>
      </c>
      <c r="L47" s="969"/>
      <c r="M47" s="1166">
        <v>14567</v>
      </c>
      <c r="N47" s="1166"/>
      <c r="O47" s="1166">
        <v>14567</v>
      </c>
      <c r="P47" s="1166"/>
      <c r="Q47" s="969" t="s">
        <v>2972</v>
      </c>
      <c r="R47" s="969" t="s">
        <v>2973</v>
      </c>
    </row>
    <row r="48" spans="1:18" s="13" customFormat="1" ht="66" customHeight="1" x14ac:dyDescent="0.25">
      <c r="A48" s="1146"/>
      <c r="B48" s="971"/>
      <c r="C48" s="971"/>
      <c r="D48" s="971"/>
      <c r="E48" s="971"/>
      <c r="F48" s="971"/>
      <c r="G48" s="971"/>
      <c r="H48" s="50" t="s">
        <v>1422</v>
      </c>
      <c r="I48" s="262">
        <v>100</v>
      </c>
      <c r="J48" s="971"/>
      <c r="K48" s="971"/>
      <c r="L48" s="971"/>
      <c r="M48" s="971"/>
      <c r="N48" s="971"/>
      <c r="O48" s="971"/>
      <c r="P48" s="971"/>
      <c r="Q48" s="971"/>
      <c r="R48" s="971"/>
    </row>
    <row r="49" spans="1:18" s="13" customFormat="1" ht="60.75" customHeight="1" x14ac:dyDescent="0.25">
      <c r="A49" s="969">
        <v>22</v>
      </c>
      <c r="B49" s="969">
        <v>6</v>
      </c>
      <c r="C49" s="969">
        <v>5</v>
      </c>
      <c r="D49" s="969">
        <v>11</v>
      </c>
      <c r="E49" s="969" t="s">
        <v>2974</v>
      </c>
      <c r="F49" s="969" t="s">
        <v>2975</v>
      </c>
      <c r="G49" s="969" t="s">
        <v>2976</v>
      </c>
      <c r="H49" s="262" t="s">
        <v>2977</v>
      </c>
      <c r="I49" s="11" t="s">
        <v>2978</v>
      </c>
      <c r="J49" s="969" t="s">
        <v>2925</v>
      </c>
      <c r="K49" s="969" t="s">
        <v>52</v>
      </c>
      <c r="L49" s="969"/>
      <c r="M49" s="1166">
        <v>8014.03</v>
      </c>
      <c r="N49" s="1166"/>
      <c r="O49" s="1166">
        <v>7050</v>
      </c>
      <c r="P49" s="1166"/>
      <c r="Q49" s="969" t="s">
        <v>2979</v>
      </c>
      <c r="R49" s="969" t="s">
        <v>2980</v>
      </c>
    </row>
    <row r="50" spans="1:18" s="13" customFormat="1" ht="60.75" customHeight="1" x14ac:dyDescent="0.25">
      <c r="A50" s="1336"/>
      <c r="B50" s="971"/>
      <c r="C50" s="971"/>
      <c r="D50" s="971"/>
      <c r="E50" s="971"/>
      <c r="F50" s="971"/>
      <c r="G50" s="971"/>
      <c r="H50" s="50" t="s">
        <v>2981</v>
      </c>
      <c r="I50" s="11" t="s">
        <v>2982</v>
      </c>
      <c r="J50" s="971"/>
      <c r="K50" s="971"/>
      <c r="L50" s="971"/>
      <c r="M50" s="971"/>
      <c r="N50" s="971"/>
      <c r="O50" s="971"/>
      <c r="P50" s="971"/>
      <c r="Q50" s="971"/>
      <c r="R50" s="971"/>
    </row>
    <row r="51" spans="1:18" s="13" customFormat="1" ht="115.5" customHeight="1" x14ac:dyDescent="0.25">
      <c r="A51" s="969">
        <v>23</v>
      </c>
      <c r="B51" s="969">
        <v>6</v>
      </c>
      <c r="C51" s="969">
        <v>5</v>
      </c>
      <c r="D51" s="969">
        <v>11</v>
      </c>
      <c r="E51" s="969" t="s">
        <v>2983</v>
      </c>
      <c r="F51" s="969" t="s">
        <v>2984</v>
      </c>
      <c r="G51" s="969" t="s">
        <v>321</v>
      </c>
      <c r="H51" s="262" t="s">
        <v>1330</v>
      </c>
      <c r="I51" s="262">
        <v>8</v>
      </c>
      <c r="J51" s="969" t="s">
        <v>2985</v>
      </c>
      <c r="K51" s="969" t="s">
        <v>52</v>
      </c>
      <c r="L51" s="969"/>
      <c r="M51" s="1166">
        <v>15076.24</v>
      </c>
      <c r="N51" s="1166"/>
      <c r="O51" s="1166">
        <v>13856.74</v>
      </c>
      <c r="P51" s="1166"/>
      <c r="Q51" s="969" t="s">
        <v>2960</v>
      </c>
      <c r="R51" s="969" t="s">
        <v>2961</v>
      </c>
    </row>
    <row r="52" spans="1:18" s="13" customFormat="1" ht="66" customHeight="1" x14ac:dyDescent="0.25">
      <c r="A52" s="1336"/>
      <c r="B52" s="971"/>
      <c r="C52" s="971"/>
      <c r="D52" s="971"/>
      <c r="E52" s="971"/>
      <c r="F52" s="971"/>
      <c r="G52" s="971"/>
      <c r="H52" s="50" t="s">
        <v>1091</v>
      </c>
      <c r="I52" s="262">
        <v>92</v>
      </c>
      <c r="J52" s="971"/>
      <c r="K52" s="971"/>
      <c r="L52" s="971"/>
      <c r="M52" s="1191"/>
      <c r="N52" s="971"/>
      <c r="O52" s="971"/>
      <c r="P52" s="971"/>
      <c r="Q52" s="971"/>
      <c r="R52" s="971"/>
    </row>
    <row r="53" spans="1:18" s="13" customFormat="1" ht="81.75" customHeight="1" x14ac:dyDescent="0.25">
      <c r="A53" s="969">
        <v>24</v>
      </c>
      <c r="B53" s="969">
        <v>6</v>
      </c>
      <c r="C53" s="969">
        <v>5</v>
      </c>
      <c r="D53" s="969">
        <v>11</v>
      </c>
      <c r="E53" s="969" t="s">
        <v>2986</v>
      </c>
      <c r="F53" s="969" t="s">
        <v>2987</v>
      </c>
      <c r="G53" s="969" t="s">
        <v>329</v>
      </c>
      <c r="H53" s="262" t="s">
        <v>2988</v>
      </c>
      <c r="I53" s="11" t="s">
        <v>2934</v>
      </c>
      <c r="J53" s="969" t="s">
        <v>2925</v>
      </c>
      <c r="K53" s="969" t="s">
        <v>124</v>
      </c>
      <c r="L53" s="969"/>
      <c r="M53" s="1166">
        <v>13231.66</v>
      </c>
      <c r="N53" s="1166"/>
      <c r="O53" s="1166">
        <v>7349.66</v>
      </c>
      <c r="P53" s="1166"/>
      <c r="Q53" s="969" t="s">
        <v>2989</v>
      </c>
      <c r="R53" s="969" t="s">
        <v>2990</v>
      </c>
    </row>
    <row r="54" spans="1:18" s="13" customFormat="1" ht="73.5" customHeight="1" x14ac:dyDescent="0.25">
      <c r="A54" s="1336"/>
      <c r="B54" s="970"/>
      <c r="C54" s="970"/>
      <c r="D54" s="970"/>
      <c r="E54" s="970"/>
      <c r="F54" s="970"/>
      <c r="G54" s="970"/>
      <c r="H54" s="290" t="s">
        <v>2991</v>
      </c>
      <c r="I54" s="263" t="s">
        <v>2992</v>
      </c>
      <c r="J54" s="970"/>
      <c r="K54" s="970"/>
      <c r="L54" s="970"/>
      <c r="M54" s="1274"/>
      <c r="N54" s="970"/>
      <c r="O54" s="970"/>
      <c r="P54" s="970"/>
      <c r="Q54" s="970"/>
      <c r="R54" s="970"/>
    </row>
    <row r="55" spans="1:18" s="13" customFormat="1" ht="63.75" customHeight="1" x14ac:dyDescent="0.25">
      <c r="A55" s="969">
        <v>25</v>
      </c>
      <c r="B55" s="969">
        <v>4</v>
      </c>
      <c r="C55" s="969">
        <v>5</v>
      </c>
      <c r="D55" s="969">
        <v>11</v>
      </c>
      <c r="E55" s="969" t="s">
        <v>2993</v>
      </c>
      <c r="F55" s="969" t="s">
        <v>2994</v>
      </c>
      <c r="G55" s="969" t="s">
        <v>190</v>
      </c>
      <c r="H55" s="262" t="s">
        <v>71</v>
      </c>
      <c r="I55" s="262">
        <v>1</v>
      </c>
      <c r="J55" s="969" t="s">
        <v>2995</v>
      </c>
      <c r="K55" s="969" t="s">
        <v>124</v>
      </c>
      <c r="L55" s="969"/>
      <c r="M55" s="1166">
        <v>16065.88</v>
      </c>
      <c r="N55" s="1166"/>
      <c r="O55" s="1166">
        <v>14090.88</v>
      </c>
      <c r="P55" s="1166"/>
      <c r="Q55" s="969" t="s">
        <v>2936</v>
      </c>
      <c r="R55" s="969" t="s">
        <v>2996</v>
      </c>
    </row>
    <row r="56" spans="1:18" s="13" customFormat="1" ht="63.75" customHeight="1" x14ac:dyDescent="0.25">
      <c r="A56" s="1336"/>
      <c r="B56" s="971"/>
      <c r="C56" s="971"/>
      <c r="D56" s="971"/>
      <c r="E56" s="971"/>
      <c r="F56" s="971"/>
      <c r="G56" s="971"/>
      <c r="H56" s="290" t="s">
        <v>165</v>
      </c>
      <c r="I56" s="263">
        <v>113</v>
      </c>
      <c r="J56" s="971"/>
      <c r="K56" s="971"/>
      <c r="L56" s="971"/>
      <c r="M56" s="1191"/>
      <c r="N56" s="971"/>
      <c r="O56" s="971"/>
      <c r="P56" s="971"/>
      <c r="Q56" s="971"/>
      <c r="R56" s="971"/>
    </row>
    <row r="57" spans="1:18" s="13" customFormat="1" ht="90" customHeight="1" x14ac:dyDescent="0.25">
      <c r="A57" s="969">
        <v>26</v>
      </c>
      <c r="B57" s="969">
        <v>2</v>
      </c>
      <c r="C57" s="969">
        <v>2</v>
      </c>
      <c r="D57" s="969">
        <v>12</v>
      </c>
      <c r="E57" s="969" t="s">
        <v>2997</v>
      </c>
      <c r="F57" s="969" t="s">
        <v>2998</v>
      </c>
      <c r="G57" s="969" t="s">
        <v>190</v>
      </c>
      <c r="H57" s="262" t="s">
        <v>71</v>
      </c>
      <c r="I57" s="262">
        <v>1</v>
      </c>
      <c r="J57" s="969" t="s">
        <v>2999</v>
      </c>
      <c r="K57" s="969" t="s">
        <v>81</v>
      </c>
      <c r="L57" s="969"/>
      <c r="M57" s="1166">
        <v>11219.5</v>
      </c>
      <c r="N57" s="1166"/>
      <c r="O57" s="1166">
        <v>10000</v>
      </c>
      <c r="P57" s="1166"/>
      <c r="Q57" s="969" t="s">
        <v>2960</v>
      </c>
      <c r="R57" s="969" t="s">
        <v>2961</v>
      </c>
    </row>
    <row r="58" spans="1:18" s="13" customFormat="1" ht="72" customHeight="1" x14ac:dyDescent="0.25">
      <c r="A58" s="1146"/>
      <c r="B58" s="971"/>
      <c r="C58" s="971"/>
      <c r="D58" s="971"/>
      <c r="E58" s="971"/>
      <c r="F58" s="971"/>
      <c r="G58" s="971"/>
      <c r="H58" s="50" t="s">
        <v>1428</v>
      </c>
      <c r="I58" s="262">
        <v>11</v>
      </c>
      <c r="J58" s="971"/>
      <c r="K58" s="971"/>
      <c r="L58" s="971"/>
      <c r="M58" s="1191"/>
      <c r="N58" s="971"/>
      <c r="O58" s="971"/>
      <c r="P58" s="971"/>
      <c r="Q58" s="971"/>
      <c r="R58" s="971"/>
    </row>
    <row r="59" spans="1:18" s="13" customFormat="1" ht="110.25" customHeight="1" x14ac:dyDescent="0.25">
      <c r="A59" s="969">
        <v>27</v>
      </c>
      <c r="B59" s="969">
        <v>6</v>
      </c>
      <c r="C59" s="969">
        <v>2</v>
      </c>
      <c r="D59" s="969">
        <v>12</v>
      </c>
      <c r="E59" s="969" t="s">
        <v>3000</v>
      </c>
      <c r="F59" s="969" t="s">
        <v>3001</v>
      </c>
      <c r="G59" s="969" t="s">
        <v>79</v>
      </c>
      <c r="H59" s="262" t="s">
        <v>1145</v>
      </c>
      <c r="I59" s="262">
        <v>1</v>
      </c>
      <c r="J59" s="969" t="s">
        <v>3002</v>
      </c>
      <c r="K59" s="969" t="s">
        <v>52</v>
      </c>
      <c r="L59" s="969"/>
      <c r="M59" s="1166">
        <v>14124.82</v>
      </c>
      <c r="N59" s="1166"/>
      <c r="O59" s="1166">
        <v>14124.82</v>
      </c>
      <c r="P59" s="1166"/>
      <c r="Q59" s="969" t="s">
        <v>3003</v>
      </c>
      <c r="R59" s="969" t="s">
        <v>3004</v>
      </c>
    </row>
    <row r="60" spans="1:18" s="13" customFormat="1" ht="68.25" customHeight="1" x14ac:dyDescent="0.25">
      <c r="A60" s="1336"/>
      <c r="B60" s="971"/>
      <c r="C60" s="971"/>
      <c r="D60" s="971"/>
      <c r="E60" s="971"/>
      <c r="F60" s="971"/>
      <c r="G60" s="971"/>
      <c r="H60" s="50" t="s">
        <v>165</v>
      </c>
      <c r="I60" s="262">
        <v>80</v>
      </c>
      <c r="J60" s="971"/>
      <c r="K60" s="971"/>
      <c r="L60" s="971"/>
      <c r="M60" s="1191"/>
      <c r="N60" s="971"/>
      <c r="O60" s="971"/>
      <c r="P60" s="971"/>
      <c r="Q60" s="971"/>
      <c r="R60" s="971"/>
    </row>
    <row r="61" spans="1:18" s="13" customFormat="1" ht="172.5" customHeight="1" x14ac:dyDescent="0.25">
      <c r="A61" s="969">
        <v>28</v>
      </c>
      <c r="B61" s="969">
        <v>6</v>
      </c>
      <c r="C61" s="969">
        <v>3</v>
      </c>
      <c r="D61" s="969">
        <v>13</v>
      </c>
      <c r="E61" s="969" t="s">
        <v>3005</v>
      </c>
      <c r="F61" s="969" t="s">
        <v>3006</v>
      </c>
      <c r="G61" s="969" t="s">
        <v>3007</v>
      </c>
      <c r="H61" s="262" t="s">
        <v>3008</v>
      </c>
      <c r="I61" s="262" t="s">
        <v>3009</v>
      </c>
      <c r="J61" s="969" t="s">
        <v>2925</v>
      </c>
      <c r="K61" s="969" t="s">
        <v>52</v>
      </c>
      <c r="L61" s="969"/>
      <c r="M61" s="1166">
        <v>11145.51</v>
      </c>
      <c r="N61" s="1166"/>
      <c r="O61" s="1166">
        <v>9145.51</v>
      </c>
      <c r="P61" s="1166"/>
      <c r="Q61" s="969" t="s">
        <v>3010</v>
      </c>
      <c r="R61" s="969" t="s">
        <v>3011</v>
      </c>
    </row>
    <row r="62" spans="1:18" s="13" customFormat="1" ht="120" customHeight="1" x14ac:dyDescent="0.25">
      <c r="A62" s="1146"/>
      <c r="B62" s="971"/>
      <c r="C62" s="971"/>
      <c r="D62" s="971"/>
      <c r="E62" s="971"/>
      <c r="F62" s="971"/>
      <c r="G62" s="971"/>
      <c r="H62" s="50" t="s">
        <v>3012</v>
      </c>
      <c r="I62" s="262" t="s">
        <v>3013</v>
      </c>
      <c r="J62" s="971"/>
      <c r="K62" s="971"/>
      <c r="L62" s="971"/>
      <c r="M62" s="1191"/>
      <c r="N62" s="971"/>
      <c r="O62" s="971"/>
      <c r="P62" s="971"/>
      <c r="Q62" s="971"/>
      <c r="R62" s="971"/>
    </row>
    <row r="63" spans="1:18" s="13" customFormat="1" ht="201.75" customHeight="1" x14ac:dyDescent="0.25">
      <c r="A63" s="969">
        <v>29</v>
      </c>
      <c r="B63" s="969">
        <v>3</v>
      </c>
      <c r="C63" s="969">
        <v>1.3</v>
      </c>
      <c r="D63" s="969">
        <v>13</v>
      </c>
      <c r="E63" s="969" t="s">
        <v>3014</v>
      </c>
      <c r="F63" s="969" t="s">
        <v>3015</v>
      </c>
      <c r="G63" s="969" t="s">
        <v>329</v>
      </c>
      <c r="H63" s="262" t="s">
        <v>3016</v>
      </c>
      <c r="I63" s="262">
        <v>1</v>
      </c>
      <c r="J63" s="969" t="s">
        <v>2925</v>
      </c>
      <c r="K63" s="969" t="s">
        <v>81</v>
      </c>
      <c r="L63" s="969"/>
      <c r="M63" s="1166">
        <v>35077</v>
      </c>
      <c r="N63" s="1166"/>
      <c r="O63" s="1166">
        <v>24477</v>
      </c>
      <c r="P63" s="1166"/>
      <c r="Q63" s="969" t="s">
        <v>3017</v>
      </c>
      <c r="R63" s="969" t="s">
        <v>3018</v>
      </c>
    </row>
    <row r="64" spans="1:18" s="13" customFormat="1" ht="244.5" customHeight="1" x14ac:dyDescent="0.25">
      <c r="A64" s="1336"/>
      <c r="B64" s="971"/>
      <c r="C64" s="971"/>
      <c r="D64" s="971"/>
      <c r="E64" s="971"/>
      <c r="F64" s="971"/>
      <c r="G64" s="971"/>
      <c r="H64" s="50" t="s">
        <v>165</v>
      </c>
      <c r="I64" s="262">
        <v>900</v>
      </c>
      <c r="J64" s="971"/>
      <c r="K64" s="971"/>
      <c r="L64" s="971"/>
      <c r="M64" s="1191"/>
      <c r="N64" s="971"/>
      <c r="O64" s="971"/>
      <c r="P64" s="971"/>
      <c r="Q64" s="971"/>
      <c r="R64" s="971"/>
    </row>
    <row r="65" spans="1:19" s="13" customFormat="1" ht="143.25" customHeight="1" x14ac:dyDescent="0.25">
      <c r="A65" s="969">
        <v>30</v>
      </c>
      <c r="B65" s="969">
        <v>6</v>
      </c>
      <c r="C65" s="969">
        <v>1</v>
      </c>
      <c r="D65" s="969">
        <v>13</v>
      </c>
      <c r="E65" s="969" t="s">
        <v>3019</v>
      </c>
      <c r="F65" s="969" t="s">
        <v>3020</v>
      </c>
      <c r="G65" s="969" t="s">
        <v>329</v>
      </c>
      <c r="H65" s="262" t="s">
        <v>3016</v>
      </c>
      <c r="I65" s="262">
        <v>1</v>
      </c>
      <c r="J65" s="969" t="s">
        <v>2925</v>
      </c>
      <c r="K65" s="969" t="s">
        <v>379</v>
      </c>
      <c r="L65" s="969"/>
      <c r="M65" s="1166">
        <v>34149.31</v>
      </c>
      <c r="N65" s="1166"/>
      <c r="O65" s="1166">
        <v>28815.64</v>
      </c>
      <c r="P65" s="1166"/>
      <c r="Q65" s="969" t="s">
        <v>3021</v>
      </c>
      <c r="R65" s="969" t="s">
        <v>3022</v>
      </c>
    </row>
    <row r="66" spans="1:19" s="13" customFormat="1" ht="42.75" customHeight="1" x14ac:dyDescent="0.25">
      <c r="A66" s="1146"/>
      <c r="B66" s="971"/>
      <c r="C66" s="971"/>
      <c r="D66" s="971"/>
      <c r="E66" s="971"/>
      <c r="F66" s="971"/>
      <c r="G66" s="971"/>
      <c r="H66" s="50" t="s">
        <v>165</v>
      </c>
      <c r="I66" s="262">
        <v>1000</v>
      </c>
      <c r="J66" s="971"/>
      <c r="K66" s="971"/>
      <c r="L66" s="971"/>
      <c r="M66" s="971"/>
      <c r="N66" s="971"/>
      <c r="O66" s="971"/>
      <c r="P66" s="971"/>
      <c r="Q66" s="971"/>
      <c r="R66" s="971"/>
    </row>
    <row r="67" spans="1:19" s="13" customFormat="1" ht="99.75" customHeight="1" x14ac:dyDescent="0.25">
      <c r="A67" s="969">
        <v>31</v>
      </c>
      <c r="B67" s="969">
        <v>6</v>
      </c>
      <c r="C67" s="969">
        <v>1</v>
      </c>
      <c r="D67" s="969">
        <v>13</v>
      </c>
      <c r="E67" s="969" t="s">
        <v>3023</v>
      </c>
      <c r="F67" s="969" t="s">
        <v>3024</v>
      </c>
      <c r="G67" s="969" t="s">
        <v>3025</v>
      </c>
      <c r="H67" s="262" t="s">
        <v>3026</v>
      </c>
      <c r="I67" s="11" t="s">
        <v>3027</v>
      </c>
      <c r="J67" s="969" t="s">
        <v>2925</v>
      </c>
      <c r="K67" s="969" t="s">
        <v>81</v>
      </c>
      <c r="L67" s="969"/>
      <c r="M67" s="1166">
        <v>33191.550000000003</v>
      </c>
      <c r="N67" s="1166"/>
      <c r="O67" s="1166">
        <v>33191.550000000003</v>
      </c>
      <c r="P67" s="1166"/>
      <c r="Q67" s="969" t="s">
        <v>3028</v>
      </c>
      <c r="R67" s="969" t="s">
        <v>3029</v>
      </c>
    </row>
    <row r="68" spans="1:19" s="13" customFormat="1" ht="92.25" customHeight="1" x14ac:dyDescent="0.25">
      <c r="A68" s="1146"/>
      <c r="B68" s="971"/>
      <c r="C68" s="971"/>
      <c r="D68" s="971"/>
      <c r="E68" s="971"/>
      <c r="F68" s="971"/>
      <c r="G68" s="971"/>
      <c r="H68" s="50" t="s">
        <v>3030</v>
      </c>
      <c r="I68" s="11" t="s">
        <v>3031</v>
      </c>
      <c r="J68" s="971"/>
      <c r="K68" s="971"/>
      <c r="L68" s="971"/>
      <c r="M68" s="1191"/>
      <c r="N68" s="971"/>
      <c r="O68" s="1168"/>
      <c r="P68" s="971"/>
      <c r="Q68" s="971"/>
      <c r="R68" s="971"/>
    </row>
    <row r="69" spans="1:19" s="13" customFormat="1" ht="63.75" customHeight="1" x14ac:dyDescent="0.25">
      <c r="A69" s="958">
        <v>32</v>
      </c>
      <c r="B69" s="963" t="s">
        <v>127</v>
      </c>
      <c r="C69" s="963">
        <v>1.3</v>
      </c>
      <c r="D69" s="964">
        <v>13</v>
      </c>
      <c r="E69" s="969" t="s">
        <v>3032</v>
      </c>
      <c r="F69" s="964" t="s">
        <v>2875</v>
      </c>
      <c r="G69" s="960" t="s">
        <v>2880</v>
      </c>
      <c r="H69" s="262" t="s">
        <v>633</v>
      </c>
      <c r="I69" s="261">
        <v>1</v>
      </c>
      <c r="J69" s="964" t="s">
        <v>2876</v>
      </c>
      <c r="K69" s="980" t="s">
        <v>101</v>
      </c>
      <c r="L69" s="1242"/>
      <c r="M69" s="981">
        <v>9627.2999999999993</v>
      </c>
      <c r="N69" s="1242"/>
      <c r="O69" s="981">
        <v>9627.2999999999993</v>
      </c>
      <c r="P69" s="1242"/>
      <c r="Q69" s="964" t="s">
        <v>2862</v>
      </c>
      <c r="R69" s="964" t="s">
        <v>2863</v>
      </c>
      <c r="S69" s="12"/>
    </row>
    <row r="70" spans="1:19" s="13" customFormat="1" ht="63.75" customHeight="1" x14ac:dyDescent="0.25">
      <c r="A70" s="1059"/>
      <c r="B70" s="1304"/>
      <c r="C70" s="1304"/>
      <c r="D70" s="1304"/>
      <c r="E70" s="971"/>
      <c r="F70" s="1304"/>
      <c r="G70" s="1334"/>
      <c r="H70" s="262" t="s">
        <v>2877</v>
      </c>
      <c r="I70" s="11" t="s">
        <v>2888</v>
      </c>
      <c r="J70" s="1304"/>
      <c r="K70" s="1304"/>
      <c r="L70" s="1304"/>
      <c r="M70" s="1304"/>
      <c r="N70" s="1304"/>
      <c r="O70" s="1304"/>
      <c r="P70" s="1304"/>
      <c r="Q70" s="1304"/>
      <c r="R70" s="1304"/>
      <c r="S70" s="12"/>
    </row>
    <row r="71" spans="1:19" s="13" customFormat="1" ht="65.25" customHeight="1" x14ac:dyDescent="0.25">
      <c r="A71" s="958">
        <v>33</v>
      </c>
      <c r="B71" s="963" t="s">
        <v>127</v>
      </c>
      <c r="C71" s="963">
        <v>1.3</v>
      </c>
      <c r="D71" s="964">
        <v>13</v>
      </c>
      <c r="E71" s="964" t="s">
        <v>3033</v>
      </c>
      <c r="F71" s="964" t="s">
        <v>3034</v>
      </c>
      <c r="G71" s="964" t="s">
        <v>410</v>
      </c>
      <c r="H71" s="262" t="s">
        <v>633</v>
      </c>
      <c r="I71" s="261">
        <v>1</v>
      </c>
      <c r="J71" s="969" t="s">
        <v>3035</v>
      </c>
      <c r="K71" s="980" t="s">
        <v>127</v>
      </c>
      <c r="L71" s="1242"/>
      <c r="M71" s="981">
        <v>9000</v>
      </c>
      <c r="N71" s="1242"/>
      <c r="O71" s="981">
        <v>9000</v>
      </c>
      <c r="P71" s="1242"/>
      <c r="Q71" s="964" t="s">
        <v>2862</v>
      </c>
      <c r="R71" s="964" t="s">
        <v>2863</v>
      </c>
      <c r="S71" s="12"/>
    </row>
    <row r="72" spans="1:19" s="13" customFormat="1" ht="94.5" customHeight="1" x14ac:dyDescent="0.25">
      <c r="A72" s="1059"/>
      <c r="B72" s="1304"/>
      <c r="C72" s="1304"/>
      <c r="D72" s="1304"/>
      <c r="E72" s="1304"/>
      <c r="F72" s="1304"/>
      <c r="G72" s="1304"/>
      <c r="H72" s="262" t="s">
        <v>3036</v>
      </c>
      <c r="I72" s="11" t="s">
        <v>1972</v>
      </c>
      <c r="J72" s="971"/>
      <c r="K72" s="1304"/>
      <c r="L72" s="1304"/>
      <c r="M72" s="1304"/>
      <c r="N72" s="1304"/>
      <c r="O72" s="1304"/>
      <c r="P72" s="1304"/>
      <c r="Q72" s="1304"/>
      <c r="R72" s="1304"/>
      <c r="S72" s="12"/>
    </row>
    <row r="73" spans="1:19" s="13" customFormat="1" ht="63.75" customHeight="1" x14ac:dyDescent="0.25">
      <c r="A73" s="958">
        <v>34</v>
      </c>
      <c r="B73" s="1261" t="s">
        <v>101</v>
      </c>
      <c r="C73" s="1261">
        <v>1</v>
      </c>
      <c r="D73" s="969">
        <v>3</v>
      </c>
      <c r="E73" s="958" t="s">
        <v>3037</v>
      </c>
      <c r="F73" s="969" t="s">
        <v>3038</v>
      </c>
      <c r="G73" s="958" t="s">
        <v>208</v>
      </c>
      <c r="H73" s="262" t="s">
        <v>3039</v>
      </c>
      <c r="I73" s="261">
        <v>1</v>
      </c>
      <c r="J73" s="969" t="s">
        <v>3040</v>
      </c>
      <c r="K73" s="980"/>
      <c r="L73" s="980" t="s">
        <v>124</v>
      </c>
      <c r="M73" s="981"/>
      <c r="N73" s="981">
        <v>50000</v>
      </c>
      <c r="O73" s="981"/>
      <c r="P73" s="981">
        <v>50000</v>
      </c>
      <c r="Q73" s="964" t="s">
        <v>2862</v>
      </c>
      <c r="R73" s="964" t="s">
        <v>2863</v>
      </c>
      <c r="S73" s="12"/>
    </row>
    <row r="74" spans="1:19" s="13" customFormat="1" ht="46.5" customHeight="1" x14ac:dyDescent="0.25">
      <c r="A74" s="1059"/>
      <c r="B74" s="1059"/>
      <c r="C74" s="1059"/>
      <c r="D74" s="971"/>
      <c r="E74" s="1059"/>
      <c r="F74" s="971"/>
      <c r="G74" s="1059"/>
      <c r="H74" s="262" t="s">
        <v>3041</v>
      </c>
      <c r="I74" s="11" t="s">
        <v>3042</v>
      </c>
      <c r="J74" s="971"/>
      <c r="K74" s="1304"/>
      <c r="L74" s="1304"/>
      <c r="M74" s="1304"/>
      <c r="N74" s="981"/>
      <c r="O74" s="981"/>
      <c r="P74" s="981"/>
      <c r="Q74" s="1304"/>
      <c r="R74" s="1304"/>
      <c r="S74" s="12"/>
    </row>
    <row r="75" spans="1:19" s="13" customFormat="1" ht="63.75" customHeight="1" x14ac:dyDescent="0.25">
      <c r="A75" s="958">
        <v>35</v>
      </c>
      <c r="B75" s="963" t="s">
        <v>68</v>
      </c>
      <c r="C75" s="963">
        <v>1</v>
      </c>
      <c r="D75" s="964">
        <v>6</v>
      </c>
      <c r="E75" s="964" t="s">
        <v>2864</v>
      </c>
      <c r="F75" s="964" t="s">
        <v>2865</v>
      </c>
      <c r="G75" s="964" t="s">
        <v>2866</v>
      </c>
      <c r="H75" s="50" t="s">
        <v>2867</v>
      </c>
      <c r="I75" s="261">
        <v>4</v>
      </c>
      <c r="J75" s="964" t="s">
        <v>2868</v>
      </c>
      <c r="K75" s="980"/>
      <c r="L75" s="980" t="s">
        <v>52</v>
      </c>
      <c r="M75" s="981"/>
      <c r="N75" s="981">
        <v>80000</v>
      </c>
      <c r="O75" s="981"/>
      <c r="P75" s="981">
        <v>80000</v>
      </c>
      <c r="Q75" s="964" t="s">
        <v>2862</v>
      </c>
      <c r="R75" s="964" t="s">
        <v>2863</v>
      </c>
      <c r="S75" s="12"/>
    </row>
    <row r="76" spans="1:19" s="13" customFormat="1" ht="55.5" customHeight="1" x14ac:dyDescent="0.25">
      <c r="A76" s="1059"/>
      <c r="B76" s="1304"/>
      <c r="C76" s="1304"/>
      <c r="D76" s="1304"/>
      <c r="E76" s="1304"/>
      <c r="F76" s="1304"/>
      <c r="G76" s="1304"/>
      <c r="H76" s="262" t="s">
        <v>2869</v>
      </c>
      <c r="I76" s="11" t="s">
        <v>2870</v>
      </c>
      <c r="J76" s="1304"/>
      <c r="K76" s="1304"/>
      <c r="L76" s="1304"/>
      <c r="M76" s="1304"/>
      <c r="N76" s="981"/>
      <c r="O76" s="981"/>
      <c r="P76" s="981"/>
      <c r="Q76" s="1304"/>
      <c r="R76" s="1304"/>
      <c r="S76" s="12"/>
    </row>
    <row r="77" spans="1:19" s="13" customFormat="1" ht="63.75" customHeight="1" x14ac:dyDescent="0.25">
      <c r="A77" s="958">
        <v>36</v>
      </c>
      <c r="B77" s="963" t="s">
        <v>127</v>
      </c>
      <c r="C77" s="963">
        <v>1</v>
      </c>
      <c r="D77" s="964">
        <v>9</v>
      </c>
      <c r="E77" s="964" t="s">
        <v>54</v>
      </c>
      <c r="F77" s="964" t="s">
        <v>2871</v>
      </c>
      <c r="G77" s="964" t="s">
        <v>1267</v>
      </c>
      <c r="H77" s="50" t="s">
        <v>712</v>
      </c>
      <c r="I77" s="261">
        <v>1</v>
      </c>
      <c r="J77" s="964" t="s">
        <v>2872</v>
      </c>
      <c r="K77" s="980"/>
      <c r="L77" s="958" t="s">
        <v>127</v>
      </c>
      <c r="M77" s="981"/>
      <c r="N77" s="981">
        <v>80000</v>
      </c>
      <c r="O77" s="981"/>
      <c r="P77" s="981">
        <v>80000</v>
      </c>
      <c r="Q77" s="964" t="s">
        <v>2862</v>
      </c>
      <c r="R77" s="964" t="s">
        <v>2863</v>
      </c>
      <c r="S77" s="12"/>
    </row>
    <row r="78" spans="1:19" s="13" customFormat="1" ht="45" customHeight="1" x14ac:dyDescent="0.25">
      <c r="A78" s="1059"/>
      <c r="B78" s="1304"/>
      <c r="C78" s="1304"/>
      <c r="D78" s="1304"/>
      <c r="E78" s="1304"/>
      <c r="F78" s="1304"/>
      <c r="G78" s="1304"/>
      <c r="H78" s="262" t="s">
        <v>2873</v>
      </c>
      <c r="I78" s="11" t="s">
        <v>159</v>
      </c>
      <c r="J78" s="1304"/>
      <c r="K78" s="1304"/>
      <c r="L78" s="1059"/>
      <c r="M78" s="1304"/>
      <c r="N78" s="981"/>
      <c r="O78" s="981"/>
      <c r="P78" s="981"/>
      <c r="Q78" s="1304"/>
      <c r="R78" s="1304"/>
      <c r="S78" s="12"/>
    </row>
    <row r="79" spans="1:19" s="13" customFormat="1" ht="63.75" customHeight="1" x14ac:dyDescent="0.25">
      <c r="A79" s="958">
        <v>37</v>
      </c>
      <c r="B79" s="963" t="s">
        <v>127</v>
      </c>
      <c r="C79" s="963">
        <v>1</v>
      </c>
      <c r="D79" s="964">
        <v>9</v>
      </c>
      <c r="E79" s="964" t="s">
        <v>2874</v>
      </c>
      <c r="F79" s="964" t="s">
        <v>2875</v>
      </c>
      <c r="G79" s="964" t="s">
        <v>2860</v>
      </c>
      <c r="H79" s="50" t="s">
        <v>633</v>
      </c>
      <c r="I79" s="261">
        <v>1</v>
      </c>
      <c r="J79" s="964" t="s">
        <v>2876</v>
      </c>
      <c r="K79" s="980"/>
      <c r="L79" s="963" t="s">
        <v>127</v>
      </c>
      <c r="M79" s="981"/>
      <c r="N79" s="981">
        <v>10000</v>
      </c>
      <c r="O79" s="981"/>
      <c r="P79" s="981">
        <v>10000</v>
      </c>
      <c r="Q79" s="964" t="s">
        <v>2862</v>
      </c>
      <c r="R79" s="964" t="s">
        <v>2863</v>
      </c>
      <c r="S79" s="12"/>
    </row>
    <row r="80" spans="1:19" s="13" customFormat="1" ht="65.25" customHeight="1" x14ac:dyDescent="0.25">
      <c r="A80" s="1059"/>
      <c r="B80" s="1304"/>
      <c r="C80" s="1304"/>
      <c r="D80" s="1304"/>
      <c r="E80" s="1304"/>
      <c r="F80" s="1304"/>
      <c r="G80" s="1304"/>
      <c r="H80" s="262" t="s">
        <v>2877</v>
      </c>
      <c r="I80" s="11" t="s">
        <v>1930</v>
      </c>
      <c r="J80" s="1304"/>
      <c r="K80" s="1304"/>
      <c r="L80" s="963"/>
      <c r="M80" s="1304"/>
      <c r="N80" s="981"/>
      <c r="O80" s="981"/>
      <c r="P80" s="981"/>
      <c r="Q80" s="1304"/>
      <c r="R80" s="1304"/>
      <c r="S80" s="12"/>
    </row>
    <row r="81" spans="1:19" s="13" customFormat="1" ht="63.75" customHeight="1" x14ac:dyDescent="0.25">
      <c r="A81" s="958">
        <v>38</v>
      </c>
      <c r="B81" s="963" t="s">
        <v>127</v>
      </c>
      <c r="C81" s="963">
        <v>1</v>
      </c>
      <c r="D81" s="964">
        <v>9</v>
      </c>
      <c r="E81" s="964" t="s">
        <v>2889</v>
      </c>
      <c r="F81" s="964" t="s">
        <v>3043</v>
      </c>
      <c r="G81" s="964" t="s">
        <v>2860</v>
      </c>
      <c r="H81" s="50" t="s">
        <v>633</v>
      </c>
      <c r="I81" s="261">
        <v>1</v>
      </c>
      <c r="J81" s="964" t="s">
        <v>2891</v>
      </c>
      <c r="K81" s="980"/>
      <c r="L81" s="958" t="s">
        <v>3044</v>
      </c>
      <c r="M81" s="981"/>
      <c r="N81" s="981">
        <v>20000</v>
      </c>
      <c r="O81" s="981"/>
      <c r="P81" s="981">
        <v>20000</v>
      </c>
      <c r="Q81" s="964" t="s">
        <v>2862</v>
      </c>
      <c r="R81" s="964" t="s">
        <v>2863</v>
      </c>
      <c r="S81" s="12"/>
    </row>
    <row r="82" spans="1:19" s="13" customFormat="1" ht="63.75" customHeight="1" x14ac:dyDescent="0.25">
      <c r="A82" s="1059"/>
      <c r="B82" s="1304"/>
      <c r="C82" s="1304"/>
      <c r="D82" s="1304"/>
      <c r="E82" s="1304"/>
      <c r="F82" s="1304"/>
      <c r="G82" s="1304"/>
      <c r="H82" s="262" t="s">
        <v>2892</v>
      </c>
      <c r="I82" s="11" t="s">
        <v>1674</v>
      </c>
      <c r="J82" s="1304"/>
      <c r="K82" s="1304"/>
      <c r="L82" s="1059"/>
      <c r="M82" s="1304"/>
      <c r="N82" s="981"/>
      <c r="O82" s="981"/>
      <c r="P82" s="981"/>
      <c r="Q82" s="1304"/>
      <c r="R82" s="1304"/>
      <c r="S82" s="12"/>
    </row>
    <row r="83" spans="1:19" s="13" customFormat="1" ht="63.75" customHeight="1" x14ac:dyDescent="0.25">
      <c r="A83" s="958">
        <v>39</v>
      </c>
      <c r="B83" s="963" t="s">
        <v>127</v>
      </c>
      <c r="C83" s="963" t="s">
        <v>348</v>
      </c>
      <c r="D83" s="964">
        <v>10</v>
      </c>
      <c r="E83" s="964" t="s">
        <v>2878</v>
      </c>
      <c r="F83" s="964" t="s">
        <v>2875</v>
      </c>
      <c r="G83" s="964" t="s">
        <v>2860</v>
      </c>
      <c r="H83" s="50" t="s">
        <v>633</v>
      </c>
      <c r="I83" s="261">
        <v>1</v>
      </c>
      <c r="J83" s="964" t="s">
        <v>2876</v>
      </c>
      <c r="K83" s="980"/>
      <c r="L83" s="958" t="s">
        <v>127</v>
      </c>
      <c r="M83" s="981"/>
      <c r="N83" s="981">
        <v>10000</v>
      </c>
      <c r="O83" s="981"/>
      <c r="P83" s="981">
        <v>10000</v>
      </c>
      <c r="Q83" s="964" t="s">
        <v>2862</v>
      </c>
      <c r="R83" s="1220" t="s">
        <v>2863</v>
      </c>
      <c r="S83" s="12"/>
    </row>
    <row r="84" spans="1:19" s="13" customFormat="1" ht="63.75" customHeight="1" x14ac:dyDescent="0.25">
      <c r="A84" s="1059"/>
      <c r="B84" s="1304"/>
      <c r="C84" s="1304"/>
      <c r="D84" s="1304"/>
      <c r="E84" s="1304"/>
      <c r="F84" s="1304"/>
      <c r="G84" s="1304"/>
      <c r="H84" s="262" t="s">
        <v>2877</v>
      </c>
      <c r="I84" s="11" t="s">
        <v>1916</v>
      </c>
      <c r="J84" s="1304"/>
      <c r="K84" s="1304"/>
      <c r="L84" s="1059"/>
      <c r="M84" s="1304"/>
      <c r="N84" s="981"/>
      <c r="O84" s="981"/>
      <c r="P84" s="981"/>
      <c r="Q84" s="1304"/>
      <c r="R84" s="1335"/>
      <c r="S84" s="12"/>
    </row>
    <row r="85" spans="1:19" s="13" customFormat="1" ht="63.75" customHeight="1" x14ac:dyDescent="0.25">
      <c r="A85" s="958">
        <v>40</v>
      </c>
      <c r="B85" s="963" t="s">
        <v>127</v>
      </c>
      <c r="C85" s="963" t="s">
        <v>348</v>
      </c>
      <c r="D85" s="964">
        <v>10</v>
      </c>
      <c r="E85" s="964" t="s">
        <v>3045</v>
      </c>
      <c r="F85" s="964" t="s">
        <v>2875</v>
      </c>
      <c r="G85" s="964" t="s">
        <v>2860</v>
      </c>
      <c r="H85" s="50" t="s">
        <v>633</v>
      </c>
      <c r="I85" s="261">
        <v>1</v>
      </c>
      <c r="J85" s="964" t="s">
        <v>2876</v>
      </c>
      <c r="K85" s="980"/>
      <c r="L85" s="958" t="s">
        <v>127</v>
      </c>
      <c r="M85" s="981"/>
      <c r="N85" s="981">
        <v>9000</v>
      </c>
      <c r="O85" s="981"/>
      <c r="P85" s="981">
        <v>9000</v>
      </c>
      <c r="Q85" s="964" t="s">
        <v>2862</v>
      </c>
      <c r="R85" s="1220" t="s">
        <v>2863</v>
      </c>
      <c r="S85" s="12"/>
    </row>
    <row r="86" spans="1:19" s="13" customFormat="1" ht="63.75" customHeight="1" x14ac:dyDescent="0.25">
      <c r="A86" s="1059"/>
      <c r="B86" s="1304"/>
      <c r="C86" s="1304"/>
      <c r="D86" s="1304"/>
      <c r="E86" s="1304"/>
      <c r="F86" s="1304"/>
      <c r="G86" s="1304"/>
      <c r="H86" s="262" t="s">
        <v>2877</v>
      </c>
      <c r="I86" s="11" t="s">
        <v>1916</v>
      </c>
      <c r="J86" s="1304"/>
      <c r="K86" s="1304"/>
      <c r="L86" s="1059"/>
      <c r="M86" s="1304"/>
      <c r="N86" s="981"/>
      <c r="O86" s="981"/>
      <c r="P86" s="981"/>
      <c r="Q86" s="1304"/>
      <c r="R86" s="1335"/>
      <c r="S86" s="12"/>
    </row>
    <row r="87" spans="1:19" s="520" customFormat="1" ht="63.75" customHeight="1" x14ac:dyDescent="0.25">
      <c r="A87" s="958">
        <v>41</v>
      </c>
      <c r="B87" s="963" t="s">
        <v>127</v>
      </c>
      <c r="C87" s="963">
        <v>1.3</v>
      </c>
      <c r="D87" s="964">
        <v>13</v>
      </c>
      <c r="E87" s="964" t="s">
        <v>2879</v>
      </c>
      <c r="F87" s="964" t="s">
        <v>2875</v>
      </c>
      <c r="G87" s="960" t="s">
        <v>2880</v>
      </c>
      <c r="H87" s="800" t="s">
        <v>633</v>
      </c>
      <c r="I87" s="804">
        <v>1</v>
      </c>
      <c r="J87" s="964" t="s">
        <v>2876</v>
      </c>
      <c r="K87" s="980"/>
      <c r="L87" s="958" t="s">
        <v>101</v>
      </c>
      <c r="M87" s="981"/>
      <c r="N87" s="981">
        <v>24000</v>
      </c>
      <c r="O87" s="981"/>
      <c r="P87" s="981">
        <v>24000</v>
      </c>
      <c r="Q87" s="964" t="s">
        <v>2862</v>
      </c>
      <c r="R87" s="964" t="s">
        <v>2863</v>
      </c>
      <c r="S87" s="519"/>
    </row>
    <row r="88" spans="1:19" s="520" customFormat="1" ht="63.75" customHeight="1" x14ac:dyDescent="0.25">
      <c r="A88" s="1059"/>
      <c r="B88" s="1304"/>
      <c r="C88" s="1304"/>
      <c r="D88" s="1304"/>
      <c r="E88" s="1304"/>
      <c r="F88" s="1304"/>
      <c r="G88" s="1334"/>
      <c r="H88" s="800" t="s">
        <v>2877</v>
      </c>
      <c r="I88" s="830" t="s">
        <v>1905</v>
      </c>
      <c r="J88" s="1304"/>
      <c r="K88" s="1304"/>
      <c r="L88" s="1059"/>
      <c r="M88" s="1304"/>
      <c r="N88" s="981"/>
      <c r="O88" s="981"/>
      <c r="P88" s="981"/>
      <c r="Q88" s="1304"/>
      <c r="R88" s="1304"/>
      <c r="S88" s="519"/>
    </row>
    <row r="89" spans="1:19" s="13" customFormat="1" ht="63.75" customHeight="1" x14ac:dyDescent="0.25">
      <c r="A89" s="958">
        <v>42</v>
      </c>
      <c r="B89" s="963" t="s">
        <v>127</v>
      </c>
      <c r="C89" s="963">
        <v>1.3</v>
      </c>
      <c r="D89" s="964">
        <v>13</v>
      </c>
      <c r="E89" s="969" t="s">
        <v>3032</v>
      </c>
      <c r="F89" s="964" t="s">
        <v>2875</v>
      </c>
      <c r="G89" s="960" t="s">
        <v>2880</v>
      </c>
      <c r="H89" s="262" t="s">
        <v>633</v>
      </c>
      <c r="I89" s="261">
        <v>1</v>
      </c>
      <c r="J89" s="964" t="s">
        <v>2876</v>
      </c>
      <c r="K89" s="980"/>
      <c r="L89" s="958" t="s">
        <v>81</v>
      </c>
      <c r="M89" s="981"/>
      <c r="N89" s="981">
        <v>15000</v>
      </c>
      <c r="O89" s="981"/>
      <c r="P89" s="981">
        <v>15000</v>
      </c>
      <c r="Q89" s="964" t="s">
        <v>2862</v>
      </c>
      <c r="R89" s="964" t="s">
        <v>2863</v>
      </c>
      <c r="S89" s="12"/>
    </row>
    <row r="90" spans="1:19" s="13" customFormat="1" ht="63.75" customHeight="1" x14ac:dyDescent="0.25">
      <c r="A90" s="1059"/>
      <c r="B90" s="1304"/>
      <c r="C90" s="1304"/>
      <c r="D90" s="1304"/>
      <c r="E90" s="971"/>
      <c r="F90" s="1304"/>
      <c r="G90" s="1334"/>
      <c r="H90" s="262" t="s">
        <v>2877</v>
      </c>
      <c r="I90" s="11" t="s">
        <v>1930</v>
      </c>
      <c r="J90" s="1304"/>
      <c r="K90" s="1304"/>
      <c r="L90" s="1059"/>
      <c r="M90" s="1304"/>
      <c r="N90" s="981"/>
      <c r="O90" s="981"/>
      <c r="P90" s="981"/>
      <c r="Q90" s="1304"/>
      <c r="R90" s="1304"/>
      <c r="S90" s="12"/>
    </row>
    <row r="91" spans="1:19" s="13" customFormat="1" ht="78" customHeight="1" x14ac:dyDescent="0.25">
      <c r="A91" s="958">
        <v>43</v>
      </c>
      <c r="B91" s="963" t="s">
        <v>127</v>
      </c>
      <c r="C91" s="963">
        <v>1.3</v>
      </c>
      <c r="D91" s="964">
        <v>13</v>
      </c>
      <c r="E91" s="964" t="s">
        <v>2326</v>
      </c>
      <c r="F91" s="964" t="s">
        <v>2881</v>
      </c>
      <c r="G91" s="964" t="s">
        <v>2882</v>
      </c>
      <c r="H91" s="50" t="s">
        <v>2055</v>
      </c>
      <c r="I91" s="261">
        <v>1</v>
      </c>
      <c r="J91" s="964" t="s">
        <v>2883</v>
      </c>
      <c r="K91" s="980"/>
      <c r="L91" s="958" t="s">
        <v>127</v>
      </c>
      <c r="M91" s="981"/>
      <c r="N91" s="981">
        <v>9000</v>
      </c>
      <c r="O91" s="981"/>
      <c r="P91" s="981">
        <v>9000</v>
      </c>
      <c r="Q91" s="964" t="s">
        <v>2862</v>
      </c>
      <c r="R91" s="964" t="s">
        <v>2863</v>
      </c>
      <c r="S91" s="12"/>
    </row>
    <row r="92" spans="1:19" s="13" customFormat="1" ht="89.25" customHeight="1" x14ac:dyDescent="0.25">
      <c r="A92" s="1059"/>
      <c r="B92" s="1304"/>
      <c r="C92" s="1304"/>
      <c r="D92" s="1304"/>
      <c r="E92" s="1304"/>
      <c r="F92" s="1304"/>
      <c r="G92" s="1304"/>
      <c r="H92" s="262" t="s">
        <v>2884</v>
      </c>
      <c r="I92" s="11" t="s">
        <v>1660</v>
      </c>
      <c r="J92" s="1304"/>
      <c r="K92" s="1304"/>
      <c r="L92" s="1059"/>
      <c r="M92" s="1304"/>
      <c r="N92" s="981"/>
      <c r="O92" s="981"/>
      <c r="P92" s="981"/>
      <c r="Q92" s="1304"/>
      <c r="R92" s="1304"/>
      <c r="S92" s="12"/>
    </row>
    <row r="93" spans="1:19" s="13" customFormat="1" ht="63.75" customHeight="1" x14ac:dyDescent="0.25">
      <c r="A93" s="958">
        <v>44</v>
      </c>
      <c r="B93" s="963" t="s">
        <v>127</v>
      </c>
      <c r="C93" s="963">
        <v>1.3</v>
      </c>
      <c r="D93" s="964">
        <v>13</v>
      </c>
      <c r="E93" s="964" t="s">
        <v>2886</v>
      </c>
      <c r="F93" s="964" t="s">
        <v>2875</v>
      </c>
      <c r="G93" s="964" t="s">
        <v>2860</v>
      </c>
      <c r="H93" s="262" t="s">
        <v>633</v>
      </c>
      <c r="I93" s="261">
        <v>1</v>
      </c>
      <c r="J93" s="964" t="s">
        <v>2887</v>
      </c>
      <c r="K93" s="980"/>
      <c r="L93" s="958" t="s">
        <v>127</v>
      </c>
      <c r="M93" s="981"/>
      <c r="N93" s="1049">
        <v>10000</v>
      </c>
      <c r="O93" s="1049"/>
      <c r="P93" s="1049">
        <v>10000</v>
      </c>
      <c r="Q93" s="964" t="s">
        <v>2862</v>
      </c>
      <c r="R93" s="964" t="s">
        <v>2863</v>
      </c>
      <c r="S93" s="12"/>
    </row>
    <row r="94" spans="1:19" s="13" customFormat="1" ht="42.75" customHeight="1" x14ac:dyDescent="0.25">
      <c r="A94" s="1059"/>
      <c r="B94" s="1304"/>
      <c r="C94" s="1304"/>
      <c r="D94" s="1304"/>
      <c r="E94" s="1304"/>
      <c r="F94" s="1304"/>
      <c r="G94" s="1304"/>
      <c r="H94" s="262" t="s">
        <v>2877</v>
      </c>
      <c r="I94" s="369" t="s">
        <v>1916</v>
      </c>
      <c r="J94" s="1304"/>
      <c r="K94" s="1304"/>
      <c r="L94" s="1059"/>
      <c r="M94" s="1304"/>
      <c r="N94" s="1051"/>
      <c r="O94" s="1051"/>
      <c r="P94" s="1051"/>
      <c r="Q94" s="1304"/>
      <c r="R94" s="1304"/>
      <c r="S94" s="12"/>
    </row>
    <row r="95" spans="1:19" s="520" customFormat="1" ht="65.25" customHeight="1" x14ac:dyDescent="0.25">
      <c r="A95" s="958">
        <v>45</v>
      </c>
      <c r="B95" s="963" t="s">
        <v>127</v>
      </c>
      <c r="C95" s="963">
        <v>1.3</v>
      </c>
      <c r="D95" s="964">
        <v>13</v>
      </c>
      <c r="E95" s="964" t="s">
        <v>3046</v>
      </c>
      <c r="F95" s="964" t="s">
        <v>3047</v>
      </c>
      <c r="G95" s="964" t="s">
        <v>2860</v>
      </c>
      <c r="H95" s="800" t="s">
        <v>633</v>
      </c>
      <c r="I95" s="804">
        <v>1</v>
      </c>
      <c r="J95" s="964" t="s">
        <v>2887</v>
      </c>
      <c r="K95" s="980"/>
      <c r="L95" s="958" t="s">
        <v>101</v>
      </c>
      <c r="M95" s="981"/>
      <c r="N95" s="1049">
        <v>10000</v>
      </c>
      <c r="O95" s="1049"/>
      <c r="P95" s="1049">
        <v>10000</v>
      </c>
      <c r="Q95" s="964" t="s">
        <v>2862</v>
      </c>
      <c r="R95" s="964" t="s">
        <v>2863</v>
      </c>
      <c r="S95" s="519"/>
    </row>
    <row r="96" spans="1:19" s="520" customFormat="1" ht="51.75" customHeight="1" x14ac:dyDescent="0.25">
      <c r="A96" s="1059"/>
      <c r="B96" s="1304"/>
      <c r="C96" s="1304"/>
      <c r="D96" s="1304"/>
      <c r="E96" s="1304"/>
      <c r="F96" s="1304"/>
      <c r="G96" s="1304"/>
      <c r="H96" s="800" t="s">
        <v>2877</v>
      </c>
      <c r="I96" s="369" t="s">
        <v>2888</v>
      </c>
      <c r="J96" s="1304"/>
      <c r="K96" s="1304"/>
      <c r="L96" s="1059"/>
      <c r="M96" s="1304"/>
      <c r="N96" s="1051"/>
      <c r="O96" s="1051"/>
      <c r="P96" s="1051"/>
      <c r="Q96" s="1304"/>
      <c r="R96" s="1304"/>
      <c r="S96" s="519"/>
    </row>
    <row r="97" spans="1:19" s="13" customFormat="1" ht="247.5" customHeight="1" x14ac:dyDescent="0.25">
      <c r="A97" s="261">
        <v>46</v>
      </c>
      <c r="B97" s="261">
        <v>1</v>
      </c>
      <c r="C97" s="261">
        <v>5</v>
      </c>
      <c r="D97" s="262">
        <v>4</v>
      </c>
      <c r="E97" s="262" t="s">
        <v>3048</v>
      </c>
      <c r="F97" s="262" t="s">
        <v>3049</v>
      </c>
      <c r="G97" s="262" t="s">
        <v>3050</v>
      </c>
      <c r="H97" s="262" t="s">
        <v>3051</v>
      </c>
      <c r="I97" s="11" t="s">
        <v>3052</v>
      </c>
      <c r="J97" s="262" t="s">
        <v>3053</v>
      </c>
      <c r="K97" s="275"/>
      <c r="L97" s="268" t="s">
        <v>101</v>
      </c>
      <c r="M97" s="269"/>
      <c r="N97" s="269">
        <v>5607.55</v>
      </c>
      <c r="O97" s="269"/>
      <c r="P97" s="269">
        <v>4442</v>
      </c>
      <c r="Q97" s="266" t="s">
        <v>2907</v>
      </c>
      <c r="R97" s="262" t="s">
        <v>2908</v>
      </c>
      <c r="S97" s="12"/>
    </row>
    <row r="98" spans="1:19" s="13" customFormat="1" ht="207.75" customHeight="1" x14ac:dyDescent="0.25">
      <c r="A98" s="261">
        <v>47</v>
      </c>
      <c r="B98" s="261">
        <v>1</v>
      </c>
      <c r="C98" s="261">
        <v>5</v>
      </c>
      <c r="D98" s="262">
        <v>4</v>
      </c>
      <c r="E98" s="262" t="s">
        <v>3054</v>
      </c>
      <c r="F98" s="262" t="s">
        <v>3055</v>
      </c>
      <c r="G98" s="262" t="s">
        <v>400</v>
      </c>
      <c r="H98" s="262" t="s">
        <v>3051</v>
      </c>
      <c r="I98" s="11" t="s">
        <v>848</v>
      </c>
      <c r="J98" s="262" t="s">
        <v>3053</v>
      </c>
      <c r="K98" s="276"/>
      <c r="L98" s="268" t="s">
        <v>1253</v>
      </c>
      <c r="M98" s="269"/>
      <c r="N98" s="269">
        <v>48952</v>
      </c>
      <c r="O98" s="269"/>
      <c r="P98" s="269">
        <v>36638</v>
      </c>
      <c r="Q98" s="262" t="s">
        <v>2897</v>
      </c>
      <c r="R98" s="262" t="s">
        <v>3056</v>
      </c>
      <c r="S98" s="12"/>
    </row>
    <row r="99" spans="1:19" s="13" customFormat="1" ht="190.5" customHeight="1" x14ac:dyDescent="0.25">
      <c r="A99" s="261">
        <v>48</v>
      </c>
      <c r="B99" s="261">
        <v>6</v>
      </c>
      <c r="C99" s="261">
        <v>5</v>
      </c>
      <c r="D99" s="262">
        <v>4</v>
      </c>
      <c r="E99" s="262" t="s">
        <v>3057</v>
      </c>
      <c r="F99" s="262" t="s">
        <v>3058</v>
      </c>
      <c r="G99" s="262" t="s">
        <v>3050</v>
      </c>
      <c r="H99" s="262" t="s">
        <v>3051</v>
      </c>
      <c r="I99" s="11" t="s">
        <v>3059</v>
      </c>
      <c r="J99" s="262" t="s">
        <v>3060</v>
      </c>
      <c r="K99" s="276"/>
      <c r="L99" s="268" t="s">
        <v>101</v>
      </c>
      <c r="M99" s="269"/>
      <c r="N99" s="269">
        <v>18134.88</v>
      </c>
      <c r="O99" s="269"/>
      <c r="P99" s="269">
        <v>18134.88</v>
      </c>
      <c r="Q99" s="266" t="s">
        <v>3061</v>
      </c>
      <c r="R99" s="262" t="s">
        <v>3062</v>
      </c>
      <c r="S99" s="12"/>
    </row>
    <row r="100" spans="1:19" s="13" customFormat="1" ht="150.75" customHeight="1" x14ac:dyDescent="0.25">
      <c r="A100" s="261">
        <v>49</v>
      </c>
      <c r="B100" s="261">
        <v>6</v>
      </c>
      <c r="C100" s="261">
        <v>5</v>
      </c>
      <c r="D100" s="262">
        <v>4</v>
      </c>
      <c r="E100" s="262" t="s">
        <v>3063</v>
      </c>
      <c r="F100" s="262" t="s">
        <v>3064</v>
      </c>
      <c r="G100" s="262" t="s">
        <v>3065</v>
      </c>
      <c r="H100" s="262" t="s">
        <v>3066</v>
      </c>
      <c r="I100" s="11" t="s">
        <v>3067</v>
      </c>
      <c r="J100" s="262" t="s">
        <v>3053</v>
      </c>
      <c r="K100" s="276"/>
      <c r="L100" s="268" t="s">
        <v>52</v>
      </c>
      <c r="M100" s="269"/>
      <c r="N100" s="269">
        <v>11341.06</v>
      </c>
      <c r="O100" s="269"/>
      <c r="P100" s="269">
        <v>10783.06</v>
      </c>
      <c r="Q100" s="262" t="s">
        <v>3068</v>
      </c>
      <c r="R100" s="262" t="s">
        <v>3069</v>
      </c>
      <c r="S100" s="12"/>
    </row>
    <row r="101" spans="1:19" s="13" customFormat="1" ht="198" customHeight="1" x14ac:dyDescent="0.25">
      <c r="A101" s="261">
        <v>50</v>
      </c>
      <c r="B101" s="261">
        <v>6</v>
      </c>
      <c r="C101" s="261">
        <v>1</v>
      </c>
      <c r="D101" s="262">
        <v>6</v>
      </c>
      <c r="E101" s="262" t="s">
        <v>3070</v>
      </c>
      <c r="F101" s="262" t="s">
        <v>3071</v>
      </c>
      <c r="G101" s="262" t="s">
        <v>3072</v>
      </c>
      <c r="H101" s="262" t="s">
        <v>3073</v>
      </c>
      <c r="I101" s="11" t="s">
        <v>3074</v>
      </c>
      <c r="J101" s="262" t="s">
        <v>3075</v>
      </c>
      <c r="K101" s="276"/>
      <c r="L101" s="268" t="s">
        <v>124</v>
      </c>
      <c r="M101" s="269"/>
      <c r="N101" s="269">
        <v>35531.480000000003</v>
      </c>
      <c r="O101" s="269"/>
      <c r="P101" s="269">
        <v>26731</v>
      </c>
      <c r="Q101" s="262" t="s">
        <v>2989</v>
      </c>
      <c r="R101" s="262" t="s">
        <v>3076</v>
      </c>
      <c r="S101" s="12"/>
    </row>
    <row r="102" spans="1:19" s="13" customFormat="1" ht="204" customHeight="1" x14ac:dyDescent="0.25">
      <c r="A102" s="261">
        <v>51</v>
      </c>
      <c r="B102" s="261">
        <v>6</v>
      </c>
      <c r="C102" s="261">
        <v>1</v>
      </c>
      <c r="D102" s="262">
        <v>6</v>
      </c>
      <c r="E102" s="262" t="s">
        <v>3077</v>
      </c>
      <c r="F102" s="262" t="s">
        <v>3078</v>
      </c>
      <c r="G102" s="262" t="s">
        <v>321</v>
      </c>
      <c r="H102" s="262" t="s">
        <v>1091</v>
      </c>
      <c r="I102" s="11" t="s">
        <v>1930</v>
      </c>
      <c r="J102" s="262" t="s">
        <v>3079</v>
      </c>
      <c r="K102" s="276"/>
      <c r="L102" s="268" t="s">
        <v>127</v>
      </c>
      <c r="M102" s="269"/>
      <c r="N102" s="269">
        <v>6350.12</v>
      </c>
      <c r="O102" s="269"/>
      <c r="P102" s="269">
        <v>4710.12</v>
      </c>
      <c r="Q102" s="262" t="s">
        <v>3080</v>
      </c>
      <c r="R102" s="262" t="s">
        <v>3081</v>
      </c>
      <c r="S102" s="12"/>
    </row>
    <row r="103" spans="1:19" s="13" customFormat="1" ht="248.25" customHeight="1" x14ac:dyDescent="0.25">
      <c r="A103" s="261">
        <v>52</v>
      </c>
      <c r="B103" s="261">
        <v>6</v>
      </c>
      <c r="C103" s="261">
        <v>1</v>
      </c>
      <c r="D103" s="262">
        <v>6</v>
      </c>
      <c r="E103" s="262" t="s">
        <v>3082</v>
      </c>
      <c r="F103" s="262" t="s">
        <v>3083</v>
      </c>
      <c r="G103" s="262" t="s">
        <v>181</v>
      </c>
      <c r="H103" s="262" t="s">
        <v>3084</v>
      </c>
      <c r="I103" s="11" t="s">
        <v>2656</v>
      </c>
      <c r="J103" s="262" t="s">
        <v>3085</v>
      </c>
      <c r="K103" s="276"/>
      <c r="L103" s="268" t="s">
        <v>127</v>
      </c>
      <c r="M103" s="269"/>
      <c r="N103" s="269">
        <v>12426.07</v>
      </c>
      <c r="O103" s="269"/>
      <c r="P103" s="269">
        <v>12426.07</v>
      </c>
      <c r="Q103" s="262" t="s">
        <v>3086</v>
      </c>
      <c r="R103" s="262" t="s">
        <v>3087</v>
      </c>
      <c r="S103" s="12"/>
    </row>
    <row r="104" spans="1:19" s="13" customFormat="1" ht="135" customHeight="1" x14ac:dyDescent="0.25">
      <c r="A104" s="261">
        <v>53</v>
      </c>
      <c r="B104" s="261">
        <v>1</v>
      </c>
      <c r="C104" s="261">
        <v>1</v>
      </c>
      <c r="D104" s="262">
        <v>6</v>
      </c>
      <c r="E104" s="262" t="s">
        <v>3088</v>
      </c>
      <c r="F104" s="262" t="s">
        <v>2940</v>
      </c>
      <c r="G104" s="262" t="s">
        <v>231</v>
      </c>
      <c r="H104" s="262" t="s">
        <v>3089</v>
      </c>
      <c r="I104" s="11" t="s">
        <v>3090</v>
      </c>
      <c r="J104" s="262" t="s">
        <v>3091</v>
      </c>
      <c r="K104" s="276"/>
      <c r="L104" s="268" t="s">
        <v>379</v>
      </c>
      <c r="M104" s="269"/>
      <c r="N104" s="269">
        <v>13575</v>
      </c>
      <c r="O104" s="269"/>
      <c r="P104" s="269">
        <v>13575</v>
      </c>
      <c r="Q104" s="262" t="s">
        <v>2943</v>
      </c>
      <c r="R104" s="262" t="s">
        <v>3092</v>
      </c>
      <c r="S104" s="12"/>
    </row>
    <row r="105" spans="1:19" s="13" customFormat="1" ht="359.25" customHeight="1" x14ac:dyDescent="0.25">
      <c r="A105" s="261">
        <v>54</v>
      </c>
      <c r="B105" s="261">
        <v>6</v>
      </c>
      <c r="C105" s="261">
        <v>1</v>
      </c>
      <c r="D105" s="262">
        <v>9</v>
      </c>
      <c r="E105" s="262" t="s">
        <v>3093</v>
      </c>
      <c r="F105" s="262" t="s">
        <v>3094</v>
      </c>
      <c r="G105" s="262" t="s">
        <v>3095</v>
      </c>
      <c r="H105" s="262" t="s">
        <v>3096</v>
      </c>
      <c r="I105" s="11" t="s">
        <v>3097</v>
      </c>
      <c r="J105" s="262" t="s">
        <v>3098</v>
      </c>
      <c r="K105" s="276"/>
      <c r="L105" s="268" t="s">
        <v>127</v>
      </c>
      <c r="M105" s="269"/>
      <c r="N105" s="269" t="s">
        <v>3099</v>
      </c>
      <c r="O105" s="269"/>
      <c r="P105" s="269">
        <v>41384.82</v>
      </c>
      <c r="Q105" s="262" t="s">
        <v>2926</v>
      </c>
      <c r="R105" s="262" t="s">
        <v>2927</v>
      </c>
      <c r="S105" s="12"/>
    </row>
    <row r="106" spans="1:19" s="13" customFormat="1" ht="339.75" customHeight="1" x14ac:dyDescent="0.25">
      <c r="A106" s="261">
        <v>55</v>
      </c>
      <c r="B106" s="261">
        <v>1</v>
      </c>
      <c r="C106" s="261" t="s">
        <v>348</v>
      </c>
      <c r="D106" s="262">
        <v>10</v>
      </c>
      <c r="E106" s="262" t="s">
        <v>3100</v>
      </c>
      <c r="F106" s="262" t="s">
        <v>2957</v>
      </c>
      <c r="G106" s="262" t="s">
        <v>3101</v>
      </c>
      <c r="H106" s="262" t="s">
        <v>3102</v>
      </c>
      <c r="I106" s="11" t="s">
        <v>3103</v>
      </c>
      <c r="J106" s="262" t="s">
        <v>3104</v>
      </c>
      <c r="K106" s="276"/>
      <c r="L106" s="268" t="s">
        <v>73</v>
      </c>
      <c r="M106" s="269"/>
      <c r="N106" s="269">
        <v>211720.04</v>
      </c>
      <c r="O106" s="269"/>
      <c r="P106" s="269">
        <v>75000</v>
      </c>
      <c r="Q106" s="262" t="s">
        <v>2960</v>
      </c>
      <c r="R106" s="262" t="s">
        <v>3105</v>
      </c>
      <c r="S106" s="12"/>
    </row>
    <row r="107" spans="1:19" s="13" customFormat="1" ht="249" customHeight="1" x14ac:dyDescent="0.25">
      <c r="A107" s="261">
        <v>56</v>
      </c>
      <c r="B107" s="261">
        <v>6</v>
      </c>
      <c r="C107" s="261">
        <v>5</v>
      </c>
      <c r="D107" s="262">
        <v>11</v>
      </c>
      <c r="E107" s="262" t="s">
        <v>3106</v>
      </c>
      <c r="F107" s="262" t="s">
        <v>3107</v>
      </c>
      <c r="G107" s="262" t="s">
        <v>3108</v>
      </c>
      <c r="H107" s="262" t="s">
        <v>3109</v>
      </c>
      <c r="I107" s="11" t="s">
        <v>3110</v>
      </c>
      <c r="J107" s="262" t="s">
        <v>3111</v>
      </c>
      <c r="K107" s="276"/>
      <c r="L107" s="268" t="s">
        <v>81</v>
      </c>
      <c r="M107" s="269"/>
      <c r="N107" s="269">
        <v>21440</v>
      </c>
      <c r="O107" s="269"/>
      <c r="P107" s="269">
        <v>18000</v>
      </c>
      <c r="Q107" s="262" t="s">
        <v>3112</v>
      </c>
      <c r="R107" s="262" t="s">
        <v>3113</v>
      </c>
      <c r="S107" s="12"/>
    </row>
    <row r="108" spans="1:19" s="13" customFormat="1" ht="230.25" customHeight="1" x14ac:dyDescent="0.25">
      <c r="A108" s="261">
        <v>57</v>
      </c>
      <c r="B108" s="261">
        <v>6</v>
      </c>
      <c r="C108" s="261">
        <v>5</v>
      </c>
      <c r="D108" s="262">
        <v>11</v>
      </c>
      <c r="E108" s="262" t="s">
        <v>3114</v>
      </c>
      <c r="F108" s="262" t="s">
        <v>3115</v>
      </c>
      <c r="G108" s="262" t="s">
        <v>3116</v>
      </c>
      <c r="H108" s="262" t="s">
        <v>3117</v>
      </c>
      <c r="I108" s="11" t="s">
        <v>2594</v>
      </c>
      <c r="J108" s="262" t="s">
        <v>3118</v>
      </c>
      <c r="K108" s="276"/>
      <c r="L108" s="268" t="s">
        <v>101</v>
      </c>
      <c r="M108" s="269"/>
      <c r="N108" s="269">
        <v>15832.1</v>
      </c>
      <c r="O108" s="269"/>
      <c r="P108" s="269">
        <v>11032.1</v>
      </c>
      <c r="Q108" s="262" t="s">
        <v>2965</v>
      </c>
      <c r="R108" s="262" t="s">
        <v>3119</v>
      </c>
      <c r="S108" s="12"/>
    </row>
    <row r="109" spans="1:19" s="13" customFormat="1" ht="135.75" customHeight="1" x14ac:dyDescent="0.25">
      <c r="A109" s="261">
        <v>58</v>
      </c>
      <c r="B109" s="261">
        <v>6</v>
      </c>
      <c r="C109" s="261">
        <v>5</v>
      </c>
      <c r="D109" s="262">
        <v>11</v>
      </c>
      <c r="E109" s="262" t="s">
        <v>3120</v>
      </c>
      <c r="F109" s="262" t="s">
        <v>3121</v>
      </c>
      <c r="G109" s="262" t="s">
        <v>3122</v>
      </c>
      <c r="H109" s="262" t="s">
        <v>3123</v>
      </c>
      <c r="I109" s="11" t="s">
        <v>3124</v>
      </c>
      <c r="J109" s="262" t="s">
        <v>3125</v>
      </c>
      <c r="K109" s="276"/>
      <c r="L109" s="268" t="s">
        <v>124</v>
      </c>
      <c r="M109" s="269"/>
      <c r="N109" s="269">
        <v>16200</v>
      </c>
      <c r="O109" s="269"/>
      <c r="P109" s="269">
        <v>9500</v>
      </c>
      <c r="Q109" s="262" t="s">
        <v>2989</v>
      </c>
      <c r="R109" s="262" t="s">
        <v>3076</v>
      </c>
      <c r="S109" s="12"/>
    </row>
    <row r="110" spans="1:19" s="13" customFormat="1" ht="131.25" customHeight="1" x14ac:dyDescent="0.25">
      <c r="A110" s="261">
        <v>59</v>
      </c>
      <c r="B110" s="261">
        <v>6</v>
      </c>
      <c r="C110" s="261">
        <v>5</v>
      </c>
      <c r="D110" s="262">
        <v>11</v>
      </c>
      <c r="E110" s="262" t="s">
        <v>2974</v>
      </c>
      <c r="F110" s="262" t="s">
        <v>3126</v>
      </c>
      <c r="G110" s="262" t="s">
        <v>2976</v>
      </c>
      <c r="H110" s="262" t="s">
        <v>3127</v>
      </c>
      <c r="I110" s="11" t="s">
        <v>3128</v>
      </c>
      <c r="J110" s="262" t="s">
        <v>2925</v>
      </c>
      <c r="K110" s="276"/>
      <c r="L110" s="268" t="s">
        <v>81</v>
      </c>
      <c r="M110" s="269"/>
      <c r="N110" s="269">
        <v>8960</v>
      </c>
      <c r="O110" s="269"/>
      <c r="P110" s="269">
        <v>7670</v>
      </c>
      <c r="Q110" s="262" t="s">
        <v>2979</v>
      </c>
      <c r="R110" s="262" t="s">
        <v>3129</v>
      </c>
      <c r="S110" s="12"/>
    </row>
    <row r="111" spans="1:19" s="13" customFormat="1" ht="156" customHeight="1" x14ac:dyDescent="0.25">
      <c r="A111" s="261">
        <v>60</v>
      </c>
      <c r="B111" s="261">
        <v>6</v>
      </c>
      <c r="C111" s="261">
        <v>5</v>
      </c>
      <c r="D111" s="262">
        <v>11</v>
      </c>
      <c r="E111" s="262" t="s">
        <v>3130</v>
      </c>
      <c r="F111" s="262" t="s">
        <v>3131</v>
      </c>
      <c r="G111" s="262" t="s">
        <v>3132</v>
      </c>
      <c r="H111" s="262" t="s">
        <v>3133</v>
      </c>
      <c r="I111" s="11" t="s">
        <v>3134</v>
      </c>
      <c r="J111" s="262" t="s">
        <v>3135</v>
      </c>
      <c r="K111" s="276"/>
      <c r="L111" s="268" t="s">
        <v>101</v>
      </c>
      <c r="M111" s="269"/>
      <c r="N111" s="269">
        <v>31822.5</v>
      </c>
      <c r="O111" s="269"/>
      <c r="P111" s="269">
        <v>28194</v>
      </c>
      <c r="Q111" s="262" t="s">
        <v>3136</v>
      </c>
      <c r="R111" s="262" t="s">
        <v>3137</v>
      </c>
      <c r="S111" s="12"/>
    </row>
    <row r="112" spans="1:19" s="13" customFormat="1" ht="171" customHeight="1" x14ac:dyDescent="0.25">
      <c r="A112" s="261">
        <v>61</v>
      </c>
      <c r="B112" s="261">
        <v>6</v>
      </c>
      <c r="C112" s="261" t="s">
        <v>3138</v>
      </c>
      <c r="D112" s="262">
        <v>11</v>
      </c>
      <c r="E112" s="262" t="s">
        <v>3139</v>
      </c>
      <c r="F112" s="262" t="s">
        <v>3140</v>
      </c>
      <c r="G112" s="262" t="s">
        <v>170</v>
      </c>
      <c r="H112" s="262" t="s">
        <v>3141</v>
      </c>
      <c r="I112" s="11" t="s">
        <v>921</v>
      </c>
      <c r="J112" s="262" t="s">
        <v>3142</v>
      </c>
      <c r="K112" s="276"/>
      <c r="L112" s="268" t="s">
        <v>101</v>
      </c>
      <c r="M112" s="269"/>
      <c r="N112" s="269">
        <v>24451.200000000001</v>
      </c>
      <c r="O112" s="269"/>
      <c r="P112" s="269">
        <v>24451.200000000001</v>
      </c>
      <c r="Q112" s="262" t="s">
        <v>3143</v>
      </c>
      <c r="R112" s="262" t="s">
        <v>2973</v>
      </c>
      <c r="S112" s="12"/>
    </row>
    <row r="113" spans="1:19" s="13" customFormat="1" ht="164.25" customHeight="1" x14ac:dyDescent="0.25">
      <c r="A113" s="261">
        <v>62</v>
      </c>
      <c r="B113" s="261">
        <v>2</v>
      </c>
      <c r="C113" s="261">
        <v>2</v>
      </c>
      <c r="D113" s="262">
        <v>12</v>
      </c>
      <c r="E113" s="262" t="s">
        <v>3144</v>
      </c>
      <c r="F113" s="262" t="s">
        <v>2998</v>
      </c>
      <c r="G113" s="262" t="s">
        <v>190</v>
      </c>
      <c r="H113" s="262" t="s">
        <v>925</v>
      </c>
      <c r="I113" s="11" t="s">
        <v>926</v>
      </c>
      <c r="J113" s="262" t="s">
        <v>2999</v>
      </c>
      <c r="K113" s="276"/>
      <c r="L113" s="268" t="s">
        <v>81</v>
      </c>
      <c r="M113" s="269"/>
      <c r="N113" s="269">
        <v>12626.02</v>
      </c>
      <c r="O113" s="269"/>
      <c r="P113" s="269">
        <v>11000</v>
      </c>
      <c r="Q113" s="262" t="s">
        <v>3145</v>
      </c>
      <c r="R113" s="262" t="s">
        <v>3105</v>
      </c>
      <c r="S113" s="12"/>
    </row>
    <row r="114" spans="1:19" s="13" customFormat="1" ht="249" customHeight="1" x14ac:dyDescent="0.25">
      <c r="A114" s="261">
        <v>63</v>
      </c>
      <c r="B114" s="261">
        <v>6</v>
      </c>
      <c r="C114" s="261">
        <v>1</v>
      </c>
      <c r="D114" s="262">
        <v>13</v>
      </c>
      <c r="E114" s="262" t="s">
        <v>3146</v>
      </c>
      <c r="F114" s="262" t="s">
        <v>3147</v>
      </c>
      <c r="G114" s="262" t="s">
        <v>329</v>
      </c>
      <c r="H114" s="262" t="s">
        <v>3148</v>
      </c>
      <c r="I114" s="11" t="s">
        <v>2627</v>
      </c>
      <c r="J114" s="262" t="s">
        <v>3149</v>
      </c>
      <c r="K114" s="276"/>
      <c r="L114" s="268" t="s">
        <v>127</v>
      </c>
      <c r="M114" s="269"/>
      <c r="N114" s="269" t="s">
        <v>3150</v>
      </c>
      <c r="O114" s="269"/>
      <c r="P114" s="269">
        <v>30015</v>
      </c>
      <c r="Q114" s="262" t="s">
        <v>3151</v>
      </c>
      <c r="R114" s="262" t="s">
        <v>3152</v>
      </c>
      <c r="S114" s="12"/>
    </row>
    <row r="115" spans="1:19" s="13" customFormat="1" ht="201" customHeight="1" x14ac:dyDescent="0.25">
      <c r="A115" s="261">
        <v>64</v>
      </c>
      <c r="B115" s="261">
        <v>6</v>
      </c>
      <c r="C115" s="261">
        <v>1</v>
      </c>
      <c r="D115" s="262">
        <v>13</v>
      </c>
      <c r="E115" s="262" t="s">
        <v>3153</v>
      </c>
      <c r="F115" s="262" t="s">
        <v>3154</v>
      </c>
      <c r="G115" s="262" t="s">
        <v>329</v>
      </c>
      <c r="H115" s="262" t="s">
        <v>3148</v>
      </c>
      <c r="I115" s="11" t="s">
        <v>2594</v>
      </c>
      <c r="J115" s="262" t="s">
        <v>3155</v>
      </c>
      <c r="K115" s="276"/>
      <c r="L115" s="268" t="s">
        <v>127</v>
      </c>
      <c r="M115" s="269"/>
      <c r="N115" s="269">
        <v>16371</v>
      </c>
      <c r="O115" s="269"/>
      <c r="P115" s="269">
        <v>11971</v>
      </c>
      <c r="Q115" s="262" t="s">
        <v>2965</v>
      </c>
      <c r="R115" s="262" t="s">
        <v>3119</v>
      </c>
      <c r="S115" s="12"/>
    </row>
    <row r="116" spans="1:19" s="13" customFormat="1" ht="281.25" customHeight="1" x14ac:dyDescent="0.25">
      <c r="A116" s="261">
        <v>65</v>
      </c>
      <c r="B116" s="261">
        <v>3</v>
      </c>
      <c r="C116" s="261">
        <v>1.3</v>
      </c>
      <c r="D116" s="262">
        <v>13</v>
      </c>
      <c r="E116" s="262" t="s">
        <v>3156</v>
      </c>
      <c r="F116" s="262" t="s">
        <v>3157</v>
      </c>
      <c r="G116" s="262" t="s">
        <v>329</v>
      </c>
      <c r="H116" s="262" t="s">
        <v>3158</v>
      </c>
      <c r="I116" s="11" t="s">
        <v>3159</v>
      </c>
      <c r="J116" s="262" t="s">
        <v>3160</v>
      </c>
      <c r="K116" s="276"/>
      <c r="L116" s="268" t="s">
        <v>101</v>
      </c>
      <c r="M116" s="269"/>
      <c r="N116" s="269">
        <v>16728</v>
      </c>
      <c r="O116" s="269"/>
      <c r="P116" s="269">
        <v>15000</v>
      </c>
      <c r="Q116" s="262" t="s">
        <v>3161</v>
      </c>
      <c r="R116" s="262" t="s">
        <v>3162</v>
      </c>
      <c r="S116" s="12"/>
    </row>
    <row r="117" spans="1:19" s="13" customFormat="1" ht="144" customHeight="1" x14ac:dyDescent="0.25">
      <c r="A117" s="261">
        <v>66</v>
      </c>
      <c r="B117" s="261">
        <v>6</v>
      </c>
      <c r="C117" s="261">
        <v>1</v>
      </c>
      <c r="D117" s="262">
        <v>13</v>
      </c>
      <c r="E117" s="262" t="s">
        <v>3163</v>
      </c>
      <c r="F117" s="262" t="s">
        <v>3164</v>
      </c>
      <c r="G117" s="262" t="s">
        <v>3165</v>
      </c>
      <c r="H117" s="262" t="s">
        <v>3166</v>
      </c>
      <c r="I117" s="11" t="s">
        <v>3167</v>
      </c>
      <c r="J117" s="262" t="s">
        <v>3168</v>
      </c>
      <c r="K117" s="276"/>
      <c r="L117" s="268" t="s">
        <v>3169</v>
      </c>
      <c r="M117" s="269"/>
      <c r="N117" s="269">
        <v>12757.89</v>
      </c>
      <c r="O117" s="269"/>
      <c r="P117" s="269">
        <v>12120</v>
      </c>
      <c r="Q117" s="262" t="s">
        <v>3170</v>
      </c>
      <c r="R117" s="262" t="s">
        <v>3171</v>
      </c>
      <c r="S117" s="12"/>
    </row>
    <row r="118" spans="1:19" s="13" customFormat="1" ht="150" customHeight="1" x14ac:dyDescent="0.25">
      <c r="A118" s="261">
        <v>67</v>
      </c>
      <c r="B118" s="261">
        <v>6</v>
      </c>
      <c r="C118" s="261">
        <v>1</v>
      </c>
      <c r="D118" s="262">
        <v>13</v>
      </c>
      <c r="E118" s="262" t="s">
        <v>3172</v>
      </c>
      <c r="F118" s="262" t="s">
        <v>3173</v>
      </c>
      <c r="G118" s="262" t="s">
        <v>3174</v>
      </c>
      <c r="H118" s="262" t="s">
        <v>3175</v>
      </c>
      <c r="I118" s="11" t="s">
        <v>3176</v>
      </c>
      <c r="J118" s="262" t="s">
        <v>3177</v>
      </c>
      <c r="K118" s="276"/>
      <c r="L118" s="268" t="s">
        <v>3169</v>
      </c>
      <c r="M118" s="269"/>
      <c r="N118" s="269">
        <v>35355</v>
      </c>
      <c r="O118" s="269"/>
      <c r="P118" s="269">
        <v>30225</v>
      </c>
      <c r="Q118" s="262" t="s">
        <v>3178</v>
      </c>
      <c r="R118" s="262" t="s">
        <v>3179</v>
      </c>
      <c r="S118" s="12"/>
    </row>
    <row r="119" spans="1:19" s="520" customFormat="1" ht="63.75" customHeight="1" x14ac:dyDescent="0.25">
      <c r="A119" s="958">
        <v>68</v>
      </c>
      <c r="B119" s="963" t="s">
        <v>127</v>
      </c>
      <c r="C119" s="963">
        <v>1.3</v>
      </c>
      <c r="D119" s="964">
        <v>13</v>
      </c>
      <c r="E119" s="969" t="s">
        <v>3180</v>
      </c>
      <c r="F119" s="964" t="s">
        <v>3181</v>
      </c>
      <c r="G119" s="960" t="s">
        <v>410</v>
      </c>
      <c r="H119" s="800" t="s">
        <v>633</v>
      </c>
      <c r="I119" s="804">
        <v>1</v>
      </c>
      <c r="J119" s="964" t="s">
        <v>3182</v>
      </c>
      <c r="K119" s="980"/>
      <c r="L119" s="958" t="s">
        <v>1253</v>
      </c>
      <c r="M119" s="981"/>
      <c r="N119" s="981">
        <v>6000</v>
      </c>
      <c r="O119" s="981"/>
      <c r="P119" s="981">
        <v>6000</v>
      </c>
      <c r="Q119" s="964" t="s">
        <v>2862</v>
      </c>
      <c r="R119" s="964" t="s">
        <v>2863</v>
      </c>
      <c r="S119" s="519"/>
    </row>
    <row r="120" spans="1:19" s="520" customFormat="1" ht="63.75" customHeight="1" x14ac:dyDescent="0.25">
      <c r="A120" s="973"/>
      <c r="B120" s="1304"/>
      <c r="C120" s="1304"/>
      <c r="D120" s="1338"/>
      <c r="E120" s="971"/>
      <c r="F120" s="1304"/>
      <c r="G120" s="1334"/>
      <c r="H120" s="800" t="s">
        <v>3183</v>
      </c>
      <c r="I120" s="830" t="s">
        <v>39</v>
      </c>
      <c r="J120" s="1304"/>
      <c r="K120" s="1338"/>
      <c r="L120" s="973"/>
      <c r="M120" s="1338"/>
      <c r="N120" s="974"/>
      <c r="O120" s="974"/>
      <c r="P120" s="974"/>
      <c r="Q120" s="1338"/>
      <c r="R120" s="1338"/>
      <c r="S120" s="519"/>
    </row>
    <row r="123" spans="1:19" x14ac:dyDescent="0.25">
      <c r="M123" s="1108" t="s">
        <v>262</v>
      </c>
      <c r="N123" s="1109"/>
      <c r="O123" s="1110" t="s">
        <v>263</v>
      </c>
      <c r="P123" s="1110"/>
    </row>
    <row r="124" spans="1:19" x14ac:dyDescent="0.25">
      <c r="M124" s="60" t="s">
        <v>264</v>
      </c>
      <c r="N124" s="60" t="s">
        <v>265</v>
      </c>
      <c r="O124" s="60" t="s">
        <v>264</v>
      </c>
      <c r="P124" s="60" t="s">
        <v>265</v>
      </c>
    </row>
    <row r="125" spans="1:19" x14ac:dyDescent="0.25">
      <c r="M125" s="61">
        <v>24</v>
      </c>
      <c r="N125" s="377">
        <v>772553.68</v>
      </c>
      <c r="O125" s="333">
        <v>44</v>
      </c>
      <c r="P125" s="384">
        <v>971776.91</v>
      </c>
    </row>
    <row r="133" spans="5:5" x14ac:dyDescent="0.25">
      <c r="E133" s="396"/>
    </row>
  </sheetData>
  <mergeCells count="752">
    <mergeCell ref="L119:L120"/>
    <mergeCell ref="M119:M120"/>
    <mergeCell ref="N119:N120"/>
    <mergeCell ref="O119:O120"/>
    <mergeCell ref="P119:P120"/>
    <mergeCell ref="Q119:Q120"/>
    <mergeCell ref="R119:R120"/>
    <mergeCell ref="M123:N123"/>
    <mergeCell ref="O123:P123"/>
    <mergeCell ref="A119:A120"/>
    <mergeCell ref="B119:B120"/>
    <mergeCell ref="C119:C120"/>
    <mergeCell ref="D119:D120"/>
    <mergeCell ref="E119:E120"/>
    <mergeCell ref="F119:F120"/>
    <mergeCell ref="G119:G120"/>
    <mergeCell ref="J119:J120"/>
    <mergeCell ref="K119:K120"/>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 ref="A9:A10"/>
    <mergeCell ref="B9:B10"/>
    <mergeCell ref="C9:C10"/>
    <mergeCell ref="D9:D10"/>
    <mergeCell ref="E9:E10"/>
    <mergeCell ref="F9:F10"/>
    <mergeCell ref="G9:G10"/>
    <mergeCell ref="J9:J10"/>
    <mergeCell ref="K7:K8"/>
    <mergeCell ref="L7:L8"/>
    <mergeCell ref="M7:M8"/>
    <mergeCell ref="N7:N8"/>
    <mergeCell ref="O7:O8"/>
    <mergeCell ref="P7:P8"/>
    <mergeCell ref="Q9:Q10"/>
    <mergeCell ref="R9:R10"/>
    <mergeCell ref="A11:A12"/>
    <mergeCell ref="B11:B12"/>
    <mergeCell ref="C11:C12"/>
    <mergeCell ref="D11:D12"/>
    <mergeCell ref="E11:E12"/>
    <mergeCell ref="F11:F12"/>
    <mergeCell ref="G11:G12"/>
    <mergeCell ref="J11:J12"/>
    <mergeCell ref="K9:K10"/>
    <mergeCell ref="L9:L10"/>
    <mergeCell ref="M9:M10"/>
    <mergeCell ref="N9:N10"/>
    <mergeCell ref="O9:O10"/>
    <mergeCell ref="P9:P10"/>
    <mergeCell ref="Q11:Q12"/>
    <mergeCell ref="R11:R12"/>
    <mergeCell ref="L11:L12"/>
    <mergeCell ref="A13:A14"/>
    <mergeCell ref="B13:B14"/>
    <mergeCell ref="C13:C14"/>
    <mergeCell ref="D13:D14"/>
    <mergeCell ref="E13:E14"/>
    <mergeCell ref="F13:F14"/>
    <mergeCell ref="G13:G14"/>
    <mergeCell ref="J13:J14"/>
    <mergeCell ref="K11:K12"/>
    <mergeCell ref="M11:M12"/>
    <mergeCell ref="N11:N12"/>
    <mergeCell ref="O11:O12"/>
    <mergeCell ref="P11:P12"/>
    <mergeCell ref="Q13:Q14"/>
    <mergeCell ref="R13:R14"/>
    <mergeCell ref="A15:A16"/>
    <mergeCell ref="B15:B16"/>
    <mergeCell ref="C15:C16"/>
    <mergeCell ref="D15:D16"/>
    <mergeCell ref="E15:E16"/>
    <mergeCell ref="F15:F16"/>
    <mergeCell ref="G15:G16"/>
    <mergeCell ref="J15:J16"/>
    <mergeCell ref="K13:K14"/>
    <mergeCell ref="L13:L14"/>
    <mergeCell ref="M13:M14"/>
    <mergeCell ref="N13:N14"/>
    <mergeCell ref="O13:O14"/>
    <mergeCell ref="P13:P14"/>
    <mergeCell ref="Q15:Q16"/>
    <mergeCell ref="R15:R16"/>
    <mergeCell ref="L15:L16"/>
    <mergeCell ref="M15:M16"/>
    <mergeCell ref="A17:A18"/>
    <mergeCell ref="B17:B18"/>
    <mergeCell ref="C17:C18"/>
    <mergeCell ref="D17:D18"/>
    <mergeCell ref="E17:E18"/>
    <mergeCell ref="F17:F18"/>
    <mergeCell ref="G17:G18"/>
    <mergeCell ref="J17:J18"/>
    <mergeCell ref="K15:K16"/>
    <mergeCell ref="N15:N16"/>
    <mergeCell ref="O15:O16"/>
    <mergeCell ref="P15:P16"/>
    <mergeCell ref="Q17:Q18"/>
    <mergeCell ref="R17:R18"/>
    <mergeCell ref="A19:A20"/>
    <mergeCell ref="B19:B20"/>
    <mergeCell ref="C19:C20"/>
    <mergeCell ref="D19:D20"/>
    <mergeCell ref="E19:E20"/>
    <mergeCell ref="F19:F20"/>
    <mergeCell ref="G19:G20"/>
    <mergeCell ref="J19:J20"/>
    <mergeCell ref="K17:K18"/>
    <mergeCell ref="L17:L18"/>
    <mergeCell ref="M17:M18"/>
    <mergeCell ref="N17:N18"/>
    <mergeCell ref="O17:O18"/>
    <mergeCell ref="P17:P18"/>
    <mergeCell ref="Q19:Q20"/>
    <mergeCell ref="R19:R20"/>
    <mergeCell ref="L19:L20"/>
    <mergeCell ref="M19:M20"/>
    <mergeCell ref="N19:N20"/>
    <mergeCell ref="A21:A22"/>
    <mergeCell ref="B21:B22"/>
    <mergeCell ref="C21:C22"/>
    <mergeCell ref="D21:D22"/>
    <mergeCell ref="E21:E22"/>
    <mergeCell ref="F21:F22"/>
    <mergeCell ref="G21:G22"/>
    <mergeCell ref="J21:J22"/>
    <mergeCell ref="K19:K20"/>
    <mergeCell ref="O19:O20"/>
    <mergeCell ref="P19:P20"/>
    <mergeCell ref="Q21:Q22"/>
    <mergeCell ref="R21:R22"/>
    <mergeCell ref="A23:A24"/>
    <mergeCell ref="B23:B24"/>
    <mergeCell ref="C23:C24"/>
    <mergeCell ref="D23:D24"/>
    <mergeCell ref="E23:E24"/>
    <mergeCell ref="F23:F24"/>
    <mergeCell ref="G23:G24"/>
    <mergeCell ref="J23:J24"/>
    <mergeCell ref="K21:K22"/>
    <mergeCell ref="L21:L22"/>
    <mergeCell ref="M21:M22"/>
    <mergeCell ref="N21:N22"/>
    <mergeCell ref="O21:O22"/>
    <mergeCell ref="P21:P22"/>
    <mergeCell ref="Q23:Q24"/>
    <mergeCell ref="R23:R24"/>
    <mergeCell ref="L23:L24"/>
    <mergeCell ref="M23:M24"/>
    <mergeCell ref="N23:N24"/>
    <mergeCell ref="O23:O24"/>
    <mergeCell ref="Q25:Q26"/>
    <mergeCell ref="R25:R26"/>
    <mergeCell ref="A27:A28"/>
    <mergeCell ref="B27:B28"/>
    <mergeCell ref="C27:C28"/>
    <mergeCell ref="D27:D28"/>
    <mergeCell ref="E27:E28"/>
    <mergeCell ref="F27:F28"/>
    <mergeCell ref="G27:G28"/>
    <mergeCell ref="J27:J28"/>
    <mergeCell ref="K25:K26"/>
    <mergeCell ref="L25:L26"/>
    <mergeCell ref="M25:M26"/>
    <mergeCell ref="N25:N26"/>
    <mergeCell ref="O25:O26"/>
    <mergeCell ref="P25:P26"/>
    <mergeCell ref="Q27:Q28"/>
    <mergeCell ref="R27:R28"/>
    <mergeCell ref="L27:L28"/>
    <mergeCell ref="M27:M28"/>
    <mergeCell ref="N27:N28"/>
    <mergeCell ref="O27:O28"/>
    <mergeCell ref="P27:P28"/>
    <mergeCell ref="A25:A26"/>
    <mergeCell ref="B29:B30"/>
    <mergeCell ref="C29:C30"/>
    <mergeCell ref="D29:D30"/>
    <mergeCell ref="E29:E30"/>
    <mergeCell ref="F29:F30"/>
    <mergeCell ref="G29:G30"/>
    <mergeCell ref="J29:J30"/>
    <mergeCell ref="K27:K28"/>
    <mergeCell ref="P23:P24"/>
    <mergeCell ref="B25:B26"/>
    <mergeCell ref="C25:C26"/>
    <mergeCell ref="D25:D26"/>
    <mergeCell ref="E25:E26"/>
    <mergeCell ref="F25:F26"/>
    <mergeCell ref="G25:G26"/>
    <mergeCell ref="J25:J26"/>
    <mergeCell ref="K23:K24"/>
    <mergeCell ref="Q29:Q30"/>
    <mergeCell ref="R29:R30"/>
    <mergeCell ref="A31:A32"/>
    <mergeCell ref="B31:B32"/>
    <mergeCell ref="C31:C32"/>
    <mergeCell ref="D31:D32"/>
    <mergeCell ref="E31:E32"/>
    <mergeCell ref="F31:F32"/>
    <mergeCell ref="G31:G32"/>
    <mergeCell ref="J31:J32"/>
    <mergeCell ref="K29:K30"/>
    <mergeCell ref="L29:L30"/>
    <mergeCell ref="M29:M30"/>
    <mergeCell ref="N29:N30"/>
    <mergeCell ref="O29:O30"/>
    <mergeCell ref="P29:P30"/>
    <mergeCell ref="Q31:Q32"/>
    <mergeCell ref="R31:R32"/>
    <mergeCell ref="L31:L32"/>
    <mergeCell ref="M31:M32"/>
    <mergeCell ref="N31:N32"/>
    <mergeCell ref="O31:O32"/>
    <mergeCell ref="P31:P32"/>
    <mergeCell ref="A29:A30"/>
    <mergeCell ref="A33:A34"/>
    <mergeCell ref="B33:B34"/>
    <mergeCell ref="C33:C34"/>
    <mergeCell ref="D33:D34"/>
    <mergeCell ref="E33:E34"/>
    <mergeCell ref="F33:F34"/>
    <mergeCell ref="G33:G34"/>
    <mergeCell ref="J33:J34"/>
    <mergeCell ref="K31:K32"/>
    <mergeCell ref="K35:K36"/>
    <mergeCell ref="Q33:Q34"/>
    <mergeCell ref="R33:R34"/>
    <mergeCell ref="A35:A36"/>
    <mergeCell ref="B35:B36"/>
    <mergeCell ref="C35:C36"/>
    <mergeCell ref="D35:D36"/>
    <mergeCell ref="E35:E36"/>
    <mergeCell ref="F35:F36"/>
    <mergeCell ref="G35:G36"/>
    <mergeCell ref="J35:J36"/>
    <mergeCell ref="K33:K34"/>
    <mergeCell ref="L33:L34"/>
    <mergeCell ref="M33:M34"/>
    <mergeCell ref="N33:N34"/>
    <mergeCell ref="O33:O34"/>
    <mergeCell ref="P33:P34"/>
    <mergeCell ref="Q35:Q36"/>
    <mergeCell ref="R35:R36"/>
    <mergeCell ref="L35:L36"/>
    <mergeCell ref="M35:M36"/>
    <mergeCell ref="N35:N36"/>
    <mergeCell ref="O35:O36"/>
    <mergeCell ref="P35:P36"/>
    <mergeCell ref="R37:R38"/>
    <mergeCell ref="A39:A40"/>
    <mergeCell ref="B39:B40"/>
    <mergeCell ref="C39:C40"/>
    <mergeCell ref="D39:D40"/>
    <mergeCell ref="E39:E40"/>
    <mergeCell ref="F39:F40"/>
    <mergeCell ref="G39:G40"/>
    <mergeCell ref="J39:J40"/>
    <mergeCell ref="K37:K38"/>
    <mergeCell ref="L37:L38"/>
    <mergeCell ref="M37:M38"/>
    <mergeCell ref="N37:N38"/>
    <mergeCell ref="O37:O38"/>
    <mergeCell ref="P37:P38"/>
    <mergeCell ref="Q39:Q40"/>
    <mergeCell ref="R39:R40"/>
    <mergeCell ref="L39:L40"/>
    <mergeCell ref="M39:M40"/>
    <mergeCell ref="N39:N40"/>
    <mergeCell ref="O39:O40"/>
    <mergeCell ref="P39:P40"/>
    <mergeCell ref="A37:A38"/>
    <mergeCell ref="B37:B38"/>
    <mergeCell ref="C41:C42"/>
    <mergeCell ref="D41:D42"/>
    <mergeCell ref="E41:E42"/>
    <mergeCell ref="F41:F42"/>
    <mergeCell ref="G41:G42"/>
    <mergeCell ref="J41:J42"/>
    <mergeCell ref="K39:K40"/>
    <mergeCell ref="Q37:Q38"/>
    <mergeCell ref="C37:C38"/>
    <mergeCell ref="D37:D38"/>
    <mergeCell ref="E37:E38"/>
    <mergeCell ref="F37:F38"/>
    <mergeCell ref="G37:G38"/>
    <mergeCell ref="J37:J38"/>
    <mergeCell ref="Q41:Q42"/>
    <mergeCell ref="R41:R42"/>
    <mergeCell ref="A43:A44"/>
    <mergeCell ref="B43:B44"/>
    <mergeCell ref="C43:C44"/>
    <mergeCell ref="D43:D44"/>
    <mergeCell ref="E43:E44"/>
    <mergeCell ref="F43:F44"/>
    <mergeCell ref="G43:G44"/>
    <mergeCell ref="J43:J44"/>
    <mergeCell ref="K41:K42"/>
    <mergeCell ref="L41:L42"/>
    <mergeCell ref="M41:M42"/>
    <mergeCell ref="N41:N42"/>
    <mergeCell ref="O41:O42"/>
    <mergeCell ref="P41:P42"/>
    <mergeCell ref="Q43:Q44"/>
    <mergeCell ref="R43:R44"/>
    <mergeCell ref="L43:L44"/>
    <mergeCell ref="M43:M44"/>
    <mergeCell ref="N43:N44"/>
    <mergeCell ref="O43:O44"/>
    <mergeCell ref="P43:P44"/>
    <mergeCell ref="A41:A42"/>
    <mergeCell ref="B41:B42"/>
    <mergeCell ref="A45:A46"/>
    <mergeCell ref="B45:B46"/>
    <mergeCell ref="C45:C46"/>
    <mergeCell ref="D45:D46"/>
    <mergeCell ref="E45:E46"/>
    <mergeCell ref="F45:F46"/>
    <mergeCell ref="G45:G46"/>
    <mergeCell ref="J45:J46"/>
    <mergeCell ref="K43:K44"/>
    <mergeCell ref="K47:K48"/>
    <mergeCell ref="Q45:Q46"/>
    <mergeCell ref="R45:R46"/>
    <mergeCell ref="A47:A48"/>
    <mergeCell ref="B47:B48"/>
    <mergeCell ref="C47:C48"/>
    <mergeCell ref="D47:D48"/>
    <mergeCell ref="E47:E48"/>
    <mergeCell ref="F47:F48"/>
    <mergeCell ref="G47:G48"/>
    <mergeCell ref="J47:J48"/>
    <mergeCell ref="K45:K46"/>
    <mergeCell ref="L45:L46"/>
    <mergeCell ref="M45:M46"/>
    <mergeCell ref="N45:N46"/>
    <mergeCell ref="O45:O46"/>
    <mergeCell ref="P45:P46"/>
    <mergeCell ref="Q47:Q48"/>
    <mergeCell ref="R47:R48"/>
    <mergeCell ref="L47:L48"/>
    <mergeCell ref="M47:M48"/>
    <mergeCell ref="N47:N48"/>
    <mergeCell ref="O47:O48"/>
    <mergeCell ref="P47:P48"/>
    <mergeCell ref="R49:R50"/>
    <mergeCell ref="A51:A52"/>
    <mergeCell ref="B51:B52"/>
    <mergeCell ref="C51:C52"/>
    <mergeCell ref="D51:D52"/>
    <mergeCell ref="E51:E52"/>
    <mergeCell ref="F51:F52"/>
    <mergeCell ref="G51:G52"/>
    <mergeCell ref="J51:J52"/>
    <mergeCell ref="K49:K50"/>
    <mergeCell ref="L49:L50"/>
    <mergeCell ref="M49:M50"/>
    <mergeCell ref="N49:N50"/>
    <mergeCell ref="O49:O50"/>
    <mergeCell ref="P49:P50"/>
    <mergeCell ref="Q51:Q52"/>
    <mergeCell ref="R51:R52"/>
    <mergeCell ref="L51:L52"/>
    <mergeCell ref="M51:M52"/>
    <mergeCell ref="N51:N52"/>
    <mergeCell ref="O51:O52"/>
    <mergeCell ref="P51:P52"/>
    <mergeCell ref="A49:A50"/>
    <mergeCell ref="B49:B50"/>
    <mergeCell ref="C53:C54"/>
    <mergeCell ref="D53:D54"/>
    <mergeCell ref="E53:E54"/>
    <mergeCell ref="F53:F54"/>
    <mergeCell ref="G53:G54"/>
    <mergeCell ref="J53:J54"/>
    <mergeCell ref="K51:K52"/>
    <mergeCell ref="Q49:Q50"/>
    <mergeCell ref="C49:C50"/>
    <mergeCell ref="D49:D50"/>
    <mergeCell ref="E49:E50"/>
    <mergeCell ref="F49:F50"/>
    <mergeCell ref="G49:G50"/>
    <mergeCell ref="J49:J50"/>
    <mergeCell ref="Q53:Q54"/>
    <mergeCell ref="R53:R54"/>
    <mergeCell ref="A55:A56"/>
    <mergeCell ref="B55:B56"/>
    <mergeCell ref="C55:C56"/>
    <mergeCell ref="D55:D56"/>
    <mergeCell ref="E55:E56"/>
    <mergeCell ref="F55:F56"/>
    <mergeCell ref="G55:G56"/>
    <mergeCell ref="J55:J56"/>
    <mergeCell ref="K53:K54"/>
    <mergeCell ref="L53:L54"/>
    <mergeCell ref="M53:M54"/>
    <mergeCell ref="N53:N54"/>
    <mergeCell ref="O53:O54"/>
    <mergeCell ref="P53:P54"/>
    <mergeCell ref="Q55:Q56"/>
    <mergeCell ref="R55:R56"/>
    <mergeCell ref="L55:L56"/>
    <mergeCell ref="M55:M56"/>
    <mergeCell ref="N55:N56"/>
    <mergeCell ref="O55:O56"/>
    <mergeCell ref="P55:P56"/>
    <mergeCell ref="A53:A54"/>
    <mergeCell ref="B53:B54"/>
    <mergeCell ref="A57:A58"/>
    <mergeCell ref="B57:B58"/>
    <mergeCell ref="C57:C58"/>
    <mergeCell ref="D57:D58"/>
    <mergeCell ref="E57:E58"/>
    <mergeCell ref="F57:F58"/>
    <mergeCell ref="G57:G58"/>
    <mergeCell ref="J57:J58"/>
    <mergeCell ref="K55:K56"/>
    <mergeCell ref="K59:K60"/>
    <mergeCell ref="Q57:Q58"/>
    <mergeCell ref="R57:R58"/>
    <mergeCell ref="A59:A60"/>
    <mergeCell ref="B59:B60"/>
    <mergeCell ref="C59:C60"/>
    <mergeCell ref="D59:D60"/>
    <mergeCell ref="E59:E60"/>
    <mergeCell ref="F59:F60"/>
    <mergeCell ref="G59:G60"/>
    <mergeCell ref="J59:J60"/>
    <mergeCell ref="K57:K58"/>
    <mergeCell ref="L57:L58"/>
    <mergeCell ref="M57:M58"/>
    <mergeCell ref="N57:N58"/>
    <mergeCell ref="O57:O58"/>
    <mergeCell ref="P57:P58"/>
    <mergeCell ref="Q59:Q60"/>
    <mergeCell ref="R59:R60"/>
    <mergeCell ref="L59:L60"/>
    <mergeCell ref="M59:M60"/>
    <mergeCell ref="N59:N60"/>
    <mergeCell ref="O59:O60"/>
    <mergeCell ref="P59:P60"/>
    <mergeCell ref="R61:R62"/>
    <mergeCell ref="A63:A64"/>
    <mergeCell ref="B63:B64"/>
    <mergeCell ref="C63:C64"/>
    <mergeCell ref="D63:D64"/>
    <mergeCell ref="E63:E64"/>
    <mergeCell ref="F63:F64"/>
    <mergeCell ref="G63:G64"/>
    <mergeCell ref="J63:J64"/>
    <mergeCell ref="K61:K62"/>
    <mergeCell ref="L61:L62"/>
    <mergeCell ref="M61:M62"/>
    <mergeCell ref="N61:N62"/>
    <mergeCell ref="O61:O62"/>
    <mergeCell ref="P61:P62"/>
    <mergeCell ref="Q63:Q64"/>
    <mergeCell ref="R63:R64"/>
    <mergeCell ref="L63:L64"/>
    <mergeCell ref="M63:M64"/>
    <mergeCell ref="N63:N64"/>
    <mergeCell ref="O63:O64"/>
    <mergeCell ref="P63:P64"/>
    <mergeCell ref="A61:A62"/>
    <mergeCell ref="B61:B62"/>
    <mergeCell ref="C65:C66"/>
    <mergeCell ref="D65:D66"/>
    <mergeCell ref="E65:E66"/>
    <mergeCell ref="F65:F66"/>
    <mergeCell ref="G65:G66"/>
    <mergeCell ref="J65:J66"/>
    <mergeCell ref="K63:K64"/>
    <mergeCell ref="Q61:Q62"/>
    <mergeCell ref="C61:C62"/>
    <mergeCell ref="D61:D62"/>
    <mergeCell ref="E61:E62"/>
    <mergeCell ref="F61:F62"/>
    <mergeCell ref="G61:G62"/>
    <mergeCell ref="J61:J62"/>
    <mergeCell ref="Q65:Q66"/>
    <mergeCell ref="R65:R66"/>
    <mergeCell ref="A67:A68"/>
    <mergeCell ref="B67:B68"/>
    <mergeCell ref="C67:C68"/>
    <mergeCell ref="D67:D68"/>
    <mergeCell ref="E67:E68"/>
    <mergeCell ref="F67:F68"/>
    <mergeCell ref="G67:G68"/>
    <mergeCell ref="J67:J68"/>
    <mergeCell ref="K65:K66"/>
    <mergeCell ref="L65:L66"/>
    <mergeCell ref="M65:M66"/>
    <mergeCell ref="N65:N66"/>
    <mergeCell ref="O65:O66"/>
    <mergeCell ref="P65:P66"/>
    <mergeCell ref="Q67:Q68"/>
    <mergeCell ref="R67:R68"/>
    <mergeCell ref="L67:L68"/>
    <mergeCell ref="M67:M68"/>
    <mergeCell ref="N67:N68"/>
    <mergeCell ref="O67:O68"/>
    <mergeCell ref="P67:P68"/>
    <mergeCell ref="A65:A66"/>
    <mergeCell ref="B65:B66"/>
    <mergeCell ref="A69:A70"/>
    <mergeCell ref="B69:B70"/>
    <mergeCell ref="C69:C70"/>
    <mergeCell ref="D69:D70"/>
    <mergeCell ref="E69:E70"/>
    <mergeCell ref="F69:F70"/>
    <mergeCell ref="G69:G70"/>
    <mergeCell ref="J69:J70"/>
    <mergeCell ref="K67:K68"/>
    <mergeCell ref="K71:K72"/>
    <mergeCell ref="Q69:Q70"/>
    <mergeCell ref="R69:R70"/>
    <mergeCell ref="A71:A72"/>
    <mergeCell ref="B71:B72"/>
    <mergeCell ref="C71:C72"/>
    <mergeCell ref="D71:D72"/>
    <mergeCell ref="E71:E72"/>
    <mergeCell ref="F71:F72"/>
    <mergeCell ref="G71:G72"/>
    <mergeCell ref="J71:J72"/>
    <mergeCell ref="K69:K70"/>
    <mergeCell ref="L69:L70"/>
    <mergeCell ref="M69:M70"/>
    <mergeCell ref="N69:N70"/>
    <mergeCell ref="O69:O70"/>
    <mergeCell ref="P69:P70"/>
    <mergeCell ref="Q71:Q72"/>
    <mergeCell ref="R71:R72"/>
    <mergeCell ref="L71:L72"/>
    <mergeCell ref="M71:M72"/>
    <mergeCell ref="N71:N72"/>
    <mergeCell ref="O71:O72"/>
    <mergeCell ref="P71:P72"/>
    <mergeCell ref="R73:R74"/>
    <mergeCell ref="A75:A76"/>
    <mergeCell ref="B75:B76"/>
    <mergeCell ref="C75:C76"/>
    <mergeCell ref="D75:D76"/>
    <mergeCell ref="E75:E76"/>
    <mergeCell ref="F75:F76"/>
    <mergeCell ref="G75:G76"/>
    <mergeCell ref="J75:J76"/>
    <mergeCell ref="K73:K74"/>
    <mergeCell ref="L73:L74"/>
    <mergeCell ref="M73:M74"/>
    <mergeCell ref="N73:N74"/>
    <mergeCell ref="O73:O74"/>
    <mergeCell ref="P73:P74"/>
    <mergeCell ref="Q75:Q76"/>
    <mergeCell ref="R75:R76"/>
    <mergeCell ref="L75:L76"/>
    <mergeCell ref="M75:M76"/>
    <mergeCell ref="N75:N76"/>
    <mergeCell ref="O75:O76"/>
    <mergeCell ref="P75:P76"/>
    <mergeCell ref="A73:A74"/>
    <mergeCell ref="B73:B74"/>
    <mergeCell ref="C77:C78"/>
    <mergeCell ref="D77:D78"/>
    <mergeCell ref="E77:E78"/>
    <mergeCell ref="F77:F78"/>
    <mergeCell ref="G77:G78"/>
    <mergeCell ref="J77:J78"/>
    <mergeCell ref="K75:K76"/>
    <mergeCell ref="Q73:Q74"/>
    <mergeCell ref="C73:C74"/>
    <mergeCell ref="D73:D74"/>
    <mergeCell ref="E73:E74"/>
    <mergeCell ref="F73:F74"/>
    <mergeCell ref="G73:G74"/>
    <mergeCell ref="J73:J74"/>
    <mergeCell ref="Q77:Q78"/>
    <mergeCell ref="R77:R78"/>
    <mergeCell ref="A79:A80"/>
    <mergeCell ref="B79:B80"/>
    <mergeCell ref="C79:C80"/>
    <mergeCell ref="D79:D80"/>
    <mergeCell ref="E79:E80"/>
    <mergeCell ref="F79:F80"/>
    <mergeCell ref="G79:G80"/>
    <mergeCell ref="J79:J80"/>
    <mergeCell ref="K77:K78"/>
    <mergeCell ref="L77:L78"/>
    <mergeCell ref="M77:M78"/>
    <mergeCell ref="N77:N78"/>
    <mergeCell ref="O77:O78"/>
    <mergeCell ref="P77:P78"/>
    <mergeCell ref="Q79:Q80"/>
    <mergeCell ref="R79:R80"/>
    <mergeCell ref="L79:L80"/>
    <mergeCell ref="M79:M80"/>
    <mergeCell ref="N79:N80"/>
    <mergeCell ref="O79:O80"/>
    <mergeCell ref="P79:P80"/>
    <mergeCell ref="A77:A78"/>
    <mergeCell ref="B77:B78"/>
    <mergeCell ref="A81:A82"/>
    <mergeCell ref="B81:B82"/>
    <mergeCell ref="C81:C82"/>
    <mergeCell ref="D81:D82"/>
    <mergeCell ref="E81:E82"/>
    <mergeCell ref="F81:F82"/>
    <mergeCell ref="G81:G82"/>
    <mergeCell ref="J81:J82"/>
    <mergeCell ref="K79:K80"/>
    <mergeCell ref="K83:K84"/>
    <mergeCell ref="Q81:Q82"/>
    <mergeCell ref="R81:R82"/>
    <mergeCell ref="A83:A84"/>
    <mergeCell ref="B83:B84"/>
    <mergeCell ref="C83:C84"/>
    <mergeCell ref="D83:D84"/>
    <mergeCell ref="E83:E84"/>
    <mergeCell ref="F83:F84"/>
    <mergeCell ref="G83:G84"/>
    <mergeCell ref="J83:J84"/>
    <mergeCell ref="K81:K82"/>
    <mergeCell ref="L81:L82"/>
    <mergeCell ref="M81:M82"/>
    <mergeCell ref="N81:N82"/>
    <mergeCell ref="O81:O82"/>
    <mergeCell ref="P81:P82"/>
    <mergeCell ref="Q83:Q84"/>
    <mergeCell ref="R83:R84"/>
    <mergeCell ref="L83:L84"/>
    <mergeCell ref="M83:M84"/>
    <mergeCell ref="N83:N84"/>
    <mergeCell ref="O83:O84"/>
    <mergeCell ref="P83:P84"/>
    <mergeCell ref="R85:R86"/>
    <mergeCell ref="K85:K86"/>
    <mergeCell ref="L85:L86"/>
    <mergeCell ref="M85:M86"/>
    <mergeCell ref="N85:N86"/>
    <mergeCell ref="O85:O86"/>
    <mergeCell ref="P85:P86"/>
    <mergeCell ref="A85:A86"/>
    <mergeCell ref="B85:B86"/>
    <mergeCell ref="D87:D88"/>
    <mergeCell ref="E87:E88"/>
    <mergeCell ref="F87:F88"/>
    <mergeCell ref="G87:G88"/>
    <mergeCell ref="J87:J88"/>
    <mergeCell ref="Q85:Q86"/>
    <mergeCell ref="C85:C86"/>
    <mergeCell ref="D85:D86"/>
    <mergeCell ref="E85:E86"/>
    <mergeCell ref="F85:F86"/>
    <mergeCell ref="G85:G86"/>
    <mergeCell ref="J85:J86"/>
    <mergeCell ref="Q87:Q88"/>
    <mergeCell ref="R87:R88"/>
    <mergeCell ref="A89:A90"/>
    <mergeCell ref="B89:B90"/>
    <mergeCell ref="C89:C90"/>
    <mergeCell ref="D89:D90"/>
    <mergeCell ref="E89:E90"/>
    <mergeCell ref="F89:F90"/>
    <mergeCell ref="G89:G90"/>
    <mergeCell ref="K87:K88"/>
    <mergeCell ref="L87:L88"/>
    <mergeCell ref="M87:M88"/>
    <mergeCell ref="N87:N88"/>
    <mergeCell ref="O87:O88"/>
    <mergeCell ref="P87:P88"/>
    <mergeCell ref="P89:P90"/>
    <mergeCell ref="Q89:Q90"/>
    <mergeCell ref="R89:R90"/>
    <mergeCell ref="L89:L90"/>
    <mergeCell ref="M89:M90"/>
    <mergeCell ref="N89:N90"/>
    <mergeCell ref="O89:O90"/>
    <mergeCell ref="A87:A88"/>
    <mergeCell ref="B87:B88"/>
    <mergeCell ref="C87:C88"/>
    <mergeCell ref="B91:B92"/>
    <mergeCell ref="C91:C92"/>
    <mergeCell ref="D91:D92"/>
    <mergeCell ref="E91:E92"/>
    <mergeCell ref="F91:F92"/>
    <mergeCell ref="G91:G92"/>
    <mergeCell ref="J89:J90"/>
    <mergeCell ref="K89:K90"/>
    <mergeCell ref="J93:J94"/>
    <mergeCell ref="K93:K94"/>
    <mergeCell ref="P91:P92"/>
    <mergeCell ref="Q91:Q92"/>
    <mergeCell ref="R91:R92"/>
    <mergeCell ref="A93:A94"/>
    <mergeCell ref="B93:B94"/>
    <mergeCell ref="C93:C94"/>
    <mergeCell ref="D93:D94"/>
    <mergeCell ref="E93:E94"/>
    <mergeCell ref="F93:F94"/>
    <mergeCell ref="G93:G94"/>
    <mergeCell ref="J91:J92"/>
    <mergeCell ref="K91:K92"/>
    <mergeCell ref="L91:L92"/>
    <mergeCell ref="M91:M92"/>
    <mergeCell ref="N91:N92"/>
    <mergeCell ref="O91:O92"/>
    <mergeCell ref="P93:P94"/>
    <mergeCell ref="Q93:Q94"/>
    <mergeCell ref="R93:R94"/>
    <mergeCell ref="L93:L94"/>
    <mergeCell ref="M93:M94"/>
    <mergeCell ref="N93:N94"/>
    <mergeCell ref="O93:O94"/>
    <mergeCell ref="A91:A92"/>
    <mergeCell ref="L95:L96"/>
    <mergeCell ref="M95:M96"/>
    <mergeCell ref="N95:N96"/>
    <mergeCell ref="O95:O96"/>
    <mergeCell ref="P95:P96"/>
    <mergeCell ref="Q95:Q96"/>
    <mergeCell ref="R95:R96"/>
    <mergeCell ref="A95:A96"/>
    <mergeCell ref="B95:B96"/>
    <mergeCell ref="C95:C96"/>
    <mergeCell ref="D95:D96"/>
    <mergeCell ref="E95:E96"/>
    <mergeCell ref="F95:F96"/>
    <mergeCell ref="G95:G96"/>
    <mergeCell ref="J95:J96"/>
    <mergeCell ref="K95:K96"/>
  </mergeCell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89"/>
  <sheetViews>
    <sheetView zoomScale="70" zoomScaleNormal="70" workbookViewId="0">
      <selection activeCell="F66" sqref="F66"/>
    </sheetView>
  </sheetViews>
  <sheetFormatPr defaultRowHeight="15" x14ac:dyDescent="0.25"/>
  <cols>
    <col min="1" max="1" width="4.7109375" style="784" customWidth="1"/>
    <col min="2" max="2" width="8.85546875" style="784" customWidth="1"/>
    <col min="3" max="3" width="11.42578125" style="784" customWidth="1"/>
    <col min="4" max="4" width="11.5703125" style="784" customWidth="1"/>
    <col min="5" max="5" width="45.7109375" style="784" customWidth="1"/>
    <col min="6" max="6" width="61.42578125" style="784" customWidth="1"/>
    <col min="7" max="7" width="35.7109375" style="784" customWidth="1"/>
    <col min="8" max="8" width="20.42578125" style="784" customWidth="1"/>
    <col min="9" max="9" width="12" style="784" customWidth="1"/>
    <col min="10" max="10" width="35.140625" style="784" customWidth="1"/>
    <col min="11" max="11" width="10.7109375" style="556" customWidth="1"/>
    <col min="12" max="12" width="14.85546875" style="556" customWidth="1"/>
    <col min="13" max="16" width="14.7109375" style="784" customWidth="1"/>
    <col min="17" max="17" width="16.7109375" style="784" customWidth="1"/>
    <col min="18" max="18" width="15.7109375" style="784" customWidth="1"/>
    <col min="19" max="19" width="19.5703125" style="784" customWidth="1"/>
    <col min="20" max="258" width="9.140625" style="784"/>
    <col min="259" max="259" width="4.7109375" style="784" bestFit="1" customWidth="1"/>
    <col min="260" max="260" width="9.7109375" style="784" bestFit="1" customWidth="1"/>
    <col min="261" max="261" width="10" style="784" bestFit="1" customWidth="1"/>
    <col min="262" max="262" width="8.85546875" style="784" bestFit="1" customWidth="1"/>
    <col min="263" max="263" width="22.85546875" style="784" customWidth="1"/>
    <col min="264" max="264" width="59.7109375" style="784" bestFit="1" customWidth="1"/>
    <col min="265" max="265" width="57.85546875" style="784" bestFit="1" customWidth="1"/>
    <col min="266" max="266" width="35.28515625" style="784" bestFit="1" customWidth="1"/>
    <col min="267" max="267" width="28.140625" style="784" bestFit="1" customWidth="1"/>
    <col min="268" max="268" width="33.140625" style="784" bestFit="1" customWidth="1"/>
    <col min="269" max="269" width="26" style="784" bestFit="1" customWidth="1"/>
    <col min="270" max="270" width="19.140625" style="784" bestFit="1" customWidth="1"/>
    <col min="271" max="271" width="10.42578125" style="784" customWidth="1"/>
    <col min="272" max="272" width="11.85546875" style="784" customWidth="1"/>
    <col min="273" max="273" width="14.7109375" style="784" customWidth="1"/>
    <col min="274" max="274" width="9" style="784" bestFit="1" customWidth="1"/>
    <col min="275" max="514" width="9.140625" style="784"/>
    <col min="515" max="515" width="4.7109375" style="784" bestFit="1" customWidth="1"/>
    <col min="516" max="516" width="9.7109375" style="784" bestFit="1" customWidth="1"/>
    <col min="517" max="517" width="10" style="784" bestFit="1" customWidth="1"/>
    <col min="518" max="518" width="8.85546875" style="784" bestFit="1" customWidth="1"/>
    <col min="519" max="519" width="22.85546875" style="784" customWidth="1"/>
    <col min="520" max="520" width="59.7109375" style="784" bestFit="1" customWidth="1"/>
    <col min="521" max="521" width="57.85546875" style="784" bestFit="1" customWidth="1"/>
    <col min="522" max="522" width="35.28515625" style="784" bestFit="1" customWidth="1"/>
    <col min="523" max="523" width="28.140625" style="784" bestFit="1" customWidth="1"/>
    <col min="524" max="524" width="33.140625" style="784" bestFit="1" customWidth="1"/>
    <col min="525" max="525" width="26" style="784" bestFit="1" customWidth="1"/>
    <col min="526" max="526" width="19.140625" style="784" bestFit="1" customWidth="1"/>
    <col min="527" max="527" width="10.42578125" style="784" customWidth="1"/>
    <col min="528" max="528" width="11.85546875" style="784" customWidth="1"/>
    <col min="529" max="529" width="14.7109375" style="784" customWidth="1"/>
    <col min="530" max="530" width="9" style="784" bestFit="1" customWidth="1"/>
    <col min="531" max="770" width="9.140625" style="784"/>
    <col min="771" max="771" width="4.7109375" style="784" bestFit="1" customWidth="1"/>
    <col min="772" max="772" width="9.7109375" style="784" bestFit="1" customWidth="1"/>
    <col min="773" max="773" width="10" style="784" bestFit="1" customWidth="1"/>
    <col min="774" max="774" width="8.85546875" style="784" bestFit="1" customWidth="1"/>
    <col min="775" max="775" width="22.85546875" style="784" customWidth="1"/>
    <col min="776" max="776" width="59.7109375" style="784" bestFit="1" customWidth="1"/>
    <col min="777" max="777" width="57.85546875" style="784" bestFit="1" customWidth="1"/>
    <col min="778" max="778" width="35.28515625" style="784" bestFit="1" customWidth="1"/>
    <col min="779" max="779" width="28.140625" style="784" bestFit="1" customWidth="1"/>
    <col min="780" max="780" width="33.140625" style="784" bestFit="1" customWidth="1"/>
    <col min="781" max="781" width="26" style="784" bestFit="1" customWidth="1"/>
    <col min="782" max="782" width="19.140625" style="784" bestFit="1" customWidth="1"/>
    <col min="783" max="783" width="10.42578125" style="784" customWidth="1"/>
    <col min="784" max="784" width="11.85546875" style="784" customWidth="1"/>
    <col min="785" max="785" width="14.7109375" style="784" customWidth="1"/>
    <col min="786" max="786" width="9" style="784" bestFit="1" customWidth="1"/>
    <col min="787" max="1026" width="9.140625" style="784"/>
    <col min="1027" max="1027" width="4.7109375" style="784" bestFit="1" customWidth="1"/>
    <col min="1028" max="1028" width="9.7109375" style="784" bestFit="1" customWidth="1"/>
    <col min="1029" max="1029" width="10" style="784" bestFit="1" customWidth="1"/>
    <col min="1030" max="1030" width="8.85546875" style="784" bestFit="1" customWidth="1"/>
    <col min="1031" max="1031" width="22.85546875" style="784" customWidth="1"/>
    <col min="1032" max="1032" width="59.7109375" style="784" bestFit="1" customWidth="1"/>
    <col min="1033" max="1033" width="57.85546875" style="784" bestFit="1" customWidth="1"/>
    <col min="1034" max="1034" width="35.28515625" style="784" bestFit="1" customWidth="1"/>
    <col min="1035" max="1035" width="28.140625" style="784" bestFit="1" customWidth="1"/>
    <col min="1036" max="1036" width="33.140625" style="784" bestFit="1" customWidth="1"/>
    <col min="1037" max="1037" width="26" style="784" bestFit="1" customWidth="1"/>
    <col min="1038" max="1038" width="19.140625" style="784" bestFit="1" customWidth="1"/>
    <col min="1039" max="1039" width="10.42578125" style="784" customWidth="1"/>
    <col min="1040" max="1040" width="11.85546875" style="784" customWidth="1"/>
    <col min="1041" max="1041" width="14.7109375" style="784" customWidth="1"/>
    <col min="1042" max="1042" width="9" style="784" bestFit="1" customWidth="1"/>
    <col min="1043" max="1282" width="9.140625" style="784"/>
    <col min="1283" max="1283" width="4.7109375" style="784" bestFit="1" customWidth="1"/>
    <col min="1284" max="1284" width="9.7109375" style="784" bestFit="1" customWidth="1"/>
    <col min="1285" max="1285" width="10" style="784" bestFit="1" customWidth="1"/>
    <col min="1286" max="1286" width="8.85546875" style="784" bestFit="1" customWidth="1"/>
    <col min="1287" max="1287" width="22.85546875" style="784" customWidth="1"/>
    <col min="1288" max="1288" width="59.7109375" style="784" bestFit="1" customWidth="1"/>
    <col min="1289" max="1289" width="57.85546875" style="784" bestFit="1" customWidth="1"/>
    <col min="1290" max="1290" width="35.28515625" style="784" bestFit="1" customWidth="1"/>
    <col min="1291" max="1291" width="28.140625" style="784" bestFit="1" customWidth="1"/>
    <col min="1292" max="1292" width="33.140625" style="784" bestFit="1" customWidth="1"/>
    <col min="1293" max="1293" width="26" style="784" bestFit="1" customWidth="1"/>
    <col min="1294" max="1294" width="19.140625" style="784" bestFit="1" customWidth="1"/>
    <col min="1295" max="1295" width="10.42578125" style="784" customWidth="1"/>
    <col min="1296" max="1296" width="11.85546875" style="784" customWidth="1"/>
    <col min="1297" max="1297" width="14.7109375" style="784" customWidth="1"/>
    <col min="1298" max="1298" width="9" style="784" bestFit="1" customWidth="1"/>
    <col min="1299" max="1538" width="9.140625" style="784"/>
    <col min="1539" max="1539" width="4.7109375" style="784" bestFit="1" customWidth="1"/>
    <col min="1540" max="1540" width="9.7109375" style="784" bestFit="1" customWidth="1"/>
    <col min="1541" max="1541" width="10" style="784" bestFit="1" customWidth="1"/>
    <col min="1542" max="1542" width="8.85546875" style="784" bestFit="1" customWidth="1"/>
    <col min="1543" max="1543" width="22.85546875" style="784" customWidth="1"/>
    <col min="1544" max="1544" width="59.7109375" style="784" bestFit="1" customWidth="1"/>
    <col min="1545" max="1545" width="57.85546875" style="784" bestFit="1" customWidth="1"/>
    <col min="1546" max="1546" width="35.28515625" style="784" bestFit="1" customWidth="1"/>
    <col min="1547" max="1547" width="28.140625" style="784" bestFit="1" customWidth="1"/>
    <col min="1548" max="1548" width="33.140625" style="784" bestFit="1" customWidth="1"/>
    <col min="1549" max="1549" width="26" style="784" bestFit="1" customWidth="1"/>
    <col min="1550" max="1550" width="19.140625" style="784" bestFit="1" customWidth="1"/>
    <col min="1551" max="1551" width="10.42578125" style="784" customWidth="1"/>
    <col min="1552" max="1552" width="11.85546875" style="784" customWidth="1"/>
    <col min="1553" max="1553" width="14.7109375" style="784" customWidth="1"/>
    <col min="1554" max="1554" width="9" style="784" bestFit="1" customWidth="1"/>
    <col min="1555" max="1794" width="9.140625" style="784"/>
    <col min="1795" max="1795" width="4.7109375" style="784" bestFit="1" customWidth="1"/>
    <col min="1796" max="1796" width="9.7109375" style="784" bestFit="1" customWidth="1"/>
    <col min="1797" max="1797" width="10" style="784" bestFit="1" customWidth="1"/>
    <col min="1798" max="1798" width="8.85546875" style="784" bestFit="1" customWidth="1"/>
    <col min="1799" max="1799" width="22.85546875" style="784" customWidth="1"/>
    <col min="1800" max="1800" width="59.7109375" style="784" bestFit="1" customWidth="1"/>
    <col min="1801" max="1801" width="57.85546875" style="784" bestFit="1" customWidth="1"/>
    <col min="1802" max="1802" width="35.28515625" style="784" bestFit="1" customWidth="1"/>
    <col min="1803" max="1803" width="28.140625" style="784" bestFit="1" customWidth="1"/>
    <col min="1804" max="1804" width="33.140625" style="784" bestFit="1" customWidth="1"/>
    <col min="1805" max="1805" width="26" style="784" bestFit="1" customWidth="1"/>
    <col min="1806" max="1806" width="19.140625" style="784" bestFit="1" customWidth="1"/>
    <col min="1807" max="1807" width="10.42578125" style="784" customWidth="1"/>
    <col min="1808" max="1808" width="11.85546875" style="784" customWidth="1"/>
    <col min="1809" max="1809" width="14.7109375" style="784" customWidth="1"/>
    <col min="1810" max="1810" width="9" style="784" bestFit="1" customWidth="1"/>
    <col min="1811" max="2050" width="9.140625" style="784"/>
    <col min="2051" max="2051" width="4.7109375" style="784" bestFit="1" customWidth="1"/>
    <col min="2052" max="2052" width="9.7109375" style="784" bestFit="1" customWidth="1"/>
    <col min="2053" max="2053" width="10" style="784" bestFit="1" customWidth="1"/>
    <col min="2054" max="2054" width="8.85546875" style="784" bestFit="1" customWidth="1"/>
    <col min="2055" max="2055" width="22.85546875" style="784" customWidth="1"/>
    <col min="2056" max="2056" width="59.7109375" style="784" bestFit="1" customWidth="1"/>
    <col min="2057" max="2057" width="57.85546875" style="784" bestFit="1" customWidth="1"/>
    <col min="2058" max="2058" width="35.28515625" style="784" bestFit="1" customWidth="1"/>
    <col min="2059" max="2059" width="28.140625" style="784" bestFit="1" customWidth="1"/>
    <col min="2060" max="2060" width="33.140625" style="784" bestFit="1" customWidth="1"/>
    <col min="2061" max="2061" width="26" style="784" bestFit="1" customWidth="1"/>
    <col min="2062" max="2062" width="19.140625" style="784" bestFit="1" customWidth="1"/>
    <col min="2063" max="2063" width="10.42578125" style="784" customWidth="1"/>
    <col min="2064" max="2064" width="11.85546875" style="784" customWidth="1"/>
    <col min="2065" max="2065" width="14.7109375" style="784" customWidth="1"/>
    <col min="2066" max="2066" width="9" style="784" bestFit="1" customWidth="1"/>
    <col min="2067" max="2306" width="9.140625" style="784"/>
    <col min="2307" max="2307" width="4.7109375" style="784" bestFit="1" customWidth="1"/>
    <col min="2308" max="2308" width="9.7109375" style="784" bestFit="1" customWidth="1"/>
    <col min="2309" max="2309" width="10" style="784" bestFit="1" customWidth="1"/>
    <col min="2310" max="2310" width="8.85546875" style="784" bestFit="1" customWidth="1"/>
    <col min="2311" max="2311" width="22.85546875" style="784" customWidth="1"/>
    <col min="2312" max="2312" width="59.7109375" style="784" bestFit="1" customWidth="1"/>
    <col min="2313" max="2313" width="57.85546875" style="784" bestFit="1" customWidth="1"/>
    <col min="2314" max="2314" width="35.28515625" style="784" bestFit="1" customWidth="1"/>
    <col min="2315" max="2315" width="28.140625" style="784" bestFit="1" customWidth="1"/>
    <col min="2316" max="2316" width="33.140625" style="784" bestFit="1" customWidth="1"/>
    <col min="2317" max="2317" width="26" style="784" bestFit="1" customWidth="1"/>
    <col min="2318" max="2318" width="19.140625" style="784" bestFit="1" customWidth="1"/>
    <col min="2319" max="2319" width="10.42578125" style="784" customWidth="1"/>
    <col min="2320" max="2320" width="11.85546875" style="784" customWidth="1"/>
    <col min="2321" max="2321" width="14.7109375" style="784" customWidth="1"/>
    <col min="2322" max="2322" width="9" style="784" bestFit="1" customWidth="1"/>
    <col min="2323" max="2562" width="9.140625" style="784"/>
    <col min="2563" max="2563" width="4.7109375" style="784" bestFit="1" customWidth="1"/>
    <col min="2564" max="2564" width="9.7109375" style="784" bestFit="1" customWidth="1"/>
    <col min="2565" max="2565" width="10" style="784" bestFit="1" customWidth="1"/>
    <col min="2566" max="2566" width="8.85546875" style="784" bestFit="1" customWidth="1"/>
    <col min="2567" max="2567" width="22.85546875" style="784" customWidth="1"/>
    <col min="2568" max="2568" width="59.7109375" style="784" bestFit="1" customWidth="1"/>
    <col min="2569" max="2569" width="57.85546875" style="784" bestFit="1" customWidth="1"/>
    <col min="2570" max="2570" width="35.28515625" style="784" bestFit="1" customWidth="1"/>
    <col min="2571" max="2571" width="28.140625" style="784" bestFit="1" customWidth="1"/>
    <col min="2572" max="2572" width="33.140625" style="784" bestFit="1" customWidth="1"/>
    <col min="2573" max="2573" width="26" style="784" bestFit="1" customWidth="1"/>
    <col min="2574" max="2574" width="19.140625" style="784" bestFit="1" customWidth="1"/>
    <col min="2575" max="2575" width="10.42578125" style="784" customWidth="1"/>
    <col min="2576" max="2576" width="11.85546875" style="784" customWidth="1"/>
    <col min="2577" max="2577" width="14.7109375" style="784" customWidth="1"/>
    <col min="2578" max="2578" width="9" style="784" bestFit="1" customWidth="1"/>
    <col min="2579" max="2818" width="9.140625" style="784"/>
    <col min="2819" max="2819" width="4.7109375" style="784" bestFit="1" customWidth="1"/>
    <col min="2820" max="2820" width="9.7109375" style="784" bestFit="1" customWidth="1"/>
    <col min="2821" max="2821" width="10" style="784" bestFit="1" customWidth="1"/>
    <col min="2822" max="2822" width="8.85546875" style="784" bestFit="1" customWidth="1"/>
    <col min="2823" max="2823" width="22.85546875" style="784" customWidth="1"/>
    <col min="2824" max="2824" width="59.7109375" style="784" bestFit="1" customWidth="1"/>
    <col min="2825" max="2825" width="57.85546875" style="784" bestFit="1" customWidth="1"/>
    <col min="2826" max="2826" width="35.28515625" style="784" bestFit="1" customWidth="1"/>
    <col min="2827" max="2827" width="28.140625" style="784" bestFit="1" customWidth="1"/>
    <col min="2828" max="2828" width="33.140625" style="784" bestFit="1" customWidth="1"/>
    <col min="2829" max="2829" width="26" style="784" bestFit="1" customWidth="1"/>
    <col min="2830" max="2830" width="19.140625" style="784" bestFit="1" customWidth="1"/>
    <col min="2831" max="2831" width="10.42578125" style="784" customWidth="1"/>
    <col min="2832" max="2832" width="11.85546875" style="784" customWidth="1"/>
    <col min="2833" max="2833" width="14.7109375" style="784" customWidth="1"/>
    <col min="2834" max="2834" width="9" style="784" bestFit="1" customWidth="1"/>
    <col min="2835" max="3074" width="9.140625" style="784"/>
    <col min="3075" max="3075" width="4.7109375" style="784" bestFit="1" customWidth="1"/>
    <col min="3076" max="3076" width="9.7109375" style="784" bestFit="1" customWidth="1"/>
    <col min="3077" max="3077" width="10" style="784" bestFit="1" customWidth="1"/>
    <col min="3078" max="3078" width="8.85546875" style="784" bestFit="1" customWidth="1"/>
    <col min="3079" max="3079" width="22.85546875" style="784" customWidth="1"/>
    <col min="3080" max="3080" width="59.7109375" style="784" bestFit="1" customWidth="1"/>
    <col min="3081" max="3081" width="57.85546875" style="784" bestFit="1" customWidth="1"/>
    <col min="3082" max="3082" width="35.28515625" style="784" bestFit="1" customWidth="1"/>
    <col min="3083" max="3083" width="28.140625" style="784" bestFit="1" customWidth="1"/>
    <col min="3084" max="3084" width="33.140625" style="784" bestFit="1" customWidth="1"/>
    <col min="3085" max="3085" width="26" style="784" bestFit="1" customWidth="1"/>
    <col min="3086" max="3086" width="19.140625" style="784" bestFit="1" customWidth="1"/>
    <col min="3087" max="3087" width="10.42578125" style="784" customWidth="1"/>
    <col min="3088" max="3088" width="11.85546875" style="784" customWidth="1"/>
    <col min="3089" max="3089" width="14.7109375" style="784" customWidth="1"/>
    <col min="3090" max="3090" width="9" style="784" bestFit="1" customWidth="1"/>
    <col min="3091" max="3330" width="9.140625" style="784"/>
    <col min="3331" max="3331" width="4.7109375" style="784" bestFit="1" customWidth="1"/>
    <col min="3332" max="3332" width="9.7109375" style="784" bestFit="1" customWidth="1"/>
    <col min="3333" max="3333" width="10" style="784" bestFit="1" customWidth="1"/>
    <col min="3334" max="3334" width="8.85546875" style="784" bestFit="1" customWidth="1"/>
    <col min="3335" max="3335" width="22.85546875" style="784" customWidth="1"/>
    <col min="3336" max="3336" width="59.7109375" style="784" bestFit="1" customWidth="1"/>
    <col min="3337" max="3337" width="57.85546875" style="784" bestFit="1" customWidth="1"/>
    <col min="3338" max="3338" width="35.28515625" style="784" bestFit="1" customWidth="1"/>
    <col min="3339" max="3339" width="28.140625" style="784" bestFit="1" customWidth="1"/>
    <col min="3340" max="3340" width="33.140625" style="784" bestFit="1" customWidth="1"/>
    <col min="3341" max="3341" width="26" style="784" bestFit="1" customWidth="1"/>
    <col min="3342" max="3342" width="19.140625" style="784" bestFit="1" customWidth="1"/>
    <col min="3343" max="3343" width="10.42578125" style="784" customWidth="1"/>
    <col min="3344" max="3344" width="11.85546875" style="784" customWidth="1"/>
    <col min="3345" max="3345" width="14.7109375" style="784" customWidth="1"/>
    <col min="3346" max="3346" width="9" style="784" bestFit="1" customWidth="1"/>
    <col min="3347" max="3586" width="9.140625" style="784"/>
    <col min="3587" max="3587" width="4.7109375" style="784" bestFit="1" customWidth="1"/>
    <col min="3588" max="3588" width="9.7109375" style="784" bestFit="1" customWidth="1"/>
    <col min="3589" max="3589" width="10" style="784" bestFit="1" customWidth="1"/>
    <col min="3590" max="3590" width="8.85546875" style="784" bestFit="1" customWidth="1"/>
    <col min="3591" max="3591" width="22.85546875" style="784" customWidth="1"/>
    <col min="3592" max="3592" width="59.7109375" style="784" bestFit="1" customWidth="1"/>
    <col min="3593" max="3593" width="57.85546875" style="784" bestFit="1" customWidth="1"/>
    <col min="3594" max="3594" width="35.28515625" style="784" bestFit="1" customWidth="1"/>
    <col min="3595" max="3595" width="28.140625" style="784" bestFit="1" customWidth="1"/>
    <col min="3596" max="3596" width="33.140625" style="784" bestFit="1" customWidth="1"/>
    <col min="3597" max="3597" width="26" style="784" bestFit="1" customWidth="1"/>
    <col min="3598" max="3598" width="19.140625" style="784" bestFit="1" customWidth="1"/>
    <col min="3599" max="3599" width="10.42578125" style="784" customWidth="1"/>
    <col min="3600" max="3600" width="11.85546875" style="784" customWidth="1"/>
    <col min="3601" max="3601" width="14.7109375" style="784" customWidth="1"/>
    <col min="3602" max="3602" width="9" style="784" bestFit="1" customWidth="1"/>
    <col min="3603" max="3842" width="9.140625" style="784"/>
    <col min="3843" max="3843" width="4.7109375" style="784" bestFit="1" customWidth="1"/>
    <col min="3844" max="3844" width="9.7109375" style="784" bestFit="1" customWidth="1"/>
    <col min="3845" max="3845" width="10" style="784" bestFit="1" customWidth="1"/>
    <col min="3846" max="3846" width="8.85546875" style="784" bestFit="1" customWidth="1"/>
    <col min="3847" max="3847" width="22.85546875" style="784" customWidth="1"/>
    <col min="3848" max="3848" width="59.7109375" style="784" bestFit="1" customWidth="1"/>
    <col min="3849" max="3849" width="57.85546875" style="784" bestFit="1" customWidth="1"/>
    <col min="3850" max="3850" width="35.28515625" style="784" bestFit="1" customWidth="1"/>
    <col min="3851" max="3851" width="28.140625" style="784" bestFit="1" customWidth="1"/>
    <col min="3852" max="3852" width="33.140625" style="784" bestFit="1" customWidth="1"/>
    <col min="3853" max="3853" width="26" style="784" bestFit="1" customWidth="1"/>
    <col min="3854" max="3854" width="19.140625" style="784" bestFit="1" customWidth="1"/>
    <col min="3855" max="3855" width="10.42578125" style="784" customWidth="1"/>
    <col min="3856" max="3856" width="11.85546875" style="784" customWidth="1"/>
    <col min="3857" max="3857" width="14.7109375" style="784" customWidth="1"/>
    <col min="3858" max="3858" width="9" style="784" bestFit="1" customWidth="1"/>
    <col min="3859" max="4098" width="9.140625" style="784"/>
    <col min="4099" max="4099" width="4.7109375" style="784" bestFit="1" customWidth="1"/>
    <col min="4100" max="4100" width="9.7109375" style="784" bestFit="1" customWidth="1"/>
    <col min="4101" max="4101" width="10" style="784" bestFit="1" customWidth="1"/>
    <col min="4102" max="4102" width="8.85546875" style="784" bestFit="1" customWidth="1"/>
    <col min="4103" max="4103" width="22.85546875" style="784" customWidth="1"/>
    <col min="4104" max="4104" width="59.7109375" style="784" bestFit="1" customWidth="1"/>
    <col min="4105" max="4105" width="57.85546875" style="784" bestFit="1" customWidth="1"/>
    <col min="4106" max="4106" width="35.28515625" style="784" bestFit="1" customWidth="1"/>
    <col min="4107" max="4107" width="28.140625" style="784" bestFit="1" customWidth="1"/>
    <col min="4108" max="4108" width="33.140625" style="784" bestFit="1" customWidth="1"/>
    <col min="4109" max="4109" width="26" style="784" bestFit="1" customWidth="1"/>
    <col min="4110" max="4110" width="19.140625" style="784" bestFit="1" customWidth="1"/>
    <col min="4111" max="4111" width="10.42578125" style="784" customWidth="1"/>
    <col min="4112" max="4112" width="11.85546875" style="784" customWidth="1"/>
    <col min="4113" max="4113" width="14.7109375" style="784" customWidth="1"/>
    <col min="4114" max="4114" width="9" style="784" bestFit="1" customWidth="1"/>
    <col min="4115" max="4354" width="9.140625" style="784"/>
    <col min="4355" max="4355" width="4.7109375" style="784" bestFit="1" customWidth="1"/>
    <col min="4356" max="4356" width="9.7109375" style="784" bestFit="1" customWidth="1"/>
    <col min="4357" max="4357" width="10" style="784" bestFit="1" customWidth="1"/>
    <col min="4358" max="4358" width="8.85546875" style="784" bestFit="1" customWidth="1"/>
    <col min="4359" max="4359" width="22.85546875" style="784" customWidth="1"/>
    <col min="4360" max="4360" width="59.7109375" style="784" bestFit="1" customWidth="1"/>
    <col min="4361" max="4361" width="57.85546875" style="784" bestFit="1" customWidth="1"/>
    <col min="4362" max="4362" width="35.28515625" style="784" bestFit="1" customWidth="1"/>
    <col min="4363" max="4363" width="28.140625" style="784" bestFit="1" customWidth="1"/>
    <col min="4364" max="4364" width="33.140625" style="784" bestFit="1" customWidth="1"/>
    <col min="4365" max="4365" width="26" style="784" bestFit="1" customWidth="1"/>
    <col min="4366" max="4366" width="19.140625" style="784" bestFit="1" customWidth="1"/>
    <col min="4367" max="4367" width="10.42578125" style="784" customWidth="1"/>
    <col min="4368" max="4368" width="11.85546875" style="784" customWidth="1"/>
    <col min="4369" max="4369" width="14.7109375" style="784" customWidth="1"/>
    <col min="4370" max="4370" width="9" style="784" bestFit="1" customWidth="1"/>
    <col min="4371" max="4610" width="9.140625" style="784"/>
    <col min="4611" max="4611" width="4.7109375" style="784" bestFit="1" customWidth="1"/>
    <col min="4612" max="4612" width="9.7109375" style="784" bestFit="1" customWidth="1"/>
    <col min="4613" max="4613" width="10" style="784" bestFit="1" customWidth="1"/>
    <col min="4614" max="4614" width="8.85546875" style="784" bestFit="1" customWidth="1"/>
    <col min="4615" max="4615" width="22.85546875" style="784" customWidth="1"/>
    <col min="4616" max="4616" width="59.7109375" style="784" bestFit="1" customWidth="1"/>
    <col min="4617" max="4617" width="57.85546875" style="784" bestFit="1" customWidth="1"/>
    <col min="4618" max="4618" width="35.28515625" style="784" bestFit="1" customWidth="1"/>
    <col min="4619" max="4619" width="28.140625" style="784" bestFit="1" customWidth="1"/>
    <col min="4620" max="4620" width="33.140625" style="784" bestFit="1" customWidth="1"/>
    <col min="4621" max="4621" width="26" style="784" bestFit="1" customWidth="1"/>
    <col min="4622" max="4622" width="19.140625" style="784" bestFit="1" customWidth="1"/>
    <col min="4623" max="4623" width="10.42578125" style="784" customWidth="1"/>
    <col min="4624" max="4624" width="11.85546875" style="784" customWidth="1"/>
    <col min="4625" max="4625" width="14.7109375" style="784" customWidth="1"/>
    <col min="4626" max="4626" width="9" style="784" bestFit="1" customWidth="1"/>
    <col min="4627" max="4866" width="9.140625" style="784"/>
    <col min="4867" max="4867" width="4.7109375" style="784" bestFit="1" customWidth="1"/>
    <col min="4868" max="4868" width="9.7109375" style="784" bestFit="1" customWidth="1"/>
    <col min="4869" max="4869" width="10" style="784" bestFit="1" customWidth="1"/>
    <col min="4870" max="4870" width="8.85546875" style="784" bestFit="1" customWidth="1"/>
    <col min="4871" max="4871" width="22.85546875" style="784" customWidth="1"/>
    <col min="4872" max="4872" width="59.7109375" style="784" bestFit="1" customWidth="1"/>
    <col min="4873" max="4873" width="57.85546875" style="784" bestFit="1" customWidth="1"/>
    <col min="4874" max="4874" width="35.28515625" style="784" bestFit="1" customWidth="1"/>
    <col min="4875" max="4875" width="28.140625" style="784" bestFit="1" customWidth="1"/>
    <col min="4876" max="4876" width="33.140625" style="784" bestFit="1" customWidth="1"/>
    <col min="4877" max="4877" width="26" style="784" bestFit="1" customWidth="1"/>
    <col min="4878" max="4878" width="19.140625" style="784" bestFit="1" customWidth="1"/>
    <col min="4879" max="4879" width="10.42578125" style="784" customWidth="1"/>
    <col min="4880" max="4880" width="11.85546875" style="784" customWidth="1"/>
    <col min="4881" max="4881" width="14.7109375" style="784" customWidth="1"/>
    <col min="4882" max="4882" width="9" style="784" bestFit="1" customWidth="1"/>
    <col min="4883" max="5122" width="9.140625" style="784"/>
    <col min="5123" max="5123" width="4.7109375" style="784" bestFit="1" customWidth="1"/>
    <col min="5124" max="5124" width="9.7109375" style="784" bestFit="1" customWidth="1"/>
    <col min="5125" max="5125" width="10" style="784" bestFit="1" customWidth="1"/>
    <col min="5126" max="5126" width="8.85546875" style="784" bestFit="1" customWidth="1"/>
    <col min="5127" max="5127" width="22.85546875" style="784" customWidth="1"/>
    <col min="5128" max="5128" width="59.7109375" style="784" bestFit="1" customWidth="1"/>
    <col min="5129" max="5129" width="57.85546875" style="784" bestFit="1" customWidth="1"/>
    <col min="5130" max="5130" width="35.28515625" style="784" bestFit="1" customWidth="1"/>
    <col min="5131" max="5131" width="28.140625" style="784" bestFit="1" customWidth="1"/>
    <col min="5132" max="5132" width="33.140625" style="784" bestFit="1" customWidth="1"/>
    <col min="5133" max="5133" width="26" style="784" bestFit="1" customWidth="1"/>
    <col min="5134" max="5134" width="19.140625" style="784" bestFit="1" customWidth="1"/>
    <col min="5135" max="5135" width="10.42578125" style="784" customWidth="1"/>
    <col min="5136" max="5136" width="11.85546875" style="784" customWidth="1"/>
    <col min="5137" max="5137" width="14.7109375" style="784" customWidth="1"/>
    <col min="5138" max="5138" width="9" style="784" bestFit="1" customWidth="1"/>
    <col min="5139" max="5378" width="9.140625" style="784"/>
    <col min="5379" max="5379" width="4.7109375" style="784" bestFit="1" customWidth="1"/>
    <col min="5380" max="5380" width="9.7109375" style="784" bestFit="1" customWidth="1"/>
    <col min="5381" max="5381" width="10" style="784" bestFit="1" customWidth="1"/>
    <col min="5382" max="5382" width="8.85546875" style="784" bestFit="1" customWidth="1"/>
    <col min="5383" max="5383" width="22.85546875" style="784" customWidth="1"/>
    <col min="5384" max="5384" width="59.7109375" style="784" bestFit="1" customWidth="1"/>
    <col min="5385" max="5385" width="57.85546875" style="784" bestFit="1" customWidth="1"/>
    <col min="5386" max="5386" width="35.28515625" style="784" bestFit="1" customWidth="1"/>
    <col min="5387" max="5387" width="28.140625" style="784" bestFit="1" customWidth="1"/>
    <col min="5388" max="5388" width="33.140625" style="784" bestFit="1" customWidth="1"/>
    <col min="5389" max="5389" width="26" style="784" bestFit="1" customWidth="1"/>
    <col min="5390" max="5390" width="19.140625" style="784" bestFit="1" customWidth="1"/>
    <col min="5391" max="5391" width="10.42578125" style="784" customWidth="1"/>
    <col min="5392" max="5392" width="11.85546875" style="784" customWidth="1"/>
    <col min="5393" max="5393" width="14.7109375" style="784" customWidth="1"/>
    <col min="5394" max="5394" width="9" style="784" bestFit="1" customWidth="1"/>
    <col min="5395" max="5634" width="9.140625" style="784"/>
    <col min="5635" max="5635" width="4.7109375" style="784" bestFit="1" customWidth="1"/>
    <col min="5636" max="5636" width="9.7109375" style="784" bestFit="1" customWidth="1"/>
    <col min="5637" max="5637" width="10" style="784" bestFit="1" customWidth="1"/>
    <col min="5638" max="5638" width="8.85546875" style="784" bestFit="1" customWidth="1"/>
    <col min="5639" max="5639" width="22.85546875" style="784" customWidth="1"/>
    <col min="5640" max="5640" width="59.7109375" style="784" bestFit="1" customWidth="1"/>
    <col min="5641" max="5641" width="57.85546875" style="784" bestFit="1" customWidth="1"/>
    <col min="5642" max="5642" width="35.28515625" style="784" bestFit="1" customWidth="1"/>
    <col min="5643" max="5643" width="28.140625" style="784" bestFit="1" customWidth="1"/>
    <col min="5644" max="5644" width="33.140625" style="784" bestFit="1" customWidth="1"/>
    <col min="5645" max="5645" width="26" style="784" bestFit="1" customWidth="1"/>
    <col min="5646" max="5646" width="19.140625" style="784" bestFit="1" customWidth="1"/>
    <col min="5647" max="5647" width="10.42578125" style="784" customWidth="1"/>
    <col min="5648" max="5648" width="11.85546875" style="784" customWidth="1"/>
    <col min="5649" max="5649" width="14.7109375" style="784" customWidth="1"/>
    <col min="5650" max="5650" width="9" style="784" bestFit="1" customWidth="1"/>
    <col min="5651" max="5890" width="9.140625" style="784"/>
    <col min="5891" max="5891" width="4.7109375" style="784" bestFit="1" customWidth="1"/>
    <col min="5892" max="5892" width="9.7109375" style="784" bestFit="1" customWidth="1"/>
    <col min="5893" max="5893" width="10" style="784" bestFit="1" customWidth="1"/>
    <col min="5894" max="5894" width="8.85546875" style="784" bestFit="1" customWidth="1"/>
    <col min="5895" max="5895" width="22.85546875" style="784" customWidth="1"/>
    <col min="5896" max="5896" width="59.7109375" style="784" bestFit="1" customWidth="1"/>
    <col min="5897" max="5897" width="57.85546875" style="784" bestFit="1" customWidth="1"/>
    <col min="5898" max="5898" width="35.28515625" style="784" bestFit="1" customWidth="1"/>
    <col min="5899" max="5899" width="28.140625" style="784" bestFit="1" customWidth="1"/>
    <col min="5900" max="5900" width="33.140625" style="784" bestFit="1" customWidth="1"/>
    <col min="5901" max="5901" width="26" style="784" bestFit="1" customWidth="1"/>
    <col min="5902" max="5902" width="19.140625" style="784" bestFit="1" customWidth="1"/>
    <col min="5903" max="5903" width="10.42578125" style="784" customWidth="1"/>
    <col min="5904" max="5904" width="11.85546875" style="784" customWidth="1"/>
    <col min="5905" max="5905" width="14.7109375" style="784" customWidth="1"/>
    <col min="5906" max="5906" width="9" style="784" bestFit="1" customWidth="1"/>
    <col min="5907" max="6146" width="9.140625" style="784"/>
    <col min="6147" max="6147" width="4.7109375" style="784" bestFit="1" customWidth="1"/>
    <col min="6148" max="6148" width="9.7109375" style="784" bestFit="1" customWidth="1"/>
    <col min="6149" max="6149" width="10" style="784" bestFit="1" customWidth="1"/>
    <col min="6150" max="6150" width="8.85546875" style="784" bestFit="1" customWidth="1"/>
    <col min="6151" max="6151" width="22.85546875" style="784" customWidth="1"/>
    <col min="6152" max="6152" width="59.7109375" style="784" bestFit="1" customWidth="1"/>
    <col min="6153" max="6153" width="57.85546875" style="784" bestFit="1" customWidth="1"/>
    <col min="6154" max="6154" width="35.28515625" style="784" bestFit="1" customWidth="1"/>
    <col min="6155" max="6155" width="28.140625" style="784" bestFit="1" customWidth="1"/>
    <col min="6156" max="6156" width="33.140625" style="784" bestFit="1" customWidth="1"/>
    <col min="6157" max="6157" width="26" style="784" bestFit="1" customWidth="1"/>
    <col min="6158" max="6158" width="19.140625" style="784" bestFit="1" customWidth="1"/>
    <col min="6159" max="6159" width="10.42578125" style="784" customWidth="1"/>
    <col min="6160" max="6160" width="11.85546875" style="784" customWidth="1"/>
    <col min="6161" max="6161" width="14.7109375" style="784" customWidth="1"/>
    <col min="6162" max="6162" width="9" style="784" bestFit="1" customWidth="1"/>
    <col min="6163" max="6402" width="9.140625" style="784"/>
    <col min="6403" max="6403" width="4.7109375" style="784" bestFit="1" customWidth="1"/>
    <col min="6404" max="6404" width="9.7109375" style="784" bestFit="1" customWidth="1"/>
    <col min="6405" max="6405" width="10" style="784" bestFit="1" customWidth="1"/>
    <col min="6406" max="6406" width="8.85546875" style="784" bestFit="1" customWidth="1"/>
    <col min="6407" max="6407" width="22.85546875" style="784" customWidth="1"/>
    <col min="6408" max="6408" width="59.7109375" style="784" bestFit="1" customWidth="1"/>
    <col min="6409" max="6409" width="57.85546875" style="784" bestFit="1" customWidth="1"/>
    <col min="6410" max="6410" width="35.28515625" style="784" bestFit="1" customWidth="1"/>
    <col min="6411" max="6411" width="28.140625" style="784" bestFit="1" customWidth="1"/>
    <col min="6412" max="6412" width="33.140625" style="784" bestFit="1" customWidth="1"/>
    <col min="6413" max="6413" width="26" style="784" bestFit="1" customWidth="1"/>
    <col min="6414" max="6414" width="19.140625" style="784" bestFit="1" customWidth="1"/>
    <col min="6415" max="6415" width="10.42578125" style="784" customWidth="1"/>
    <col min="6416" max="6416" width="11.85546875" style="784" customWidth="1"/>
    <col min="6417" max="6417" width="14.7109375" style="784" customWidth="1"/>
    <col min="6418" max="6418" width="9" style="784" bestFit="1" customWidth="1"/>
    <col min="6419" max="6658" width="9.140625" style="784"/>
    <col min="6659" max="6659" width="4.7109375" style="784" bestFit="1" customWidth="1"/>
    <col min="6660" max="6660" width="9.7109375" style="784" bestFit="1" customWidth="1"/>
    <col min="6661" max="6661" width="10" style="784" bestFit="1" customWidth="1"/>
    <col min="6662" max="6662" width="8.85546875" style="784" bestFit="1" customWidth="1"/>
    <col min="6663" max="6663" width="22.85546875" style="784" customWidth="1"/>
    <col min="6664" max="6664" width="59.7109375" style="784" bestFit="1" customWidth="1"/>
    <col min="6665" max="6665" width="57.85546875" style="784" bestFit="1" customWidth="1"/>
    <col min="6666" max="6666" width="35.28515625" style="784" bestFit="1" customWidth="1"/>
    <col min="6667" max="6667" width="28.140625" style="784" bestFit="1" customWidth="1"/>
    <col min="6668" max="6668" width="33.140625" style="784" bestFit="1" customWidth="1"/>
    <col min="6669" max="6669" width="26" style="784" bestFit="1" customWidth="1"/>
    <col min="6670" max="6670" width="19.140625" style="784" bestFit="1" customWidth="1"/>
    <col min="6671" max="6671" width="10.42578125" style="784" customWidth="1"/>
    <col min="6672" max="6672" width="11.85546875" style="784" customWidth="1"/>
    <col min="6673" max="6673" width="14.7109375" style="784" customWidth="1"/>
    <col min="6674" max="6674" width="9" style="784" bestFit="1" customWidth="1"/>
    <col min="6675" max="6914" width="9.140625" style="784"/>
    <col min="6915" max="6915" width="4.7109375" style="784" bestFit="1" customWidth="1"/>
    <col min="6916" max="6916" width="9.7109375" style="784" bestFit="1" customWidth="1"/>
    <col min="6917" max="6917" width="10" style="784" bestFit="1" customWidth="1"/>
    <col min="6918" max="6918" width="8.85546875" style="784" bestFit="1" customWidth="1"/>
    <col min="6919" max="6919" width="22.85546875" style="784" customWidth="1"/>
    <col min="6920" max="6920" width="59.7109375" style="784" bestFit="1" customWidth="1"/>
    <col min="6921" max="6921" width="57.85546875" style="784" bestFit="1" customWidth="1"/>
    <col min="6922" max="6922" width="35.28515625" style="784" bestFit="1" customWidth="1"/>
    <col min="6923" max="6923" width="28.140625" style="784" bestFit="1" customWidth="1"/>
    <col min="6924" max="6924" width="33.140625" style="784" bestFit="1" customWidth="1"/>
    <col min="6925" max="6925" width="26" style="784" bestFit="1" customWidth="1"/>
    <col min="6926" max="6926" width="19.140625" style="784" bestFit="1" customWidth="1"/>
    <col min="6927" max="6927" width="10.42578125" style="784" customWidth="1"/>
    <col min="6928" max="6928" width="11.85546875" style="784" customWidth="1"/>
    <col min="6929" max="6929" width="14.7109375" style="784" customWidth="1"/>
    <col min="6930" max="6930" width="9" style="784" bestFit="1" customWidth="1"/>
    <col min="6931" max="7170" width="9.140625" style="784"/>
    <col min="7171" max="7171" width="4.7109375" style="784" bestFit="1" customWidth="1"/>
    <col min="7172" max="7172" width="9.7109375" style="784" bestFit="1" customWidth="1"/>
    <col min="7173" max="7173" width="10" style="784" bestFit="1" customWidth="1"/>
    <col min="7174" max="7174" width="8.85546875" style="784" bestFit="1" customWidth="1"/>
    <col min="7175" max="7175" width="22.85546875" style="784" customWidth="1"/>
    <col min="7176" max="7176" width="59.7109375" style="784" bestFit="1" customWidth="1"/>
    <col min="7177" max="7177" width="57.85546875" style="784" bestFit="1" customWidth="1"/>
    <col min="7178" max="7178" width="35.28515625" style="784" bestFit="1" customWidth="1"/>
    <col min="7179" max="7179" width="28.140625" style="784" bestFit="1" customWidth="1"/>
    <col min="7180" max="7180" width="33.140625" style="784" bestFit="1" customWidth="1"/>
    <col min="7181" max="7181" width="26" style="784" bestFit="1" customWidth="1"/>
    <col min="7182" max="7182" width="19.140625" style="784" bestFit="1" customWidth="1"/>
    <col min="7183" max="7183" width="10.42578125" style="784" customWidth="1"/>
    <col min="7184" max="7184" width="11.85546875" style="784" customWidth="1"/>
    <col min="7185" max="7185" width="14.7109375" style="784" customWidth="1"/>
    <col min="7186" max="7186" width="9" style="784" bestFit="1" customWidth="1"/>
    <col min="7187" max="7426" width="9.140625" style="784"/>
    <col min="7427" max="7427" width="4.7109375" style="784" bestFit="1" customWidth="1"/>
    <col min="7428" max="7428" width="9.7109375" style="784" bestFit="1" customWidth="1"/>
    <col min="7429" max="7429" width="10" style="784" bestFit="1" customWidth="1"/>
    <col min="7430" max="7430" width="8.85546875" style="784" bestFit="1" customWidth="1"/>
    <col min="7431" max="7431" width="22.85546875" style="784" customWidth="1"/>
    <col min="7432" max="7432" width="59.7109375" style="784" bestFit="1" customWidth="1"/>
    <col min="7433" max="7433" width="57.85546875" style="784" bestFit="1" customWidth="1"/>
    <col min="7434" max="7434" width="35.28515625" style="784" bestFit="1" customWidth="1"/>
    <col min="7435" max="7435" width="28.140625" style="784" bestFit="1" customWidth="1"/>
    <col min="7436" max="7436" width="33.140625" style="784" bestFit="1" customWidth="1"/>
    <col min="7437" max="7437" width="26" style="784" bestFit="1" customWidth="1"/>
    <col min="7438" max="7438" width="19.140625" style="784" bestFit="1" customWidth="1"/>
    <col min="7439" max="7439" width="10.42578125" style="784" customWidth="1"/>
    <col min="7440" max="7440" width="11.85546875" style="784" customWidth="1"/>
    <col min="7441" max="7441" width="14.7109375" style="784" customWidth="1"/>
    <col min="7442" max="7442" width="9" style="784" bestFit="1" customWidth="1"/>
    <col min="7443" max="7682" width="9.140625" style="784"/>
    <col min="7683" max="7683" width="4.7109375" style="784" bestFit="1" customWidth="1"/>
    <col min="7684" max="7684" width="9.7109375" style="784" bestFit="1" customWidth="1"/>
    <col min="7685" max="7685" width="10" style="784" bestFit="1" customWidth="1"/>
    <col min="7686" max="7686" width="8.85546875" style="784" bestFit="1" customWidth="1"/>
    <col min="7687" max="7687" width="22.85546875" style="784" customWidth="1"/>
    <col min="7688" max="7688" width="59.7109375" style="784" bestFit="1" customWidth="1"/>
    <col min="7689" max="7689" width="57.85546875" style="784" bestFit="1" customWidth="1"/>
    <col min="7690" max="7690" width="35.28515625" style="784" bestFit="1" customWidth="1"/>
    <col min="7691" max="7691" width="28.140625" style="784" bestFit="1" customWidth="1"/>
    <col min="7692" max="7692" width="33.140625" style="784" bestFit="1" customWidth="1"/>
    <col min="7693" max="7693" width="26" style="784" bestFit="1" customWidth="1"/>
    <col min="7694" max="7694" width="19.140625" style="784" bestFit="1" customWidth="1"/>
    <col min="7695" max="7695" width="10.42578125" style="784" customWidth="1"/>
    <col min="7696" max="7696" width="11.85546875" style="784" customWidth="1"/>
    <col min="7697" max="7697" width="14.7109375" style="784" customWidth="1"/>
    <col min="7698" max="7698" width="9" style="784" bestFit="1" customWidth="1"/>
    <col min="7699" max="7938" width="9.140625" style="784"/>
    <col min="7939" max="7939" width="4.7109375" style="784" bestFit="1" customWidth="1"/>
    <col min="7940" max="7940" width="9.7109375" style="784" bestFit="1" customWidth="1"/>
    <col min="7941" max="7941" width="10" style="784" bestFit="1" customWidth="1"/>
    <col min="7942" max="7942" width="8.85546875" style="784" bestFit="1" customWidth="1"/>
    <col min="7943" max="7943" width="22.85546875" style="784" customWidth="1"/>
    <col min="7944" max="7944" width="59.7109375" style="784" bestFit="1" customWidth="1"/>
    <col min="7945" max="7945" width="57.85546875" style="784" bestFit="1" customWidth="1"/>
    <col min="7946" max="7946" width="35.28515625" style="784" bestFit="1" customWidth="1"/>
    <col min="7947" max="7947" width="28.140625" style="784" bestFit="1" customWidth="1"/>
    <col min="7948" max="7948" width="33.140625" style="784" bestFit="1" customWidth="1"/>
    <col min="7949" max="7949" width="26" style="784" bestFit="1" customWidth="1"/>
    <col min="7950" max="7950" width="19.140625" style="784" bestFit="1" customWidth="1"/>
    <col min="7951" max="7951" width="10.42578125" style="784" customWidth="1"/>
    <col min="7952" max="7952" width="11.85546875" style="784" customWidth="1"/>
    <col min="7953" max="7953" width="14.7109375" style="784" customWidth="1"/>
    <col min="7954" max="7954" width="9" style="784" bestFit="1" customWidth="1"/>
    <col min="7955" max="8194" width="9.140625" style="784"/>
    <col min="8195" max="8195" width="4.7109375" style="784" bestFit="1" customWidth="1"/>
    <col min="8196" max="8196" width="9.7109375" style="784" bestFit="1" customWidth="1"/>
    <col min="8197" max="8197" width="10" style="784" bestFit="1" customWidth="1"/>
    <col min="8198" max="8198" width="8.85546875" style="784" bestFit="1" customWidth="1"/>
    <col min="8199" max="8199" width="22.85546875" style="784" customWidth="1"/>
    <col min="8200" max="8200" width="59.7109375" style="784" bestFit="1" customWidth="1"/>
    <col min="8201" max="8201" width="57.85546875" style="784" bestFit="1" customWidth="1"/>
    <col min="8202" max="8202" width="35.28515625" style="784" bestFit="1" customWidth="1"/>
    <col min="8203" max="8203" width="28.140625" style="784" bestFit="1" customWidth="1"/>
    <col min="8204" max="8204" width="33.140625" style="784" bestFit="1" customWidth="1"/>
    <col min="8205" max="8205" width="26" style="784" bestFit="1" customWidth="1"/>
    <col min="8206" max="8206" width="19.140625" style="784" bestFit="1" customWidth="1"/>
    <col min="8207" max="8207" width="10.42578125" style="784" customWidth="1"/>
    <col min="8208" max="8208" width="11.85546875" style="784" customWidth="1"/>
    <col min="8209" max="8209" width="14.7109375" style="784" customWidth="1"/>
    <col min="8210" max="8210" width="9" style="784" bestFit="1" customWidth="1"/>
    <col min="8211" max="8450" width="9.140625" style="784"/>
    <col min="8451" max="8451" width="4.7109375" style="784" bestFit="1" customWidth="1"/>
    <col min="8452" max="8452" width="9.7109375" style="784" bestFit="1" customWidth="1"/>
    <col min="8453" max="8453" width="10" style="784" bestFit="1" customWidth="1"/>
    <col min="8454" max="8454" width="8.85546875" style="784" bestFit="1" customWidth="1"/>
    <col min="8455" max="8455" width="22.85546875" style="784" customWidth="1"/>
    <col min="8456" max="8456" width="59.7109375" style="784" bestFit="1" customWidth="1"/>
    <col min="8457" max="8457" width="57.85546875" style="784" bestFit="1" customWidth="1"/>
    <col min="8458" max="8458" width="35.28515625" style="784" bestFit="1" customWidth="1"/>
    <col min="8459" max="8459" width="28.140625" style="784" bestFit="1" customWidth="1"/>
    <col min="8460" max="8460" width="33.140625" style="784" bestFit="1" customWidth="1"/>
    <col min="8461" max="8461" width="26" style="784" bestFit="1" customWidth="1"/>
    <col min="8462" max="8462" width="19.140625" style="784" bestFit="1" customWidth="1"/>
    <col min="8463" max="8463" width="10.42578125" style="784" customWidth="1"/>
    <col min="8464" max="8464" width="11.85546875" style="784" customWidth="1"/>
    <col min="8465" max="8465" width="14.7109375" style="784" customWidth="1"/>
    <col min="8466" max="8466" width="9" style="784" bestFit="1" customWidth="1"/>
    <col min="8467" max="8706" width="9.140625" style="784"/>
    <col min="8707" max="8707" width="4.7109375" style="784" bestFit="1" customWidth="1"/>
    <col min="8708" max="8708" width="9.7109375" style="784" bestFit="1" customWidth="1"/>
    <col min="8709" max="8709" width="10" style="784" bestFit="1" customWidth="1"/>
    <col min="8710" max="8710" width="8.85546875" style="784" bestFit="1" customWidth="1"/>
    <col min="8711" max="8711" width="22.85546875" style="784" customWidth="1"/>
    <col min="8712" max="8712" width="59.7109375" style="784" bestFit="1" customWidth="1"/>
    <col min="8713" max="8713" width="57.85546875" style="784" bestFit="1" customWidth="1"/>
    <col min="8714" max="8714" width="35.28515625" style="784" bestFit="1" customWidth="1"/>
    <col min="8715" max="8715" width="28.140625" style="784" bestFit="1" customWidth="1"/>
    <col min="8716" max="8716" width="33.140625" style="784" bestFit="1" customWidth="1"/>
    <col min="8717" max="8717" width="26" style="784" bestFit="1" customWidth="1"/>
    <col min="8718" max="8718" width="19.140625" style="784" bestFit="1" customWidth="1"/>
    <col min="8719" max="8719" width="10.42578125" style="784" customWidth="1"/>
    <col min="8720" max="8720" width="11.85546875" style="784" customWidth="1"/>
    <col min="8721" max="8721" width="14.7109375" style="784" customWidth="1"/>
    <col min="8722" max="8722" width="9" style="784" bestFit="1" customWidth="1"/>
    <col min="8723" max="8962" width="9.140625" style="784"/>
    <col min="8963" max="8963" width="4.7109375" style="784" bestFit="1" customWidth="1"/>
    <col min="8964" max="8964" width="9.7109375" style="784" bestFit="1" customWidth="1"/>
    <col min="8965" max="8965" width="10" style="784" bestFit="1" customWidth="1"/>
    <col min="8966" max="8966" width="8.85546875" style="784" bestFit="1" customWidth="1"/>
    <col min="8967" max="8967" width="22.85546875" style="784" customWidth="1"/>
    <col min="8968" max="8968" width="59.7109375" style="784" bestFit="1" customWidth="1"/>
    <col min="8969" max="8969" width="57.85546875" style="784" bestFit="1" customWidth="1"/>
    <col min="8970" max="8970" width="35.28515625" style="784" bestFit="1" customWidth="1"/>
    <col min="8971" max="8971" width="28.140625" style="784" bestFit="1" customWidth="1"/>
    <col min="8972" max="8972" width="33.140625" style="784" bestFit="1" customWidth="1"/>
    <col min="8973" max="8973" width="26" style="784" bestFit="1" customWidth="1"/>
    <col min="8974" max="8974" width="19.140625" style="784" bestFit="1" customWidth="1"/>
    <col min="8975" max="8975" width="10.42578125" style="784" customWidth="1"/>
    <col min="8976" max="8976" width="11.85546875" style="784" customWidth="1"/>
    <col min="8977" max="8977" width="14.7109375" style="784" customWidth="1"/>
    <col min="8978" max="8978" width="9" style="784" bestFit="1" customWidth="1"/>
    <col min="8979" max="9218" width="9.140625" style="784"/>
    <col min="9219" max="9219" width="4.7109375" style="784" bestFit="1" customWidth="1"/>
    <col min="9220" max="9220" width="9.7109375" style="784" bestFit="1" customWidth="1"/>
    <col min="9221" max="9221" width="10" style="784" bestFit="1" customWidth="1"/>
    <col min="9222" max="9222" width="8.85546875" style="784" bestFit="1" customWidth="1"/>
    <col min="9223" max="9223" width="22.85546875" style="784" customWidth="1"/>
    <col min="9224" max="9224" width="59.7109375" style="784" bestFit="1" customWidth="1"/>
    <col min="9225" max="9225" width="57.85546875" style="784" bestFit="1" customWidth="1"/>
    <col min="9226" max="9226" width="35.28515625" style="784" bestFit="1" customWidth="1"/>
    <col min="9227" max="9227" width="28.140625" style="784" bestFit="1" customWidth="1"/>
    <col min="9228" max="9228" width="33.140625" style="784" bestFit="1" customWidth="1"/>
    <col min="9229" max="9229" width="26" style="784" bestFit="1" customWidth="1"/>
    <col min="9230" max="9230" width="19.140625" style="784" bestFit="1" customWidth="1"/>
    <col min="9231" max="9231" width="10.42578125" style="784" customWidth="1"/>
    <col min="9232" max="9232" width="11.85546875" style="784" customWidth="1"/>
    <col min="9233" max="9233" width="14.7109375" style="784" customWidth="1"/>
    <col min="9234" max="9234" width="9" style="784" bestFit="1" customWidth="1"/>
    <col min="9235" max="9474" width="9.140625" style="784"/>
    <col min="9475" max="9475" width="4.7109375" style="784" bestFit="1" customWidth="1"/>
    <col min="9476" max="9476" width="9.7109375" style="784" bestFit="1" customWidth="1"/>
    <col min="9477" max="9477" width="10" style="784" bestFit="1" customWidth="1"/>
    <col min="9478" max="9478" width="8.85546875" style="784" bestFit="1" customWidth="1"/>
    <col min="9479" max="9479" width="22.85546875" style="784" customWidth="1"/>
    <col min="9480" max="9480" width="59.7109375" style="784" bestFit="1" customWidth="1"/>
    <col min="9481" max="9481" width="57.85546875" style="784" bestFit="1" customWidth="1"/>
    <col min="9482" max="9482" width="35.28515625" style="784" bestFit="1" customWidth="1"/>
    <col min="9483" max="9483" width="28.140625" style="784" bestFit="1" customWidth="1"/>
    <col min="9484" max="9484" width="33.140625" style="784" bestFit="1" customWidth="1"/>
    <col min="9485" max="9485" width="26" style="784" bestFit="1" customWidth="1"/>
    <col min="9486" max="9486" width="19.140625" style="784" bestFit="1" customWidth="1"/>
    <col min="9487" max="9487" width="10.42578125" style="784" customWidth="1"/>
    <col min="9488" max="9488" width="11.85546875" style="784" customWidth="1"/>
    <col min="9489" max="9489" width="14.7109375" style="784" customWidth="1"/>
    <col min="9490" max="9490" width="9" style="784" bestFit="1" customWidth="1"/>
    <col min="9491" max="9730" width="9.140625" style="784"/>
    <col min="9731" max="9731" width="4.7109375" style="784" bestFit="1" customWidth="1"/>
    <col min="9732" max="9732" width="9.7109375" style="784" bestFit="1" customWidth="1"/>
    <col min="9733" max="9733" width="10" style="784" bestFit="1" customWidth="1"/>
    <col min="9734" max="9734" width="8.85546875" style="784" bestFit="1" customWidth="1"/>
    <col min="9735" max="9735" width="22.85546875" style="784" customWidth="1"/>
    <col min="9736" max="9736" width="59.7109375" style="784" bestFit="1" customWidth="1"/>
    <col min="9737" max="9737" width="57.85546875" style="784" bestFit="1" customWidth="1"/>
    <col min="9738" max="9738" width="35.28515625" style="784" bestFit="1" customWidth="1"/>
    <col min="9739" max="9739" width="28.140625" style="784" bestFit="1" customWidth="1"/>
    <col min="9740" max="9740" width="33.140625" style="784" bestFit="1" customWidth="1"/>
    <col min="9741" max="9741" width="26" style="784" bestFit="1" customWidth="1"/>
    <col min="9742" max="9742" width="19.140625" style="784" bestFit="1" customWidth="1"/>
    <col min="9743" max="9743" width="10.42578125" style="784" customWidth="1"/>
    <col min="9744" max="9744" width="11.85546875" style="784" customWidth="1"/>
    <col min="9745" max="9745" width="14.7109375" style="784" customWidth="1"/>
    <col min="9746" max="9746" width="9" style="784" bestFit="1" customWidth="1"/>
    <col min="9747" max="9986" width="9.140625" style="784"/>
    <col min="9987" max="9987" width="4.7109375" style="784" bestFit="1" customWidth="1"/>
    <col min="9988" max="9988" width="9.7109375" style="784" bestFit="1" customWidth="1"/>
    <col min="9989" max="9989" width="10" style="784" bestFit="1" customWidth="1"/>
    <col min="9990" max="9990" width="8.85546875" style="784" bestFit="1" customWidth="1"/>
    <col min="9991" max="9991" width="22.85546875" style="784" customWidth="1"/>
    <col min="9992" max="9992" width="59.7109375" style="784" bestFit="1" customWidth="1"/>
    <col min="9993" max="9993" width="57.85546875" style="784" bestFit="1" customWidth="1"/>
    <col min="9994" max="9994" width="35.28515625" style="784" bestFit="1" customWidth="1"/>
    <col min="9995" max="9995" width="28.140625" style="784" bestFit="1" customWidth="1"/>
    <col min="9996" max="9996" width="33.140625" style="784" bestFit="1" customWidth="1"/>
    <col min="9997" max="9997" width="26" style="784" bestFit="1" customWidth="1"/>
    <col min="9998" max="9998" width="19.140625" style="784" bestFit="1" customWidth="1"/>
    <col min="9999" max="9999" width="10.42578125" style="784" customWidth="1"/>
    <col min="10000" max="10000" width="11.85546875" style="784" customWidth="1"/>
    <col min="10001" max="10001" width="14.7109375" style="784" customWidth="1"/>
    <col min="10002" max="10002" width="9" style="784" bestFit="1" customWidth="1"/>
    <col min="10003" max="10242" width="9.140625" style="784"/>
    <col min="10243" max="10243" width="4.7109375" style="784" bestFit="1" customWidth="1"/>
    <col min="10244" max="10244" width="9.7109375" style="784" bestFit="1" customWidth="1"/>
    <col min="10245" max="10245" width="10" style="784" bestFit="1" customWidth="1"/>
    <col min="10246" max="10246" width="8.85546875" style="784" bestFit="1" customWidth="1"/>
    <col min="10247" max="10247" width="22.85546875" style="784" customWidth="1"/>
    <col min="10248" max="10248" width="59.7109375" style="784" bestFit="1" customWidth="1"/>
    <col min="10249" max="10249" width="57.85546875" style="784" bestFit="1" customWidth="1"/>
    <col min="10250" max="10250" width="35.28515625" style="784" bestFit="1" customWidth="1"/>
    <col min="10251" max="10251" width="28.140625" style="784" bestFit="1" customWidth="1"/>
    <col min="10252" max="10252" width="33.140625" style="784" bestFit="1" customWidth="1"/>
    <col min="10253" max="10253" width="26" style="784" bestFit="1" customWidth="1"/>
    <col min="10254" max="10254" width="19.140625" style="784" bestFit="1" customWidth="1"/>
    <col min="10255" max="10255" width="10.42578125" style="784" customWidth="1"/>
    <col min="10256" max="10256" width="11.85546875" style="784" customWidth="1"/>
    <col min="10257" max="10257" width="14.7109375" style="784" customWidth="1"/>
    <col min="10258" max="10258" width="9" style="784" bestFit="1" customWidth="1"/>
    <col min="10259" max="10498" width="9.140625" style="784"/>
    <col min="10499" max="10499" width="4.7109375" style="784" bestFit="1" customWidth="1"/>
    <col min="10500" max="10500" width="9.7109375" style="784" bestFit="1" customWidth="1"/>
    <col min="10501" max="10501" width="10" style="784" bestFit="1" customWidth="1"/>
    <col min="10502" max="10502" width="8.85546875" style="784" bestFit="1" customWidth="1"/>
    <col min="10503" max="10503" width="22.85546875" style="784" customWidth="1"/>
    <col min="10504" max="10504" width="59.7109375" style="784" bestFit="1" customWidth="1"/>
    <col min="10505" max="10505" width="57.85546875" style="784" bestFit="1" customWidth="1"/>
    <col min="10506" max="10506" width="35.28515625" style="784" bestFit="1" customWidth="1"/>
    <col min="10507" max="10507" width="28.140625" style="784" bestFit="1" customWidth="1"/>
    <col min="10508" max="10508" width="33.140625" style="784" bestFit="1" customWidth="1"/>
    <col min="10509" max="10509" width="26" style="784" bestFit="1" customWidth="1"/>
    <col min="10510" max="10510" width="19.140625" style="784" bestFit="1" customWidth="1"/>
    <col min="10511" max="10511" width="10.42578125" style="784" customWidth="1"/>
    <col min="10512" max="10512" width="11.85546875" style="784" customWidth="1"/>
    <col min="10513" max="10513" width="14.7109375" style="784" customWidth="1"/>
    <col min="10514" max="10514" width="9" style="784" bestFit="1" customWidth="1"/>
    <col min="10515" max="10754" width="9.140625" style="784"/>
    <col min="10755" max="10755" width="4.7109375" style="784" bestFit="1" customWidth="1"/>
    <col min="10756" max="10756" width="9.7109375" style="784" bestFit="1" customWidth="1"/>
    <col min="10757" max="10757" width="10" style="784" bestFit="1" customWidth="1"/>
    <col min="10758" max="10758" width="8.85546875" style="784" bestFit="1" customWidth="1"/>
    <col min="10759" max="10759" width="22.85546875" style="784" customWidth="1"/>
    <col min="10760" max="10760" width="59.7109375" style="784" bestFit="1" customWidth="1"/>
    <col min="10761" max="10761" width="57.85546875" style="784" bestFit="1" customWidth="1"/>
    <col min="10762" max="10762" width="35.28515625" style="784" bestFit="1" customWidth="1"/>
    <col min="10763" max="10763" width="28.140625" style="784" bestFit="1" customWidth="1"/>
    <col min="10764" max="10764" width="33.140625" style="784" bestFit="1" customWidth="1"/>
    <col min="10765" max="10765" width="26" style="784" bestFit="1" customWidth="1"/>
    <col min="10766" max="10766" width="19.140625" style="784" bestFit="1" customWidth="1"/>
    <col min="10767" max="10767" width="10.42578125" style="784" customWidth="1"/>
    <col min="10768" max="10768" width="11.85546875" style="784" customWidth="1"/>
    <col min="10769" max="10769" width="14.7109375" style="784" customWidth="1"/>
    <col min="10770" max="10770" width="9" style="784" bestFit="1" customWidth="1"/>
    <col min="10771" max="11010" width="9.140625" style="784"/>
    <col min="11011" max="11011" width="4.7109375" style="784" bestFit="1" customWidth="1"/>
    <col min="11012" max="11012" width="9.7109375" style="784" bestFit="1" customWidth="1"/>
    <col min="11013" max="11013" width="10" style="784" bestFit="1" customWidth="1"/>
    <col min="11014" max="11014" width="8.85546875" style="784" bestFit="1" customWidth="1"/>
    <col min="11015" max="11015" width="22.85546875" style="784" customWidth="1"/>
    <col min="11016" max="11016" width="59.7109375" style="784" bestFit="1" customWidth="1"/>
    <col min="11017" max="11017" width="57.85546875" style="784" bestFit="1" customWidth="1"/>
    <col min="11018" max="11018" width="35.28515625" style="784" bestFit="1" customWidth="1"/>
    <col min="11019" max="11019" width="28.140625" style="784" bestFit="1" customWidth="1"/>
    <col min="11020" max="11020" width="33.140625" style="784" bestFit="1" customWidth="1"/>
    <col min="11021" max="11021" width="26" style="784" bestFit="1" customWidth="1"/>
    <col min="11022" max="11022" width="19.140625" style="784" bestFit="1" customWidth="1"/>
    <col min="11023" max="11023" width="10.42578125" style="784" customWidth="1"/>
    <col min="11024" max="11024" width="11.85546875" style="784" customWidth="1"/>
    <col min="11025" max="11025" width="14.7109375" style="784" customWidth="1"/>
    <col min="11026" max="11026" width="9" style="784" bestFit="1" customWidth="1"/>
    <col min="11027" max="11266" width="9.140625" style="784"/>
    <col min="11267" max="11267" width="4.7109375" style="784" bestFit="1" customWidth="1"/>
    <col min="11268" max="11268" width="9.7109375" style="784" bestFit="1" customWidth="1"/>
    <col min="11269" max="11269" width="10" style="784" bestFit="1" customWidth="1"/>
    <col min="11270" max="11270" width="8.85546875" style="784" bestFit="1" customWidth="1"/>
    <col min="11271" max="11271" width="22.85546875" style="784" customWidth="1"/>
    <col min="11272" max="11272" width="59.7109375" style="784" bestFit="1" customWidth="1"/>
    <col min="11273" max="11273" width="57.85546875" style="784" bestFit="1" customWidth="1"/>
    <col min="11274" max="11274" width="35.28515625" style="784" bestFit="1" customWidth="1"/>
    <col min="11275" max="11275" width="28.140625" style="784" bestFit="1" customWidth="1"/>
    <col min="11276" max="11276" width="33.140625" style="784" bestFit="1" customWidth="1"/>
    <col min="11277" max="11277" width="26" style="784" bestFit="1" customWidth="1"/>
    <col min="11278" max="11278" width="19.140625" style="784" bestFit="1" customWidth="1"/>
    <col min="11279" max="11279" width="10.42578125" style="784" customWidth="1"/>
    <col min="11280" max="11280" width="11.85546875" style="784" customWidth="1"/>
    <col min="11281" max="11281" width="14.7109375" style="784" customWidth="1"/>
    <col min="11282" max="11282" width="9" style="784" bestFit="1" customWidth="1"/>
    <col min="11283" max="11522" width="9.140625" style="784"/>
    <col min="11523" max="11523" width="4.7109375" style="784" bestFit="1" customWidth="1"/>
    <col min="11524" max="11524" width="9.7109375" style="784" bestFit="1" customWidth="1"/>
    <col min="11525" max="11525" width="10" style="784" bestFit="1" customWidth="1"/>
    <col min="11526" max="11526" width="8.85546875" style="784" bestFit="1" customWidth="1"/>
    <col min="11527" max="11527" width="22.85546875" style="784" customWidth="1"/>
    <col min="11528" max="11528" width="59.7109375" style="784" bestFit="1" customWidth="1"/>
    <col min="11529" max="11529" width="57.85546875" style="784" bestFit="1" customWidth="1"/>
    <col min="11530" max="11530" width="35.28515625" style="784" bestFit="1" customWidth="1"/>
    <col min="11531" max="11531" width="28.140625" style="784" bestFit="1" customWidth="1"/>
    <col min="11532" max="11532" width="33.140625" style="784" bestFit="1" customWidth="1"/>
    <col min="11533" max="11533" width="26" style="784" bestFit="1" customWidth="1"/>
    <col min="11534" max="11534" width="19.140625" style="784" bestFit="1" customWidth="1"/>
    <col min="11535" max="11535" width="10.42578125" style="784" customWidth="1"/>
    <col min="11536" max="11536" width="11.85546875" style="784" customWidth="1"/>
    <col min="11537" max="11537" width="14.7109375" style="784" customWidth="1"/>
    <col min="11538" max="11538" width="9" style="784" bestFit="1" customWidth="1"/>
    <col min="11539" max="11778" width="9.140625" style="784"/>
    <col min="11779" max="11779" width="4.7109375" style="784" bestFit="1" customWidth="1"/>
    <col min="11780" max="11780" width="9.7109375" style="784" bestFit="1" customWidth="1"/>
    <col min="11781" max="11781" width="10" style="784" bestFit="1" customWidth="1"/>
    <col min="11782" max="11782" width="8.85546875" style="784" bestFit="1" customWidth="1"/>
    <col min="11783" max="11783" width="22.85546875" style="784" customWidth="1"/>
    <col min="11784" max="11784" width="59.7109375" style="784" bestFit="1" customWidth="1"/>
    <col min="11785" max="11785" width="57.85546875" style="784" bestFit="1" customWidth="1"/>
    <col min="11786" max="11786" width="35.28515625" style="784" bestFit="1" customWidth="1"/>
    <col min="11787" max="11787" width="28.140625" style="784" bestFit="1" customWidth="1"/>
    <col min="11788" max="11788" width="33.140625" style="784" bestFit="1" customWidth="1"/>
    <col min="11789" max="11789" width="26" style="784" bestFit="1" customWidth="1"/>
    <col min="11790" max="11790" width="19.140625" style="784" bestFit="1" customWidth="1"/>
    <col min="11791" max="11791" width="10.42578125" style="784" customWidth="1"/>
    <col min="11792" max="11792" width="11.85546875" style="784" customWidth="1"/>
    <col min="11793" max="11793" width="14.7109375" style="784" customWidth="1"/>
    <col min="11794" max="11794" width="9" style="784" bestFit="1" customWidth="1"/>
    <col min="11795" max="12034" width="9.140625" style="784"/>
    <col min="12035" max="12035" width="4.7109375" style="784" bestFit="1" customWidth="1"/>
    <col min="12036" max="12036" width="9.7109375" style="784" bestFit="1" customWidth="1"/>
    <col min="12037" max="12037" width="10" style="784" bestFit="1" customWidth="1"/>
    <col min="12038" max="12038" width="8.85546875" style="784" bestFit="1" customWidth="1"/>
    <col min="12039" max="12039" width="22.85546875" style="784" customWidth="1"/>
    <col min="12040" max="12040" width="59.7109375" style="784" bestFit="1" customWidth="1"/>
    <col min="12041" max="12041" width="57.85546875" style="784" bestFit="1" customWidth="1"/>
    <col min="12042" max="12042" width="35.28515625" style="784" bestFit="1" customWidth="1"/>
    <col min="12043" max="12043" width="28.140625" style="784" bestFit="1" customWidth="1"/>
    <col min="12044" max="12044" width="33.140625" style="784" bestFit="1" customWidth="1"/>
    <col min="12045" max="12045" width="26" style="784" bestFit="1" customWidth="1"/>
    <col min="12046" max="12046" width="19.140625" style="784" bestFit="1" customWidth="1"/>
    <col min="12047" max="12047" width="10.42578125" style="784" customWidth="1"/>
    <col min="12048" max="12048" width="11.85546875" style="784" customWidth="1"/>
    <col min="12049" max="12049" width="14.7109375" style="784" customWidth="1"/>
    <col min="12050" max="12050" width="9" style="784" bestFit="1" customWidth="1"/>
    <col min="12051" max="12290" width="9.140625" style="784"/>
    <col min="12291" max="12291" width="4.7109375" style="784" bestFit="1" customWidth="1"/>
    <col min="12292" max="12292" width="9.7109375" style="784" bestFit="1" customWidth="1"/>
    <col min="12293" max="12293" width="10" style="784" bestFit="1" customWidth="1"/>
    <col min="12294" max="12294" width="8.85546875" style="784" bestFit="1" customWidth="1"/>
    <col min="12295" max="12295" width="22.85546875" style="784" customWidth="1"/>
    <col min="12296" max="12296" width="59.7109375" style="784" bestFit="1" customWidth="1"/>
    <col min="12297" max="12297" width="57.85546875" style="784" bestFit="1" customWidth="1"/>
    <col min="12298" max="12298" width="35.28515625" style="784" bestFit="1" customWidth="1"/>
    <col min="12299" max="12299" width="28.140625" style="784" bestFit="1" customWidth="1"/>
    <col min="12300" max="12300" width="33.140625" style="784" bestFit="1" customWidth="1"/>
    <col min="12301" max="12301" width="26" style="784" bestFit="1" customWidth="1"/>
    <col min="12302" max="12302" width="19.140625" style="784" bestFit="1" customWidth="1"/>
    <col min="12303" max="12303" width="10.42578125" style="784" customWidth="1"/>
    <col min="12304" max="12304" width="11.85546875" style="784" customWidth="1"/>
    <col min="12305" max="12305" width="14.7109375" style="784" customWidth="1"/>
    <col min="12306" max="12306" width="9" style="784" bestFit="1" customWidth="1"/>
    <col min="12307" max="12546" width="9.140625" style="784"/>
    <col min="12547" max="12547" width="4.7109375" style="784" bestFit="1" customWidth="1"/>
    <col min="12548" max="12548" width="9.7109375" style="784" bestFit="1" customWidth="1"/>
    <col min="12549" max="12549" width="10" style="784" bestFit="1" customWidth="1"/>
    <col min="12550" max="12550" width="8.85546875" style="784" bestFit="1" customWidth="1"/>
    <col min="12551" max="12551" width="22.85546875" style="784" customWidth="1"/>
    <col min="12552" max="12552" width="59.7109375" style="784" bestFit="1" customWidth="1"/>
    <col min="12553" max="12553" width="57.85546875" style="784" bestFit="1" customWidth="1"/>
    <col min="12554" max="12554" width="35.28515625" style="784" bestFit="1" customWidth="1"/>
    <col min="12555" max="12555" width="28.140625" style="784" bestFit="1" customWidth="1"/>
    <col min="12556" max="12556" width="33.140625" style="784" bestFit="1" customWidth="1"/>
    <col min="12557" max="12557" width="26" style="784" bestFit="1" customWidth="1"/>
    <col min="12558" max="12558" width="19.140625" style="784" bestFit="1" customWidth="1"/>
    <col min="12559" max="12559" width="10.42578125" style="784" customWidth="1"/>
    <col min="12560" max="12560" width="11.85546875" style="784" customWidth="1"/>
    <col min="12561" max="12561" width="14.7109375" style="784" customWidth="1"/>
    <col min="12562" max="12562" width="9" style="784" bestFit="1" customWidth="1"/>
    <col min="12563" max="12802" width="9.140625" style="784"/>
    <col min="12803" max="12803" width="4.7109375" style="784" bestFit="1" customWidth="1"/>
    <col min="12804" max="12804" width="9.7109375" style="784" bestFit="1" customWidth="1"/>
    <col min="12805" max="12805" width="10" style="784" bestFit="1" customWidth="1"/>
    <col min="12806" max="12806" width="8.85546875" style="784" bestFit="1" customWidth="1"/>
    <col min="12807" max="12807" width="22.85546875" style="784" customWidth="1"/>
    <col min="12808" max="12808" width="59.7109375" style="784" bestFit="1" customWidth="1"/>
    <col min="12809" max="12809" width="57.85546875" style="784" bestFit="1" customWidth="1"/>
    <col min="12810" max="12810" width="35.28515625" style="784" bestFit="1" customWidth="1"/>
    <col min="12811" max="12811" width="28.140625" style="784" bestFit="1" customWidth="1"/>
    <col min="12812" max="12812" width="33.140625" style="784" bestFit="1" customWidth="1"/>
    <col min="12813" max="12813" width="26" style="784" bestFit="1" customWidth="1"/>
    <col min="12814" max="12814" width="19.140625" style="784" bestFit="1" customWidth="1"/>
    <col min="12815" max="12815" width="10.42578125" style="784" customWidth="1"/>
    <col min="12816" max="12816" width="11.85546875" style="784" customWidth="1"/>
    <col min="12817" max="12817" width="14.7109375" style="784" customWidth="1"/>
    <col min="12818" max="12818" width="9" style="784" bestFit="1" customWidth="1"/>
    <col min="12819" max="13058" width="9.140625" style="784"/>
    <col min="13059" max="13059" width="4.7109375" style="784" bestFit="1" customWidth="1"/>
    <col min="13060" max="13060" width="9.7109375" style="784" bestFit="1" customWidth="1"/>
    <col min="13061" max="13061" width="10" style="784" bestFit="1" customWidth="1"/>
    <col min="13062" max="13062" width="8.85546875" style="784" bestFit="1" customWidth="1"/>
    <col min="13063" max="13063" width="22.85546875" style="784" customWidth="1"/>
    <col min="13064" max="13064" width="59.7109375" style="784" bestFit="1" customWidth="1"/>
    <col min="13065" max="13065" width="57.85546875" style="784" bestFit="1" customWidth="1"/>
    <col min="13066" max="13066" width="35.28515625" style="784" bestFit="1" customWidth="1"/>
    <col min="13067" max="13067" width="28.140625" style="784" bestFit="1" customWidth="1"/>
    <col min="13068" max="13068" width="33.140625" style="784" bestFit="1" customWidth="1"/>
    <col min="13069" max="13069" width="26" style="784" bestFit="1" customWidth="1"/>
    <col min="13070" max="13070" width="19.140625" style="784" bestFit="1" customWidth="1"/>
    <col min="13071" max="13071" width="10.42578125" style="784" customWidth="1"/>
    <col min="13072" max="13072" width="11.85546875" style="784" customWidth="1"/>
    <col min="13073" max="13073" width="14.7109375" style="784" customWidth="1"/>
    <col min="13074" max="13074" width="9" style="784" bestFit="1" customWidth="1"/>
    <col min="13075" max="13314" width="9.140625" style="784"/>
    <col min="13315" max="13315" width="4.7109375" style="784" bestFit="1" customWidth="1"/>
    <col min="13316" max="13316" width="9.7109375" style="784" bestFit="1" customWidth="1"/>
    <col min="13317" max="13317" width="10" style="784" bestFit="1" customWidth="1"/>
    <col min="13318" max="13318" width="8.85546875" style="784" bestFit="1" customWidth="1"/>
    <col min="13319" max="13319" width="22.85546875" style="784" customWidth="1"/>
    <col min="13320" max="13320" width="59.7109375" style="784" bestFit="1" customWidth="1"/>
    <col min="13321" max="13321" width="57.85546875" style="784" bestFit="1" customWidth="1"/>
    <col min="13322" max="13322" width="35.28515625" style="784" bestFit="1" customWidth="1"/>
    <col min="13323" max="13323" width="28.140625" style="784" bestFit="1" customWidth="1"/>
    <col min="13324" max="13324" width="33.140625" style="784" bestFit="1" customWidth="1"/>
    <col min="13325" max="13325" width="26" style="784" bestFit="1" customWidth="1"/>
    <col min="13326" max="13326" width="19.140625" style="784" bestFit="1" customWidth="1"/>
    <col min="13327" max="13327" width="10.42578125" style="784" customWidth="1"/>
    <col min="13328" max="13328" width="11.85546875" style="784" customWidth="1"/>
    <col min="13329" max="13329" width="14.7109375" style="784" customWidth="1"/>
    <col min="13330" max="13330" width="9" style="784" bestFit="1" customWidth="1"/>
    <col min="13331" max="13570" width="9.140625" style="784"/>
    <col min="13571" max="13571" width="4.7109375" style="784" bestFit="1" customWidth="1"/>
    <col min="13572" max="13572" width="9.7109375" style="784" bestFit="1" customWidth="1"/>
    <col min="13573" max="13573" width="10" style="784" bestFit="1" customWidth="1"/>
    <col min="13574" max="13574" width="8.85546875" style="784" bestFit="1" customWidth="1"/>
    <col min="13575" max="13575" width="22.85546875" style="784" customWidth="1"/>
    <col min="13576" max="13576" width="59.7109375" style="784" bestFit="1" customWidth="1"/>
    <col min="13577" max="13577" width="57.85546875" style="784" bestFit="1" customWidth="1"/>
    <col min="13578" max="13578" width="35.28515625" style="784" bestFit="1" customWidth="1"/>
    <col min="13579" max="13579" width="28.140625" style="784" bestFit="1" customWidth="1"/>
    <col min="13580" max="13580" width="33.140625" style="784" bestFit="1" customWidth="1"/>
    <col min="13581" max="13581" width="26" style="784" bestFit="1" customWidth="1"/>
    <col min="13582" max="13582" width="19.140625" style="784" bestFit="1" customWidth="1"/>
    <col min="13583" max="13583" width="10.42578125" style="784" customWidth="1"/>
    <col min="13584" max="13584" width="11.85546875" style="784" customWidth="1"/>
    <col min="13585" max="13585" width="14.7109375" style="784" customWidth="1"/>
    <col min="13586" max="13586" width="9" style="784" bestFit="1" customWidth="1"/>
    <col min="13587" max="13826" width="9.140625" style="784"/>
    <col min="13827" max="13827" width="4.7109375" style="784" bestFit="1" customWidth="1"/>
    <col min="13828" max="13828" width="9.7109375" style="784" bestFit="1" customWidth="1"/>
    <col min="13829" max="13829" width="10" style="784" bestFit="1" customWidth="1"/>
    <col min="13830" max="13830" width="8.85546875" style="784" bestFit="1" customWidth="1"/>
    <col min="13831" max="13831" width="22.85546875" style="784" customWidth="1"/>
    <col min="13832" max="13832" width="59.7109375" style="784" bestFit="1" customWidth="1"/>
    <col min="13833" max="13833" width="57.85546875" style="784" bestFit="1" customWidth="1"/>
    <col min="13834" max="13834" width="35.28515625" style="784" bestFit="1" customWidth="1"/>
    <col min="13835" max="13835" width="28.140625" style="784" bestFit="1" customWidth="1"/>
    <col min="13836" max="13836" width="33.140625" style="784" bestFit="1" customWidth="1"/>
    <col min="13837" max="13837" width="26" style="784" bestFit="1" customWidth="1"/>
    <col min="13838" max="13838" width="19.140625" style="784" bestFit="1" customWidth="1"/>
    <col min="13839" max="13839" width="10.42578125" style="784" customWidth="1"/>
    <col min="13840" max="13840" width="11.85546875" style="784" customWidth="1"/>
    <col min="13841" max="13841" width="14.7109375" style="784" customWidth="1"/>
    <col min="13842" max="13842" width="9" style="784" bestFit="1" customWidth="1"/>
    <col min="13843" max="14082" width="9.140625" style="784"/>
    <col min="14083" max="14083" width="4.7109375" style="784" bestFit="1" customWidth="1"/>
    <col min="14084" max="14084" width="9.7109375" style="784" bestFit="1" customWidth="1"/>
    <col min="14085" max="14085" width="10" style="784" bestFit="1" customWidth="1"/>
    <col min="14086" max="14086" width="8.85546875" style="784" bestFit="1" customWidth="1"/>
    <col min="14087" max="14087" width="22.85546875" style="784" customWidth="1"/>
    <col min="14088" max="14088" width="59.7109375" style="784" bestFit="1" customWidth="1"/>
    <col min="14089" max="14089" width="57.85546875" style="784" bestFit="1" customWidth="1"/>
    <col min="14090" max="14090" width="35.28515625" style="784" bestFit="1" customWidth="1"/>
    <col min="14091" max="14091" width="28.140625" style="784" bestFit="1" customWidth="1"/>
    <col min="14092" max="14092" width="33.140625" style="784" bestFit="1" customWidth="1"/>
    <col min="14093" max="14093" width="26" style="784" bestFit="1" customWidth="1"/>
    <col min="14094" max="14094" width="19.140625" style="784" bestFit="1" customWidth="1"/>
    <col min="14095" max="14095" width="10.42578125" style="784" customWidth="1"/>
    <col min="14096" max="14096" width="11.85546875" style="784" customWidth="1"/>
    <col min="14097" max="14097" width="14.7109375" style="784" customWidth="1"/>
    <col min="14098" max="14098" width="9" style="784" bestFit="1" customWidth="1"/>
    <col min="14099" max="14338" width="9.140625" style="784"/>
    <col min="14339" max="14339" width="4.7109375" style="784" bestFit="1" customWidth="1"/>
    <col min="14340" max="14340" width="9.7109375" style="784" bestFit="1" customWidth="1"/>
    <col min="14341" max="14341" width="10" style="784" bestFit="1" customWidth="1"/>
    <col min="14342" max="14342" width="8.85546875" style="784" bestFit="1" customWidth="1"/>
    <col min="14343" max="14343" width="22.85546875" style="784" customWidth="1"/>
    <col min="14344" max="14344" width="59.7109375" style="784" bestFit="1" customWidth="1"/>
    <col min="14345" max="14345" width="57.85546875" style="784" bestFit="1" customWidth="1"/>
    <col min="14346" max="14346" width="35.28515625" style="784" bestFit="1" customWidth="1"/>
    <col min="14347" max="14347" width="28.140625" style="784" bestFit="1" customWidth="1"/>
    <col min="14348" max="14348" width="33.140625" style="784" bestFit="1" customWidth="1"/>
    <col min="14349" max="14349" width="26" style="784" bestFit="1" customWidth="1"/>
    <col min="14350" max="14350" width="19.140625" style="784" bestFit="1" customWidth="1"/>
    <col min="14351" max="14351" width="10.42578125" style="784" customWidth="1"/>
    <col min="14352" max="14352" width="11.85546875" style="784" customWidth="1"/>
    <col min="14353" max="14353" width="14.7109375" style="784" customWidth="1"/>
    <col min="14354" max="14354" width="9" style="784" bestFit="1" customWidth="1"/>
    <col min="14355" max="14594" width="9.140625" style="784"/>
    <col min="14595" max="14595" width="4.7109375" style="784" bestFit="1" customWidth="1"/>
    <col min="14596" max="14596" width="9.7109375" style="784" bestFit="1" customWidth="1"/>
    <col min="14597" max="14597" width="10" style="784" bestFit="1" customWidth="1"/>
    <col min="14598" max="14598" width="8.85546875" style="784" bestFit="1" customWidth="1"/>
    <col min="14599" max="14599" width="22.85546875" style="784" customWidth="1"/>
    <col min="14600" max="14600" width="59.7109375" style="784" bestFit="1" customWidth="1"/>
    <col min="14601" max="14601" width="57.85546875" style="784" bestFit="1" customWidth="1"/>
    <col min="14602" max="14602" width="35.28515625" style="784" bestFit="1" customWidth="1"/>
    <col min="14603" max="14603" width="28.140625" style="784" bestFit="1" customWidth="1"/>
    <col min="14604" max="14604" width="33.140625" style="784" bestFit="1" customWidth="1"/>
    <col min="14605" max="14605" width="26" style="784" bestFit="1" customWidth="1"/>
    <col min="14606" max="14606" width="19.140625" style="784" bestFit="1" customWidth="1"/>
    <col min="14607" max="14607" width="10.42578125" style="784" customWidth="1"/>
    <col min="14608" max="14608" width="11.85546875" style="784" customWidth="1"/>
    <col min="14609" max="14609" width="14.7109375" style="784" customWidth="1"/>
    <col min="14610" max="14610" width="9" style="784" bestFit="1" customWidth="1"/>
    <col min="14611" max="14850" width="9.140625" style="784"/>
    <col min="14851" max="14851" width="4.7109375" style="784" bestFit="1" customWidth="1"/>
    <col min="14852" max="14852" width="9.7109375" style="784" bestFit="1" customWidth="1"/>
    <col min="14853" max="14853" width="10" style="784" bestFit="1" customWidth="1"/>
    <col min="14854" max="14854" width="8.85546875" style="784" bestFit="1" customWidth="1"/>
    <col min="14855" max="14855" width="22.85546875" style="784" customWidth="1"/>
    <col min="14856" max="14856" width="59.7109375" style="784" bestFit="1" customWidth="1"/>
    <col min="14857" max="14857" width="57.85546875" style="784" bestFit="1" customWidth="1"/>
    <col min="14858" max="14858" width="35.28515625" style="784" bestFit="1" customWidth="1"/>
    <col min="14859" max="14859" width="28.140625" style="784" bestFit="1" customWidth="1"/>
    <col min="14860" max="14860" width="33.140625" style="784" bestFit="1" customWidth="1"/>
    <col min="14861" max="14861" width="26" style="784" bestFit="1" customWidth="1"/>
    <col min="14862" max="14862" width="19.140625" style="784" bestFit="1" customWidth="1"/>
    <col min="14863" max="14863" width="10.42578125" style="784" customWidth="1"/>
    <col min="14864" max="14864" width="11.85546875" style="784" customWidth="1"/>
    <col min="14865" max="14865" width="14.7109375" style="784" customWidth="1"/>
    <col min="14866" max="14866" width="9" style="784" bestFit="1" customWidth="1"/>
    <col min="14867" max="15106" width="9.140625" style="784"/>
    <col min="15107" max="15107" width="4.7109375" style="784" bestFit="1" customWidth="1"/>
    <col min="15108" max="15108" width="9.7109375" style="784" bestFit="1" customWidth="1"/>
    <col min="15109" max="15109" width="10" style="784" bestFit="1" customWidth="1"/>
    <col min="15110" max="15110" width="8.85546875" style="784" bestFit="1" customWidth="1"/>
    <col min="15111" max="15111" width="22.85546875" style="784" customWidth="1"/>
    <col min="15112" max="15112" width="59.7109375" style="784" bestFit="1" customWidth="1"/>
    <col min="15113" max="15113" width="57.85546875" style="784" bestFit="1" customWidth="1"/>
    <col min="15114" max="15114" width="35.28515625" style="784" bestFit="1" customWidth="1"/>
    <col min="15115" max="15115" width="28.140625" style="784" bestFit="1" customWidth="1"/>
    <col min="15116" max="15116" width="33.140625" style="784" bestFit="1" customWidth="1"/>
    <col min="15117" max="15117" width="26" style="784" bestFit="1" customWidth="1"/>
    <col min="15118" max="15118" width="19.140625" style="784" bestFit="1" customWidth="1"/>
    <col min="15119" max="15119" width="10.42578125" style="784" customWidth="1"/>
    <col min="15120" max="15120" width="11.85546875" style="784" customWidth="1"/>
    <col min="15121" max="15121" width="14.7109375" style="784" customWidth="1"/>
    <col min="15122" max="15122" width="9" style="784" bestFit="1" customWidth="1"/>
    <col min="15123" max="15362" width="9.140625" style="784"/>
    <col min="15363" max="15363" width="4.7109375" style="784" bestFit="1" customWidth="1"/>
    <col min="15364" max="15364" width="9.7109375" style="784" bestFit="1" customWidth="1"/>
    <col min="15365" max="15365" width="10" style="784" bestFit="1" customWidth="1"/>
    <col min="15366" max="15366" width="8.85546875" style="784" bestFit="1" customWidth="1"/>
    <col min="15367" max="15367" width="22.85546875" style="784" customWidth="1"/>
    <col min="15368" max="15368" width="59.7109375" style="784" bestFit="1" customWidth="1"/>
    <col min="15369" max="15369" width="57.85546875" style="784" bestFit="1" customWidth="1"/>
    <col min="15370" max="15370" width="35.28515625" style="784" bestFit="1" customWidth="1"/>
    <col min="15371" max="15371" width="28.140625" style="784" bestFit="1" customWidth="1"/>
    <col min="15372" max="15372" width="33.140625" style="784" bestFit="1" customWidth="1"/>
    <col min="15373" max="15373" width="26" style="784" bestFit="1" customWidth="1"/>
    <col min="15374" max="15374" width="19.140625" style="784" bestFit="1" customWidth="1"/>
    <col min="15375" max="15375" width="10.42578125" style="784" customWidth="1"/>
    <col min="15376" max="15376" width="11.85546875" style="784" customWidth="1"/>
    <col min="15377" max="15377" width="14.7109375" style="784" customWidth="1"/>
    <col min="15378" max="15378" width="9" style="784" bestFit="1" customWidth="1"/>
    <col min="15379" max="15618" width="9.140625" style="784"/>
    <col min="15619" max="15619" width="4.7109375" style="784" bestFit="1" customWidth="1"/>
    <col min="15620" max="15620" width="9.7109375" style="784" bestFit="1" customWidth="1"/>
    <col min="15621" max="15621" width="10" style="784" bestFit="1" customWidth="1"/>
    <col min="15622" max="15622" width="8.85546875" style="784" bestFit="1" customWidth="1"/>
    <col min="15623" max="15623" width="22.85546875" style="784" customWidth="1"/>
    <col min="15624" max="15624" width="59.7109375" style="784" bestFit="1" customWidth="1"/>
    <col min="15625" max="15625" width="57.85546875" style="784" bestFit="1" customWidth="1"/>
    <col min="15626" max="15626" width="35.28515625" style="784" bestFit="1" customWidth="1"/>
    <col min="15627" max="15627" width="28.140625" style="784" bestFit="1" customWidth="1"/>
    <col min="15628" max="15628" width="33.140625" style="784" bestFit="1" customWidth="1"/>
    <col min="15629" max="15629" width="26" style="784" bestFit="1" customWidth="1"/>
    <col min="15630" max="15630" width="19.140625" style="784" bestFit="1" customWidth="1"/>
    <col min="15631" max="15631" width="10.42578125" style="784" customWidth="1"/>
    <col min="15632" max="15632" width="11.85546875" style="784" customWidth="1"/>
    <col min="15633" max="15633" width="14.7109375" style="784" customWidth="1"/>
    <col min="15634" max="15634" width="9" style="784" bestFit="1" customWidth="1"/>
    <col min="15635" max="15874" width="9.140625" style="784"/>
    <col min="15875" max="15875" width="4.7109375" style="784" bestFit="1" customWidth="1"/>
    <col min="15876" max="15876" width="9.7109375" style="784" bestFit="1" customWidth="1"/>
    <col min="15877" max="15877" width="10" style="784" bestFit="1" customWidth="1"/>
    <col min="15878" max="15878" width="8.85546875" style="784" bestFit="1" customWidth="1"/>
    <col min="15879" max="15879" width="22.85546875" style="784" customWidth="1"/>
    <col min="15880" max="15880" width="59.7109375" style="784" bestFit="1" customWidth="1"/>
    <col min="15881" max="15881" width="57.85546875" style="784" bestFit="1" customWidth="1"/>
    <col min="15882" max="15882" width="35.28515625" style="784" bestFit="1" customWidth="1"/>
    <col min="15883" max="15883" width="28.140625" style="784" bestFit="1" customWidth="1"/>
    <col min="15884" max="15884" width="33.140625" style="784" bestFit="1" customWidth="1"/>
    <col min="15885" max="15885" width="26" style="784" bestFit="1" customWidth="1"/>
    <col min="15886" max="15886" width="19.140625" style="784" bestFit="1" customWidth="1"/>
    <col min="15887" max="15887" width="10.42578125" style="784" customWidth="1"/>
    <col min="15888" max="15888" width="11.85546875" style="784" customWidth="1"/>
    <col min="15889" max="15889" width="14.7109375" style="784" customWidth="1"/>
    <col min="15890" max="15890" width="9" style="784" bestFit="1" customWidth="1"/>
    <col min="15891" max="16130" width="9.140625" style="784"/>
    <col min="16131" max="16131" width="4.7109375" style="784" bestFit="1" customWidth="1"/>
    <col min="16132" max="16132" width="9.7109375" style="784" bestFit="1" customWidth="1"/>
    <col min="16133" max="16133" width="10" style="784" bestFit="1" customWidth="1"/>
    <col min="16134" max="16134" width="8.85546875" style="784" bestFit="1" customWidth="1"/>
    <col min="16135" max="16135" width="22.85546875" style="784" customWidth="1"/>
    <col min="16136" max="16136" width="59.7109375" style="784" bestFit="1" customWidth="1"/>
    <col min="16137" max="16137" width="57.85546875" style="784" bestFit="1" customWidth="1"/>
    <col min="16138" max="16138" width="35.28515625" style="784" bestFit="1" customWidth="1"/>
    <col min="16139" max="16139" width="28.140625" style="784" bestFit="1" customWidth="1"/>
    <col min="16140" max="16140" width="33.140625" style="784" bestFit="1" customWidth="1"/>
    <col min="16141" max="16141" width="26" style="784" bestFit="1" customWidth="1"/>
    <col min="16142" max="16142" width="19.140625" style="784" bestFit="1" customWidth="1"/>
    <col min="16143" max="16143" width="10.42578125" style="784" customWidth="1"/>
    <col min="16144" max="16144" width="11.85546875" style="784" customWidth="1"/>
    <col min="16145" max="16145" width="14.7109375" style="784" customWidth="1"/>
    <col min="16146" max="16146" width="9" style="784" bestFit="1" customWidth="1"/>
    <col min="16147" max="16384" width="9.140625" style="784"/>
  </cols>
  <sheetData>
    <row r="1" spans="1:19" s="521" customFormat="1" x14ac:dyDescent="0.25">
      <c r="K1" s="556"/>
      <c r="L1" s="556"/>
      <c r="M1" s="536"/>
      <c r="N1" s="536"/>
      <c r="O1" s="536"/>
      <c r="P1" s="169"/>
      <c r="R1" s="392"/>
    </row>
    <row r="2" spans="1:19" s="521" customFormat="1" x14ac:dyDescent="0.25">
      <c r="A2" s="504" t="s">
        <v>6373</v>
      </c>
      <c r="K2" s="556"/>
      <c r="L2" s="556"/>
      <c r="M2" s="536"/>
      <c r="N2" s="536"/>
      <c r="O2" s="536"/>
      <c r="P2" s="169"/>
      <c r="R2" s="392"/>
    </row>
    <row r="3" spans="1:19" s="521" customFormat="1" x14ac:dyDescent="0.25">
      <c r="K3" s="556"/>
      <c r="L3" s="556"/>
      <c r="M3" s="536"/>
      <c r="N3" s="536"/>
      <c r="O3" s="536"/>
      <c r="P3" s="169"/>
      <c r="R3" s="392"/>
    </row>
    <row r="4" spans="1:19" s="556" customFormat="1" ht="47.25" customHeight="1" x14ac:dyDescent="0.25">
      <c r="A4" s="1153" t="s">
        <v>0</v>
      </c>
      <c r="B4" s="1155" t="s">
        <v>1</v>
      </c>
      <c r="C4" s="1155" t="s">
        <v>2</v>
      </c>
      <c r="D4" s="1155" t="s">
        <v>3</v>
      </c>
      <c r="E4" s="1153" t="s">
        <v>4</v>
      </c>
      <c r="F4" s="1153" t="s">
        <v>5</v>
      </c>
      <c r="G4" s="1153" t="s">
        <v>6</v>
      </c>
      <c r="H4" s="1159" t="s">
        <v>7</v>
      </c>
      <c r="I4" s="1159"/>
      <c r="J4" s="1153" t="s">
        <v>8</v>
      </c>
      <c r="K4" s="1345" t="s">
        <v>9</v>
      </c>
      <c r="L4" s="1346"/>
      <c r="M4" s="1162" t="s">
        <v>10</v>
      </c>
      <c r="N4" s="1162"/>
      <c r="O4" s="1162" t="s">
        <v>11</v>
      </c>
      <c r="P4" s="1162"/>
      <c r="Q4" s="1153" t="s">
        <v>12</v>
      </c>
      <c r="R4" s="1272" t="s">
        <v>13</v>
      </c>
      <c r="S4" s="555"/>
    </row>
    <row r="5" spans="1:19" s="556" customFormat="1" ht="35.25" customHeight="1" x14ac:dyDescent="0.25">
      <c r="A5" s="1154"/>
      <c r="B5" s="1156"/>
      <c r="C5" s="1156"/>
      <c r="D5" s="1156"/>
      <c r="E5" s="1154"/>
      <c r="F5" s="1154"/>
      <c r="G5" s="1154"/>
      <c r="H5" s="920" t="s">
        <v>14</v>
      </c>
      <c r="I5" s="920" t="s">
        <v>15</v>
      </c>
      <c r="J5" s="1154"/>
      <c r="K5" s="943">
        <v>2018</v>
      </c>
      <c r="L5" s="943">
        <v>2019</v>
      </c>
      <c r="M5" s="139">
        <v>2018</v>
      </c>
      <c r="N5" s="139">
        <v>2019</v>
      </c>
      <c r="O5" s="139">
        <v>2018</v>
      </c>
      <c r="P5" s="139">
        <v>2019</v>
      </c>
      <c r="Q5" s="1154"/>
      <c r="R5" s="1273"/>
      <c r="S5" s="555"/>
    </row>
    <row r="6" spans="1:19" s="556" customFormat="1" ht="15.75" customHeight="1" x14ac:dyDescent="0.25">
      <c r="A6" s="919" t="s">
        <v>16</v>
      </c>
      <c r="B6" s="920" t="s">
        <v>17</v>
      </c>
      <c r="C6" s="920" t="s">
        <v>18</v>
      </c>
      <c r="D6" s="920" t="s">
        <v>19</v>
      </c>
      <c r="E6" s="919" t="s">
        <v>20</v>
      </c>
      <c r="F6" s="919" t="s">
        <v>21</v>
      </c>
      <c r="G6" s="919" t="s">
        <v>22</v>
      </c>
      <c r="H6" s="920" t="s">
        <v>23</v>
      </c>
      <c r="I6" s="920" t="s">
        <v>24</v>
      </c>
      <c r="J6" s="919" t="s">
        <v>25</v>
      </c>
      <c r="K6" s="943" t="s">
        <v>26</v>
      </c>
      <c r="L6" s="943" t="s">
        <v>27</v>
      </c>
      <c r="M6" s="922" t="s">
        <v>28</v>
      </c>
      <c r="N6" s="922" t="s">
        <v>29</v>
      </c>
      <c r="O6" s="922" t="s">
        <v>30</v>
      </c>
      <c r="P6" s="922" t="s">
        <v>31</v>
      </c>
      <c r="Q6" s="919" t="s">
        <v>32</v>
      </c>
      <c r="R6" s="927" t="s">
        <v>33</v>
      </c>
      <c r="S6" s="555"/>
    </row>
    <row r="7" spans="1:19" s="554" customFormat="1" ht="409.5" x14ac:dyDescent="0.25">
      <c r="A7" s="447">
        <v>1</v>
      </c>
      <c r="B7" s="448">
        <v>2</v>
      </c>
      <c r="C7" s="448">
        <v>2</v>
      </c>
      <c r="D7" s="448">
        <v>12</v>
      </c>
      <c r="E7" s="485" t="s">
        <v>4320</v>
      </c>
      <c r="F7" s="449" t="s">
        <v>4321</v>
      </c>
      <c r="G7" s="448" t="s">
        <v>4322</v>
      </c>
      <c r="H7" s="448" t="s">
        <v>2048</v>
      </c>
      <c r="I7" s="448" t="s">
        <v>4323</v>
      </c>
      <c r="J7" s="449" t="s">
        <v>4324</v>
      </c>
      <c r="K7" s="448" t="s">
        <v>73</v>
      </c>
      <c r="L7" s="448" t="s">
        <v>73</v>
      </c>
      <c r="M7" s="450">
        <v>450000</v>
      </c>
      <c r="N7" s="450">
        <v>450000</v>
      </c>
      <c r="O7" s="450">
        <f>M7</f>
        <v>450000</v>
      </c>
      <c r="P7" s="450">
        <f>N7</f>
        <v>450000</v>
      </c>
      <c r="Q7" s="916" t="s">
        <v>4325</v>
      </c>
      <c r="R7" s="912" t="s">
        <v>4326</v>
      </c>
    </row>
    <row r="8" spans="1:19" s="554" customFormat="1" ht="191.25" customHeight="1" x14ac:dyDescent="0.25">
      <c r="A8" s="455">
        <v>2</v>
      </c>
      <c r="B8" s="448">
        <v>3</v>
      </c>
      <c r="C8" s="448" t="s">
        <v>4327</v>
      </c>
      <c r="D8" s="448">
        <v>10</v>
      </c>
      <c r="E8" s="449" t="s">
        <v>4332</v>
      </c>
      <c r="F8" s="449" t="s">
        <v>4328</v>
      </c>
      <c r="G8" s="448" t="s">
        <v>4329</v>
      </c>
      <c r="H8" s="448" t="s">
        <v>4330</v>
      </c>
      <c r="I8" s="448" t="s">
        <v>4333</v>
      </c>
      <c r="J8" s="449" t="s">
        <v>4334</v>
      </c>
      <c r="K8" s="448" t="s">
        <v>89</v>
      </c>
      <c r="L8" s="448" t="s">
        <v>935</v>
      </c>
      <c r="M8" s="926">
        <v>179572</v>
      </c>
      <c r="N8" s="926">
        <v>0</v>
      </c>
      <c r="O8" s="457">
        <v>179572</v>
      </c>
      <c r="P8" s="457">
        <v>0</v>
      </c>
      <c r="Q8" s="448" t="s">
        <v>4325</v>
      </c>
      <c r="R8" s="912" t="s">
        <v>4326</v>
      </c>
    </row>
    <row r="9" spans="1:19" s="493" customFormat="1" ht="255" x14ac:dyDescent="0.25">
      <c r="A9" s="451">
        <v>3</v>
      </c>
      <c r="B9" s="452">
        <v>1</v>
      </c>
      <c r="C9" s="452">
        <v>3</v>
      </c>
      <c r="D9" s="452">
        <v>13</v>
      </c>
      <c r="E9" s="453" t="s">
        <v>4335</v>
      </c>
      <c r="F9" s="453" t="s">
        <v>4336</v>
      </c>
      <c r="G9" s="452" t="s">
        <v>4337</v>
      </c>
      <c r="H9" s="452" t="s">
        <v>190</v>
      </c>
      <c r="I9" s="452">
        <v>2</v>
      </c>
      <c r="J9" s="453" t="s">
        <v>4338</v>
      </c>
      <c r="K9" s="448" t="s">
        <v>73</v>
      </c>
      <c r="L9" s="448" t="s">
        <v>379</v>
      </c>
      <c r="M9" s="918">
        <v>45000</v>
      </c>
      <c r="N9" s="918">
        <v>45000</v>
      </c>
      <c r="O9" s="454">
        <f>M9</f>
        <v>45000</v>
      </c>
      <c r="P9" s="454">
        <f t="shared" ref="P9" si="0">N9</f>
        <v>45000</v>
      </c>
      <c r="Q9" s="452" t="s">
        <v>4325</v>
      </c>
      <c r="R9" s="914" t="s">
        <v>4326</v>
      </c>
    </row>
    <row r="10" spans="1:19" s="520" customFormat="1" ht="285" x14ac:dyDescent="0.25">
      <c r="A10" s="455">
        <v>4</v>
      </c>
      <c r="B10" s="456">
        <v>1</v>
      </c>
      <c r="C10" s="448">
        <v>1</v>
      </c>
      <c r="D10" s="448">
        <v>6</v>
      </c>
      <c r="E10" s="449" t="s">
        <v>4339</v>
      </c>
      <c r="F10" s="449" t="s">
        <v>4340</v>
      </c>
      <c r="G10" s="449" t="s">
        <v>4341</v>
      </c>
      <c r="H10" s="448" t="s">
        <v>3626</v>
      </c>
      <c r="I10" s="448" t="s">
        <v>4343</v>
      </c>
      <c r="J10" s="449" t="s">
        <v>4344</v>
      </c>
      <c r="K10" s="448" t="s">
        <v>127</v>
      </c>
      <c r="L10" s="448" t="s">
        <v>127</v>
      </c>
      <c r="M10" s="457">
        <v>13300</v>
      </c>
      <c r="N10" s="457">
        <v>159560</v>
      </c>
      <c r="O10" s="457">
        <v>13300</v>
      </c>
      <c r="P10" s="457">
        <v>159560</v>
      </c>
      <c r="Q10" s="449" t="s">
        <v>4342</v>
      </c>
      <c r="R10" s="449" t="s">
        <v>4326</v>
      </c>
    </row>
    <row r="11" spans="1:19" s="520" customFormat="1" ht="409.5" x14ac:dyDescent="0.25">
      <c r="A11" s="455">
        <v>5</v>
      </c>
      <c r="B11" s="448">
        <v>1</v>
      </c>
      <c r="C11" s="448">
        <v>1</v>
      </c>
      <c r="D11" s="448">
        <v>6</v>
      </c>
      <c r="E11" s="449" t="s">
        <v>4345</v>
      </c>
      <c r="F11" s="449" t="s">
        <v>4349</v>
      </c>
      <c r="G11" s="448" t="s">
        <v>4346</v>
      </c>
      <c r="H11" s="448" t="s">
        <v>4347</v>
      </c>
      <c r="I11" s="448" t="s">
        <v>4348</v>
      </c>
      <c r="J11" s="449" t="s">
        <v>4350</v>
      </c>
      <c r="K11" s="448" t="s">
        <v>161</v>
      </c>
      <c r="L11" s="448" t="s">
        <v>547</v>
      </c>
      <c r="M11" s="911">
        <v>64900</v>
      </c>
      <c r="N11" s="911">
        <v>179890</v>
      </c>
      <c r="O11" s="911">
        <v>64900</v>
      </c>
      <c r="P11" s="911">
        <v>179890</v>
      </c>
      <c r="Q11" s="448" t="s">
        <v>4342</v>
      </c>
      <c r="R11" s="912" t="s">
        <v>4326</v>
      </c>
    </row>
    <row r="12" spans="1:19" s="520" customFormat="1" ht="180" x14ac:dyDescent="0.25">
      <c r="A12" s="458">
        <v>6</v>
      </c>
      <c r="B12" s="448">
        <v>3</v>
      </c>
      <c r="C12" s="448" t="s">
        <v>4327</v>
      </c>
      <c r="D12" s="448">
        <v>10</v>
      </c>
      <c r="E12" s="449" t="s">
        <v>6374</v>
      </c>
      <c r="F12" s="449" t="s">
        <v>6375</v>
      </c>
      <c r="G12" s="448" t="s">
        <v>1315</v>
      </c>
      <c r="H12" s="448" t="s">
        <v>37</v>
      </c>
      <c r="I12" s="448">
        <v>3</v>
      </c>
      <c r="J12" s="449" t="s">
        <v>6376</v>
      </c>
      <c r="K12" s="448" t="s">
        <v>127</v>
      </c>
      <c r="L12" s="448" t="s">
        <v>81</v>
      </c>
      <c r="M12" s="450">
        <v>280000</v>
      </c>
      <c r="N12" s="450">
        <v>600000</v>
      </c>
      <c r="O12" s="450">
        <f>M12</f>
        <v>280000</v>
      </c>
      <c r="P12" s="450">
        <f>N12</f>
        <v>600000</v>
      </c>
      <c r="Q12" s="448" t="s">
        <v>6377</v>
      </c>
      <c r="R12" s="915" t="s">
        <v>4326</v>
      </c>
    </row>
    <row r="13" spans="1:19" s="493" customFormat="1" ht="300" x14ac:dyDescent="0.25">
      <c r="A13" s="451">
        <v>7</v>
      </c>
      <c r="B13" s="452">
        <v>6</v>
      </c>
      <c r="C13" s="452">
        <v>1</v>
      </c>
      <c r="D13" s="452">
        <v>6</v>
      </c>
      <c r="E13" s="453" t="s">
        <v>4351</v>
      </c>
      <c r="F13" s="453" t="s">
        <v>4352</v>
      </c>
      <c r="G13" s="452" t="s">
        <v>4353</v>
      </c>
      <c r="H13" s="452" t="s">
        <v>4354</v>
      </c>
      <c r="I13" s="459" t="s">
        <v>4355</v>
      </c>
      <c r="J13" s="453" t="s">
        <v>4356</v>
      </c>
      <c r="K13" s="448" t="s">
        <v>547</v>
      </c>
      <c r="L13" s="448" t="s">
        <v>547</v>
      </c>
      <c r="M13" s="454">
        <v>1800000</v>
      </c>
      <c r="N13" s="454">
        <v>2000000</v>
      </c>
      <c r="O13" s="454">
        <v>1800000</v>
      </c>
      <c r="P13" s="454">
        <v>2000000</v>
      </c>
      <c r="Q13" s="452" t="s">
        <v>4357</v>
      </c>
      <c r="R13" s="914" t="s">
        <v>4326</v>
      </c>
    </row>
    <row r="14" spans="1:19" s="520" customFormat="1" ht="409.5" x14ac:dyDescent="0.25">
      <c r="A14" s="458">
        <v>8</v>
      </c>
      <c r="B14" s="448">
        <v>6</v>
      </c>
      <c r="C14" s="448">
        <v>5</v>
      </c>
      <c r="D14" s="448">
        <v>11</v>
      </c>
      <c r="E14" s="449" t="s">
        <v>4358</v>
      </c>
      <c r="F14" s="449" t="s">
        <v>4359</v>
      </c>
      <c r="G14" s="448" t="s">
        <v>176</v>
      </c>
      <c r="H14" s="448" t="s">
        <v>1823</v>
      </c>
      <c r="I14" s="448">
        <v>1</v>
      </c>
      <c r="J14" s="460" t="s">
        <v>4360</v>
      </c>
      <c r="K14" s="448"/>
      <c r="L14" s="448" t="s">
        <v>478</v>
      </c>
      <c r="M14" s="450">
        <v>0</v>
      </c>
      <c r="N14" s="450">
        <v>200000</v>
      </c>
      <c r="O14" s="450">
        <f>M14</f>
        <v>0</v>
      </c>
      <c r="P14" s="450">
        <f>N14</f>
        <v>200000</v>
      </c>
      <c r="Q14" s="448" t="s">
        <v>4357</v>
      </c>
      <c r="R14" s="915" t="s">
        <v>4326</v>
      </c>
    </row>
    <row r="15" spans="1:19" s="520" customFormat="1" ht="360" x14ac:dyDescent="0.25">
      <c r="A15" s="458">
        <v>9</v>
      </c>
      <c r="B15" s="448">
        <v>1</v>
      </c>
      <c r="C15" s="448">
        <v>1</v>
      </c>
      <c r="D15" s="448">
        <v>6</v>
      </c>
      <c r="E15" s="449" t="s">
        <v>4361</v>
      </c>
      <c r="F15" s="449" t="s">
        <v>4362</v>
      </c>
      <c r="G15" s="448" t="s">
        <v>1164</v>
      </c>
      <c r="H15" s="448" t="s">
        <v>1507</v>
      </c>
      <c r="I15" s="448">
        <v>6</v>
      </c>
      <c r="J15" s="449" t="s">
        <v>4363</v>
      </c>
      <c r="K15" s="448" t="s">
        <v>478</v>
      </c>
      <c r="L15" s="448" t="s">
        <v>478</v>
      </c>
      <c r="M15" s="450">
        <v>45000</v>
      </c>
      <c r="N15" s="450">
        <v>45000</v>
      </c>
      <c r="O15" s="450">
        <f t="shared" ref="O15:P22" si="1">M15</f>
        <v>45000</v>
      </c>
      <c r="P15" s="450">
        <f t="shared" si="1"/>
        <v>45000</v>
      </c>
      <c r="Q15" s="448" t="s">
        <v>4357</v>
      </c>
      <c r="R15" s="915" t="s">
        <v>4326</v>
      </c>
    </row>
    <row r="16" spans="1:19" s="520" customFormat="1" ht="195" x14ac:dyDescent="0.25">
      <c r="A16" s="458">
        <v>10</v>
      </c>
      <c r="B16" s="448">
        <v>1</v>
      </c>
      <c r="C16" s="448">
        <v>2</v>
      </c>
      <c r="D16" s="448">
        <v>12</v>
      </c>
      <c r="E16" s="449" t="s">
        <v>4364</v>
      </c>
      <c r="F16" s="449" t="s">
        <v>4365</v>
      </c>
      <c r="G16" s="448" t="s">
        <v>1543</v>
      </c>
      <c r="H16" s="448" t="s">
        <v>71</v>
      </c>
      <c r="I16" s="448">
        <v>8</v>
      </c>
      <c r="J16" s="925" t="s">
        <v>4366</v>
      </c>
      <c r="K16" s="448" t="s">
        <v>4367</v>
      </c>
      <c r="L16" s="448" t="s">
        <v>4367</v>
      </c>
      <c r="M16" s="450">
        <v>150000</v>
      </c>
      <c r="N16" s="450">
        <v>150000</v>
      </c>
      <c r="O16" s="450">
        <f t="shared" si="1"/>
        <v>150000</v>
      </c>
      <c r="P16" s="450">
        <f t="shared" si="1"/>
        <v>150000</v>
      </c>
      <c r="Q16" s="448" t="s">
        <v>4357</v>
      </c>
      <c r="R16" s="915" t="s">
        <v>4326</v>
      </c>
    </row>
    <row r="17" spans="1:18" s="520" customFormat="1" ht="195" x14ac:dyDescent="0.25">
      <c r="A17" s="458">
        <v>11</v>
      </c>
      <c r="B17" s="448">
        <v>1</v>
      </c>
      <c r="C17" s="448">
        <v>1</v>
      </c>
      <c r="D17" s="448">
        <v>6</v>
      </c>
      <c r="E17" s="449" t="s">
        <v>4368</v>
      </c>
      <c r="F17" s="449" t="s">
        <v>4369</v>
      </c>
      <c r="G17" s="448" t="s">
        <v>1528</v>
      </c>
      <c r="H17" s="448" t="s">
        <v>1823</v>
      </c>
      <c r="I17" s="448">
        <v>6</v>
      </c>
      <c r="J17" s="449" t="s">
        <v>4370</v>
      </c>
      <c r="K17" s="448" t="s">
        <v>4371</v>
      </c>
      <c r="L17" s="448" t="s">
        <v>4371</v>
      </c>
      <c r="M17" s="450">
        <v>150000</v>
      </c>
      <c r="N17" s="450">
        <v>150000</v>
      </c>
      <c r="O17" s="450">
        <f t="shared" si="1"/>
        <v>150000</v>
      </c>
      <c r="P17" s="450">
        <f>N17</f>
        <v>150000</v>
      </c>
      <c r="Q17" s="448" t="s">
        <v>4357</v>
      </c>
      <c r="R17" s="915" t="s">
        <v>4326</v>
      </c>
    </row>
    <row r="18" spans="1:18" s="520" customFormat="1" ht="120" x14ac:dyDescent="0.25">
      <c r="A18" s="458">
        <v>12</v>
      </c>
      <c r="B18" s="448">
        <v>1</v>
      </c>
      <c r="C18" s="448">
        <v>4</v>
      </c>
      <c r="D18" s="448">
        <v>2</v>
      </c>
      <c r="E18" s="449" t="s">
        <v>4372</v>
      </c>
      <c r="F18" s="449" t="s">
        <v>4373</v>
      </c>
      <c r="G18" s="448" t="s">
        <v>4374</v>
      </c>
      <c r="H18" s="448" t="s">
        <v>2945</v>
      </c>
      <c r="I18" s="448">
        <v>1500</v>
      </c>
      <c r="J18" s="449" t="s">
        <v>4375</v>
      </c>
      <c r="K18" s="448" t="s">
        <v>161</v>
      </c>
      <c r="L18" s="448"/>
      <c r="M18" s="450">
        <v>22632</v>
      </c>
      <c r="N18" s="450"/>
      <c r="O18" s="450">
        <f t="shared" si="1"/>
        <v>22632</v>
      </c>
      <c r="P18" s="450">
        <v>0</v>
      </c>
      <c r="Q18" s="448" t="s">
        <v>4376</v>
      </c>
      <c r="R18" s="912" t="s">
        <v>4326</v>
      </c>
    </row>
    <row r="19" spans="1:18" s="520" customFormat="1" ht="135" x14ac:dyDescent="0.25">
      <c r="A19" s="458">
        <v>13</v>
      </c>
      <c r="B19" s="448">
        <v>1</v>
      </c>
      <c r="C19" s="448" t="s">
        <v>4377</v>
      </c>
      <c r="D19" s="448">
        <v>7</v>
      </c>
      <c r="E19" s="449" t="s">
        <v>4378</v>
      </c>
      <c r="F19" s="449" t="s">
        <v>4379</v>
      </c>
      <c r="G19" s="448" t="s">
        <v>4380</v>
      </c>
      <c r="H19" s="448" t="s">
        <v>1507</v>
      </c>
      <c r="I19" s="448">
        <v>2</v>
      </c>
      <c r="J19" s="448" t="s">
        <v>4381</v>
      </c>
      <c r="K19" s="448"/>
      <c r="L19" s="448" t="s">
        <v>547</v>
      </c>
      <c r="M19" s="450">
        <v>0</v>
      </c>
      <c r="N19" s="450">
        <v>15000</v>
      </c>
      <c r="O19" s="450">
        <f t="shared" si="1"/>
        <v>0</v>
      </c>
      <c r="P19" s="450">
        <f t="shared" si="1"/>
        <v>15000</v>
      </c>
      <c r="Q19" s="448" t="s">
        <v>4376</v>
      </c>
      <c r="R19" s="915" t="s">
        <v>4326</v>
      </c>
    </row>
    <row r="20" spans="1:18" s="520" customFormat="1" ht="120" x14ac:dyDescent="0.25">
      <c r="A20" s="458">
        <v>14</v>
      </c>
      <c r="B20" s="448">
        <v>1</v>
      </c>
      <c r="C20" s="448">
        <v>4</v>
      </c>
      <c r="D20" s="448">
        <v>2</v>
      </c>
      <c r="E20" s="449" t="s">
        <v>4382</v>
      </c>
      <c r="F20" s="449" t="s">
        <v>4383</v>
      </c>
      <c r="G20" s="448" t="s">
        <v>4384</v>
      </c>
      <c r="H20" s="448" t="s">
        <v>4385</v>
      </c>
      <c r="I20" s="448" t="s">
        <v>3366</v>
      </c>
      <c r="J20" s="449" t="s">
        <v>4375</v>
      </c>
      <c r="K20" s="448"/>
      <c r="L20" s="448" t="s">
        <v>161</v>
      </c>
      <c r="M20" s="450">
        <v>0</v>
      </c>
      <c r="N20" s="450">
        <v>150000</v>
      </c>
      <c r="O20" s="450">
        <f t="shared" si="1"/>
        <v>0</v>
      </c>
      <c r="P20" s="450">
        <f t="shared" si="1"/>
        <v>150000</v>
      </c>
      <c r="Q20" s="448" t="s">
        <v>4376</v>
      </c>
      <c r="R20" s="915" t="s">
        <v>4326</v>
      </c>
    </row>
    <row r="21" spans="1:18" s="520" customFormat="1" ht="345" x14ac:dyDescent="0.25">
      <c r="A21" s="458">
        <v>15</v>
      </c>
      <c r="B21" s="448">
        <v>6</v>
      </c>
      <c r="C21" s="448" t="s">
        <v>4245</v>
      </c>
      <c r="D21" s="448">
        <v>13</v>
      </c>
      <c r="E21" s="449" t="s">
        <v>4386</v>
      </c>
      <c r="F21" s="449" t="s">
        <v>4387</v>
      </c>
      <c r="G21" s="448" t="s">
        <v>400</v>
      </c>
      <c r="H21" s="448" t="s">
        <v>4388</v>
      </c>
      <c r="I21" s="448">
        <v>16</v>
      </c>
      <c r="J21" s="449" t="s">
        <v>4389</v>
      </c>
      <c r="K21" s="461" t="s">
        <v>935</v>
      </c>
      <c r="L21" s="448" t="s">
        <v>101</v>
      </c>
      <c r="M21" s="450">
        <v>0</v>
      </c>
      <c r="N21" s="450">
        <v>142000</v>
      </c>
      <c r="O21" s="450">
        <f t="shared" si="1"/>
        <v>0</v>
      </c>
      <c r="P21" s="450">
        <f t="shared" si="1"/>
        <v>142000</v>
      </c>
      <c r="Q21" s="448" t="s">
        <v>4376</v>
      </c>
      <c r="R21" s="915" t="s">
        <v>4326</v>
      </c>
    </row>
    <row r="22" spans="1:18" s="579" customFormat="1" ht="150" x14ac:dyDescent="0.25">
      <c r="A22" s="458">
        <v>16</v>
      </c>
      <c r="B22" s="448">
        <v>1</v>
      </c>
      <c r="C22" s="448">
        <v>4</v>
      </c>
      <c r="D22" s="448">
        <v>2</v>
      </c>
      <c r="E22" s="449" t="s">
        <v>4390</v>
      </c>
      <c r="F22" s="449" t="s">
        <v>4391</v>
      </c>
      <c r="G22" s="448" t="s">
        <v>4380</v>
      </c>
      <c r="H22" s="448" t="s">
        <v>1507</v>
      </c>
      <c r="I22" s="448">
        <v>6</v>
      </c>
      <c r="J22" s="449" t="s">
        <v>4392</v>
      </c>
      <c r="K22" s="448" t="s">
        <v>547</v>
      </c>
      <c r="L22" s="448" t="s">
        <v>547</v>
      </c>
      <c r="M22" s="450">
        <v>40000</v>
      </c>
      <c r="N22" s="450">
        <v>50000</v>
      </c>
      <c r="O22" s="450">
        <f t="shared" si="1"/>
        <v>40000</v>
      </c>
      <c r="P22" s="450">
        <f t="shared" si="1"/>
        <v>50000</v>
      </c>
      <c r="Q22" s="448" t="s">
        <v>4376</v>
      </c>
      <c r="R22" s="915" t="s">
        <v>4326</v>
      </c>
    </row>
    <row r="23" spans="1:18" s="493" customFormat="1" ht="135" x14ac:dyDescent="0.25">
      <c r="A23" s="451">
        <v>17</v>
      </c>
      <c r="B23" s="452">
        <v>1</v>
      </c>
      <c r="C23" s="452">
        <v>4</v>
      </c>
      <c r="D23" s="452">
        <v>2</v>
      </c>
      <c r="E23" s="453" t="s">
        <v>4393</v>
      </c>
      <c r="F23" s="453" t="s">
        <v>4394</v>
      </c>
      <c r="G23" s="452" t="s">
        <v>4380</v>
      </c>
      <c r="H23" s="452" t="s">
        <v>1507</v>
      </c>
      <c r="I23" s="452">
        <v>1</v>
      </c>
      <c r="J23" s="453" t="s">
        <v>4395</v>
      </c>
      <c r="K23" s="448" t="s">
        <v>101</v>
      </c>
      <c r="L23" s="461" t="s">
        <v>935</v>
      </c>
      <c r="M23" s="462">
        <v>13117.2</v>
      </c>
      <c r="N23" s="918">
        <v>0</v>
      </c>
      <c r="O23" s="463">
        <v>13117.2</v>
      </c>
      <c r="P23" s="454">
        <v>0</v>
      </c>
      <c r="Q23" s="452" t="s">
        <v>4376</v>
      </c>
      <c r="R23" s="914" t="s">
        <v>4326</v>
      </c>
    </row>
    <row r="24" spans="1:18" s="520" customFormat="1" ht="315" x14ac:dyDescent="0.25">
      <c r="A24" s="455">
        <v>18</v>
      </c>
      <c r="B24" s="448">
        <v>1</v>
      </c>
      <c r="C24" s="448">
        <v>4</v>
      </c>
      <c r="D24" s="448">
        <v>2</v>
      </c>
      <c r="E24" s="449" t="s">
        <v>4396</v>
      </c>
      <c r="F24" s="449" t="s">
        <v>4397</v>
      </c>
      <c r="G24" s="448" t="s">
        <v>4329</v>
      </c>
      <c r="H24" s="448" t="s">
        <v>4330</v>
      </c>
      <c r="I24" s="448">
        <v>4</v>
      </c>
      <c r="J24" s="449" t="s">
        <v>4398</v>
      </c>
      <c r="K24" s="448" t="s">
        <v>4331</v>
      </c>
      <c r="L24" s="448" t="s">
        <v>4399</v>
      </c>
      <c r="M24" s="911">
        <v>184239.49</v>
      </c>
      <c r="N24" s="911">
        <v>200000</v>
      </c>
      <c r="O24" s="457">
        <f>M24</f>
        <v>184239.49</v>
      </c>
      <c r="P24" s="457">
        <f>N24</f>
        <v>200000</v>
      </c>
      <c r="Q24" s="448" t="s">
        <v>4376</v>
      </c>
      <c r="R24" s="912" t="s">
        <v>4326</v>
      </c>
    </row>
    <row r="25" spans="1:18" s="493" customFormat="1" ht="195" x14ac:dyDescent="0.25">
      <c r="A25" s="451">
        <v>19</v>
      </c>
      <c r="B25" s="452">
        <v>1</v>
      </c>
      <c r="C25" s="452">
        <v>4</v>
      </c>
      <c r="D25" s="452">
        <v>2</v>
      </c>
      <c r="E25" s="453" t="s">
        <v>4400</v>
      </c>
      <c r="F25" s="453" t="s">
        <v>4401</v>
      </c>
      <c r="G25" s="452" t="s">
        <v>3278</v>
      </c>
      <c r="H25" s="452" t="s">
        <v>1823</v>
      </c>
      <c r="I25" s="452">
        <v>2</v>
      </c>
      <c r="J25" s="453" t="s">
        <v>4402</v>
      </c>
      <c r="K25" s="448" t="s">
        <v>89</v>
      </c>
      <c r="L25" s="448" t="s">
        <v>4367</v>
      </c>
      <c r="M25" s="918">
        <v>85653.65</v>
      </c>
      <c r="N25" s="918">
        <v>130000</v>
      </c>
      <c r="O25" s="454">
        <f t="shared" ref="O25:P36" si="2">M25</f>
        <v>85653.65</v>
      </c>
      <c r="P25" s="454">
        <f t="shared" si="2"/>
        <v>130000</v>
      </c>
      <c r="Q25" s="452" t="s">
        <v>4376</v>
      </c>
      <c r="R25" s="914" t="s">
        <v>4326</v>
      </c>
    </row>
    <row r="26" spans="1:18" s="520" customFormat="1" ht="195" x14ac:dyDescent="0.25">
      <c r="A26" s="458">
        <v>20</v>
      </c>
      <c r="B26" s="448">
        <v>1</v>
      </c>
      <c r="C26" s="448">
        <v>4</v>
      </c>
      <c r="D26" s="448">
        <v>2</v>
      </c>
      <c r="E26" s="449" t="s">
        <v>4403</v>
      </c>
      <c r="F26" s="449" t="s">
        <v>4404</v>
      </c>
      <c r="G26" s="448" t="s">
        <v>400</v>
      </c>
      <c r="H26" s="449" t="s">
        <v>4405</v>
      </c>
      <c r="I26" s="448">
        <v>2</v>
      </c>
      <c r="J26" s="449" t="s">
        <v>4406</v>
      </c>
      <c r="K26" s="448" t="s">
        <v>161</v>
      </c>
      <c r="L26" s="448" t="s">
        <v>127</v>
      </c>
      <c r="M26" s="450">
        <v>175000</v>
      </c>
      <c r="N26" s="450">
        <v>175000</v>
      </c>
      <c r="O26" s="450">
        <f t="shared" si="2"/>
        <v>175000</v>
      </c>
      <c r="P26" s="450">
        <f t="shared" si="2"/>
        <v>175000</v>
      </c>
      <c r="Q26" s="448" t="s">
        <v>4376</v>
      </c>
      <c r="R26" s="915" t="s">
        <v>4326</v>
      </c>
    </row>
    <row r="27" spans="1:18" s="520" customFormat="1" ht="120" x14ac:dyDescent="0.25">
      <c r="A27" s="458">
        <v>21</v>
      </c>
      <c r="B27" s="448">
        <v>1</v>
      </c>
      <c r="C27" s="448">
        <v>4</v>
      </c>
      <c r="D27" s="448">
        <v>2</v>
      </c>
      <c r="E27" s="449" t="s">
        <v>4407</v>
      </c>
      <c r="F27" s="449" t="s">
        <v>4408</v>
      </c>
      <c r="G27" s="448" t="s">
        <v>4380</v>
      </c>
      <c r="H27" s="448" t="s">
        <v>1810</v>
      </c>
      <c r="I27" s="448">
        <v>1</v>
      </c>
      <c r="J27" s="449" t="s">
        <v>4409</v>
      </c>
      <c r="K27" s="461" t="s">
        <v>935</v>
      </c>
      <c r="L27" s="448" t="s">
        <v>547</v>
      </c>
      <c r="M27" s="450">
        <v>0</v>
      </c>
      <c r="N27" s="450">
        <v>40000</v>
      </c>
      <c r="O27" s="450">
        <f t="shared" si="2"/>
        <v>0</v>
      </c>
      <c r="P27" s="450">
        <f t="shared" si="2"/>
        <v>40000</v>
      </c>
      <c r="Q27" s="448" t="s">
        <v>4376</v>
      </c>
      <c r="R27" s="912" t="s">
        <v>4326</v>
      </c>
    </row>
    <row r="28" spans="1:18" s="520" customFormat="1" ht="120" x14ac:dyDescent="0.25">
      <c r="A28" s="458">
        <v>22</v>
      </c>
      <c r="B28" s="448">
        <v>1</v>
      </c>
      <c r="C28" s="448">
        <v>1</v>
      </c>
      <c r="D28" s="448">
        <v>6</v>
      </c>
      <c r="E28" s="449" t="s">
        <v>4410</v>
      </c>
      <c r="F28" s="464" t="s">
        <v>4411</v>
      </c>
      <c r="G28" s="448" t="s">
        <v>4380</v>
      </c>
      <c r="H28" s="448" t="s">
        <v>4412</v>
      </c>
      <c r="I28" s="448">
        <v>6</v>
      </c>
      <c r="J28" s="928" t="s">
        <v>4413</v>
      </c>
      <c r="K28" s="448" t="s">
        <v>547</v>
      </c>
      <c r="L28" s="448" t="s">
        <v>547</v>
      </c>
      <c r="M28" s="450">
        <v>43275</v>
      </c>
      <c r="N28" s="450">
        <v>90000</v>
      </c>
      <c r="O28" s="450">
        <f t="shared" si="2"/>
        <v>43275</v>
      </c>
      <c r="P28" s="450">
        <f>N28</f>
        <v>90000</v>
      </c>
      <c r="Q28" s="448" t="s">
        <v>4376</v>
      </c>
      <c r="R28" s="912" t="s">
        <v>4414</v>
      </c>
    </row>
    <row r="29" spans="1:18" s="520" customFormat="1" ht="195" x14ac:dyDescent="0.25">
      <c r="A29" s="458">
        <v>23</v>
      </c>
      <c r="B29" s="448">
        <v>1</v>
      </c>
      <c r="C29" s="448">
        <v>4</v>
      </c>
      <c r="D29" s="448">
        <v>2</v>
      </c>
      <c r="E29" s="449" t="s">
        <v>4415</v>
      </c>
      <c r="F29" s="449" t="s">
        <v>4416</v>
      </c>
      <c r="G29" s="448" t="s">
        <v>4380</v>
      </c>
      <c r="H29" s="448" t="s">
        <v>86</v>
      </c>
      <c r="I29" s="448">
        <v>6</v>
      </c>
      <c r="J29" s="925" t="s">
        <v>4417</v>
      </c>
      <c r="K29" s="448" t="s">
        <v>124</v>
      </c>
      <c r="L29" s="448" t="s">
        <v>124</v>
      </c>
      <c r="M29" s="450">
        <v>180000</v>
      </c>
      <c r="N29" s="450">
        <v>180000</v>
      </c>
      <c r="O29" s="450">
        <f t="shared" si="2"/>
        <v>180000</v>
      </c>
      <c r="P29" s="450">
        <f t="shared" si="2"/>
        <v>180000</v>
      </c>
      <c r="Q29" s="448" t="s">
        <v>4376</v>
      </c>
      <c r="R29" s="915" t="s">
        <v>4326</v>
      </c>
    </row>
    <row r="30" spans="1:18" s="520" customFormat="1" ht="270" x14ac:dyDescent="0.25">
      <c r="A30" s="458">
        <v>24</v>
      </c>
      <c r="B30" s="448">
        <v>1</v>
      </c>
      <c r="C30" s="448">
        <v>1</v>
      </c>
      <c r="D30" s="448">
        <v>6</v>
      </c>
      <c r="E30" s="449" t="s">
        <v>4418</v>
      </c>
      <c r="F30" s="449" t="s">
        <v>4419</v>
      </c>
      <c r="G30" s="448" t="s">
        <v>4374</v>
      </c>
      <c r="H30" s="448" t="s">
        <v>4420</v>
      </c>
      <c r="I30" s="448" t="s">
        <v>6315</v>
      </c>
      <c r="J30" s="449" t="s">
        <v>6316</v>
      </c>
      <c r="K30" s="448" t="s">
        <v>935</v>
      </c>
      <c r="L30" s="461" t="s">
        <v>127</v>
      </c>
      <c r="M30" s="450">
        <v>0</v>
      </c>
      <c r="N30" s="450">
        <v>20000</v>
      </c>
      <c r="O30" s="450">
        <f t="shared" si="2"/>
        <v>0</v>
      </c>
      <c r="P30" s="450">
        <f t="shared" si="2"/>
        <v>20000</v>
      </c>
      <c r="Q30" s="448" t="s">
        <v>4421</v>
      </c>
      <c r="R30" s="912" t="s">
        <v>4326</v>
      </c>
    </row>
    <row r="31" spans="1:18" s="520" customFormat="1" ht="105" x14ac:dyDescent="0.25">
      <c r="A31" s="458">
        <v>25</v>
      </c>
      <c r="B31" s="448">
        <v>1</v>
      </c>
      <c r="C31" s="448">
        <v>1</v>
      </c>
      <c r="D31" s="448">
        <v>6</v>
      </c>
      <c r="E31" s="449" t="s">
        <v>4422</v>
      </c>
      <c r="F31" s="449" t="s">
        <v>4423</v>
      </c>
      <c r="G31" s="448" t="s">
        <v>4424</v>
      </c>
      <c r="H31" s="448" t="s">
        <v>1823</v>
      </c>
      <c r="I31" s="448">
        <v>1</v>
      </c>
      <c r="J31" s="449" t="s">
        <v>4425</v>
      </c>
      <c r="K31" s="461" t="s">
        <v>935</v>
      </c>
      <c r="L31" s="448" t="s">
        <v>101</v>
      </c>
      <c r="M31" s="450">
        <v>0</v>
      </c>
      <c r="N31" s="450">
        <v>157400</v>
      </c>
      <c r="O31" s="450">
        <f t="shared" si="2"/>
        <v>0</v>
      </c>
      <c r="P31" s="450">
        <f t="shared" si="2"/>
        <v>157400</v>
      </c>
      <c r="Q31" s="448" t="s">
        <v>4376</v>
      </c>
      <c r="R31" s="915" t="s">
        <v>4326</v>
      </c>
    </row>
    <row r="32" spans="1:18" s="520" customFormat="1" ht="255" x14ac:dyDescent="0.25">
      <c r="A32" s="458">
        <v>26</v>
      </c>
      <c r="B32" s="448">
        <v>1</v>
      </c>
      <c r="C32" s="448">
        <v>1</v>
      </c>
      <c r="D32" s="448">
        <v>6</v>
      </c>
      <c r="E32" s="449" t="s">
        <v>4426</v>
      </c>
      <c r="F32" s="449" t="s">
        <v>4427</v>
      </c>
      <c r="G32" s="448" t="s">
        <v>4374</v>
      </c>
      <c r="H32" s="448" t="s">
        <v>4428</v>
      </c>
      <c r="I32" s="448" t="s">
        <v>6315</v>
      </c>
      <c r="J32" s="449" t="s">
        <v>4429</v>
      </c>
      <c r="K32" s="461" t="s">
        <v>935</v>
      </c>
      <c r="L32" s="448" t="s">
        <v>127</v>
      </c>
      <c r="M32" s="450">
        <v>0</v>
      </c>
      <c r="N32" s="450">
        <v>20000</v>
      </c>
      <c r="O32" s="450">
        <f t="shared" si="2"/>
        <v>0</v>
      </c>
      <c r="P32" s="450">
        <f t="shared" si="2"/>
        <v>20000</v>
      </c>
      <c r="Q32" s="448" t="s">
        <v>4421</v>
      </c>
      <c r="R32" s="912" t="s">
        <v>4326</v>
      </c>
    </row>
    <row r="33" spans="1:25" s="520" customFormat="1" ht="165" x14ac:dyDescent="0.25">
      <c r="A33" s="458">
        <v>27</v>
      </c>
      <c r="B33" s="448">
        <v>1</v>
      </c>
      <c r="C33" s="448">
        <v>4</v>
      </c>
      <c r="D33" s="448">
        <v>7</v>
      </c>
      <c r="E33" s="449" t="s">
        <v>4430</v>
      </c>
      <c r="F33" s="449" t="s">
        <v>4431</v>
      </c>
      <c r="G33" s="448" t="s">
        <v>1528</v>
      </c>
      <c r="H33" s="448" t="s">
        <v>1823</v>
      </c>
      <c r="I33" s="448">
        <v>1</v>
      </c>
      <c r="J33" s="466" t="s">
        <v>4432</v>
      </c>
      <c r="K33" s="448" t="s">
        <v>127</v>
      </c>
      <c r="L33" s="448"/>
      <c r="M33" s="450">
        <v>80000</v>
      </c>
      <c r="N33" s="450">
        <v>0</v>
      </c>
      <c r="O33" s="450">
        <f t="shared" si="2"/>
        <v>80000</v>
      </c>
      <c r="P33" s="450">
        <f t="shared" si="2"/>
        <v>0</v>
      </c>
      <c r="Q33" s="448" t="s">
        <v>4376</v>
      </c>
      <c r="R33" s="915" t="s">
        <v>4326</v>
      </c>
    </row>
    <row r="34" spans="1:25" s="520" customFormat="1" ht="165" x14ac:dyDescent="0.25">
      <c r="A34" s="458">
        <v>28</v>
      </c>
      <c r="B34" s="448">
        <v>1</v>
      </c>
      <c r="C34" s="448">
        <v>1.4</v>
      </c>
      <c r="D34" s="448">
        <v>7</v>
      </c>
      <c r="E34" s="449" t="s">
        <v>4433</v>
      </c>
      <c r="F34" s="449" t="s">
        <v>4434</v>
      </c>
      <c r="G34" s="448" t="s">
        <v>400</v>
      </c>
      <c r="H34" s="448" t="s">
        <v>4435</v>
      </c>
      <c r="I34" s="448">
        <v>1</v>
      </c>
      <c r="J34" s="449" t="s">
        <v>4436</v>
      </c>
      <c r="K34" s="448"/>
      <c r="L34" s="448" t="s">
        <v>127</v>
      </c>
      <c r="M34" s="450">
        <v>0</v>
      </c>
      <c r="N34" s="450">
        <v>120000</v>
      </c>
      <c r="O34" s="450">
        <f t="shared" si="2"/>
        <v>0</v>
      </c>
      <c r="P34" s="450">
        <f t="shared" si="2"/>
        <v>120000</v>
      </c>
      <c r="Q34" s="448" t="s">
        <v>4376</v>
      </c>
      <c r="R34" s="915" t="s">
        <v>4326</v>
      </c>
    </row>
    <row r="35" spans="1:25" s="520" customFormat="1" ht="120" x14ac:dyDescent="0.25">
      <c r="A35" s="458">
        <v>29</v>
      </c>
      <c r="B35" s="448">
        <v>1</v>
      </c>
      <c r="C35" s="448">
        <v>1</v>
      </c>
      <c r="D35" s="448">
        <v>6</v>
      </c>
      <c r="E35" s="449" t="s">
        <v>4437</v>
      </c>
      <c r="F35" s="449" t="s">
        <v>4438</v>
      </c>
      <c r="G35" s="448" t="s">
        <v>4439</v>
      </c>
      <c r="H35" s="448" t="s">
        <v>1507</v>
      </c>
      <c r="I35" s="448">
        <v>3</v>
      </c>
      <c r="J35" s="449" t="s">
        <v>4440</v>
      </c>
      <c r="K35" s="448"/>
      <c r="L35" s="448" t="s">
        <v>101</v>
      </c>
      <c r="M35" s="450">
        <v>0</v>
      </c>
      <c r="N35" s="450">
        <v>71261</v>
      </c>
      <c r="O35" s="450">
        <f t="shared" si="2"/>
        <v>0</v>
      </c>
      <c r="P35" s="450">
        <f t="shared" si="2"/>
        <v>71261</v>
      </c>
      <c r="Q35" s="448" t="s">
        <v>4376</v>
      </c>
      <c r="R35" s="912" t="s">
        <v>4326</v>
      </c>
    </row>
    <row r="36" spans="1:25" s="575" customFormat="1" ht="300" x14ac:dyDescent="0.25">
      <c r="A36" s="458">
        <v>30</v>
      </c>
      <c r="B36" s="448">
        <v>1</v>
      </c>
      <c r="C36" s="448">
        <v>1</v>
      </c>
      <c r="D36" s="448">
        <v>6</v>
      </c>
      <c r="E36" s="449" t="s">
        <v>4441</v>
      </c>
      <c r="F36" s="467" t="s">
        <v>4442</v>
      </c>
      <c r="G36" s="448" t="s">
        <v>4443</v>
      </c>
      <c r="H36" s="448" t="s">
        <v>4444</v>
      </c>
      <c r="I36" s="448" t="s">
        <v>4445</v>
      </c>
      <c r="J36" s="449" t="s">
        <v>4446</v>
      </c>
      <c r="K36" s="448" t="s">
        <v>487</v>
      </c>
      <c r="L36" s="448"/>
      <c r="M36" s="450">
        <v>488500</v>
      </c>
      <c r="N36" s="450">
        <v>0</v>
      </c>
      <c r="O36" s="450">
        <f t="shared" si="2"/>
        <v>488500</v>
      </c>
      <c r="P36" s="450">
        <f>N36</f>
        <v>0</v>
      </c>
      <c r="Q36" s="448" t="s">
        <v>4357</v>
      </c>
      <c r="R36" s="915" t="s">
        <v>4326</v>
      </c>
      <c r="S36" s="468"/>
      <c r="T36" s="468"/>
      <c r="U36" s="468"/>
      <c r="V36" s="468"/>
      <c r="W36" s="468"/>
      <c r="X36" s="468"/>
      <c r="Y36" s="468"/>
    </row>
    <row r="37" spans="1:25" s="520" customFormat="1" ht="247.5" customHeight="1" x14ac:dyDescent="0.25">
      <c r="A37" s="455">
        <v>31</v>
      </c>
      <c r="B37" s="448">
        <v>1</v>
      </c>
      <c r="C37" s="469" t="s">
        <v>4447</v>
      </c>
      <c r="D37" s="448">
        <v>3</v>
      </c>
      <c r="E37" s="449" t="s">
        <v>4448</v>
      </c>
      <c r="F37" s="449" t="s">
        <v>4449</v>
      </c>
      <c r="G37" s="448" t="s">
        <v>400</v>
      </c>
      <c r="H37" s="448" t="s">
        <v>4388</v>
      </c>
      <c r="I37" s="448">
        <v>2</v>
      </c>
      <c r="J37" s="449" t="s">
        <v>4451</v>
      </c>
      <c r="K37" s="461" t="s">
        <v>935</v>
      </c>
      <c r="L37" s="448" t="s">
        <v>127</v>
      </c>
      <c r="M37" s="450">
        <v>0</v>
      </c>
      <c r="N37" s="450">
        <v>95000</v>
      </c>
      <c r="O37" s="450">
        <v>0</v>
      </c>
      <c r="P37" s="450">
        <v>95000</v>
      </c>
      <c r="Q37" s="448" t="s">
        <v>4450</v>
      </c>
      <c r="R37" s="912" t="s">
        <v>4326</v>
      </c>
      <c r="S37" s="399"/>
      <c r="T37" s="399"/>
      <c r="U37" s="399"/>
      <c r="V37" s="399"/>
      <c r="W37" s="399"/>
      <c r="X37" s="399"/>
      <c r="Y37" s="399"/>
    </row>
    <row r="38" spans="1:25" s="554" customFormat="1" ht="210" x14ac:dyDescent="0.25">
      <c r="A38" s="448">
        <v>32</v>
      </c>
      <c r="B38" s="448">
        <v>2</v>
      </c>
      <c r="C38" s="448" t="s">
        <v>89</v>
      </c>
      <c r="D38" s="448" t="s">
        <v>53</v>
      </c>
      <c r="E38" s="449" t="s">
        <v>4452</v>
      </c>
      <c r="F38" s="449" t="s">
        <v>4453</v>
      </c>
      <c r="G38" s="448" t="s">
        <v>400</v>
      </c>
      <c r="H38" s="448" t="s">
        <v>4454</v>
      </c>
      <c r="I38" s="448" t="s">
        <v>4455</v>
      </c>
      <c r="J38" s="470" t="s">
        <v>4456</v>
      </c>
      <c r="K38" s="448" t="s">
        <v>127</v>
      </c>
      <c r="L38" s="449"/>
      <c r="M38" s="450">
        <v>186688</v>
      </c>
      <c r="N38" s="450"/>
      <c r="O38" s="450">
        <v>186688</v>
      </c>
      <c r="P38" s="450"/>
      <c r="Q38" s="448" t="s">
        <v>4457</v>
      </c>
      <c r="R38" s="915" t="s">
        <v>4458</v>
      </c>
    </row>
    <row r="39" spans="1:25" s="554" customFormat="1" ht="409.5" x14ac:dyDescent="0.25">
      <c r="A39" s="471">
        <v>33</v>
      </c>
      <c r="B39" s="471">
        <v>6</v>
      </c>
      <c r="C39" s="471" t="s">
        <v>4459</v>
      </c>
      <c r="D39" s="471">
        <v>11</v>
      </c>
      <c r="E39" s="472" t="s">
        <v>4460</v>
      </c>
      <c r="F39" s="472" t="s">
        <v>4461</v>
      </c>
      <c r="G39" s="471" t="s">
        <v>4462</v>
      </c>
      <c r="H39" s="471" t="s">
        <v>4463</v>
      </c>
      <c r="I39" s="471" t="s">
        <v>4464</v>
      </c>
      <c r="J39" s="473" t="s">
        <v>4465</v>
      </c>
      <c r="K39" s="471" t="s">
        <v>124</v>
      </c>
      <c r="L39" s="471"/>
      <c r="M39" s="474">
        <v>172880.16</v>
      </c>
      <c r="N39" s="474"/>
      <c r="O39" s="474">
        <v>172880.16</v>
      </c>
      <c r="P39" s="474"/>
      <c r="Q39" s="471" t="s">
        <v>4466</v>
      </c>
      <c r="R39" s="910" t="s">
        <v>4467</v>
      </c>
    </row>
    <row r="40" spans="1:25" s="520" customFormat="1" ht="150" x14ac:dyDescent="0.25">
      <c r="A40" s="448">
        <v>34</v>
      </c>
      <c r="B40" s="448">
        <v>1</v>
      </c>
      <c r="C40" s="448" t="s">
        <v>89</v>
      </c>
      <c r="D40" s="448">
        <v>6</v>
      </c>
      <c r="E40" s="449" t="s">
        <v>4468</v>
      </c>
      <c r="F40" s="928" t="s">
        <v>4469</v>
      </c>
      <c r="G40" s="448" t="s">
        <v>4424</v>
      </c>
      <c r="H40" s="448" t="s">
        <v>4470</v>
      </c>
      <c r="I40" s="448" t="s">
        <v>4471</v>
      </c>
      <c r="J40" s="475" t="s">
        <v>4472</v>
      </c>
      <c r="K40" s="448" t="s">
        <v>463</v>
      </c>
      <c r="L40" s="448"/>
      <c r="M40" s="450">
        <v>90929.75</v>
      </c>
      <c r="N40" s="450"/>
      <c r="O40" s="450">
        <v>90929.75</v>
      </c>
      <c r="P40" s="450"/>
      <c r="Q40" s="448" t="s">
        <v>4473</v>
      </c>
      <c r="R40" s="915" t="s">
        <v>4474</v>
      </c>
    </row>
    <row r="41" spans="1:25" s="520" customFormat="1" ht="300" x14ac:dyDescent="0.25">
      <c r="A41" s="448">
        <v>35</v>
      </c>
      <c r="B41" s="448">
        <v>6</v>
      </c>
      <c r="C41" s="448" t="s">
        <v>4475</v>
      </c>
      <c r="D41" s="448">
        <v>4</v>
      </c>
      <c r="E41" s="449" t="s">
        <v>4476</v>
      </c>
      <c r="F41" s="449" t="s">
        <v>4477</v>
      </c>
      <c r="G41" s="448" t="s">
        <v>4478</v>
      </c>
      <c r="H41" s="448" t="s">
        <v>4479</v>
      </c>
      <c r="I41" s="476" t="s">
        <v>4480</v>
      </c>
      <c r="J41" s="477" t="s">
        <v>4481</v>
      </c>
      <c r="K41" s="448" t="s">
        <v>73</v>
      </c>
      <c r="L41" s="448"/>
      <c r="M41" s="450">
        <v>622202.06000000006</v>
      </c>
      <c r="N41" s="450"/>
      <c r="O41" s="450">
        <v>622202.06000000006</v>
      </c>
      <c r="P41" s="450"/>
      <c r="Q41" s="448" t="s">
        <v>4482</v>
      </c>
      <c r="R41" s="915" t="s">
        <v>4483</v>
      </c>
    </row>
    <row r="42" spans="1:25" s="520" customFormat="1" ht="150" x14ac:dyDescent="0.25">
      <c r="A42" s="448">
        <v>36</v>
      </c>
      <c r="B42" s="448">
        <v>6</v>
      </c>
      <c r="C42" s="448" t="s">
        <v>4459</v>
      </c>
      <c r="D42" s="448">
        <v>4</v>
      </c>
      <c r="E42" s="449" t="s">
        <v>4484</v>
      </c>
      <c r="F42" s="449" t="s">
        <v>4485</v>
      </c>
      <c r="G42" s="448" t="s">
        <v>4486</v>
      </c>
      <c r="H42" s="448" t="s">
        <v>4487</v>
      </c>
      <c r="I42" s="448" t="s">
        <v>4488</v>
      </c>
      <c r="J42" s="477" t="s">
        <v>4489</v>
      </c>
      <c r="K42" s="448" t="s">
        <v>73</v>
      </c>
      <c r="L42" s="448"/>
      <c r="M42" s="450">
        <v>147706.04</v>
      </c>
      <c r="N42" s="450"/>
      <c r="O42" s="450">
        <v>147706.04</v>
      </c>
      <c r="P42" s="450"/>
      <c r="Q42" s="478" t="s">
        <v>3770</v>
      </c>
      <c r="R42" s="923" t="s">
        <v>4490</v>
      </c>
    </row>
    <row r="43" spans="1:25" s="520" customFormat="1" ht="409.5" x14ac:dyDescent="0.25">
      <c r="A43" s="448">
        <v>37</v>
      </c>
      <c r="B43" s="448">
        <v>1</v>
      </c>
      <c r="C43" s="448" t="s">
        <v>89</v>
      </c>
      <c r="D43" s="448">
        <v>6</v>
      </c>
      <c r="E43" s="449" t="s">
        <v>4491</v>
      </c>
      <c r="F43" s="449" t="s">
        <v>4492</v>
      </c>
      <c r="G43" s="448" t="s">
        <v>3292</v>
      </c>
      <c r="H43" s="448" t="s">
        <v>4493</v>
      </c>
      <c r="I43" s="448">
        <v>1</v>
      </c>
      <c r="J43" s="477" t="s">
        <v>4494</v>
      </c>
      <c r="K43" s="448" t="s">
        <v>73</v>
      </c>
      <c r="L43" s="448"/>
      <c r="M43" s="450">
        <v>61500</v>
      </c>
      <c r="N43" s="450"/>
      <c r="O43" s="450">
        <v>61500</v>
      </c>
      <c r="P43" s="450"/>
      <c r="Q43" s="478" t="s">
        <v>4495</v>
      </c>
      <c r="R43" s="912" t="s">
        <v>4496</v>
      </c>
    </row>
    <row r="44" spans="1:25" s="520" customFormat="1" ht="360" x14ac:dyDescent="0.25">
      <c r="A44" s="448">
        <v>38</v>
      </c>
      <c r="B44" s="448">
        <v>2</v>
      </c>
      <c r="C44" s="448" t="s">
        <v>89</v>
      </c>
      <c r="D44" s="448">
        <v>6</v>
      </c>
      <c r="E44" s="449" t="s">
        <v>4497</v>
      </c>
      <c r="F44" s="449" t="s">
        <v>4498</v>
      </c>
      <c r="G44" s="448" t="s">
        <v>4499</v>
      </c>
      <c r="H44" s="448" t="s">
        <v>4500</v>
      </c>
      <c r="I44" s="479" t="s">
        <v>4501</v>
      </c>
      <c r="J44" s="477" t="s">
        <v>4502</v>
      </c>
      <c r="K44" s="448" t="s">
        <v>124</v>
      </c>
      <c r="L44" s="448"/>
      <c r="M44" s="450">
        <v>255979.85</v>
      </c>
      <c r="N44" s="450"/>
      <c r="O44" s="450">
        <v>255979.85</v>
      </c>
      <c r="P44" s="450"/>
      <c r="Q44" s="458" t="s">
        <v>4503</v>
      </c>
      <c r="R44" s="915" t="s">
        <v>4504</v>
      </c>
    </row>
    <row r="45" spans="1:25" s="520" customFormat="1" ht="240" x14ac:dyDescent="0.25">
      <c r="A45" s="448">
        <v>39</v>
      </c>
      <c r="B45" s="448">
        <v>2</v>
      </c>
      <c r="C45" s="448" t="s">
        <v>101</v>
      </c>
      <c r="D45" s="448">
        <v>12</v>
      </c>
      <c r="E45" s="449" t="s">
        <v>4505</v>
      </c>
      <c r="F45" s="449" t="s">
        <v>4506</v>
      </c>
      <c r="G45" s="448" t="s">
        <v>1223</v>
      </c>
      <c r="H45" s="448" t="s">
        <v>735</v>
      </c>
      <c r="I45" s="479">
        <v>6</v>
      </c>
      <c r="J45" s="477" t="s">
        <v>4507</v>
      </c>
      <c r="K45" s="448" t="s">
        <v>124</v>
      </c>
      <c r="L45" s="448"/>
      <c r="M45" s="450">
        <v>113649.22</v>
      </c>
      <c r="N45" s="450"/>
      <c r="O45" s="450">
        <v>113649.22</v>
      </c>
      <c r="P45" s="450"/>
      <c r="Q45" s="458" t="s">
        <v>4508</v>
      </c>
      <c r="R45" s="915" t="s">
        <v>4509</v>
      </c>
    </row>
    <row r="46" spans="1:25" s="520" customFormat="1" ht="360" x14ac:dyDescent="0.25">
      <c r="A46" s="448">
        <v>40</v>
      </c>
      <c r="B46" s="448">
        <v>3</v>
      </c>
      <c r="C46" s="448" t="s">
        <v>127</v>
      </c>
      <c r="D46" s="448">
        <v>13</v>
      </c>
      <c r="E46" s="449" t="s">
        <v>4510</v>
      </c>
      <c r="F46" s="449" t="s">
        <v>4511</v>
      </c>
      <c r="G46" s="448" t="s">
        <v>4512</v>
      </c>
      <c r="H46" s="448" t="s">
        <v>4513</v>
      </c>
      <c r="I46" s="448" t="s">
        <v>4514</v>
      </c>
      <c r="J46" s="477" t="s">
        <v>4515</v>
      </c>
      <c r="K46" s="448" t="s">
        <v>124</v>
      </c>
      <c r="L46" s="448"/>
      <c r="M46" s="450">
        <v>154500</v>
      </c>
      <c r="N46" s="450"/>
      <c r="O46" s="450">
        <v>154500</v>
      </c>
      <c r="P46" s="450"/>
      <c r="Q46" s="458" t="s">
        <v>4516</v>
      </c>
      <c r="R46" s="915" t="s">
        <v>4517</v>
      </c>
    </row>
    <row r="47" spans="1:25" s="520" customFormat="1" ht="195" x14ac:dyDescent="0.25">
      <c r="A47" s="448">
        <v>41</v>
      </c>
      <c r="B47" s="448">
        <v>6</v>
      </c>
      <c r="C47" s="448" t="s">
        <v>4459</v>
      </c>
      <c r="D47" s="448">
        <v>4</v>
      </c>
      <c r="E47" s="449" t="s">
        <v>4518</v>
      </c>
      <c r="F47" s="449" t="s">
        <v>4519</v>
      </c>
      <c r="G47" s="448" t="s">
        <v>400</v>
      </c>
      <c r="H47" s="448" t="s">
        <v>4520</v>
      </c>
      <c r="I47" s="448" t="s">
        <v>4455</v>
      </c>
      <c r="J47" s="477" t="s">
        <v>4521</v>
      </c>
      <c r="K47" s="448" t="s">
        <v>52</v>
      </c>
      <c r="L47" s="448"/>
      <c r="M47" s="450">
        <v>140540</v>
      </c>
      <c r="N47" s="450"/>
      <c r="O47" s="450">
        <v>140540</v>
      </c>
      <c r="P47" s="450"/>
      <c r="Q47" s="458" t="s">
        <v>4522</v>
      </c>
      <c r="R47" s="915" t="s">
        <v>4523</v>
      </c>
    </row>
    <row r="48" spans="1:25" s="520" customFormat="1" ht="375" x14ac:dyDescent="0.25">
      <c r="A48" s="448">
        <v>42</v>
      </c>
      <c r="B48" s="448">
        <v>2</v>
      </c>
      <c r="C48" s="448" t="s">
        <v>127</v>
      </c>
      <c r="D48" s="448">
        <v>10</v>
      </c>
      <c r="E48" s="449" t="s">
        <v>4524</v>
      </c>
      <c r="F48" s="449" t="s">
        <v>4525</v>
      </c>
      <c r="G48" s="448" t="s">
        <v>4526</v>
      </c>
      <c r="H48" s="448" t="s">
        <v>4527</v>
      </c>
      <c r="I48" s="448" t="s">
        <v>4528</v>
      </c>
      <c r="J48" s="477" t="s">
        <v>4529</v>
      </c>
      <c r="K48" s="448" t="s">
        <v>478</v>
      </c>
      <c r="L48" s="448"/>
      <c r="M48" s="450">
        <v>45091.37</v>
      </c>
      <c r="N48" s="450"/>
      <c r="O48" s="450">
        <v>45091.37</v>
      </c>
      <c r="P48" s="450"/>
      <c r="Q48" s="458" t="s">
        <v>4530</v>
      </c>
      <c r="R48" s="915" t="s">
        <v>2207</v>
      </c>
    </row>
    <row r="49" spans="1:18" s="520" customFormat="1" ht="330" x14ac:dyDescent="0.25">
      <c r="A49" s="448">
        <v>43</v>
      </c>
      <c r="B49" s="448">
        <v>5</v>
      </c>
      <c r="C49" s="448" t="s">
        <v>89</v>
      </c>
      <c r="D49" s="448">
        <v>13</v>
      </c>
      <c r="E49" s="449" t="s">
        <v>4531</v>
      </c>
      <c r="F49" s="449" t="s">
        <v>4532</v>
      </c>
      <c r="G49" s="448" t="s">
        <v>4533</v>
      </c>
      <c r="H49" s="448" t="s">
        <v>4534</v>
      </c>
      <c r="I49" s="448" t="s">
        <v>4535</v>
      </c>
      <c r="J49" s="480" t="s">
        <v>4536</v>
      </c>
      <c r="K49" s="448" t="s">
        <v>124</v>
      </c>
      <c r="L49" s="448"/>
      <c r="M49" s="450">
        <v>116894.1</v>
      </c>
      <c r="N49" s="450"/>
      <c r="O49" s="450">
        <v>116894.1</v>
      </c>
      <c r="P49" s="450"/>
      <c r="Q49" s="458" t="s">
        <v>4537</v>
      </c>
      <c r="R49" s="915" t="s">
        <v>4538</v>
      </c>
    </row>
    <row r="50" spans="1:18" s="520" customFormat="1" ht="270" x14ac:dyDescent="0.25">
      <c r="A50" s="448">
        <v>44</v>
      </c>
      <c r="B50" s="448">
        <v>5</v>
      </c>
      <c r="C50" s="448" t="s">
        <v>89</v>
      </c>
      <c r="D50" s="448">
        <v>13</v>
      </c>
      <c r="E50" s="449" t="s">
        <v>4539</v>
      </c>
      <c r="F50" s="449" t="s">
        <v>4540</v>
      </c>
      <c r="G50" s="448" t="s">
        <v>4541</v>
      </c>
      <c r="H50" s="448" t="s">
        <v>4542</v>
      </c>
      <c r="I50" s="448" t="s">
        <v>4543</v>
      </c>
      <c r="J50" s="477" t="s">
        <v>4544</v>
      </c>
      <c r="K50" s="448" t="s">
        <v>124</v>
      </c>
      <c r="L50" s="448"/>
      <c r="M50" s="450">
        <v>101480</v>
      </c>
      <c r="N50" s="450"/>
      <c r="O50" s="450">
        <v>101480</v>
      </c>
      <c r="P50" s="450"/>
      <c r="Q50" s="458" t="s">
        <v>4537</v>
      </c>
      <c r="R50" s="915" t="s">
        <v>4538</v>
      </c>
    </row>
    <row r="51" spans="1:18" s="520" customFormat="1" ht="255" x14ac:dyDescent="0.25">
      <c r="A51" s="448">
        <v>45</v>
      </c>
      <c r="B51" s="448">
        <v>1</v>
      </c>
      <c r="C51" s="448" t="s">
        <v>101</v>
      </c>
      <c r="D51" s="448">
        <v>12</v>
      </c>
      <c r="E51" s="449" t="s">
        <v>4545</v>
      </c>
      <c r="F51" s="449" t="s">
        <v>4546</v>
      </c>
      <c r="G51" s="448" t="s">
        <v>4547</v>
      </c>
      <c r="H51" s="448" t="s">
        <v>4548</v>
      </c>
      <c r="I51" s="448" t="s">
        <v>4549</v>
      </c>
      <c r="J51" s="477" t="s">
        <v>4550</v>
      </c>
      <c r="K51" s="448" t="s">
        <v>81</v>
      </c>
      <c r="L51" s="448"/>
      <c r="M51" s="450">
        <v>625244.15</v>
      </c>
      <c r="N51" s="450"/>
      <c r="O51" s="450">
        <v>625244.15</v>
      </c>
      <c r="P51" s="450"/>
      <c r="Q51" s="458" t="s">
        <v>4551</v>
      </c>
      <c r="R51" s="915" t="s">
        <v>4552</v>
      </c>
    </row>
    <row r="52" spans="1:18" s="520" customFormat="1" ht="409.5" x14ac:dyDescent="0.25">
      <c r="A52" s="448">
        <v>46</v>
      </c>
      <c r="B52" s="448">
        <v>6</v>
      </c>
      <c r="C52" s="448" t="s">
        <v>4459</v>
      </c>
      <c r="D52" s="448">
        <v>11</v>
      </c>
      <c r="E52" s="449" t="s">
        <v>4553</v>
      </c>
      <c r="F52" s="449" t="s">
        <v>4554</v>
      </c>
      <c r="G52" s="448" t="s">
        <v>4555</v>
      </c>
      <c r="H52" s="448" t="s">
        <v>4556</v>
      </c>
      <c r="I52" s="448" t="s">
        <v>4557</v>
      </c>
      <c r="J52" s="477" t="s">
        <v>4558</v>
      </c>
      <c r="K52" s="448" t="s">
        <v>124</v>
      </c>
      <c r="L52" s="448"/>
      <c r="M52" s="450">
        <v>181693.53</v>
      </c>
      <c r="N52" s="450"/>
      <c r="O52" s="450">
        <v>181693.53</v>
      </c>
      <c r="P52" s="450"/>
      <c r="Q52" s="458" t="s">
        <v>4559</v>
      </c>
      <c r="R52" s="915" t="s">
        <v>2207</v>
      </c>
    </row>
    <row r="53" spans="1:18" s="520" customFormat="1" ht="360" x14ac:dyDescent="0.25">
      <c r="A53" s="448">
        <v>47</v>
      </c>
      <c r="B53" s="448">
        <v>2</v>
      </c>
      <c r="C53" s="448" t="s">
        <v>101</v>
      </c>
      <c r="D53" s="448">
        <v>12</v>
      </c>
      <c r="E53" s="449" t="s">
        <v>4560</v>
      </c>
      <c r="F53" s="449" t="s">
        <v>4561</v>
      </c>
      <c r="G53" s="448" t="s">
        <v>4562</v>
      </c>
      <c r="H53" s="448" t="s">
        <v>4563</v>
      </c>
      <c r="I53" s="448" t="s">
        <v>4564</v>
      </c>
      <c r="J53" s="477" t="s">
        <v>4565</v>
      </c>
      <c r="K53" s="448" t="s">
        <v>379</v>
      </c>
      <c r="L53" s="448"/>
      <c r="M53" s="450">
        <v>209720.76</v>
      </c>
      <c r="N53" s="450"/>
      <c r="O53" s="450">
        <v>209720.76</v>
      </c>
      <c r="P53" s="450"/>
      <c r="Q53" s="458" t="s">
        <v>2715</v>
      </c>
      <c r="R53" s="915" t="s">
        <v>4566</v>
      </c>
    </row>
    <row r="54" spans="1:18" s="520" customFormat="1" ht="390" x14ac:dyDescent="0.25">
      <c r="A54" s="448">
        <v>48</v>
      </c>
      <c r="B54" s="448">
        <v>3</v>
      </c>
      <c r="C54" s="448" t="s">
        <v>89</v>
      </c>
      <c r="D54" s="448">
        <v>6</v>
      </c>
      <c r="E54" s="449" t="s">
        <v>4567</v>
      </c>
      <c r="F54" s="449" t="s">
        <v>4568</v>
      </c>
      <c r="G54" s="448" t="s">
        <v>4499</v>
      </c>
      <c r="H54" s="448" t="s">
        <v>4569</v>
      </c>
      <c r="I54" s="448" t="s">
        <v>4570</v>
      </c>
      <c r="J54" s="477" t="s">
        <v>4571</v>
      </c>
      <c r="K54" s="448" t="s">
        <v>127</v>
      </c>
      <c r="L54" s="448"/>
      <c r="M54" s="450">
        <v>48068.68</v>
      </c>
      <c r="N54" s="450"/>
      <c r="O54" s="450">
        <v>48068.68</v>
      </c>
      <c r="P54" s="450"/>
      <c r="Q54" s="458" t="s">
        <v>2715</v>
      </c>
      <c r="R54" s="915" t="s">
        <v>4566</v>
      </c>
    </row>
    <row r="55" spans="1:18" s="554" customFormat="1" ht="315" x14ac:dyDescent="0.25">
      <c r="A55" s="448">
        <v>49</v>
      </c>
      <c r="B55" s="448">
        <v>6</v>
      </c>
      <c r="C55" s="448" t="s">
        <v>4572</v>
      </c>
      <c r="D55" s="448">
        <v>13</v>
      </c>
      <c r="E55" s="449" t="s">
        <v>4573</v>
      </c>
      <c r="F55" s="577" t="s">
        <v>4574</v>
      </c>
      <c r="G55" s="912" t="s">
        <v>4575</v>
      </c>
      <c r="H55" s="576" t="s">
        <v>4470</v>
      </c>
      <c r="I55" s="448" t="s">
        <v>4576</v>
      </c>
      <c r="J55" s="481" t="s">
        <v>4577</v>
      </c>
      <c r="K55" s="461" t="s">
        <v>124</v>
      </c>
      <c r="L55" s="448"/>
      <c r="M55" s="450">
        <v>40224.44</v>
      </c>
      <c r="N55" s="450"/>
      <c r="O55" s="450">
        <v>40224.44</v>
      </c>
      <c r="P55" s="450"/>
      <c r="Q55" s="458" t="s">
        <v>4578</v>
      </c>
      <c r="R55" s="915" t="s">
        <v>4579</v>
      </c>
    </row>
    <row r="56" spans="1:18" s="520" customFormat="1" ht="409.5" x14ac:dyDescent="0.25">
      <c r="A56" s="448">
        <v>50</v>
      </c>
      <c r="B56" s="448">
        <v>1</v>
      </c>
      <c r="C56" s="448" t="s">
        <v>89</v>
      </c>
      <c r="D56" s="448">
        <v>6</v>
      </c>
      <c r="E56" s="449" t="s">
        <v>4580</v>
      </c>
      <c r="F56" s="449" t="s">
        <v>4581</v>
      </c>
      <c r="G56" s="448" t="s">
        <v>4582</v>
      </c>
      <c r="H56" s="448" t="s">
        <v>4583</v>
      </c>
      <c r="I56" s="448" t="s">
        <v>4584</v>
      </c>
      <c r="J56" s="477" t="s">
        <v>4585</v>
      </c>
      <c r="K56" s="448" t="s">
        <v>124</v>
      </c>
      <c r="L56" s="448"/>
      <c r="M56" s="450">
        <v>135046.85</v>
      </c>
      <c r="N56" s="450"/>
      <c r="O56" s="450">
        <v>135046.85</v>
      </c>
      <c r="P56" s="450"/>
      <c r="Q56" s="448" t="s">
        <v>334</v>
      </c>
      <c r="R56" s="917" t="s">
        <v>4586</v>
      </c>
    </row>
    <row r="57" spans="1:18" s="520" customFormat="1" ht="409.5" x14ac:dyDescent="0.25">
      <c r="A57" s="448">
        <v>51</v>
      </c>
      <c r="B57" s="448">
        <v>3</v>
      </c>
      <c r="C57" s="448" t="s">
        <v>89</v>
      </c>
      <c r="D57" s="448">
        <v>6</v>
      </c>
      <c r="E57" s="449" t="s">
        <v>4587</v>
      </c>
      <c r="F57" s="449" t="s">
        <v>4588</v>
      </c>
      <c r="G57" s="448" t="s">
        <v>4589</v>
      </c>
      <c r="H57" s="448" t="s">
        <v>4590</v>
      </c>
      <c r="I57" s="448" t="s">
        <v>4591</v>
      </c>
      <c r="J57" s="477" t="s">
        <v>4592</v>
      </c>
      <c r="K57" s="448" t="s">
        <v>124</v>
      </c>
      <c r="L57" s="448"/>
      <c r="M57" s="450">
        <v>225971</v>
      </c>
      <c r="N57" s="450"/>
      <c r="O57" s="450">
        <v>225971</v>
      </c>
      <c r="P57" s="450"/>
      <c r="Q57" s="458" t="s">
        <v>4593</v>
      </c>
      <c r="R57" s="915" t="s">
        <v>4594</v>
      </c>
    </row>
    <row r="58" spans="1:18" s="520" customFormat="1" ht="180" x14ac:dyDescent="0.25">
      <c r="A58" s="448">
        <v>52</v>
      </c>
      <c r="B58" s="448">
        <v>1</v>
      </c>
      <c r="C58" s="448" t="s">
        <v>89</v>
      </c>
      <c r="D58" s="448">
        <v>13</v>
      </c>
      <c r="E58" s="449" t="s">
        <v>4595</v>
      </c>
      <c r="F58" s="449" t="s">
        <v>4596</v>
      </c>
      <c r="G58" s="448" t="s">
        <v>4597</v>
      </c>
      <c r="H58" s="448" t="s">
        <v>4598</v>
      </c>
      <c r="I58" s="448" t="s">
        <v>4599</v>
      </c>
      <c r="J58" s="477" t="s">
        <v>4600</v>
      </c>
      <c r="K58" s="448" t="s">
        <v>73</v>
      </c>
      <c r="L58" s="448"/>
      <c r="M58" s="450">
        <v>60257.07</v>
      </c>
      <c r="N58" s="450"/>
      <c r="O58" s="450">
        <v>60257.07</v>
      </c>
      <c r="P58" s="450"/>
      <c r="Q58" s="458" t="s">
        <v>4601</v>
      </c>
      <c r="R58" s="915" t="s">
        <v>4602</v>
      </c>
    </row>
    <row r="59" spans="1:18" s="520" customFormat="1" ht="285" x14ac:dyDescent="0.25">
      <c r="A59" s="448">
        <v>53</v>
      </c>
      <c r="B59" s="448">
        <v>6</v>
      </c>
      <c r="C59" s="448" t="s">
        <v>4459</v>
      </c>
      <c r="D59" s="448">
        <v>4</v>
      </c>
      <c r="E59" s="449" t="s">
        <v>4603</v>
      </c>
      <c r="F59" s="449" t="s">
        <v>4604</v>
      </c>
      <c r="G59" s="448" t="s">
        <v>4605</v>
      </c>
      <c r="H59" s="449" t="s">
        <v>4606</v>
      </c>
      <c r="I59" s="448" t="s">
        <v>4607</v>
      </c>
      <c r="J59" s="477" t="s">
        <v>4608</v>
      </c>
      <c r="K59" s="448" t="s">
        <v>52</v>
      </c>
      <c r="L59" s="448"/>
      <c r="M59" s="450">
        <v>226181.34</v>
      </c>
      <c r="N59" s="450"/>
      <c r="O59" s="450">
        <v>226181.34</v>
      </c>
      <c r="P59" s="450"/>
      <c r="Q59" s="458" t="s">
        <v>3501</v>
      </c>
      <c r="R59" s="915" t="s">
        <v>4609</v>
      </c>
    </row>
    <row r="60" spans="1:18" s="520" customFormat="1" ht="270" x14ac:dyDescent="0.25">
      <c r="A60" s="448">
        <v>54</v>
      </c>
      <c r="B60" s="448">
        <v>3</v>
      </c>
      <c r="C60" s="448" t="s">
        <v>4610</v>
      </c>
      <c r="D60" s="448">
        <v>13</v>
      </c>
      <c r="E60" s="449" t="s">
        <v>4611</v>
      </c>
      <c r="F60" s="449" t="s">
        <v>4612</v>
      </c>
      <c r="G60" s="448" t="s">
        <v>1708</v>
      </c>
      <c r="H60" s="448" t="s">
        <v>4613</v>
      </c>
      <c r="I60" s="448" t="s">
        <v>4614</v>
      </c>
      <c r="J60" s="477" t="s">
        <v>4615</v>
      </c>
      <c r="K60" s="448" t="s">
        <v>124</v>
      </c>
      <c r="L60" s="448"/>
      <c r="M60" s="450">
        <v>78396.3</v>
      </c>
      <c r="N60" s="450"/>
      <c r="O60" s="450">
        <v>78396.3</v>
      </c>
      <c r="P60" s="450"/>
      <c r="Q60" s="458" t="s">
        <v>3984</v>
      </c>
      <c r="R60" s="915" t="s">
        <v>4616</v>
      </c>
    </row>
    <row r="61" spans="1:18" s="520" customFormat="1" ht="270" x14ac:dyDescent="0.25">
      <c r="A61" s="448">
        <v>55</v>
      </c>
      <c r="B61" s="448">
        <v>1</v>
      </c>
      <c r="C61" s="448" t="s">
        <v>89</v>
      </c>
      <c r="D61" s="448">
        <v>6</v>
      </c>
      <c r="E61" s="449" t="s">
        <v>4617</v>
      </c>
      <c r="F61" s="449" t="s">
        <v>4618</v>
      </c>
      <c r="G61" s="448" t="s">
        <v>4589</v>
      </c>
      <c r="H61" s="448" t="s">
        <v>4619</v>
      </c>
      <c r="I61" s="448" t="s">
        <v>4620</v>
      </c>
      <c r="J61" s="480" t="s">
        <v>4621</v>
      </c>
      <c r="K61" s="448" t="s">
        <v>73</v>
      </c>
      <c r="L61" s="448"/>
      <c r="M61" s="450">
        <v>140537.67000000001</v>
      </c>
      <c r="N61" s="450"/>
      <c r="O61" s="450">
        <v>140537.67000000001</v>
      </c>
      <c r="P61" s="450"/>
      <c r="Q61" s="458" t="s">
        <v>4622</v>
      </c>
      <c r="R61" s="915" t="s">
        <v>4623</v>
      </c>
    </row>
    <row r="62" spans="1:18" s="520" customFormat="1" ht="240" x14ac:dyDescent="0.25">
      <c r="A62" s="448">
        <v>56</v>
      </c>
      <c r="B62" s="448">
        <v>2</v>
      </c>
      <c r="C62" s="448" t="s">
        <v>127</v>
      </c>
      <c r="D62" s="448">
        <v>10</v>
      </c>
      <c r="E62" s="449" t="s">
        <v>4624</v>
      </c>
      <c r="F62" s="449" t="s">
        <v>4625</v>
      </c>
      <c r="G62" s="448" t="s">
        <v>1372</v>
      </c>
      <c r="H62" s="448" t="s">
        <v>1373</v>
      </c>
      <c r="I62" s="448">
        <v>1</v>
      </c>
      <c r="J62" s="477" t="s">
        <v>4626</v>
      </c>
      <c r="K62" s="448" t="s">
        <v>52</v>
      </c>
      <c r="L62" s="461"/>
      <c r="M62" s="450">
        <v>38245</v>
      </c>
      <c r="N62" s="450"/>
      <c r="O62" s="450">
        <v>38245</v>
      </c>
      <c r="P62" s="450"/>
      <c r="Q62" s="458" t="s">
        <v>4627</v>
      </c>
      <c r="R62" s="915" t="s">
        <v>4628</v>
      </c>
    </row>
    <row r="63" spans="1:18" s="520" customFormat="1" ht="409.5" x14ac:dyDescent="0.25">
      <c r="A63" s="448">
        <v>57</v>
      </c>
      <c r="B63" s="448">
        <v>3</v>
      </c>
      <c r="C63" s="448" t="s">
        <v>4572</v>
      </c>
      <c r="D63" s="448">
        <v>13</v>
      </c>
      <c r="E63" s="449" t="s">
        <v>4629</v>
      </c>
      <c r="F63" s="449" t="s">
        <v>4630</v>
      </c>
      <c r="G63" s="448" t="s">
        <v>4631</v>
      </c>
      <c r="H63" s="448" t="s">
        <v>4632</v>
      </c>
      <c r="I63" s="448" t="s">
        <v>4633</v>
      </c>
      <c r="J63" s="477" t="s">
        <v>4634</v>
      </c>
      <c r="K63" s="448" t="s">
        <v>124</v>
      </c>
      <c r="L63" s="448"/>
      <c r="M63" s="450">
        <v>329400</v>
      </c>
      <c r="N63" s="450"/>
      <c r="O63" s="450">
        <v>329400</v>
      </c>
      <c r="P63" s="450"/>
      <c r="Q63" s="458" t="s">
        <v>4635</v>
      </c>
      <c r="R63" s="912" t="s">
        <v>4636</v>
      </c>
    </row>
    <row r="64" spans="1:18" s="520" customFormat="1" ht="409.5" x14ac:dyDescent="0.25">
      <c r="A64" s="448">
        <v>58</v>
      </c>
      <c r="B64" s="448">
        <v>2</v>
      </c>
      <c r="C64" s="448" t="s">
        <v>89</v>
      </c>
      <c r="D64" s="448">
        <v>6</v>
      </c>
      <c r="E64" s="449" t="s">
        <v>4637</v>
      </c>
      <c r="F64" s="449" t="s">
        <v>4638</v>
      </c>
      <c r="G64" s="448" t="s">
        <v>4639</v>
      </c>
      <c r="H64" s="448" t="s">
        <v>4640</v>
      </c>
      <c r="I64" s="448" t="s">
        <v>4641</v>
      </c>
      <c r="J64" s="477" t="s">
        <v>4642</v>
      </c>
      <c r="K64" s="461" t="s">
        <v>73</v>
      </c>
      <c r="L64" s="448"/>
      <c r="M64" s="450">
        <v>28855.8</v>
      </c>
      <c r="N64" s="450"/>
      <c r="O64" s="450">
        <v>28855.8</v>
      </c>
      <c r="P64" s="450"/>
      <c r="Q64" s="458" t="s">
        <v>4643</v>
      </c>
      <c r="R64" s="915" t="s">
        <v>4644</v>
      </c>
    </row>
    <row r="65" spans="1:18" s="520" customFormat="1" ht="409.5" x14ac:dyDescent="0.25">
      <c r="A65" s="448">
        <v>59</v>
      </c>
      <c r="B65" s="448">
        <v>6</v>
      </c>
      <c r="C65" s="448" t="s">
        <v>4459</v>
      </c>
      <c r="D65" s="448">
        <v>11</v>
      </c>
      <c r="E65" s="449" t="s">
        <v>4645</v>
      </c>
      <c r="F65" s="449" t="s">
        <v>4646</v>
      </c>
      <c r="G65" s="448" t="s">
        <v>4647</v>
      </c>
      <c r="H65" s="448" t="s">
        <v>4648</v>
      </c>
      <c r="I65" s="448" t="s">
        <v>4649</v>
      </c>
      <c r="J65" s="482" t="s">
        <v>4650</v>
      </c>
      <c r="K65" s="448" t="s">
        <v>73</v>
      </c>
      <c r="L65" s="448"/>
      <c r="M65" s="450">
        <v>231922</v>
      </c>
      <c r="N65" s="450"/>
      <c r="O65" s="450">
        <v>231922</v>
      </c>
      <c r="P65" s="450"/>
      <c r="Q65" s="915" t="s">
        <v>4651</v>
      </c>
      <c r="R65" s="917" t="s">
        <v>4652</v>
      </c>
    </row>
    <row r="66" spans="1:18" s="520" customFormat="1" ht="255" x14ac:dyDescent="0.25">
      <c r="A66" s="448">
        <v>60</v>
      </c>
      <c r="B66" s="448">
        <v>1</v>
      </c>
      <c r="C66" s="448" t="s">
        <v>89</v>
      </c>
      <c r="D66" s="448">
        <v>6</v>
      </c>
      <c r="E66" s="449" t="s">
        <v>4653</v>
      </c>
      <c r="F66" s="449" t="s">
        <v>4654</v>
      </c>
      <c r="G66" s="448" t="s">
        <v>4655</v>
      </c>
      <c r="H66" s="448" t="s">
        <v>4656</v>
      </c>
      <c r="I66" s="448" t="s">
        <v>4657</v>
      </c>
      <c r="J66" s="477" t="s">
        <v>4658</v>
      </c>
      <c r="K66" s="448" t="s">
        <v>124</v>
      </c>
      <c r="L66" s="448"/>
      <c r="M66" s="450">
        <v>218630.7</v>
      </c>
      <c r="N66" s="450"/>
      <c r="O66" s="450">
        <v>218630.7</v>
      </c>
      <c r="P66" s="450"/>
      <c r="Q66" s="458" t="s">
        <v>334</v>
      </c>
      <c r="R66" s="915" t="s">
        <v>4659</v>
      </c>
    </row>
    <row r="67" spans="1:18" s="520" customFormat="1" ht="409.5" x14ac:dyDescent="0.25">
      <c r="A67" s="448">
        <v>61</v>
      </c>
      <c r="B67" s="448">
        <v>6</v>
      </c>
      <c r="C67" s="448" t="s">
        <v>89</v>
      </c>
      <c r="D67" s="448">
        <v>6</v>
      </c>
      <c r="E67" s="449" t="s">
        <v>4660</v>
      </c>
      <c r="F67" s="449" t="s">
        <v>4661</v>
      </c>
      <c r="G67" s="448" t="s">
        <v>4662</v>
      </c>
      <c r="H67" s="465" t="s">
        <v>4663</v>
      </c>
      <c r="I67" s="465" t="s">
        <v>4664</v>
      </c>
      <c r="J67" s="477" t="s">
        <v>4665</v>
      </c>
      <c r="K67" s="448" t="s">
        <v>73</v>
      </c>
      <c r="L67" s="448"/>
      <c r="M67" s="450">
        <v>19898.55</v>
      </c>
      <c r="N67" s="450"/>
      <c r="O67" s="450">
        <v>19898.55</v>
      </c>
      <c r="P67" s="450"/>
      <c r="Q67" s="458" t="s">
        <v>4666</v>
      </c>
      <c r="R67" s="915" t="s">
        <v>4623</v>
      </c>
    </row>
    <row r="68" spans="1:18" s="520" customFormat="1" ht="409.5" x14ac:dyDescent="0.25">
      <c r="A68" s="448">
        <v>62</v>
      </c>
      <c r="B68" s="448">
        <v>3</v>
      </c>
      <c r="C68" s="448" t="s">
        <v>101</v>
      </c>
      <c r="D68" s="448">
        <v>10</v>
      </c>
      <c r="E68" s="449" t="s">
        <v>4667</v>
      </c>
      <c r="F68" s="449" t="s">
        <v>4668</v>
      </c>
      <c r="G68" s="448" t="s">
        <v>4669</v>
      </c>
      <c r="H68" s="448" t="s">
        <v>4670</v>
      </c>
      <c r="I68" s="448" t="s">
        <v>4671</v>
      </c>
      <c r="J68" s="477" t="s">
        <v>4672</v>
      </c>
      <c r="K68" s="448" t="s">
        <v>81</v>
      </c>
      <c r="L68" s="461"/>
      <c r="M68" s="450">
        <v>378545</v>
      </c>
      <c r="N68" s="450"/>
      <c r="O68" s="450">
        <v>378545</v>
      </c>
      <c r="P68" s="450"/>
      <c r="Q68" s="458" t="s">
        <v>4673</v>
      </c>
      <c r="R68" s="915" t="s">
        <v>4674</v>
      </c>
    </row>
    <row r="69" spans="1:18" s="575" customFormat="1" ht="409.5" x14ac:dyDescent="0.25">
      <c r="A69" s="448">
        <v>63</v>
      </c>
      <c r="B69" s="448">
        <v>3</v>
      </c>
      <c r="C69" s="448" t="s">
        <v>4572</v>
      </c>
      <c r="D69" s="448">
        <v>13</v>
      </c>
      <c r="E69" s="449" t="s">
        <v>4675</v>
      </c>
      <c r="F69" s="467" t="s">
        <v>4676</v>
      </c>
      <c r="G69" s="448" t="s">
        <v>4677</v>
      </c>
      <c r="H69" s="448" t="s">
        <v>4678</v>
      </c>
      <c r="I69" s="448" t="s">
        <v>4679</v>
      </c>
      <c r="J69" s="477" t="s">
        <v>4680</v>
      </c>
      <c r="K69" s="448" t="s">
        <v>81</v>
      </c>
      <c r="L69" s="448"/>
      <c r="M69" s="450">
        <v>313019.88</v>
      </c>
      <c r="N69" s="450"/>
      <c r="O69" s="450">
        <v>313019.88</v>
      </c>
      <c r="P69" s="450"/>
      <c r="Q69" s="458" t="s">
        <v>4681</v>
      </c>
      <c r="R69" s="915" t="s">
        <v>4682</v>
      </c>
    </row>
    <row r="70" spans="1:18" s="520" customFormat="1" ht="285" x14ac:dyDescent="0.25">
      <c r="A70" s="448">
        <v>64</v>
      </c>
      <c r="B70" s="448">
        <v>2</v>
      </c>
      <c r="C70" s="448" t="s">
        <v>89</v>
      </c>
      <c r="D70" s="448">
        <v>13</v>
      </c>
      <c r="E70" s="449" t="s">
        <v>4683</v>
      </c>
      <c r="F70" s="449" t="s">
        <v>4684</v>
      </c>
      <c r="G70" s="448" t="s">
        <v>400</v>
      </c>
      <c r="H70" s="448" t="s">
        <v>4520</v>
      </c>
      <c r="I70" s="448" t="s">
        <v>4685</v>
      </c>
      <c r="J70" s="477" t="s">
        <v>4686</v>
      </c>
      <c r="K70" s="448" t="s">
        <v>52</v>
      </c>
      <c r="L70" s="448"/>
      <c r="M70" s="450">
        <v>87144</v>
      </c>
      <c r="N70" s="450"/>
      <c r="O70" s="450">
        <v>87144</v>
      </c>
      <c r="P70" s="450"/>
      <c r="Q70" s="458" t="s">
        <v>446</v>
      </c>
      <c r="R70" s="465" t="s">
        <v>4687</v>
      </c>
    </row>
    <row r="71" spans="1:18" s="520" customFormat="1" ht="345" x14ac:dyDescent="0.25">
      <c r="A71" s="448">
        <v>65</v>
      </c>
      <c r="B71" s="448">
        <v>1</v>
      </c>
      <c r="C71" s="448" t="s">
        <v>101</v>
      </c>
      <c r="D71" s="448">
        <v>12</v>
      </c>
      <c r="E71" s="449" t="s">
        <v>4688</v>
      </c>
      <c r="F71" s="449" t="s">
        <v>4689</v>
      </c>
      <c r="G71" s="448" t="s">
        <v>4690</v>
      </c>
      <c r="H71" s="448" t="s">
        <v>4691</v>
      </c>
      <c r="I71" s="448" t="s">
        <v>4692</v>
      </c>
      <c r="J71" s="477" t="s">
        <v>4693</v>
      </c>
      <c r="K71" s="448" t="s">
        <v>101</v>
      </c>
      <c r="L71" s="448"/>
      <c r="M71" s="450">
        <v>43332.55</v>
      </c>
      <c r="N71" s="450"/>
      <c r="O71" s="450">
        <v>43332.55</v>
      </c>
      <c r="P71" s="450"/>
      <c r="Q71" s="458" t="s">
        <v>4694</v>
      </c>
      <c r="R71" s="465" t="s">
        <v>4695</v>
      </c>
    </row>
    <row r="72" spans="1:18" s="520" customFormat="1" ht="225" x14ac:dyDescent="0.25">
      <c r="A72" s="448">
        <v>66</v>
      </c>
      <c r="B72" s="448">
        <v>6</v>
      </c>
      <c r="C72" s="448" t="s">
        <v>4459</v>
      </c>
      <c r="D72" s="448">
        <v>11</v>
      </c>
      <c r="E72" s="449" t="s">
        <v>4696</v>
      </c>
      <c r="F72" s="449" t="s">
        <v>4697</v>
      </c>
      <c r="G72" s="448" t="s">
        <v>1223</v>
      </c>
      <c r="H72" s="448" t="s">
        <v>4698</v>
      </c>
      <c r="I72" s="448" t="s">
        <v>4699</v>
      </c>
      <c r="J72" s="477" t="s">
        <v>4700</v>
      </c>
      <c r="K72" s="448" t="s">
        <v>124</v>
      </c>
      <c r="L72" s="448"/>
      <c r="M72" s="450">
        <v>131516.32</v>
      </c>
      <c r="N72" s="450"/>
      <c r="O72" s="450">
        <v>131516.32</v>
      </c>
      <c r="P72" s="450"/>
      <c r="Q72" s="458" t="s">
        <v>4701</v>
      </c>
      <c r="R72" s="465" t="s">
        <v>4702</v>
      </c>
    </row>
    <row r="73" spans="1:18" s="520" customFormat="1" ht="180" x14ac:dyDescent="0.25">
      <c r="A73" s="448">
        <v>67</v>
      </c>
      <c r="B73" s="448">
        <v>1</v>
      </c>
      <c r="C73" s="448" t="s">
        <v>89</v>
      </c>
      <c r="D73" s="448">
        <v>6</v>
      </c>
      <c r="E73" s="449" t="s">
        <v>4703</v>
      </c>
      <c r="F73" s="449" t="s">
        <v>4704</v>
      </c>
      <c r="G73" s="448" t="s">
        <v>4705</v>
      </c>
      <c r="H73" s="448" t="s">
        <v>4706</v>
      </c>
      <c r="I73" s="448" t="s">
        <v>4707</v>
      </c>
      <c r="J73" s="477" t="s">
        <v>4708</v>
      </c>
      <c r="K73" s="448" t="s">
        <v>1253</v>
      </c>
      <c r="L73" s="448"/>
      <c r="M73" s="450">
        <v>10890.5</v>
      </c>
      <c r="N73" s="450"/>
      <c r="O73" s="450">
        <v>10350</v>
      </c>
      <c r="P73" s="450"/>
      <c r="Q73" s="458" t="s">
        <v>4709</v>
      </c>
      <c r="R73" s="465" t="s">
        <v>4710</v>
      </c>
    </row>
    <row r="74" spans="1:18" s="520" customFormat="1" ht="375" x14ac:dyDescent="0.25">
      <c r="A74" s="448">
        <v>68</v>
      </c>
      <c r="B74" s="448">
        <v>3</v>
      </c>
      <c r="C74" s="448" t="s">
        <v>4475</v>
      </c>
      <c r="D74" s="448">
        <v>6</v>
      </c>
      <c r="E74" s="449" t="s">
        <v>4711</v>
      </c>
      <c r="F74" s="449" t="s">
        <v>4712</v>
      </c>
      <c r="G74" s="448" t="s">
        <v>4713</v>
      </c>
      <c r="H74" s="448" t="s">
        <v>4714</v>
      </c>
      <c r="I74" s="448" t="s">
        <v>4715</v>
      </c>
      <c r="J74" s="477" t="s">
        <v>4716</v>
      </c>
      <c r="K74" s="448" t="s">
        <v>73</v>
      </c>
      <c r="L74" s="448"/>
      <c r="M74" s="450">
        <v>155843.38</v>
      </c>
      <c r="N74" s="450"/>
      <c r="O74" s="450">
        <v>155843.38</v>
      </c>
      <c r="P74" s="450"/>
      <c r="Q74" s="458" t="s">
        <v>4717</v>
      </c>
      <c r="R74" s="465" t="s">
        <v>4718</v>
      </c>
    </row>
    <row r="75" spans="1:18" s="520" customFormat="1" ht="409.5" x14ac:dyDescent="0.25">
      <c r="A75" s="448">
        <v>69</v>
      </c>
      <c r="B75" s="448">
        <v>1</v>
      </c>
      <c r="C75" s="448" t="s">
        <v>101</v>
      </c>
      <c r="D75" s="448">
        <v>10</v>
      </c>
      <c r="E75" s="449" t="s">
        <v>4719</v>
      </c>
      <c r="F75" s="449" t="s">
        <v>4720</v>
      </c>
      <c r="G75" s="448" t="s">
        <v>4721</v>
      </c>
      <c r="H75" s="448" t="s">
        <v>4722</v>
      </c>
      <c r="I75" s="448" t="s">
        <v>4723</v>
      </c>
      <c r="J75" s="477" t="s">
        <v>4724</v>
      </c>
      <c r="K75" s="448" t="s">
        <v>379</v>
      </c>
      <c r="L75" s="448"/>
      <c r="M75" s="450">
        <v>178034.78</v>
      </c>
      <c r="N75" s="450"/>
      <c r="O75" s="450">
        <v>178034.78</v>
      </c>
      <c r="P75" s="450"/>
      <c r="Q75" s="458" t="s">
        <v>3325</v>
      </c>
      <c r="R75" s="465" t="s">
        <v>4725</v>
      </c>
    </row>
    <row r="76" spans="1:18" s="520" customFormat="1" ht="255" x14ac:dyDescent="0.25">
      <c r="A76" s="448">
        <v>70</v>
      </c>
      <c r="B76" s="448">
        <v>1</v>
      </c>
      <c r="C76" s="448" t="s">
        <v>89</v>
      </c>
      <c r="D76" s="448">
        <v>6</v>
      </c>
      <c r="E76" s="449" t="s">
        <v>4726</v>
      </c>
      <c r="F76" s="449" t="s">
        <v>4727</v>
      </c>
      <c r="G76" s="448" t="s">
        <v>1708</v>
      </c>
      <c r="H76" s="448" t="s">
        <v>4520</v>
      </c>
      <c r="I76" s="448" t="s">
        <v>4728</v>
      </c>
      <c r="J76" s="477" t="s">
        <v>4729</v>
      </c>
      <c r="K76" s="448" t="s">
        <v>81</v>
      </c>
      <c r="L76" s="448"/>
      <c r="M76" s="450">
        <v>151411.78</v>
      </c>
      <c r="N76" s="450"/>
      <c r="O76" s="450">
        <v>151411.78</v>
      </c>
      <c r="P76" s="450"/>
      <c r="Q76" s="458" t="s">
        <v>95</v>
      </c>
      <c r="R76" s="465" t="s">
        <v>4730</v>
      </c>
    </row>
    <row r="77" spans="1:18" s="520" customFormat="1" ht="409.5" x14ac:dyDescent="0.25">
      <c r="A77" s="448">
        <v>71</v>
      </c>
      <c r="B77" s="448">
        <v>2</v>
      </c>
      <c r="C77" s="448" t="s">
        <v>89</v>
      </c>
      <c r="D77" s="448">
        <v>9</v>
      </c>
      <c r="E77" s="449" t="s">
        <v>4731</v>
      </c>
      <c r="F77" s="449" t="s">
        <v>4732</v>
      </c>
      <c r="G77" s="448" t="s">
        <v>4733</v>
      </c>
      <c r="H77" s="448" t="s">
        <v>4734</v>
      </c>
      <c r="I77" s="448" t="s">
        <v>4735</v>
      </c>
      <c r="J77" s="477" t="s">
        <v>4736</v>
      </c>
      <c r="K77" s="448" t="s">
        <v>73</v>
      </c>
      <c r="L77" s="448"/>
      <c r="M77" s="450">
        <v>60290.1</v>
      </c>
      <c r="N77" s="450"/>
      <c r="O77" s="450">
        <v>49023.78</v>
      </c>
      <c r="P77" s="450"/>
      <c r="Q77" s="458" t="s">
        <v>4737</v>
      </c>
      <c r="R77" s="465" t="s">
        <v>4738</v>
      </c>
    </row>
    <row r="78" spans="1:18" s="520" customFormat="1" ht="409.5" x14ac:dyDescent="0.25">
      <c r="A78" s="448">
        <v>72</v>
      </c>
      <c r="B78" s="448">
        <v>2</v>
      </c>
      <c r="C78" s="448" t="s">
        <v>4459</v>
      </c>
      <c r="D78" s="448">
        <v>11</v>
      </c>
      <c r="E78" s="449" t="s">
        <v>4739</v>
      </c>
      <c r="F78" s="449" t="s">
        <v>4740</v>
      </c>
      <c r="G78" s="448" t="s">
        <v>4741</v>
      </c>
      <c r="H78" s="448" t="s">
        <v>4742</v>
      </c>
      <c r="I78" s="448" t="s">
        <v>4743</v>
      </c>
      <c r="J78" s="477" t="s">
        <v>4744</v>
      </c>
      <c r="K78" s="448" t="s">
        <v>124</v>
      </c>
      <c r="L78" s="448"/>
      <c r="M78" s="450">
        <v>185853</v>
      </c>
      <c r="N78" s="450"/>
      <c r="O78" s="450">
        <v>185853</v>
      </c>
      <c r="P78" s="450"/>
      <c r="Q78" s="458" t="s">
        <v>4745</v>
      </c>
      <c r="R78" s="465" t="s">
        <v>4746</v>
      </c>
    </row>
    <row r="79" spans="1:18" s="520" customFormat="1" ht="409.5" x14ac:dyDescent="0.25">
      <c r="A79" s="448">
        <v>73</v>
      </c>
      <c r="B79" s="448">
        <v>4</v>
      </c>
      <c r="C79" s="448" t="s">
        <v>4572</v>
      </c>
      <c r="D79" s="448">
        <v>13</v>
      </c>
      <c r="E79" s="449" t="s">
        <v>4747</v>
      </c>
      <c r="F79" s="449" t="s">
        <v>4748</v>
      </c>
      <c r="G79" s="448" t="s">
        <v>4749</v>
      </c>
      <c r="H79" s="448" t="s">
        <v>4750</v>
      </c>
      <c r="I79" s="448" t="s">
        <v>4751</v>
      </c>
      <c r="J79" s="477" t="s">
        <v>4752</v>
      </c>
      <c r="K79" s="448" t="s">
        <v>124</v>
      </c>
      <c r="L79" s="448"/>
      <c r="M79" s="450">
        <v>21379.13</v>
      </c>
      <c r="N79" s="450"/>
      <c r="O79" s="450">
        <v>18657.18</v>
      </c>
      <c r="P79" s="450"/>
      <c r="Q79" s="458" t="s">
        <v>4753</v>
      </c>
      <c r="R79" s="465" t="s">
        <v>4754</v>
      </c>
    </row>
    <row r="80" spans="1:18" s="493" customFormat="1" ht="270" x14ac:dyDescent="0.25">
      <c r="A80" s="452">
        <v>74</v>
      </c>
      <c r="B80" s="452" t="s">
        <v>4755</v>
      </c>
      <c r="C80" s="452">
        <v>1</v>
      </c>
      <c r="D80" s="452">
        <v>3</v>
      </c>
      <c r="E80" s="453" t="s">
        <v>4756</v>
      </c>
      <c r="F80" s="453" t="s">
        <v>4757</v>
      </c>
      <c r="G80" s="452" t="s">
        <v>452</v>
      </c>
      <c r="H80" s="452" t="s">
        <v>1903</v>
      </c>
      <c r="I80" s="452" t="s">
        <v>4758</v>
      </c>
      <c r="J80" s="453" t="s">
        <v>4759</v>
      </c>
      <c r="K80" s="461" t="s">
        <v>52</v>
      </c>
      <c r="L80" s="448" t="s">
        <v>89</v>
      </c>
      <c r="M80" s="483">
        <v>5000</v>
      </c>
      <c r="N80" s="483">
        <v>45000</v>
      </c>
      <c r="O80" s="463">
        <v>5000</v>
      </c>
      <c r="P80" s="463">
        <v>45000</v>
      </c>
      <c r="Q80" s="452" t="s">
        <v>4760</v>
      </c>
      <c r="R80" s="914" t="s">
        <v>4326</v>
      </c>
    </row>
    <row r="81" spans="1:18" s="493" customFormat="1" ht="285" x14ac:dyDescent="0.25">
      <c r="A81" s="452">
        <v>75</v>
      </c>
      <c r="B81" s="452">
        <v>6</v>
      </c>
      <c r="C81" s="452">
        <v>5</v>
      </c>
      <c r="D81" s="452">
        <v>11</v>
      </c>
      <c r="E81" s="453" t="s">
        <v>4761</v>
      </c>
      <c r="F81" s="453" t="s">
        <v>4762</v>
      </c>
      <c r="G81" s="452" t="s">
        <v>431</v>
      </c>
      <c r="H81" s="452" t="s">
        <v>1145</v>
      </c>
      <c r="I81" s="452">
        <v>1</v>
      </c>
      <c r="J81" s="453" t="s">
        <v>4763</v>
      </c>
      <c r="K81" s="461" t="s">
        <v>161</v>
      </c>
      <c r="L81" s="461" t="s">
        <v>935</v>
      </c>
      <c r="M81" s="483">
        <v>199999</v>
      </c>
      <c r="N81" s="483">
        <v>0</v>
      </c>
      <c r="O81" s="483">
        <v>199999</v>
      </c>
      <c r="P81" s="463">
        <v>0</v>
      </c>
      <c r="Q81" s="452" t="s">
        <v>4376</v>
      </c>
      <c r="R81" s="914" t="s">
        <v>4326</v>
      </c>
    </row>
    <row r="82" spans="1:18" s="520" customFormat="1" ht="105" x14ac:dyDescent="0.25">
      <c r="A82" s="448">
        <v>76</v>
      </c>
      <c r="B82" s="448">
        <v>1</v>
      </c>
      <c r="C82" s="448">
        <v>1</v>
      </c>
      <c r="D82" s="448">
        <v>6</v>
      </c>
      <c r="E82" s="449" t="s">
        <v>4764</v>
      </c>
      <c r="F82" s="449" t="s">
        <v>4765</v>
      </c>
      <c r="G82" s="448" t="s">
        <v>4766</v>
      </c>
      <c r="H82" s="448" t="s">
        <v>1507</v>
      </c>
      <c r="I82" s="448">
        <v>4</v>
      </c>
      <c r="J82" s="449" t="s">
        <v>4767</v>
      </c>
      <c r="K82" s="461" t="s">
        <v>935</v>
      </c>
      <c r="L82" s="461" t="s">
        <v>73</v>
      </c>
      <c r="M82" s="450">
        <v>0</v>
      </c>
      <c r="N82" s="450">
        <v>40000</v>
      </c>
      <c r="O82" s="450">
        <v>0</v>
      </c>
      <c r="P82" s="484">
        <v>40000</v>
      </c>
      <c r="Q82" s="448" t="s">
        <v>4376</v>
      </c>
      <c r="R82" s="912" t="s">
        <v>4326</v>
      </c>
    </row>
    <row r="83" spans="1:18" s="520" customFormat="1" ht="351" customHeight="1" x14ac:dyDescent="0.25">
      <c r="A83" s="942">
        <v>77</v>
      </c>
      <c r="B83" s="448">
        <v>2</v>
      </c>
      <c r="C83" s="448">
        <v>1.3</v>
      </c>
      <c r="D83" s="448">
        <v>13</v>
      </c>
      <c r="E83" s="448" t="s">
        <v>4769</v>
      </c>
      <c r="F83" s="449" t="s">
        <v>4770</v>
      </c>
      <c r="G83" s="448" t="s">
        <v>4771</v>
      </c>
      <c r="H83" s="448" t="s">
        <v>4768</v>
      </c>
      <c r="I83" s="448">
        <v>10</v>
      </c>
      <c r="J83" s="448" t="s">
        <v>4772</v>
      </c>
      <c r="K83" s="461" t="s">
        <v>935</v>
      </c>
      <c r="L83" s="461" t="s">
        <v>3744</v>
      </c>
      <c r="M83" s="450">
        <v>0</v>
      </c>
      <c r="N83" s="450">
        <v>112000</v>
      </c>
      <c r="O83" s="450">
        <v>0</v>
      </c>
      <c r="P83" s="484">
        <v>112000</v>
      </c>
      <c r="Q83" s="448" t="s">
        <v>4325</v>
      </c>
      <c r="R83" s="912" t="s">
        <v>4326</v>
      </c>
    </row>
    <row r="84" spans="1:18" s="576" customFormat="1" ht="90" customHeight="1" x14ac:dyDescent="0.25">
      <c r="A84" s="501">
        <v>78</v>
      </c>
      <c r="B84" s="912">
        <v>2</v>
      </c>
      <c r="C84" s="912">
        <v>2</v>
      </c>
      <c r="D84" s="912">
        <v>12</v>
      </c>
      <c r="E84" s="912" t="s">
        <v>4773</v>
      </c>
      <c r="F84" s="924" t="s">
        <v>4774</v>
      </c>
      <c r="G84" s="448" t="s">
        <v>4775</v>
      </c>
      <c r="H84" s="448" t="s">
        <v>2048</v>
      </c>
      <c r="I84" s="448" t="s">
        <v>4776</v>
      </c>
      <c r="J84" s="449" t="s">
        <v>4777</v>
      </c>
      <c r="K84" s="912" t="s">
        <v>935</v>
      </c>
      <c r="L84" s="912" t="s">
        <v>52</v>
      </c>
      <c r="M84" s="450">
        <v>0</v>
      </c>
      <c r="N84" s="926">
        <v>473000</v>
      </c>
      <c r="O84" s="912">
        <v>0</v>
      </c>
      <c r="P84" s="926">
        <v>473000</v>
      </c>
      <c r="Q84" s="448" t="s">
        <v>4325</v>
      </c>
      <c r="R84" s="912" t="s">
        <v>4326</v>
      </c>
    </row>
    <row r="87" spans="1:18" x14ac:dyDescent="0.25">
      <c r="M87" s="1108" t="s">
        <v>262</v>
      </c>
      <c r="N87" s="1109"/>
      <c r="O87" s="1110" t="s">
        <v>263</v>
      </c>
      <c r="P87" s="1110"/>
    </row>
    <row r="88" spans="1:18" x14ac:dyDescent="0.25">
      <c r="M88" s="558" t="s">
        <v>264</v>
      </c>
      <c r="N88" s="558" t="s">
        <v>265</v>
      </c>
      <c r="O88" s="558" t="s">
        <v>264</v>
      </c>
      <c r="P88" s="558" t="s">
        <v>265</v>
      </c>
    </row>
    <row r="89" spans="1:18" x14ac:dyDescent="0.25">
      <c r="M89" s="537">
        <v>36</v>
      </c>
      <c r="N89" s="538">
        <v>11000299.34</v>
      </c>
      <c r="O89" s="921">
        <v>42</v>
      </c>
      <c r="P89" s="384">
        <v>6751066.04</v>
      </c>
    </row>
  </sheetData>
  <mergeCells count="16">
    <mergeCell ref="M87:N87"/>
    <mergeCell ref="O87:P87"/>
    <mergeCell ref="A4:A5"/>
    <mergeCell ref="B4:B5"/>
    <mergeCell ref="C4:C5"/>
    <mergeCell ref="D4:D5"/>
    <mergeCell ref="E4:E5"/>
    <mergeCell ref="O4:P4"/>
    <mergeCell ref="F4:F5"/>
    <mergeCell ref="Q4:Q5"/>
    <mergeCell ref="R4:R5"/>
    <mergeCell ref="G4:G5"/>
    <mergeCell ref="H4:I4"/>
    <mergeCell ref="J4:J5"/>
    <mergeCell ref="K4:L4"/>
    <mergeCell ref="M4:N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222"/>
  <sheetViews>
    <sheetView zoomScale="50" zoomScaleNormal="50" workbookViewId="0">
      <selection activeCell="H231" sqref="H231"/>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521" customFormat="1" x14ac:dyDescent="0.25">
      <c r="M1" s="536"/>
      <c r="N1" s="536"/>
      <c r="O1" s="536"/>
      <c r="P1" s="169"/>
      <c r="R1" s="392"/>
    </row>
    <row r="2" spans="1:19" s="521" customFormat="1" x14ac:dyDescent="0.25">
      <c r="A2" s="504" t="s">
        <v>6339</v>
      </c>
      <c r="M2" s="536"/>
      <c r="N2" s="536"/>
      <c r="O2" s="536"/>
      <c r="P2" s="169"/>
      <c r="R2" s="392"/>
    </row>
    <row r="3" spans="1:19" s="521" customFormat="1" x14ac:dyDescent="0.25">
      <c r="M3" s="536"/>
      <c r="N3" s="536"/>
      <c r="O3" s="536"/>
      <c r="P3" s="169"/>
      <c r="R3" s="392"/>
    </row>
    <row r="4" spans="1:19" s="556"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272" t="s">
        <v>13</v>
      </c>
      <c r="S4" s="555"/>
    </row>
    <row r="5" spans="1:19" s="556" customFormat="1" ht="35.25" customHeight="1" x14ac:dyDescent="0.25">
      <c r="A5" s="1154"/>
      <c r="B5" s="1156"/>
      <c r="C5" s="1156"/>
      <c r="D5" s="1156"/>
      <c r="E5" s="1154"/>
      <c r="F5" s="1154"/>
      <c r="G5" s="1154"/>
      <c r="H5" s="442" t="s">
        <v>14</v>
      </c>
      <c r="I5" s="442" t="s">
        <v>15</v>
      </c>
      <c r="J5" s="1154"/>
      <c r="K5" s="443">
        <v>2018</v>
      </c>
      <c r="L5" s="443">
        <v>2019</v>
      </c>
      <c r="M5" s="139">
        <v>2018</v>
      </c>
      <c r="N5" s="139">
        <v>2019</v>
      </c>
      <c r="O5" s="139">
        <v>2018</v>
      </c>
      <c r="P5" s="139">
        <v>2019</v>
      </c>
      <c r="Q5" s="1154"/>
      <c r="R5" s="1273"/>
      <c r="S5" s="555"/>
    </row>
    <row r="6" spans="1:19" s="556" customFormat="1" ht="15.75" customHeight="1" x14ac:dyDescent="0.25">
      <c r="A6" s="441" t="s">
        <v>16</v>
      </c>
      <c r="B6" s="442" t="s">
        <v>17</v>
      </c>
      <c r="C6" s="442" t="s">
        <v>18</v>
      </c>
      <c r="D6" s="442" t="s">
        <v>19</v>
      </c>
      <c r="E6" s="441" t="s">
        <v>20</v>
      </c>
      <c r="F6" s="441" t="s">
        <v>21</v>
      </c>
      <c r="G6" s="441" t="s">
        <v>22</v>
      </c>
      <c r="H6" s="442" t="s">
        <v>23</v>
      </c>
      <c r="I6" s="442" t="s">
        <v>24</v>
      </c>
      <c r="J6" s="441" t="s">
        <v>25</v>
      </c>
      <c r="K6" s="443" t="s">
        <v>26</v>
      </c>
      <c r="L6" s="443" t="s">
        <v>27</v>
      </c>
      <c r="M6" s="444" t="s">
        <v>28</v>
      </c>
      <c r="N6" s="444" t="s">
        <v>29</v>
      </c>
      <c r="O6" s="444" t="s">
        <v>30</v>
      </c>
      <c r="P6" s="444" t="s">
        <v>31</v>
      </c>
      <c r="Q6" s="441" t="s">
        <v>32</v>
      </c>
      <c r="R6" s="445" t="s">
        <v>33</v>
      </c>
      <c r="S6" s="555"/>
    </row>
    <row r="7" spans="1:19" s="511" customFormat="1" ht="33.75" customHeight="1" x14ac:dyDescent="0.2">
      <c r="A7" s="987">
        <v>1</v>
      </c>
      <c r="B7" s="987" t="s">
        <v>4778</v>
      </c>
      <c r="C7" s="1118" t="s">
        <v>3184</v>
      </c>
      <c r="D7" s="987">
        <v>7</v>
      </c>
      <c r="E7" s="987" t="s">
        <v>4779</v>
      </c>
      <c r="F7" s="987" t="s">
        <v>4780</v>
      </c>
      <c r="G7" s="987" t="s">
        <v>4781</v>
      </c>
      <c r="H7" s="785" t="s">
        <v>4782</v>
      </c>
      <c r="I7" s="785">
        <v>1</v>
      </c>
      <c r="J7" s="1404" t="s">
        <v>4783</v>
      </c>
      <c r="K7" s="1404"/>
      <c r="L7" s="1404" t="s">
        <v>4784</v>
      </c>
      <c r="M7" s="1404"/>
      <c r="N7" s="1405">
        <v>150000</v>
      </c>
      <c r="O7" s="1404"/>
      <c r="P7" s="1405">
        <v>150000</v>
      </c>
      <c r="Q7" s="1404" t="s">
        <v>4785</v>
      </c>
      <c r="R7" s="1404" t="s">
        <v>4786</v>
      </c>
    </row>
    <row r="8" spans="1:19" s="511" customFormat="1" ht="39.75" customHeight="1" x14ac:dyDescent="0.2">
      <c r="A8" s="987"/>
      <c r="B8" s="987"/>
      <c r="C8" s="1118"/>
      <c r="D8" s="987"/>
      <c r="E8" s="987"/>
      <c r="F8" s="987"/>
      <c r="G8" s="987"/>
      <c r="H8" s="785" t="s">
        <v>165</v>
      </c>
      <c r="I8" s="785">
        <v>14</v>
      </c>
      <c r="J8" s="1404"/>
      <c r="K8" s="1404"/>
      <c r="L8" s="1404"/>
      <c r="M8" s="1404"/>
      <c r="N8" s="1405"/>
      <c r="O8" s="1404"/>
      <c r="P8" s="1405"/>
      <c r="Q8" s="1404"/>
      <c r="R8" s="1404"/>
    </row>
    <row r="9" spans="1:19" s="511" customFormat="1" ht="71.25" customHeight="1" x14ac:dyDescent="0.2">
      <c r="A9" s="987"/>
      <c r="B9" s="987"/>
      <c r="C9" s="1118"/>
      <c r="D9" s="987"/>
      <c r="E9" s="987"/>
      <c r="F9" s="987"/>
      <c r="G9" s="987"/>
      <c r="H9" s="785" t="s">
        <v>4787</v>
      </c>
      <c r="I9" s="785">
        <v>2</v>
      </c>
      <c r="J9" s="987"/>
      <c r="K9" s="987"/>
      <c r="L9" s="987"/>
      <c r="M9" s="987"/>
      <c r="N9" s="1406"/>
      <c r="O9" s="987"/>
      <c r="P9" s="1406"/>
      <c r="Q9" s="987"/>
      <c r="R9" s="987"/>
    </row>
    <row r="10" spans="1:19" s="490" customFormat="1" ht="53.25" customHeight="1" x14ac:dyDescent="0.25">
      <c r="A10" s="1371">
        <v>2</v>
      </c>
      <c r="B10" s="1371">
        <v>6</v>
      </c>
      <c r="C10" s="1371">
        <v>5</v>
      </c>
      <c r="D10" s="1371">
        <v>4</v>
      </c>
      <c r="E10" s="1371" t="s">
        <v>4788</v>
      </c>
      <c r="F10" s="1373" t="s">
        <v>4789</v>
      </c>
      <c r="G10" s="1371" t="s">
        <v>4790</v>
      </c>
      <c r="H10" s="486" t="s">
        <v>4791</v>
      </c>
      <c r="I10" s="486" t="s">
        <v>4792</v>
      </c>
      <c r="J10" s="1373" t="s">
        <v>4793</v>
      </c>
      <c r="K10" s="1371"/>
      <c r="L10" s="1371" t="s">
        <v>124</v>
      </c>
      <c r="M10" s="1371"/>
      <c r="N10" s="1386">
        <v>76469.039999999994</v>
      </c>
      <c r="O10" s="1371"/>
      <c r="P10" s="1386">
        <v>72990.039999999994</v>
      </c>
      <c r="Q10" s="1373" t="s">
        <v>4794</v>
      </c>
      <c r="R10" s="1373" t="s">
        <v>4795</v>
      </c>
    </row>
    <row r="11" spans="1:19" s="490" customFormat="1" ht="144" customHeight="1" x14ac:dyDescent="0.25">
      <c r="A11" s="1380"/>
      <c r="B11" s="1380"/>
      <c r="C11" s="1380"/>
      <c r="D11" s="1380"/>
      <c r="E11" s="1380"/>
      <c r="F11" s="1382"/>
      <c r="G11" s="1380"/>
      <c r="H11" s="486" t="s">
        <v>4796</v>
      </c>
      <c r="I11" s="486">
        <v>90</v>
      </c>
      <c r="J11" s="1382"/>
      <c r="K11" s="1380"/>
      <c r="L11" s="1380"/>
      <c r="M11" s="1380"/>
      <c r="N11" s="1396"/>
      <c r="O11" s="1380"/>
      <c r="P11" s="1396"/>
      <c r="Q11" s="1382"/>
      <c r="R11" s="1382"/>
    </row>
    <row r="12" spans="1:19" s="490" customFormat="1" ht="61.5" customHeight="1" x14ac:dyDescent="0.25">
      <c r="A12" s="1371">
        <v>3</v>
      </c>
      <c r="B12" s="1371">
        <v>6</v>
      </c>
      <c r="C12" s="1371">
        <v>5</v>
      </c>
      <c r="D12" s="1371">
        <v>4</v>
      </c>
      <c r="E12" s="1371" t="s">
        <v>4797</v>
      </c>
      <c r="F12" s="1373" t="s">
        <v>4798</v>
      </c>
      <c r="G12" s="1371" t="s">
        <v>400</v>
      </c>
      <c r="H12" s="486" t="s">
        <v>4799</v>
      </c>
      <c r="I12" s="486" t="s">
        <v>1362</v>
      </c>
      <c r="J12" s="1373" t="s">
        <v>4800</v>
      </c>
      <c r="K12" s="1371"/>
      <c r="L12" s="1371" t="s">
        <v>124</v>
      </c>
      <c r="M12" s="1371"/>
      <c r="N12" s="1386">
        <v>147333.32999999999</v>
      </c>
      <c r="O12" s="1371"/>
      <c r="P12" s="1386">
        <v>147333.32999999999</v>
      </c>
      <c r="Q12" s="1373" t="s">
        <v>4801</v>
      </c>
      <c r="R12" s="1373" t="s">
        <v>4802</v>
      </c>
    </row>
    <row r="13" spans="1:19" s="490" customFormat="1" ht="114.75" customHeight="1" x14ac:dyDescent="0.25">
      <c r="A13" s="1380"/>
      <c r="B13" s="1380"/>
      <c r="C13" s="1380"/>
      <c r="D13" s="1380"/>
      <c r="E13" s="1380"/>
      <c r="F13" s="1382"/>
      <c r="G13" s="1380"/>
      <c r="H13" s="486" t="s">
        <v>183</v>
      </c>
      <c r="I13" s="486">
        <v>37</v>
      </c>
      <c r="J13" s="1382"/>
      <c r="K13" s="1380"/>
      <c r="L13" s="1380"/>
      <c r="M13" s="1380"/>
      <c r="N13" s="1396"/>
      <c r="O13" s="1380"/>
      <c r="P13" s="1396"/>
      <c r="Q13" s="1382"/>
      <c r="R13" s="1382"/>
    </row>
    <row r="14" spans="1:19" s="556" customFormat="1" ht="44.25" customHeight="1" x14ac:dyDescent="0.25">
      <c r="A14" s="1118">
        <v>4</v>
      </c>
      <c r="B14" s="1118">
        <v>1</v>
      </c>
      <c r="C14" s="1118">
        <v>1</v>
      </c>
      <c r="D14" s="987">
        <v>6</v>
      </c>
      <c r="E14" s="987" t="s">
        <v>4803</v>
      </c>
      <c r="F14" s="987" t="s">
        <v>4804</v>
      </c>
      <c r="G14" s="987" t="s">
        <v>4805</v>
      </c>
      <c r="H14" s="510" t="s">
        <v>465</v>
      </c>
      <c r="I14" s="489" t="s">
        <v>1235</v>
      </c>
      <c r="J14" s="987" t="s">
        <v>4806</v>
      </c>
      <c r="K14" s="1392"/>
      <c r="L14" s="1395" t="s">
        <v>124</v>
      </c>
      <c r="M14" s="1393"/>
      <c r="N14" s="1393">
        <v>473915.29</v>
      </c>
      <c r="O14" s="1393"/>
      <c r="P14" s="1393">
        <v>429257.04</v>
      </c>
      <c r="Q14" s="1372" t="s">
        <v>95</v>
      </c>
      <c r="R14" s="987" t="s">
        <v>4807</v>
      </c>
      <c r="S14" s="595"/>
    </row>
    <row r="15" spans="1:19" s="490" customFormat="1" ht="52.5" customHeight="1" x14ac:dyDescent="0.25">
      <c r="A15" s="1118"/>
      <c r="B15" s="1118"/>
      <c r="C15" s="1118"/>
      <c r="D15" s="987"/>
      <c r="E15" s="987"/>
      <c r="F15" s="987"/>
      <c r="G15" s="987"/>
      <c r="H15" s="486" t="s">
        <v>584</v>
      </c>
      <c r="I15" s="488">
        <v>68</v>
      </c>
      <c r="J15" s="987"/>
      <c r="K15" s="1392"/>
      <c r="L15" s="1395"/>
      <c r="M15" s="1393"/>
      <c r="N15" s="1393"/>
      <c r="O15" s="1393"/>
      <c r="P15" s="1393"/>
      <c r="Q15" s="1372"/>
      <c r="R15" s="987"/>
    </row>
    <row r="16" spans="1:19" s="490" customFormat="1" ht="27" customHeight="1" x14ac:dyDescent="0.25">
      <c r="A16" s="1118"/>
      <c r="B16" s="1118"/>
      <c r="C16" s="1118"/>
      <c r="D16" s="987"/>
      <c r="E16" s="987"/>
      <c r="F16" s="987"/>
      <c r="G16" s="987"/>
      <c r="H16" s="486" t="s">
        <v>461</v>
      </c>
      <c r="I16" s="488">
        <v>2</v>
      </c>
      <c r="J16" s="987"/>
      <c r="K16" s="1392"/>
      <c r="L16" s="1395"/>
      <c r="M16" s="1393"/>
      <c r="N16" s="1393"/>
      <c r="O16" s="1393"/>
      <c r="P16" s="1393"/>
      <c r="Q16" s="1372"/>
      <c r="R16" s="987"/>
    </row>
    <row r="17" spans="1:19" s="490" customFormat="1" ht="99.75" customHeight="1" x14ac:dyDescent="0.25">
      <c r="A17" s="1118"/>
      <c r="B17" s="1118"/>
      <c r="C17" s="1118"/>
      <c r="D17" s="987"/>
      <c r="E17" s="987"/>
      <c r="F17" s="987"/>
      <c r="G17" s="987"/>
      <c r="H17" s="486" t="s">
        <v>626</v>
      </c>
      <c r="I17" s="488">
        <v>60</v>
      </c>
      <c r="J17" s="987"/>
      <c r="K17" s="1392"/>
      <c r="L17" s="1395"/>
      <c r="M17" s="1393"/>
      <c r="N17" s="1393"/>
      <c r="O17" s="1393"/>
      <c r="P17" s="1393"/>
      <c r="Q17" s="1372"/>
      <c r="R17" s="987"/>
    </row>
    <row r="18" spans="1:19" s="556" customFormat="1" ht="22.5" customHeight="1" x14ac:dyDescent="0.25">
      <c r="A18" s="1118">
        <v>5</v>
      </c>
      <c r="B18" s="1118">
        <v>1</v>
      </c>
      <c r="C18" s="1118">
        <v>1</v>
      </c>
      <c r="D18" s="987">
        <v>6</v>
      </c>
      <c r="E18" s="987" t="s">
        <v>4808</v>
      </c>
      <c r="F18" s="987" t="s">
        <v>4809</v>
      </c>
      <c r="G18" s="987" t="s">
        <v>4810</v>
      </c>
      <c r="H18" s="1373" t="s">
        <v>4811</v>
      </c>
      <c r="I18" s="1371">
        <v>1</v>
      </c>
      <c r="J18" s="987" t="s">
        <v>4812</v>
      </c>
      <c r="K18" s="1392"/>
      <c r="L18" s="1395" t="s">
        <v>81</v>
      </c>
      <c r="M18" s="1393"/>
      <c r="N18" s="1393">
        <v>19800</v>
      </c>
      <c r="O18" s="1377"/>
      <c r="P18" s="1393">
        <v>19800</v>
      </c>
      <c r="Q18" s="1372" t="s">
        <v>4813</v>
      </c>
      <c r="R18" s="987" t="s">
        <v>4814</v>
      </c>
      <c r="S18" s="595"/>
    </row>
    <row r="19" spans="1:19" s="490" customFormat="1" ht="54" customHeight="1" x14ac:dyDescent="0.25">
      <c r="A19" s="1118"/>
      <c r="B19" s="1118"/>
      <c r="C19" s="1118"/>
      <c r="D19" s="987"/>
      <c r="E19" s="987"/>
      <c r="F19" s="987"/>
      <c r="G19" s="987"/>
      <c r="H19" s="1381"/>
      <c r="I19" s="1379"/>
      <c r="J19" s="987"/>
      <c r="K19" s="1392"/>
      <c r="L19" s="1395"/>
      <c r="M19" s="1393"/>
      <c r="N19" s="1393"/>
      <c r="O19" s="1378"/>
      <c r="P19" s="1393"/>
      <c r="Q19" s="1372"/>
      <c r="R19" s="987"/>
    </row>
    <row r="20" spans="1:19" s="490" customFormat="1" ht="39" customHeight="1" x14ac:dyDescent="0.25">
      <c r="A20" s="1118"/>
      <c r="B20" s="1118"/>
      <c r="C20" s="1118"/>
      <c r="D20" s="987"/>
      <c r="E20" s="987"/>
      <c r="F20" s="987"/>
      <c r="G20" s="987"/>
      <c r="H20" s="1381"/>
      <c r="I20" s="1379"/>
      <c r="J20" s="987"/>
      <c r="K20" s="1392"/>
      <c r="L20" s="1395"/>
      <c r="M20" s="1393"/>
      <c r="N20" s="1393"/>
      <c r="O20" s="1378"/>
      <c r="P20" s="1393"/>
      <c r="Q20" s="1372"/>
      <c r="R20" s="987"/>
    </row>
    <row r="21" spans="1:19" s="490" customFormat="1" ht="59.25" customHeight="1" x14ac:dyDescent="0.25">
      <c r="A21" s="1118"/>
      <c r="B21" s="1118"/>
      <c r="C21" s="1118"/>
      <c r="D21" s="987"/>
      <c r="E21" s="987"/>
      <c r="F21" s="987"/>
      <c r="G21" s="987"/>
      <c r="H21" s="1382"/>
      <c r="I21" s="1380"/>
      <c r="J21" s="987"/>
      <c r="K21" s="1392"/>
      <c r="L21" s="1395"/>
      <c r="M21" s="1393"/>
      <c r="N21" s="1393"/>
      <c r="O21" s="1394"/>
      <c r="P21" s="1393"/>
      <c r="Q21" s="1372"/>
      <c r="R21" s="987"/>
    </row>
    <row r="22" spans="1:19" s="490" customFormat="1" ht="25.5" customHeight="1" x14ac:dyDescent="0.25">
      <c r="A22" s="1118">
        <v>6</v>
      </c>
      <c r="B22" s="1118">
        <v>3</v>
      </c>
      <c r="C22" s="987">
        <v>1</v>
      </c>
      <c r="D22" s="987">
        <v>6</v>
      </c>
      <c r="E22" s="987" t="s">
        <v>4815</v>
      </c>
      <c r="F22" s="987" t="s">
        <v>4816</v>
      </c>
      <c r="G22" s="987" t="s">
        <v>4817</v>
      </c>
      <c r="H22" s="510" t="s">
        <v>461</v>
      </c>
      <c r="I22" s="489" t="s">
        <v>1321</v>
      </c>
      <c r="J22" s="987" t="s">
        <v>4818</v>
      </c>
      <c r="K22" s="1392"/>
      <c r="L22" s="1395" t="s">
        <v>73</v>
      </c>
      <c r="M22" s="1393"/>
      <c r="N22" s="1393">
        <v>260489.55</v>
      </c>
      <c r="O22" s="1377"/>
      <c r="P22" s="1393">
        <v>210633.65</v>
      </c>
      <c r="Q22" s="1372" t="s">
        <v>4819</v>
      </c>
      <c r="R22" s="987" t="s">
        <v>4820</v>
      </c>
    </row>
    <row r="23" spans="1:19" s="490" customFormat="1" ht="30" x14ac:dyDescent="0.25">
      <c r="A23" s="1118"/>
      <c r="B23" s="1118"/>
      <c r="C23" s="987"/>
      <c r="D23" s="987"/>
      <c r="E23" s="987"/>
      <c r="F23" s="987"/>
      <c r="G23" s="987"/>
      <c r="H23" s="510" t="s">
        <v>626</v>
      </c>
      <c r="I23" s="489" t="s">
        <v>4821</v>
      </c>
      <c r="J23" s="987"/>
      <c r="K23" s="1392"/>
      <c r="L23" s="1395"/>
      <c r="M23" s="1393"/>
      <c r="N23" s="1393"/>
      <c r="O23" s="1378"/>
      <c r="P23" s="1393"/>
      <c r="Q23" s="1372"/>
      <c r="R23" s="987"/>
    </row>
    <row r="24" spans="1:19" s="490" customFormat="1" ht="28.5" customHeight="1" x14ac:dyDescent="0.25">
      <c r="A24" s="1118"/>
      <c r="B24" s="1118"/>
      <c r="C24" s="1118"/>
      <c r="D24" s="987"/>
      <c r="E24" s="987"/>
      <c r="F24" s="987"/>
      <c r="G24" s="987"/>
      <c r="H24" s="486" t="s">
        <v>533</v>
      </c>
      <c r="I24" s="488">
        <v>14</v>
      </c>
      <c r="J24" s="987"/>
      <c r="K24" s="1392"/>
      <c r="L24" s="1395"/>
      <c r="M24" s="1393"/>
      <c r="N24" s="1393"/>
      <c r="O24" s="1378"/>
      <c r="P24" s="1393"/>
      <c r="Q24" s="1372"/>
      <c r="R24" s="987"/>
    </row>
    <row r="25" spans="1:19" s="490" customFormat="1" ht="30" x14ac:dyDescent="0.25">
      <c r="A25" s="1118"/>
      <c r="B25" s="1118"/>
      <c r="C25" s="1118"/>
      <c r="D25" s="987"/>
      <c r="E25" s="987"/>
      <c r="F25" s="987"/>
      <c r="G25" s="987"/>
      <c r="H25" s="486" t="s">
        <v>534</v>
      </c>
      <c r="I25" s="488">
        <v>224</v>
      </c>
      <c r="J25" s="987"/>
      <c r="K25" s="1392"/>
      <c r="L25" s="1395"/>
      <c r="M25" s="1393"/>
      <c r="N25" s="1393"/>
      <c r="O25" s="1378"/>
      <c r="P25" s="1393"/>
      <c r="Q25" s="1372"/>
      <c r="R25" s="987"/>
    </row>
    <row r="26" spans="1:19" s="490" customFormat="1" ht="51" customHeight="1" x14ac:dyDescent="0.25">
      <c r="A26" s="1118"/>
      <c r="B26" s="1118"/>
      <c r="C26" s="1118"/>
      <c r="D26" s="987"/>
      <c r="E26" s="987"/>
      <c r="F26" s="987"/>
      <c r="G26" s="987"/>
      <c r="H26" s="486" t="s">
        <v>4822</v>
      </c>
      <c r="I26" s="692">
        <v>1</v>
      </c>
      <c r="J26" s="987"/>
      <c r="K26" s="1392"/>
      <c r="L26" s="1395"/>
      <c r="M26" s="1393"/>
      <c r="N26" s="1393"/>
      <c r="O26" s="1378"/>
      <c r="P26" s="1393"/>
      <c r="Q26" s="1372"/>
      <c r="R26" s="987"/>
    </row>
    <row r="27" spans="1:19" s="490" customFormat="1" ht="43.5" customHeight="1" x14ac:dyDescent="0.25">
      <c r="A27" s="1118"/>
      <c r="B27" s="1118"/>
      <c r="C27" s="1118"/>
      <c r="D27" s="987"/>
      <c r="E27" s="987"/>
      <c r="F27" s="987"/>
      <c r="G27" s="987"/>
      <c r="H27" s="486" t="s">
        <v>1217</v>
      </c>
      <c r="I27" s="488">
        <v>10</v>
      </c>
      <c r="J27" s="987"/>
      <c r="K27" s="1392"/>
      <c r="L27" s="1395"/>
      <c r="M27" s="1393"/>
      <c r="N27" s="1393"/>
      <c r="O27" s="1378"/>
      <c r="P27" s="1393"/>
      <c r="Q27" s="1372"/>
      <c r="R27" s="987"/>
    </row>
    <row r="28" spans="1:19" s="490" customFormat="1" ht="30" x14ac:dyDescent="0.25">
      <c r="A28" s="1118"/>
      <c r="B28" s="1118"/>
      <c r="C28" s="1118"/>
      <c r="D28" s="987"/>
      <c r="E28" s="987"/>
      <c r="F28" s="987"/>
      <c r="G28" s="987"/>
      <c r="H28" s="486" t="s">
        <v>4823</v>
      </c>
      <c r="I28" s="692">
        <v>15</v>
      </c>
      <c r="J28" s="987"/>
      <c r="K28" s="1392"/>
      <c r="L28" s="1395"/>
      <c r="M28" s="1393"/>
      <c r="N28" s="1393"/>
      <c r="O28" s="1378"/>
      <c r="P28" s="1393"/>
      <c r="Q28" s="1372"/>
      <c r="R28" s="987"/>
    </row>
    <row r="29" spans="1:19" s="490" customFormat="1" ht="26.25" customHeight="1" x14ac:dyDescent="0.25">
      <c r="A29" s="1118">
        <v>7</v>
      </c>
      <c r="B29" s="1118">
        <v>2</v>
      </c>
      <c r="C29" s="987">
        <v>1</v>
      </c>
      <c r="D29" s="987">
        <v>6</v>
      </c>
      <c r="E29" s="987" t="s">
        <v>4824</v>
      </c>
      <c r="F29" s="987" t="s">
        <v>5078</v>
      </c>
      <c r="G29" s="987" t="s">
        <v>4825</v>
      </c>
      <c r="H29" s="510" t="s">
        <v>461</v>
      </c>
      <c r="I29" s="489" t="s">
        <v>1235</v>
      </c>
      <c r="J29" s="987" t="s">
        <v>4826</v>
      </c>
      <c r="K29" s="1392"/>
      <c r="L29" s="1395" t="s">
        <v>124</v>
      </c>
      <c r="M29" s="1393"/>
      <c r="N29" s="1393">
        <v>101559.82</v>
      </c>
      <c r="O29" s="1377"/>
      <c r="P29" s="1393">
        <v>101559.82</v>
      </c>
      <c r="Q29" s="1372" t="s">
        <v>4827</v>
      </c>
      <c r="R29" s="987" t="s">
        <v>4828</v>
      </c>
    </row>
    <row r="30" spans="1:19" s="490" customFormat="1" ht="34.5" customHeight="1" x14ac:dyDescent="0.25">
      <c r="A30" s="1118"/>
      <c r="B30" s="1118"/>
      <c r="C30" s="987"/>
      <c r="D30" s="987"/>
      <c r="E30" s="987"/>
      <c r="F30" s="987"/>
      <c r="G30" s="987"/>
      <c r="H30" s="510" t="s">
        <v>626</v>
      </c>
      <c r="I30" s="489" t="s">
        <v>207</v>
      </c>
      <c r="J30" s="987"/>
      <c r="K30" s="1392"/>
      <c r="L30" s="1395"/>
      <c r="M30" s="1393"/>
      <c r="N30" s="1393"/>
      <c r="O30" s="1378"/>
      <c r="P30" s="1393"/>
      <c r="Q30" s="1372"/>
      <c r="R30" s="987"/>
    </row>
    <row r="31" spans="1:19" s="490" customFormat="1" ht="45.75" customHeight="1" x14ac:dyDescent="0.25">
      <c r="A31" s="1118"/>
      <c r="B31" s="1118"/>
      <c r="C31" s="1118"/>
      <c r="D31" s="987"/>
      <c r="E31" s="987"/>
      <c r="F31" s="987"/>
      <c r="G31" s="987"/>
      <c r="H31" s="486" t="s">
        <v>4822</v>
      </c>
      <c r="I31" s="692">
        <v>1</v>
      </c>
      <c r="J31" s="987"/>
      <c r="K31" s="1392"/>
      <c r="L31" s="1395"/>
      <c r="M31" s="1393"/>
      <c r="N31" s="1393"/>
      <c r="O31" s="1394"/>
      <c r="P31" s="1393"/>
      <c r="Q31" s="1372"/>
      <c r="R31" s="987"/>
    </row>
    <row r="32" spans="1:19" s="490" customFormat="1" x14ac:dyDescent="0.25">
      <c r="A32" s="1118">
        <v>8</v>
      </c>
      <c r="B32" s="1118">
        <v>3</v>
      </c>
      <c r="C32" s="987">
        <v>1</v>
      </c>
      <c r="D32" s="987">
        <v>6</v>
      </c>
      <c r="E32" s="987" t="s">
        <v>4829</v>
      </c>
      <c r="F32" s="987" t="s">
        <v>5079</v>
      </c>
      <c r="G32" s="987" t="s">
        <v>4830</v>
      </c>
      <c r="H32" s="510" t="s">
        <v>666</v>
      </c>
      <c r="I32" s="489" t="s">
        <v>39</v>
      </c>
      <c r="J32" s="987" t="s">
        <v>4831</v>
      </c>
      <c r="K32" s="1392"/>
      <c r="L32" s="1395" t="s">
        <v>402</v>
      </c>
      <c r="M32" s="1393"/>
      <c r="N32" s="1393">
        <v>244000</v>
      </c>
      <c r="O32" s="1377"/>
      <c r="P32" s="1393">
        <v>244000</v>
      </c>
      <c r="Q32" s="1372" t="s">
        <v>4673</v>
      </c>
      <c r="R32" s="987" t="s">
        <v>4832</v>
      </c>
    </row>
    <row r="33" spans="1:18" s="490" customFormat="1" ht="30" x14ac:dyDescent="0.25">
      <c r="A33" s="1118"/>
      <c r="B33" s="1118"/>
      <c r="C33" s="987"/>
      <c r="D33" s="987"/>
      <c r="E33" s="987"/>
      <c r="F33" s="987"/>
      <c r="G33" s="987"/>
      <c r="H33" s="510" t="s">
        <v>494</v>
      </c>
      <c r="I33" s="489" t="s">
        <v>1290</v>
      </c>
      <c r="J33" s="987"/>
      <c r="K33" s="1392"/>
      <c r="L33" s="1395"/>
      <c r="M33" s="1393"/>
      <c r="N33" s="1393"/>
      <c r="O33" s="1378"/>
      <c r="P33" s="1393"/>
      <c r="Q33" s="1372"/>
      <c r="R33" s="987"/>
    </row>
    <row r="34" spans="1:18" s="490" customFormat="1" x14ac:dyDescent="0.25">
      <c r="A34" s="1118"/>
      <c r="B34" s="1118"/>
      <c r="C34" s="987"/>
      <c r="D34" s="987"/>
      <c r="E34" s="987"/>
      <c r="F34" s="987"/>
      <c r="G34" s="987"/>
      <c r="H34" s="510" t="s">
        <v>4833</v>
      </c>
      <c r="I34" s="489" t="s">
        <v>39</v>
      </c>
      <c r="J34" s="987"/>
      <c r="K34" s="1392"/>
      <c r="L34" s="1395"/>
      <c r="M34" s="1393"/>
      <c r="N34" s="1393"/>
      <c r="O34" s="1378"/>
      <c r="P34" s="1393"/>
      <c r="Q34" s="1372"/>
      <c r="R34" s="987"/>
    </row>
    <row r="35" spans="1:18" s="490" customFormat="1" ht="30" x14ac:dyDescent="0.25">
      <c r="A35" s="1118"/>
      <c r="B35" s="1118"/>
      <c r="C35" s="987"/>
      <c r="D35" s="987"/>
      <c r="E35" s="987"/>
      <c r="F35" s="987"/>
      <c r="G35" s="987"/>
      <c r="H35" s="510" t="s">
        <v>4834</v>
      </c>
      <c r="I35" s="489" t="s">
        <v>1689</v>
      </c>
      <c r="J35" s="987"/>
      <c r="K35" s="1392"/>
      <c r="L35" s="1395"/>
      <c r="M35" s="1393"/>
      <c r="N35" s="1393"/>
      <c r="O35" s="1378"/>
      <c r="P35" s="1393"/>
      <c r="Q35" s="1372"/>
      <c r="R35" s="987"/>
    </row>
    <row r="36" spans="1:18" s="490" customFormat="1" ht="30" x14ac:dyDescent="0.25">
      <c r="A36" s="1118"/>
      <c r="B36" s="1118"/>
      <c r="C36" s="987"/>
      <c r="D36" s="987"/>
      <c r="E36" s="987"/>
      <c r="F36" s="987"/>
      <c r="G36" s="987"/>
      <c r="H36" s="510" t="s">
        <v>677</v>
      </c>
      <c r="I36" s="489" t="s">
        <v>1156</v>
      </c>
      <c r="J36" s="987"/>
      <c r="K36" s="1392"/>
      <c r="L36" s="1395"/>
      <c r="M36" s="1393"/>
      <c r="N36" s="1393"/>
      <c r="O36" s="1378"/>
      <c r="P36" s="1393"/>
      <c r="Q36" s="1372"/>
      <c r="R36" s="987"/>
    </row>
    <row r="37" spans="1:18" s="490" customFormat="1" ht="21.75" customHeight="1" x14ac:dyDescent="0.25">
      <c r="A37" s="1118"/>
      <c r="B37" s="1118"/>
      <c r="C37" s="1118"/>
      <c r="D37" s="987"/>
      <c r="E37" s="987"/>
      <c r="F37" s="987"/>
      <c r="G37" s="987"/>
      <c r="H37" s="486" t="s">
        <v>4835</v>
      </c>
      <c r="I37" s="692">
        <v>1</v>
      </c>
      <c r="J37" s="987"/>
      <c r="K37" s="1392"/>
      <c r="L37" s="1395"/>
      <c r="M37" s="1393"/>
      <c r="N37" s="1393"/>
      <c r="O37" s="1394"/>
      <c r="P37" s="1393"/>
      <c r="Q37" s="1372"/>
      <c r="R37" s="987"/>
    </row>
    <row r="38" spans="1:18" s="490" customFormat="1" ht="21" customHeight="1" x14ac:dyDescent="0.25">
      <c r="A38" s="1118">
        <v>9</v>
      </c>
      <c r="B38" s="1118">
        <v>6</v>
      </c>
      <c r="C38" s="987">
        <v>1</v>
      </c>
      <c r="D38" s="987">
        <v>6</v>
      </c>
      <c r="E38" s="987" t="s">
        <v>4836</v>
      </c>
      <c r="F38" s="987" t="s">
        <v>4837</v>
      </c>
      <c r="G38" s="987" t="s">
        <v>4838</v>
      </c>
      <c r="H38" s="510" t="s">
        <v>461</v>
      </c>
      <c r="I38" s="489" t="s">
        <v>39</v>
      </c>
      <c r="J38" s="987" t="s">
        <v>4839</v>
      </c>
      <c r="K38" s="1392"/>
      <c r="L38" s="1395" t="s">
        <v>73</v>
      </c>
      <c r="M38" s="1393"/>
      <c r="N38" s="1393">
        <v>183646.25</v>
      </c>
      <c r="O38" s="1377"/>
      <c r="P38" s="1393">
        <v>165750</v>
      </c>
      <c r="Q38" s="1372" t="s">
        <v>4840</v>
      </c>
      <c r="R38" s="987" t="s">
        <v>4841</v>
      </c>
    </row>
    <row r="39" spans="1:18" s="490" customFormat="1" ht="32.25" customHeight="1" x14ac:dyDescent="0.25">
      <c r="A39" s="1118"/>
      <c r="B39" s="1118"/>
      <c r="C39" s="987"/>
      <c r="D39" s="987"/>
      <c r="E39" s="987"/>
      <c r="F39" s="987"/>
      <c r="G39" s="987"/>
      <c r="H39" s="510" t="s">
        <v>626</v>
      </c>
      <c r="I39" s="489" t="s">
        <v>1689</v>
      </c>
      <c r="J39" s="987"/>
      <c r="K39" s="1392"/>
      <c r="L39" s="1395"/>
      <c r="M39" s="1393"/>
      <c r="N39" s="1393"/>
      <c r="O39" s="1378"/>
      <c r="P39" s="1393"/>
      <c r="Q39" s="1372"/>
      <c r="R39" s="987"/>
    </row>
    <row r="40" spans="1:18" s="490" customFormat="1" ht="32.25" customHeight="1" x14ac:dyDescent="0.25">
      <c r="A40" s="1118"/>
      <c r="B40" s="1118"/>
      <c r="C40" s="987"/>
      <c r="D40" s="987"/>
      <c r="E40" s="987"/>
      <c r="F40" s="987"/>
      <c r="G40" s="987"/>
      <c r="H40" s="510" t="s">
        <v>465</v>
      </c>
      <c r="I40" s="489" t="s">
        <v>39</v>
      </c>
      <c r="J40" s="987"/>
      <c r="K40" s="1392"/>
      <c r="L40" s="1395"/>
      <c r="M40" s="1393"/>
      <c r="N40" s="1393"/>
      <c r="O40" s="1378"/>
      <c r="P40" s="1393"/>
      <c r="Q40" s="1372"/>
      <c r="R40" s="987"/>
    </row>
    <row r="41" spans="1:18" s="490" customFormat="1" ht="30" x14ac:dyDescent="0.25">
      <c r="A41" s="1118"/>
      <c r="B41" s="1118"/>
      <c r="C41" s="987"/>
      <c r="D41" s="987"/>
      <c r="E41" s="987"/>
      <c r="F41" s="987"/>
      <c r="G41" s="987"/>
      <c r="H41" s="510" t="s">
        <v>664</v>
      </c>
      <c r="I41" s="489" t="s">
        <v>1689</v>
      </c>
      <c r="J41" s="987"/>
      <c r="K41" s="1392"/>
      <c r="L41" s="1395"/>
      <c r="M41" s="1393"/>
      <c r="N41" s="1393"/>
      <c r="O41" s="1378"/>
      <c r="P41" s="1393"/>
      <c r="Q41" s="1372"/>
      <c r="R41" s="987"/>
    </row>
    <row r="42" spans="1:18" s="490" customFormat="1" ht="36.75" customHeight="1" x14ac:dyDescent="0.25">
      <c r="A42" s="1118"/>
      <c r="B42" s="1118"/>
      <c r="C42" s="1118"/>
      <c r="D42" s="987"/>
      <c r="E42" s="987"/>
      <c r="F42" s="987"/>
      <c r="G42" s="987"/>
      <c r="H42" s="486" t="s">
        <v>4822</v>
      </c>
      <c r="I42" s="692">
        <v>1</v>
      </c>
      <c r="J42" s="987"/>
      <c r="K42" s="1392"/>
      <c r="L42" s="1395"/>
      <c r="M42" s="1393"/>
      <c r="N42" s="1393"/>
      <c r="O42" s="1394"/>
      <c r="P42" s="1393"/>
      <c r="Q42" s="1372"/>
      <c r="R42" s="987"/>
    </row>
    <row r="43" spans="1:18" s="554" customFormat="1" ht="111" customHeight="1" x14ac:dyDescent="0.25">
      <c r="A43" s="964">
        <v>10</v>
      </c>
      <c r="B43" s="964">
        <v>1</v>
      </c>
      <c r="C43" s="964">
        <v>1</v>
      </c>
      <c r="D43" s="964">
        <v>6</v>
      </c>
      <c r="E43" s="964" t="s">
        <v>4842</v>
      </c>
      <c r="F43" s="964" t="s">
        <v>4843</v>
      </c>
      <c r="G43" s="964" t="s">
        <v>4844</v>
      </c>
      <c r="H43" s="800" t="s">
        <v>465</v>
      </c>
      <c r="I43" s="830" t="s">
        <v>39</v>
      </c>
      <c r="J43" s="964" t="s">
        <v>6317</v>
      </c>
      <c r="K43" s="964"/>
      <c r="L43" s="964" t="s">
        <v>124</v>
      </c>
      <c r="M43" s="964"/>
      <c r="N43" s="1175">
        <v>185958.53</v>
      </c>
      <c r="O43" s="969"/>
      <c r="P43" s="1175">
        <v>183995</v>
      </c>
      <c r="Q43" s="964" t="s">
        <v>1812</v>
      </c>
      <c r="R43" s="964" t="s">
        <v>4845</v>
      </c>
    </row>
    <row r="44" spans="1:18" s="520" customFormat="1" ht="76.5" customHeight="1" x14ac:dyDescent="0.25">
      <c r="A44" s="964"/>
      <c r="B44" s="964"/>
      <c r="C44" s="964"/>
      <c r="D44" s="964"/>
      <c r="E44" s="964"/>
      <c r="F44" s="964"/>
      <c r="G44" s="964"/>
      <c r="H44" s="800" t="s">
        <v>165</v>
      </c>
      <c r="I44" s="804">
        <v>22</v>
      </c>
      <c r="J44" s="964"/>
      <c r="K44" s="964"/>
      <c r="L44" s="964"/>
      <c r="M44" s="964"/>
      <c r="N44" s="1175"/>
      <c r="O44" s="970"/>
      <c r="P44" s="1175"/>
      <c r="Q44" s="964"/>
      <c r="R44" s="964"/>
    </row>
    <row r="45" spans="1:18" s="520" customFormat="1" ht="64.5" customHeight="1" x14ac:dyDescent="0.25">
      <c r="A45" s="964"/>
      <c r="B45" s="964"/>
      <c r="C45" s="964"/>
      <c r="D45" s="964"/>
      <c r="E45" s="964"/>
      <c r="F45" s="964"/>
      <c r="G45" s="964"/>
      <c r="H45" s="964" t="s">
        <v>4822</v>
      </c>
      <c r="I45" s="963">
        <v>1</v>
      </c>
      <c r="J45" s="964"/>
      <c r="K45" s="964"/>
      <c r="L45" s="964"/>
      <c r="M45" s="964"/>
      <c r="N45" s="1175"/>
      <c r="O45" s="970"/>
      <c r="P45" s="1175"/>
      <c r="Q45" s="964"/>
      <c r="R45" s="964"/>
    </row>
    <row r="46" spans="1:18" s="520" customFormat="1" ht="78.75" customHeight="1" x14ac:dyDescent="0.25">
      <c r="A46" s="964"/>
      <c r="B46" s="964"/>
      <c r="C46" s="964"/>
      <c r="D46" s="964"/>
      <c r="E46" s="964"/>
      <c r="F46" s="964"/>
      <c r="G46" s="964"/>
      <c r="H46" s="964"/>
      <c r="I46" s="963"/>
      <c r="J46" s="964"/>
      <c r="K46" s="964"/>
      <c r="L46" s="964"/>
      <c r="M46" s="964"/>
      <c r="N46" s="1175"/>
      <c r="O46" s="971"/>
      <c r="P46" s="1175"/>
      <c r="Q46" s="964"/>
      <c r="R46" s="964"/>
    </row>
    <row r="47" spans="1:18" s="533" customFormat="1" ht="56.25" customHeight="1" x14ac:dyDescent="0.25">
      <c r="A47" s="1372">
        <v>11</v>
      </c>
      <c r="B47" s="1372">
        <v>2</v>
      </c>
      <c r="C47" s="1372">
        <v>1</v>
      </c>
      <c r="D47" s="1372">
        <v>6</v>
      </c>
      <c r="E47" s="1372" t="s">
        <v>4846</v>
      </c>
      <c r="F47" s="1372" t="s">
        <v>4847</v>
      </c>
      <c r="G47" s="1372" t="s">
        <v>4848</v>
      </c>
      <c r="H47" s="486" t="s">
        <v>1140</v>
      </c>
      <c r="I47" s="486">
        <v>1</v>
      </c>
      <c r="J47" s="1372" t="s">
        <v>4849</v>
      </c>
      <c r="K47" s="1373"/>
      <c r="L47" s="1372" t="s">
        <v>73</v>
      </c>
      <c r="M47" s="1372"/>
      <c r="N47" s="1388">
        <v>97787.93</v>
      </c>
      <c r="O47" s="1373"/>
      <c r="P47" s="1388">
        <v>97787.93</v>
      </c>
      <c r="Q47" s="1372" t="s">
        <v>4850</v>
      </c>
      <c r="R47" s="1372" t="s">
        <v>4851</v>
      </c>
    </row>
    <row r="48" spans="1:18" s="533" customFormat="1" ht="48.75" customHeight="1" x14ac:dyDescent="0.25">
      <c r="A48" s="1372"/>
      <c r="B48" s="1372"/>
      <c r="C48" s="1372"/>
      <c r="D48" s="1372"/>
      <c r="E48" s="1372"/>
      <c r="F48" s="1372"/>
      <c r="G48" s="1372"/>
      <c r="H48" s="486" t="s">
        <v>165</v>
      </c>
      <c r="I48" s="486">
        <v>100</v>
      </c>
      <c r="J48" s="1372"/>
      <c r="K48" s="1381"/>
      <c r="L48" s="1372"/>
      <c r="M48" s="1372"/>
      <c r="N48" s="1388"/>
      <c r="O48" s="1381"/>
      <c r="P48" s="1388"/>
      <c r="Q48" s="1372"/>
      <c r="R48" s="1372"/>
    </row>
    <row r="49" spans="1:18" s="533" customFormat="1" ht="46.5" customHeight="1" x14ac:dyDescent="0.25">
      <c r="A49" s="1372"/>
      <c r="B49" s="1372"/>
      <c r="C49" s="1372"/>
      <c r="D49" s="1372"/>
      <c r="E49" s="1372"/>
      <c r="F49" s="1372"/>
      <c r="G49" s="1372"/>
      <c r="H49" s="486" t="s">
        <v>1903</v>
      </c>
      <c r="I49" s="486">
        <v>1</v>
      </c>
      <c r="J49" s="1372"/>
      <c r="K49" s="1381"/>
      <c r="L49" s="1372"/>
      <c r="M49" s="1372"/>
      <c r="N49" s="1388"/>
      <c r="O49" s="1381"/>
      <c r="P49" s="1388"/>
      <c r="Q49" s="1372"/>
      <c r="R49" s="1372"/>
    </row>
    <row r="50" spans="1:18" s="533" customFormat="1" ht="57.75" customHeight="1" x14ac:dyDescent="0.25">
      <c r="A50" s="1372"/>
      <c r="B50" s="1372"/>
      <c r="C50" s="1372"/>
      <c r="D50" s="1372"/>
      <c r="E50" s="1372"/>
      <c r="F50" s="1372"/>
      <c r="G50" s="1372"/>
      <c r="H50" s="486" t="s">
        <v>1367</v>
      </c>
      <c r="I50" s="486">
        <v>4</v>
      </c>
      <c r="J50" s="1372"/>
      <c r="K50" s="1381"/>
      <c r="L50" s="1372"/>
      <c r="M50" s="1372"/>
      <c r="N50" s="1388"/>
      <c r="O50" s="1381"/>
      <c r="P50" s="1388"/>
      <c r="Q50" s="1372"/>
      <c r="R50" s="1372"/>
    </row>
    <row r="51" spans="1:18" s="533" customFormat="1" ht="43.5" customHeight="1" x14ac:dyDescent="0.25">
      <c r="A51" s="1372"/>
      <c r="B51" s="1372"/>
      <c r="C51" s="1372"/>
      <c r="D51" s="1372"/>
      <c r="E51" s="1372"/>
      <c r="F51" s="1372"/>
      <c r="G51" s="1372"/>
      <c r="H51" s="486" t="s">
        <v>4852</v>
      </c>
      <c r="I51" s="486">
        <v>1</v>
      </c>
      <c r="J51" s="1372"/>
      <c r="K51" s="1382"/>
      <c r="L51" s="1372"/>
      <c r="M51" s="1372"/>
      <c r="N51" s="1388"/>
      <c r="O51" s="1382"/>
      <c r="P51" s="1388"/>
      <c r="Q51" s="1372"/>
      <c r="R51" s="1372"/>
    </row>
    <row r="52" spans="1:18" s="533" customFormat="1" ht="35.25" customHeight="1" x14ac:dyDescent="0.25">
      <c r="A52" s="1372">
        <v>12</v>
      </c>
      <c r="B52" s="1372">
        <v>1</v>
      </c>
      <c r="C52" s="1372">
        <v>1</v>
      </c>
      <c r="D52" s="1372">
        <v>6</v>
      </c>
      <c r="E52" s="1372" t="s">
        <v>4853</v>
      </c>
      <c r="F52" s="1372" t="s">
        <v>4854</v>
      </c>
      <c r="G52" s="1372" t="s">
        <v>4855</v>
      </c>
      <c r="H52" s="486" t="s">
        <v>1145</v>
      </c>
      <c r="I52" s="486">
        <v>1</v>
      </c>
      <c r="J52" s="1372" t="s">
        <v>4856</v>
      </c>
      <c r="K52" s="1372"/>
      <c r="L52" s="1372" t="s">
        <v>379</v>
      </c>
      <c r="M52" s="1372"/>
      <c r="N52" s="1388">
        <v>106066.73</v>
      </c>
      <c r="O52" s="1373"/>
      <c r="P52" s="1388">
        <v>94275.95</v>
      </c>
      <c r="Q52" s="1372" t="s">
        <v>3325</v>
      </c>
      <c r="R52" s="1372" t="s">
        <v>4857</v>
      </c>
    </row>
    <row r="53" spans="1:18" s="533" customFormat="1" ht="69.75" customHeight="1" x14ac:dyDescent="0.25">
      <c r="A53" s="1372"/>
      <c r="B53" s="1372"/>
      <c r="C53" s="1372"/>
      <c r="D53" s="1372"/>
      <c r="E53" s="1372"/>
      <c r="F53" s="1372"/>
      <c r="G53" s="1372"/>
      <c r="H53" s="486" t="s">
        <v>165</v>
      </c>
      <c r="I53" s="486">
        <v>130</v>
      </c>
      <c r="J53" s="1372"/>
      <c r="K53" s="1372"/>
      <c r="L53" s="1372"/>
      <c r="M53" s="1372"/>
      <c r="N53" s="1388"/>
      <c r="O53" s="1381"/>
      <c r="P53" s="1388"/>
      <c r="Q53" s="1372"/>
      <c r="R53" s="1372"/>
    </row>
    <row r="54" spans="1:18" s="533" customFormat="1" ht="70.5" customHeight="1" x14ac:dyDescent="0.25">
      <c r="A54" s="1372"/>
      <c r="B54" s="1372"/>
      <c r="C54" s="1372"/>
      <c r="D54" s="1372"/>
      <c r="E54" s="1372"/>
      <c r="F54" s="1372"/>
      <c r="G54" s="1372"/>
      <c r="H54" s="486" t="s">
        <v>1378</v>
      </c>
      <c r="I54" s="486">
        <v>1</v>
      </c>
      <c r="J54" s="1372"/>
      <c r="K54" s="1372"/>
      <c r="L54" s="1372"/>
      <c r="M54" s="1372"/>
      <c r="N54" s="1388"/>
      <c r="O54" s="1381"/>
      <c r="P54" s="1388"/>
      <c r="Q54" s="1372"/>
      <c r="R54" s="1372"/>
    </row>
    <row r="55" spans="1:18" s="533" customFormat="1" ht="44.25" customHeight="1" x14ac:dyDescent="0.25">
      <c r="A55" s="1372"/>
      <c r="B55" s="1372"/>
      <c r="C55" s="1372"/>
      <c r="D55" s="1372"/>
      <c r="E55" s="1372"/>
      <c r="F55" s="1372"/>
      <c r="G55" s="1372"/>
      <c r="H55" s="486" t="s">
        <v>1903</v>
      </c>
      <c r="I55" s="486">
        <v>2</v>
      </c>
      <c r="J55" s="1372"/>
      <c r="K55" s="1372"/>
      <c r="L55" s="1372"/>
      <c r="M55" s="1372"/>
      <c r="N55" s="1388"/>
      <c r="O55" s="1381"/>
      <c r="P55" s="1388"/>
      <c r="Q55" s="1372"/>
      <c r="R55" s="1372"/>
    </row>
    <row r="56" spans="1:18" s="533" customFormat="1" ht="115.5" customHeight="1" x14ac:dyDescent="0.25">
      <c r="A56" s="1372"/>
      <c r="B56" s="1372"/>
      <c r="C56" s="1372"/>
      <c r="D56" s="1372"/>
      <c r="E56" s="1372"/>
      <c r="F56" s="1372"/>
      <c r="G56" s="1372"/>
      <c r="H56" s="486" t="s">
        <v>4148</v>
      </c>
      <c r="I56" s="486">
        <v>30</v>
      </c>
      <c r="J56" s="1372"/>
      <c r="K56" s="1372"/>
      <c r="L56" s="1372"/>
      <c r="M56" s="1372"/>
      <c r="N56" s="1388"/>
      <c r="O56" s="1382"/>
      <c r="P56" s="1388"/>
      <c r="Q56" s="1372"/>
      <c r="R56" s="1372"/>
    </row>
    <row r="57" spans="1:18" s="533" customFormat="1" ht="70.5" customHeight="1" x14ac:dyDescent="0.25">
      <c r="A57" s="1372">
        <v>13</v>
      </c>
      <c r="B57" s="1372">
        <v>6</v>
      </c>
      <c r="C57" s="1372">
        <v>1</v>
      </c>
      <c r="D57" s="1372">
        <v>6</v>
      </c>
      <c r="E57" s="1372" t="s">
        <v>4858</v>
      </c>
      <c r="F57" s="1372" t="s">
        <v>4859</v>
      </c>
      <c r="G57" s="1372" t="s">
        <v>400</v>
      </c>
      <c r="H57" s="486" t="s">
        <v>465</v>
      </c>
      <c r="I57" s="486">
        <v>2</v>
      </c>
      <c r="J57" s="1372" t="s">
        <v>4860</v>
      </c>
      <c r="K57" s="1372"/>
      <c r="L57" s="1372" t="s">
        <v>124</v>
      </c>
      <c r="M57" s="1372"/>
      <c r="N57" s="1388">
        <v>173380</v>
      </c>
      <c r="O57" s="1402"/>
      <c r="P57" s="1385">
        <v>173080</v>
      </c>
      <c r="Q57" s="1372" t="s">
        <v>4861</v>
      </c>
      <c r="R57" s="1372" t="s">
        <v>4862</v>
      </c>
    </row>
    <row r="58" spans="1:18" s="533" customFormat="1" ht="60.75" customHeight="1" x14ac:dyDescent="0.25">
      <c r="A58" s="1372"/>
      <c r="B58" s="1372"/>
      <c r="C58" s="1372"/>
      <c r="D58" s="1372"/>
      <c r="E58" s="1372"/>
      <c r="F58" s="1372"/>
      <c r="G58" s="1372"/>
      <c r="H58" s="486" t="s">
        <v>1144</v>
      </c>
      <c r="I58" s="486">
        <v>60</v>
      </c>
      <c r="J58" s="1372"/>
      <c r="K58" s="1372"/>
      <c r="L58" s="1372"/>
      <c r="M58" s="1372"/>
      <c r="N58" s="1388"/>
      <c r="O58" s="1403"/>
      <c r="P58" s="1385"/>
      <c r="Q58" s="1372"/>
      <c r="R58" s="1372"/>
    </row>
    <row r="59" spans="1:18" s="533" customFormat="1" x14ac:dyDescent="0.25">
      <c r="A59" s="1372">
        <v>14</v>
      </c>
      <c r="B59" s="1372">
        <v>3</v>
      </c>
      <c r="C59" s="1372">
        <v>1</v>
      </c>
      <c r="D59" s="1372">
        <v>6</v>
      </c>
      <c r="E59" s="1372" t="s">
        <v>4863</v>
      </c>
      <c r="F59" s="1372" t="s">
        <v>4864</v>
      </c>
      <c r="G59" s="1372" t="s">
        <v>4865</v>
      </c>
      <c r="H59" s="486" t="s">
        <v>4866</v>
      </c>
      <c r="I59" s="486">
        <v>10</v>
      </c>
      <c r="J59" s="1372" t="s">
        <v>4867</v>
      </c>
      <c r="K59" s="1372"/>
      <c r="L59" s="1372" t="s">
        <v>124</v>
      </c>
      <c r="M59" s="1372"/>
      <c r="N59" s="1388">
        <v>226389.61</v>
      </c>
      <c r="O59" s="1373"/>
      <c r="P59" s="1388">
        <v>178326.13</v>
      </c>
      <c r="Q59" s="1372" t="s">
        <v>2715</v>
      </c>
      <c r="R59" s="1372" t="s">
        <v>4868</v>
      </c>
    </row>
    <row r="60" spans="1:18" s="533" customFormat="1" x14ac:dyDescent="0.25">
      <c r="A60" s="1372"/>
      <c r="B60" s="1372"/>
      <c r="C60" s="1372"/>
      <c r="D60" s="1372"/>
      <c r="E60" s="1372"/>
      <c r="F60" s="1372"/>
      <c r="G60" s="1372"/>
      <c r="H60" s="486" t="s">
        <v>165</v>
      </c>
      <c r="I60" s="486">
        <v>150</v>
      </c>
      <c r="J60" s="1372"/>
      <c r="K60" s="1372"/>
      <c r="L60" s="1372"/>
      <c r="M60" s="1372"/>
      <c r="N60" s="1388"/>
      <c r="O60" s="1381"/>
      <c r="P60" s="1388"/>
      <c r="Q60" s="1372"/>
      <c r="R60" s="1372"/>
    </row>
    <row r="61" spans="1:18" s="533" customFormat="1" ht="36.75" customHeight="1" x14ac:dyDescent="0.25">
      <c r="A61" s="1372"/>
      <c r="B61" s="1372"/>
      <c r="C61" s="1372"/>
      <c r="D61" s="1372"/>
      <c r="E61" s="1372"/>
      <c r="F61" s="1372"/>
      <c r="G61" s="1372"/>
      <c r="H61" s="486" t="s">
        <v>1823</v>
      </c>
      <c r="I61" s="486">
        <v>1</v>
      </c>
      <c r="J61" s="1372"/>
      <c r="K61" s="1372"/>
      <c r="L61" s="1372"/>
      <c r="M61" s="1372"/>
      <c r="N61" s="1388"/>
      <c r="O61" s="1381"/>
      <c r="P61" s="1388"/>
      <c r="Q61" s="1372"/>
      <c r="R61" s="1372"/>
    </row>
    <row r="62" spans="1:18" s="533" customFormat="1" ht="26.25" customHeight="1" x14ac:dyDescent="0.25">
      <c r="A62" s="1372"/>
      <c r="B62" s="1372"/>
      <c r="C62" s="1372"/>
      <c r="D62" s="1372"/>
      <c r="E62" s="1372"/>
      <c r="F62" s="1372"/>
      <c r="G62" s="1372"/>
      <c r="H62" s="486" t="s">
        <v>165</v>
      </c>
      <c r="I62" s="486">
        <v>200</v>
      </c>
      <c r="J62" s="1372"/>
      <c r="K62" s="1372"/>
      <c r="L62" s="1372"/>
      <c r="M62" s="1372"/>
      <c r="N62" s="1388"/>
      <c r="O62" s="1381"/>
      <c r="P62" s="1388"/>
      <c r="Q62" s="1372"/>
      <c r="R62" s="1372"/>
    </row>
    <row r="63" spans="1:18" s="533" customFormat="1" ht="29.25" customHeight="1" x14ac:dyDescent="0.25">
      <c r="A63" s="1372"/>
      <c r="B63" s="1372"/>
      <c r="C63" s="1372"/>
      <c r="D63" s="1372"/>
      <c r="E63" s="1372"/>
      <c r="F63" s="1372"/>
      <c r="G63" s="1372"/>
      <c r="H63" s="486" t="s">
        <v>1903</v>
      </c>
      <c r="I63" s="486">
        <v>1</v>
      </c>
      <c r="J63" s="1372"/>
      <c r="K63" s="1372"/>
      <c r="L63" s="1372"/>
      <c r="M63" s="1372"/>
      <c r="N63" s="1388"/>
      <c r="O63" s="1381"/>
      <c r="P63" s="1388"/>
      <c r="Q63" s="1372"/>
      <c r="R63" s="1372"/>
    </row>
    <row r="64" spans="1:18" s="533" customFormat="1" ht="30" x14ac:dyDescent="0.25">
      <c r="A64" s="1372"/>
      <c r="B64" s="1372"/>
      <c r="C64" s="1372"/>
      <c r="D64" s="1372"/>
      <c r="E64" s="1372"/>
      <c r="F64" s="1372"/>
      <c r="G64" s="1372"/>
      <c r="H64" s="486" t="s">
        <v>1217</v>
      </c>
      <c r="I64" s="486">
        <v>1</v>
      </c>
      <c r="J64" s="1372"/>
      <c r="K64" s="1372"/>
      <c r="L64" s="1372"/>
      <c r="M64" s="1372"/>
      <c r="N64" s="1388"/>
      <c r="O64" s="1381"/>
      <c r="P64" s="1388"/>
      <c r="Q64" s="1372"/>
      <c r="R64" s="1372"/>
    </row>
    <row r="65" spans="1:19" s="533" customFormat="1" x14ac:dyDescent="0.25">
      <c r="A65" s="1372"/>
      <c r="B65" s="1372"/>
      <c r="C65" s="1372"/>
      <c r="D65" s="1372"/>
      <c r="E65" s="1372"/>
      <c r="F65" s="1372"/>
      <c r="G65" s="1372"/>
      <c r="H65" s="486" t="s">
        <v>4148</v>
      </c>
      <c r="I65" s="486">
        <v>1</v>
      </c>
      <c r="J65" s="1372"/>
      <c r="K65" s="1372"/>
      <c r="L65" s="1372"/>
      <c r="M65" s="1372"/>
      <c r="N65" s="1388"/>
      <c r="O65" s="1381"/>
      <c r="P65" s="1388"/>
      <c r="Q65" s="1372"/>
      <c r="R65" s="1372"/>
    </row>
    <row r="66" spans="1:19" s="533" customFormat="1" ht="45" x14ac:dyDescent="0.25">
      <c r="A66" s="1372"/>
      <c r="B66" s="1372"/>
      <c r="C66" s="1372"/>
      <c r="D66" s="1372"/>
      <c r="E66" s="1372"/>
      <c r="F66" s="1372"/>
      <c r="G66" s="1372"/>
      <c r="H66" s="486" t="s">
        <v>4869</v>
      </c>
      <c r="I66" s="486">
        <v>8</v>
      </c>
      <c r="J66" s="1372"/>
      <c r="K66" s="1372"/>
      <c r="L66" s="1372"/>
      <c r="M66" s="1372"/>
      <c r="N66" s="1388"/>
      <c r="O66" s="1381"/>
      <c r="P66" s="1388"/>
      <c r="Q66" s="1372"/>
      <c r="R66" s="1372"/>
    </row>
    <row r="67" spans="1:19" s="533" customFormat="1" ht="30" x14ac:dyDescent="0.25">
      <c r="A67" s="1372"/>
      <c r="B67" s="1372"/>
      <c r="C67" s="1372"/>
      <c r="D67" s="1372"/>
      <c r="E67" s="1372"/>
      <c r="F67" s="1372"/>
      <c r="G67" s="1372"/>
      <c r="H67" s="486" t="s">
        <v>4870</v>
      </c>
      <c r="I67" s="486">
        <v>4</v>
      </c>
      <c r="J67" s="1372"/>
      <c r="K67" s="1372"/>
      <c r="L67" s="1372"/>
      <c r="M67" s="1372"/>
      <c r="N67" s="1388"/>
      <c r="O67" s="1381"/>
      <c r="P67" s="1388"/>
      <c r="Q67" s="1372"/>
      <c r="R67" s="1372"/>
    </row>
    <row r="68" spans="1:19" s="490" customFormat="1" ht="158.25" customHeight="1" x14ac:dyDescent="0.25">
      <c r="A68" s="1118">
        <v>15</v>
      </c>
      <c r="B68" s="1118">
        <v>2</v>
      </c>
      <c r="C68" s="987">
        <v>1</v>
      </c>
      <c r="D68" s="987">
        <v>6</v>
      </c>
      <c r="E68" s="987" t="s">
        <v>4871</v>
      </c>
      <c r="F68" s="987" t="s">
        <v>4872</v>
      </c>
      <c r="G68" s="987" t="s">
        <v>3050</v>
      </c>
      <c r="H68" s="510" t="s">
        <v>465</v>
      </c>
      <c r="I68" s="489" t="s">
        <v>39</v>
      </c>
      <c r="J68" s="987" t="s">
        <v>4873</v>
      </c>
      <c r="K68" s="1392"/>
      <c r="L68" s="1395" t="s">
        <v>124</v>
      </c>
      <c r="M68" s="1393"/>
      <c r="N68" s="1393">
        <v>96650</v>
      </c>
      <c r="O68" s="1377"/>
      <c r="P68" s="1393">
        <v>96350</v>
      </c>
      <c r="Q68" s="1372" t="s">
        <v>4874</v>
      </c>
      <c r="R68" s="987" t="s">
        <v>4875</v>
      </c>
    </row>
    <row r="69" spans="1:19" s="490" customFormat="1" ht="116.25" customHeight="1" x14ac:dyDescent="0.25">
      <c r="A69" s="1118"/>
      <c r="B69" s="1118"/>
      <c r="C69" s="987"/>
      <c r="D69" s="987"/>
      <c r="E69" s="987"/>
      <c r="F69" s="987"/>
      <c r="G69" s="987"/>
      <c r="H69" s="510" t="s">
        <v>664</v>
      </c>
      <c r="I69" s="489" t="s">
        <v>1660</v>
      </c>
      <c r="J69" s="987"/>
      <c r="K69" s="1392"/>
      <c r="L69" s="1395"/>
      <c r="M69" s="1393"/>
      <c r="N69" s="1393"/>
      <c r="O69" s="1394"/>
      <c r="P69" s="1393"/>
      <c r="Q69" s="1372"/>
      <c r="R69" s="987"/>
    </row>
    <row r="70" spans="1:19" s="520" customFormat="1" ht="45" x14ac:dyDescent="0.25">
      <c r="A70" s="958">
        <v>16</v>
      </c>
      <c r="B70" s="958">
        <v>1</v>
      </c>
      <c r="C70" s="958">
        <v>1</v>
      </c>
      <c r="D70" s="958">
        <v>6</v>
      </c>
      <c r="E70" s="958" t="s">
        <v>4876</v>
      </c>
      <c r="F70" s="969" t="s">
        <v>6318</v>
      </c>
      <c r="G70" s="958" t="s">
        <v>4877</v>
      </c>
      <c r="H70" s="800" t="s">
        <v>4878</v>
      </c>
      <c r="I70" s="800" t="s">
        <v>4879</v>
      </c>
      <c r="J70" s="969" t="s">
        <v>4880</v>
      </c>
      <c r="K70" s="958"/>
      <c r="L70" s="958" t="s">
        <v>73</v>
      </c>
      <c r="M70" s="958"/>
      <c r="N70" s="1049">
        <v>121689.08</v>
      </c>
      <c r="O70" s="958"/>
      <c r="P70" s="1049">
        <v>92749.08</v>
      </c>
      <c r="Q70" s="969" t="s">
        <v>4881</v>
      </c>
      <c r="R70" s="969" t="s">
        <v>4882</v>
      </c>
    </row>
    <row r="71" spans="1:19" s="520" customFormat="1" ht="38.25" customHeight="1" x14ac:dyDescent="0.25">
      <c r="A71" s="1059"/>
      <c r="B71" s="1059"/>
      <c r="C71" s="1059"/>
      <c r="D71" s="1059"/>
      <c r="E71" s="1059"/>
      <c r="F71" s="971"/>
      <c r="G71" s="1059"/>
      <c r="H71" s="800" t="s">
        <v>1428</v>
      </c>
      <c r="I71" s="800" t="s">
        <v>4883</v>
      </c>
      <c r="J71" s="971"/>
      <c r="K71" s="1059"/>
      <c r="L71" s="1059"/>
      <c r="M71" s="1059"/>
      <c r="N71" s="1051"/>
      <c r="O71" s="1059"/>
      <c r="P71" s="1051"/>
      <c r="Q71" s="971"/>
      <c r="R71" s="971"/>
    </row>
    <row r="72" spans="1:19" s="556" customFormat="1" ht="139.5" customHeight="1" x14ac:dyDescent="0.25">
      <c r="A72" s="1118">
        <v>17</v>
      </c>
      <c r="B72" s="1118">
        <v>3</v>
      </c>
      <c r="C72" s="1118">
        <v>2</v>
      </c>
      <c r="D72" s="987">
        <v>10</v>
      </c>
      <c r="E72" s="987" t="s">
        <v>4884</v>
      </c>
      <c r="F72" s="987" t="s">
        <v>4885</v>
      </c>
      <c r="G72" s="987" t="s">
        <v>4886</v>
      </c>
      <c r="H72" s="510" t="s">
        <v>4887</v>
      </c>
      <c r="I72" s="489" t="s">
        <v>1156</v>
      </c>
      <c r="J72" s="987" t="s">
        <v>4888</v>
      </c>
      <c r="K72" s="1392"/>
      <c r="L72" s="1395" t="s">
        <v>124</v>
      </c>
      <c r="M72" s="1393"/>
      <c r="N72" s="1393">
        <v>17316.060000000001</v>
      </c>
      <c r="O72" s="1377"/>
      <c r="P72" s="1393">
        <v>12469.27</v>
      </c>
      <c r="Q72" s="1372" t="s">
        <v>4889</v>
      </c>
      <c r="R72" s="987" t="s">
        <v>4890</v>
      </c>
      <c r="S72" s="595"/>
    </row>
    <row r="73" spans="1:19" s="490" customFormat="1" ht="70.5" customHeight="1" x14ac:dyDescent="0.25">
      <c r="A73" s="1118"/>
      <c r="B73" s="1118"/>
      <c r="C73" s="1118"/>
      <c r="D73" s="987"/>
      <c r="E73" s="987"/>
      <c r="F73" s="987"/>
      <c r="G73" s="987"/>
      <c r="H73" s="1373" t="s">
        <v>4822</v>
      </c>
      <c r="I73" s="1371">
        <v>1</v>
      </c>
      <c r="J73" s="987"/>
      <c r="K73" s="1392"/>
      <c r="L73" s="1395"/>
      <c r="M73" s="1393"/>
      <c r="N73" s="1393"/>
      <c r="O73" s="1378"/>
      <c r="P73" s="1393"/>
      <c r="Q73" s="1372"/>
      <c r="R73" s="987"/>
    </row>
    <row r="74" spans="1:19" s="490" customFormat="1" ht="59.25" customHeight="1" x14ac:dyDescent="0.25">
      <c r="A74" s="1118"/>
      <c r="B74" s="1118"/>
      <c r="C74" s="1118"/>
      <c r="D74" s="987"/>
      <c r="E74" s="987"/>
      <c r="F74" s="987"/>
      <c r="G74" s="987"/>
      <c r="H74" s="1382"/>
      <c r="I74" s="1380"/>
      <c r="J74" s="987"/>
      <c r="K74" s="1392"/>
      <c r="L74" s="1395"/>
      <c r="M74" s="1393"/>
      <c r="N74" s="1393"/>
      <c r="O74" s="1394"/>
      <c r="P74" s="1393"/>
      <c r="Q74" s="1372"/>
      <c r="R74" s="987"/>
    </row>
    <row r="75" spans="1:19" s="490" customFormat="1" ht="51.75" customHeight="1" x14ac:dyDescent="0.25">
      <c r="A75" s="1371">
        <v>18</v>
      </c>
      <c r="B75" s="1371">
        <v>6</v>
      </c>
      <c r="C75" s="1371">
        <v>1</v>
      </c>
      <c r="D75" s="1371">
        <v>6</v>
      </c>
      <c r="E75" s="1373" t="s">
        <v>4891</v>
      </c>
      <c r="F75" s="1373" t="s">
        <v>4044</v>
      </c>
      <c r="G75" s="1371" t="s">
        <v>4892</v>
      </c>
      <c r="H75" s="614" t="s">
        <v>1173</v>
      </c>
      <c r="I75" s="488">
        <v>5</v>
      </c>
      <c r="J75" s="1373" t="s">
        <v>4893</v>
      </c>
      <c r="K75" s="1374"/>
      <c r="L75" s="1371" t="s">
        <v>124</v>
      </c>
      <c r="M75" s="1387"/>
      <c r="N75" s="1386">
        <v>94855.97</v>
      </c>
      <c r="O75" s="1374"/>
      <c r="P75" s="1386">
        <v>83701.25</v>
      </c>
      <c r="Q75" s="1373" t="s">
        <v>1282</v>
      </c>
      <c r="R75" s="1373" t="s">
        <v>4894</v>
      </c>
    </row>
    <row r="76" spans="1:19" s="490" customFormat="1" ht="68.25" customHeight="1" x14ac:dyDescent="0.25">
      <c r="A76" s="1375"/>
      <c r="B76" s="1375"/>
      <c r="C76" s="1375"/>
      <c r="D76" s="1375"/>
      <c r="E76" s="1375"/>
      <c r="F76" s="1375"/>
      <c r="G76" s="1379"/>
      <c r="H76" s="486" t="s">
        <v>165</v>
      </c>
      <c r="I76" s="488">
        <v>125</v>
      </c>
      <c r="J76" s="1375"/>
      <c r="K76" s="1375"/>
      <c r="L76" s="1375"/>
      <c r="M76" s="1387"/>
      <c r="N76" s="1379"/>
      <c r="O76" s="1375"/>
      <c r="P76" s="1379"/>
      <c r="Q76" s="1379"/>
      <c r="R76" s="1381"/>
    </row>
    <row r="77" spans="1:19" s="490" customFormat="1" ht="60" customHeight="1" x14ac:dyDescent="0.25">
      <c r="A77" s="1375"/>
      <c r="B77" s="1375"/>
      <c r="C77" s="1375"/>
      <c r="D77" s="1375"/>
      <c r="E77" s="1375"/>
      <c r="F77" s="1375"/>
      <c r="G77" s="1379"/>
      <c r="H77" s="486" t="s">
        <v>1423</v>
      </c>
      <c r="I77" s="488">
        <v>1</v>
      </c>
      <c r="J77" s="1375"/>
      <c r="K77" s="1375"/>
      <c r="L77" s="1375"/>
      <c r="M77" s="1387"/>
      <c r="N77" s="1379"/>
      <c r="O77" s="1375"/>
      <c r="P77" s="1379"/>
      <c r="Q77" s="1379"/>
      <c r="R77" s="1381"/>
    </row>
    <row r="78" spans="1:19" s="490" customFormat="1" ht="70.5" customHeight="1" x14ac:dyDescent="0.25">
      <c r="A78" s="1375"/>
      <c r="B78" s="1375"/>
      <c r="C78" s="1375"/>
      <c r="D78" s="1375"/>
      <c r="E78" s="1375"/>
      <c r="F78" s="1375"/>
      <c r="G78" s="1379"/>
      <c r="H78" s="486" t="s">
        <v>1488</v>
      </c>
      <c r="I78" s="488">
        <v>125</v>
      </c>
      <c r="J78" s="1375"/>
      <c r="K78" s="1375"/>
      <c r="L78" s="1375"/>
      <c r="M78" s="1387"/>
      <c r="N78" s="1379"/>
      <c r="O78" s="1375"/>
      <c r="P78" s="1379"/>
      <c r="Q78" s="1379"/>
      <c r="R78" s="1381"/>
    </row>
    <row r="79" spans="1:19" s="490" customFormat="1" ht="51.75" customHeight="1" x14ac:dyDescent="0.25">
      <c r="A79" s="1375"/>
      <c r="B79" s="1375"/>
      <c r="C79" s="1375"/>
      <c r="D79" s="1375"/>
      <c r="E79" s="1375"/>
      <c r="F79" s="1375"/>
      <c r="G79" s="1379"/>
      <c r="H79" s="486" t="s">
        <v>1140</v>
      </c>
      <c r="I79" s="488">
        <v>5</v>
      </c>
      <c r="J79" s="1375"/>
      <c r="K79" s="1375"/>
      <c r="L79" s="1375"/>
      <c r="M79" s="1387"/>
      <c r="N79" s="1379"/>
      <c r="O79" s="1375"/>
      <c r="P79" s="1379"/>
      <c r="Q79" s="1379"/>
      <c r="R79" s="1381"/>
    </row>
    <row r="80" spans="1:19" s="490" customFormat="1" ht="66.75" customHeight="1" x14ac:dyDescent="0.25">
      <c r="A80" s="1376"/>
      <c r="B80" s="1376"/>
      <c r="C80" s="1376"/>
      <c r="D80" s="1376"/>
      <c r="E80" s="1376"/>
      <c r="F80" s="1376"/>
      <c r="G80" s="1380"/>
      <c r="H80" s="486" t="s">
        <v>165</v>
      </c>
      <c r="I80" s="488">
        <v>125</v>
      </c>
      <c r="J80" s="1376"/>
      <c r="K80" s="1376"/>
      <c r="L80" s="1376"/>
      <c r="M80" s="1387"/>
      <c r="N80" s="1380"/>
      <c r="O80" s="1376"/>
      <c r="P80" s="1380"/>
      <c r="Q80" s="1380"/>
      <c r="R80" s="1382"/>
    </row>
    <row r="81" spans="1:18" s="490" customFormat="1" ht="103.5" customHeight="1" x14ac:dyDescent="0.25">
      <c r="A81" s="1372">
        <v>19</v>
      </c>
      <c r="B81" s="1372">
        <v>2</v>
      </c>
      <c r="C81" s="1372">
        <v>1</v>
      </c>
      <c r="D81" s="1372">
        <v>6</v>
      </c>
      <c r="E81" s="1372" t="s">
        <v>4895</v>
      </c>
      <c r="F81" s="1372" t="s">
        <v>4896</v>
      </c>
      <c r="G81" s="1373" t="s">
        <v>4897</v>
      </c>
      <c r="H81" s="486" t="s">
        <v>118</v>
      </c>
      <c r="I81" s="486">
        <v>1</v>
      </c>
      <c r="J81" s="1372" t="s">
        <v>4898</v>
      </c>
      <c r="K81" s="1401"/>
      <c r="L81" s="1372" t="s">
        <v>124</v>
      </c>
      <c r="M81" s="1401"/>
      <c r="N81" s="1388">
        <v>131963.6</v>
      </c>
      <c r="O81" s="1397"/>
      <c r="P81" s="1388">
        <v>117200</v>
      </c>
      <c r="Q81" s="1372" t="s">
        <v>4899</v>
      </c>
      <c r="R81" s="1372" t="s">
        <v>4900</v>
      </c>
    </row>
    <row r="82" spans="1:18" s="490" customFormat="1" ht="100.5" customHeight="1" x14ac:dyDescent="0.25">
      <c r="A82" s="1401"/>
      <c r="B82" s="1401"/>
      <c r="C82" s="1401"/>
      <c r="D82" s="1401"/>
      <c r="E82" s="1401"/>
      <c r="F82" s="1401"/>
      <c r="G82" s="1381"/>
      <c r="H82" s="486" t="s">
        <v>165</v>
      </c>
      <c r="I82" s="486">
        <v>25</v>
      </c>
      <c r="J82" s="1401"/>
      <c r="K82" s="1401"/>
      <c r="L82" s="1401"/>
      <c r="M82" s="1401"/>
      <c r="N82" s="1400"/>
      <c r="O82" s="1398"/>
      <c r="P82" s="1400"/>
      <c r="Q82" s="1401"/>
      <c r="R82" s="1401"/>
    </row>
    <row r="83" spans="1:18" s="490" customFormat="1" ht="78.75" customHeight="1" x14ac:dyDescent="0.25">
      <c r="A83" s="1401"/>
      <c r="B83" s="1401"/>
      <c r="C83" s="1401"/>
      <c r="D83" s="1401"/>
      <c r="E83" s="1401"/>
      <c r="F83" s="1401"/>
      <c r="G83" s="1381"/>
      <c r="H83" s="486" t="s">
        <v>1423</v>
      </c>
      <c r="I83" s="486">
        <v>1</v>
      </c>
      <c r="J83" s="1401"/>
      <c r="K83" s="1401"/>
      <c r="L83" s="1401"/>
      <c r="M83" s="1401"/>
      <c r="N83" s="1400"/>
      <c r="O83" s="1398"/>
      <c r="P83" s="1400"/>
      <c r="Q83" s="1401"/>
      <c r="R83" s="1401"/>
    </row>
    <row r="84" spans="1:18" s="490" customFormat="1" ht="127.5" customHeight="1" x14ac:dyDescent="0.25">
      <c r="A84" s="1401"/>
      <c r="B84" s="1401"/>
      <c r="C84" s="1401"/>
      <c r="D84" s="1401"/>
      <c r="E84" s="1401"/>
      <c r="F84" s="1401"/>
      <c r="G84" s="1382"/>
      <c r="H84" s="486" t="s">
        <v>1488</v>
      </c>
      <c r="I84" s="486">
        <v>200</v>
      </c>
      <c r="J84" s="1401"/>
      <c r="K84" s="1401"/>
      <c r="L84" s="1401"/>
      <c r="M84" s="1401"/>
      <c r="N84" s="1400"/>
      <c r="O84" s="1399"/>
      <c r="P84" s="1400"/>
      <c r="Q84" s="1401"/>
      <c r="R84" s="1401"/>
    </row>
    <row r="85" spans="1:18" s="520" customFormat="1" ht="83.25" customHeight="1" x14ac:dyDescent="0.25">
      <c r="A85" s="964">
        <v>20</v>
      </c>
      <c r="B85" s="964">
        <v>6</v>
      </c>
      <c r="C85" s="964">
        <v>1</v>
      </c>
      <c r="D85" s="964">
        <v>6</v>
      </c>
      <c r="E85" s="964" t="s">
        <v>4901</v>
      </c>
      <c r="F85" s="964" t="s">
        <v>4902</v>
      </c>
      <c r="G85" s="969" t="s">
        <v>4903</v>
      </c>
      <c r="H85" s="804" t="s">
        <v>4904</v>
      </c>
      <c r="I85" s="804">
        <v>1</v>
      </c>
      <c r="J85" s="964" t="s">
        <v>4905</v>
      </c>
      <c r="K85" s="1142"/>
      <c r="L85" s="964" t="s">
        <v>124</v>
      </c>
      <c r="M85" s="1142"/>
      <c r="N85" s="1175">
        <v>410378.65</v>
      </c>
      <c r="O85" s="1149"/>
      <c r="P85" s="1175">
        <v>368763.49</v>
      </c>
      <c r="Q85" s="964" t="s">
        <v>4906</v>
      </c>
      <c r="R85" s="964" t="s">
        <v>4907</v>
      </c>
    </row>
    <row r="86" spans="1:18" s="520" customFormat="1" ht="57" customHeight="1" x14ac:dyDescent="0.25">
      <c r="A86" s="964"/>
      <c r="B86" s="964"/>
      <c r="C86" s="964"/>
      <c r="D86" s="964"/>
      <c r="E86" s="964"/>
      <c r="F86" s="964"/>
      <c r="G86" s="970"/>
      <c r="H86" s="804" t="s">
        <v>165</v>
      </c>
      <c r="I86" s="804">
        <v>240</v>
      </c>
      <c r="J86" s="964"/>
      <c r="K86" s="1142"/>
      <c r="L86" s="964"/>
      <c r="M86" s="1142"/>
      <c r="N86" s="964"/>
      <c r="O86" s="1281"/>
      <c r="P86" s="964"/>
      <c r="Q86" s="964"/>
      <c r="R86" s="964"/>
    </row>
    <row r="87" spans="1:18" s="520" customFormat="1" ht="65.25" customHeight="1" x14ac:dyDescent="0.25">
      <c r="A87" s="964"/>
      <c r="B87" s="964"/>
      <c r="C87" s="964"/>
      <c r="D87" s="964"/>
      <c r="E87" s="964"/>
      <c r="F87" s="964"/>
      <c r="G87" s="970"/>
      <c r="H87" s="800" t="s">
        <v>4908</v>
      </c>
      <c r="I87" s="804">
        <v>1</v>
      </c>
      <c r="J87" s="964"/>
      <c r="K87" s="1142"/>
      <c r="L87" s="964"/>
      <c r="M87" s="1142"/>
      <c r="N87" s="964"/>
      <c r="O87" s="1281"/>
      <c r="P87" s="964"/>
      <c r="Q87" s="964"/>
      <c r="R87" s="964"/>
    </row>
    <row r="88" spans="1:18" s="520" customFormat="1" ht="87" customHeight="1" x14ac:dyDescent="0.25">
      <c r="A88" s="964"/>
      <c r="B88" s="964"/>
      <c r="C88" s="964"/>
      <c r="D88" s="964"/>
      <c r="E88" s="964"/>
      <c r="F88" s="964"/>
      <c r="G88" s="970"/>
      <c r="H88" s="800" t="s">
        <v>4909</v>
      </c>
      <c r="I88" s="804">
        <v>3</v>
      </c>
      <c r="J88" s="964"/>
      <c r="K88" s="1142"/>
      <c r="L88" s="964"/>
      <c r="M88" s="1142"/>
      <c r="N88" s="964"/>
      <c r="O88" s="1281"/>
      <c r="P88" s="964"/>
      <c r="Q88" s="964"/>
      <c r="R88" s="964"/>
    </row>
    <row r="89" spans="1:18" s="520" customFormat="1" ht="70.5" customHeight="1" x14ac:dyDescent="0.25">
      <c r="A89" s="964"/>
      <c r="B89" s="964"/>
      <c r="C89" s="964"/>
      <c r="D89" s="964"/>
      <c r="E89" s="964"/>
      <c r="F89" s="964"/>
      <c r="G89" s="971"/>
      <c r="H89" s="800" t="s">
        <v>4910</v>
      </c>
      <c r="I89" s="804">
        <v>240</v>
      </c>
      <c r="J89" s="964"/>
      <c r="K89" s="1142"/>
      <c r="L89" s="964"/>
      <c r="M89" s="1142"/>
      <c r="N89" s="964"/>
      <c r="O89" s="1282"/>
      <c r="P89" s="964"/>
      <c r="Q89" s="964"/>
      <c r="R89" s="964"/>
    </row>
    <row r="90" spans="1:18" s="490" customFormat="1" ht="53.25" customHeight="1" x14ac:dyDescent="0.25">
      <c r="A90" s="1370">
        <v>21</v>
      </c>
      <c r="B90" s="1372">
        <v>3</v>
      </c>
      <c r="C90" s="1370">
        <v>1</v>
      </c>
      <c r="D90" s="1370">
        <v>6</v>
      </c>
      <c r="E90" s="1372" t="s">
        <v>4911</v>
      </c>
      <c r="F90" s="1372" t="s">
        <v>4912</v>
      </c>
      <c r="G90" s="1370" t="s">
        <v>4913</v>
      </c>
      <c r="H90" s="488" t="s">
        <v>499</v>
      </c>
      <c r="I90" s="488">
        <v>1</v>
      </c>
      <c r="J90" s="1372" t="s">
        <v>4914</v>
      </c>
      <c r="K90" s="1370"/>
      <c r="L90" s="1370" t="s">
        <v>73</v>
      </c>
      <c r="M90" s="1370"/>
      <c r="N90" s="1385">
        <v>255249.85</v>
      </c>
      <c r="O90" s="1371"/>
      <c r="P90" s="1385">
        <v>255249.85</v>
      </c>
      <c r="Q90" s="1372" t="s">
        <v>4593</v>
      </c>
      <c r="R90" s="1372" t="s">
        <v>4915</v>
      </c>
    </row>
    <row r="91" spans="1:18" s="490" customFormat="1" ht="60" customHeight="1" x14ac:dyDescent="0.25">
      <c r="A91" s="1370"/>
      <c r="B91" s="1372"/>
      <c r="C91" s="1370"/>
      <c r="D91" s="1370"/>
      <c r="E91" s="1372"/>
      <c r="F91" s="1372"/>
      <c r="G91" s="1370"/>
      <c r="H91" s="486" t="s">
        <v>490</v>
      </c>
      <c r="I91" s="488">
        <v>70</v>
      </c>
      <c r="J91" s="1370"/>
      <c r="K91" s="1370"/>
      <c r="L91" s="1370"/>
      <c r="M91" s="1370"/>
      <c r="N91" s="1385"/>
      <c r="O91" s="1379"/>
      <c r="P91" s="1385"/>
      <c r="Q91" s="1372"/>
      <c r="R91" s="1370"/>
    </row>
    <row r="92" spans="1:18" s="490" customFormat="1" ht="60.75" customHeight="1" x14ac:dyDescent="0.25">
      <c r="A92" s="1370"/>
      <c r="B92" s="1372"/>
      <c r="C92" s="1370"/>
      <c r="D92" s="1370"/>
      <c r="E92" s="1372"/>
      <c r="F92" s="1372"/>
      <c r="G92" s="1370"/>
      <c r="H92" s="486" t="s">
        <v>4822</v>
      </c>
      <c r="I92" s="486">
        <v>1</v>
      </c>
      <c r="J92" s="1370"/>
      <c r="K92" s="1370"/>
      <c r="L92" s="1370"/>
      <c r="M92" s="1370"/>
      <c r="N92" s="1385"/>
      <c r="O92" s="1380"/>
      <c r="P92" s="1385"/>
      <c r="Q92" s="1372"/>
      <c r="R92" s="1370"/>
    </row>
    <row r="93" spans="1:18" s="490" customFormat="1" x14ac:dyDescent="0.25">
      <c r="A93" s="1370">
        <v>22</v>
      </c>
      <c r="B93" s="1370">
        <v>6</v>
      </c>
      <c r="C93" s="1370">
        <v>1</v>
      </c>
      <c r="D93" s="1370">
        <v>6</v>
      </c>
      <c r="E93" s="1372" t="s">
        <v>4916</v>
      </c>
      <c r="F93" s="1372" t="s">
        <v>4917</v>
      </c>
      <c r="G93" s="1370" t="s">
        <v>4918</v>
      </c>
      <c r="H93" s="486" t="s">
        <v>461</v>
      </c>
      <c r="I93" s="488">
        <v>20</v>
      </c>
      <c r="J93" s="1372" t="s">
        <v>4919</v>
      </c>
      <c r="K93" s="1370"/>
      <c r="L93" s="1370" t="s">
        <v>73</v>
      </c>
      <c r="M93" s="1370"/>
      <c r="N93" s="1385">
        <v>436864.8</v>
      </c>
      <c r="O93" s="1371"/>
      <c r="P93" s="1385">
        <v>395104.8</v>
      </c>
      <c r="Q93" s="1372" t="s">
        <v>4920</v>
      </c>
      <c r="R93" s="1372" t="s">
        <v>4921</v>
      </c>
    </row>
    <row r="94" spans="1:18" s="490" customFormat="1" ht="30" x14ac:dyDescent="0.25">
      <c r="A94" s="1370"/>
      <c r="B94" s="1370"/>
      <c r="C94" s="1370"/>
      <c r="D94" s="1370"/>
      <c r="E94" s="1372"/>
      <c r="F94" s="1372"/>
      <c r="G94" s="1370"/>
      <c r="H94" s="486" t="s">
        <v>626</v>
      </c>
      <c r="I94" s="488">
        <v>540</v>
      </c>
      <c r="J94" s="1372"/>
      <c r="K94" s="1370"/>
      <c r="L94" s="1370"/>
      <c r="M94" s="1370"/>
      <c r="N94" s="1385"/>
      <c r="O94" s="1379"/>
      <c r="P94" s="1385"/>
      <c r="Q94" s="1372"/>
      <c r="R94" s="1370"/>
    </row>
    <row r="95" spans="1:18" s="490" customFormat="1" x14ac:dyDescent="0.25">
      <c r="A95" s="1370"/>
      <c r="B95" s="1370"/>
      <c r="C95" s="1370"/>
      <c r="D95" s="1370"/>
      <c r="E95" s="1372"/>
      <c r="F95" s="1372"/>
      <c r="G95" s="1370"/>
      <c r="H95" s="486" t="s">
        <v>461</v>
      </c>
      <c r="I95" s="488">
        <v>20</v>
      </c>
      <c r="J95" s="1372"/>
      <c r="K95" s="1370"/>
      <c r="L95" s="1370"/>
      <c r="M95" s="1370"/>
      <c r="N95" s="1385"/>
      <c r="O95" s="1379"/>
      <c r="P95" s="1385"/>
      <c r="Q95" s="1372"/>
      <c r="R95" s="1370"/>
    </row>
    <row r="96" spans="1:18" s="490" customFormat="1" ht="30" x14ac:dyDescent="0.25">
      <c r="A96" s="1370"/>
      <c r="B96" s="1370"/>
      <c r="C96" s="1370"/>
      <c r="D96" s="1370"/>
      <c r="E96" s="1372"/>
      <c r="F96" s="1372"/>
      <c r="G96" s="1370"/>
      <c r="H96" s="486" t="s">
        <v>626</v>
      </c>
      <c r="I96" s="488">
        <v>540</v>
      </c>
      <c r="J96" s="1372"/>
      <c r="K96" s="1370"/>
      <c r="L96" s="1370"/>
      <c r="M96" s="1370"/>
      <c r="N96" s="1385"/>
      <c r="O96" s="1379"/>
      <c r="P96" s="1385"/>
      <c r="Q96" s="1372"/>
      <c r="R96" s="1370"/>
    </row>
    <row r="97" spans="1:18" s="490" customFormat="1" x14ac:dyDescent="0.25">
      <c r="A97" s="1370"/>
      <c r="B97" s="1370"/>
      <c r="C97" s="1370"/>
      <c r="D97" s="1370"/>
      <c r="E97" s="1372"/>
      <c r="F97" s="1372"/>
      <c r="G97" s="1370"/>
      <c r="H97" s="488" t="s">
        <v>499</v>
      </c>
      <c r="I97" s="488">
        <v>5</v>
      </c>
      <c r="J97" s="1372"/>
      <c r="K97" s="1370"/>
      <c r="L97" s="1370"/>
      <c r="M97" s="1370"/>
      <c r="N97" s="1385"/>
      <c r="O97" s="1379"/>
      <c r="P97" s="1385"/>
      <c r="Q97" s="1372"/>
      <c r="R97" s="1370"/>
    </row>
    <row r="98" spans="1:18" s="490" customFormat="1" ht="30" x14ac:dyDescent="0.25">
      <c r="A98" s="1370"/>
      <c r="B98" s="1370"/>
      <c r="C98" s="1370"/>
      <c r="D98" s="1370"/>
      <c r="E98" s="1372"/>
      <c r="F98" s="1372"/>
      <c r="G98" s="1370"/>
      <c r="H98" s="486" t="s">
        <v>490</v>
      </c>
      <c r="I98" s="488">
        <v>550</v>
      </c>
      <c r="J98" s="1372"/>
      <c r="K98" s="1370"/>
      <c r="L98" s="1370"/>
      <c r="M98" s="1370"/>
      <c r="N98" s="1385"/>
      <c r="O98" s="1379"/>
      <c r="P98" s="1385"/>
      <c r="Q98" s="1372"/>
      <c r="R98" s="1370"/>
    </row>
    <row r="99" spans="1:18" s="490" customFormat="1" x14ac:dyDescent="0.25">
      <c r="A99" s="1370"/>
      <c r="B99" s="1370"/>
      <c r="C99" s="1370"/>
      <c r="D99" s="1370"/>
      <c r="E99" s="1372"/>
      <c r="F99" s="1372"/>
      <c r="G99" s="1370"/>
      <c r="H99" s="488" t="s">
        <v>4922</v>
      </c>
      <c r="I99" s="488">
        <v>1</v>
      </c>
      <c r="J99" s="1372"/>
      <c r="K99" s="1370"/>
      <c r="L99" s="1370"/>
      <c r="M99" s="1370"/>
      <c r="N99" s="1385"/>
      <c r="O99" s="1379"/>
      <c r="P99" s="1385"/>
      <c r="Q99" s="1372"/>
      <c r="R99" s="1370"/>
    </row>
    <row r="100" spans="1:18" s="490" customFormat="1" ht="30" x14ac:dyDescent="0.25">
      <c r="A100" s="1370"/>
      <c r="B100" s="1370"/>
      <c r="C100" s="1370"/>
      <c r="D100" s="1370"/>
      <c r="E100" s="1372"/>
      <c r="F100" s="1372"/>
      <c r="G100" s="1370"/>
      <c r="H100" s="486" t="s">
        <v>4923</v>
      </c>
      <c r="I100" s="488">
        <v>1080</v>
      </c>
      <c r="J100" s="1372"/>
      <c r="K100" s="1370"/>
      <c r="L100" s="1370"/>
      <c r="M100" s="1370"/>
      <c r="N100" s="1385"/>
      <c r="O100" s="1380"/>
      <c r="P100" s="1385"/>
      <c r="Q100" s="1372"/>
      <c r="R100" s="1370"/>
    </row>
    <row r="101" spans="1:18" s="490" customFormat="1" ht="129" customHeight="1" x14ac:dyDescent="0.25">
      <c r="A101" s="1371">
        <v>23</v>
      </c>
      <c r="B101" s="1371">
        <v>6</v>
      </c>
      <c r="C101" s="1371">
        <v>1</v>
      </c>
      <c r="D101" s="1371">
        <v>6</v>
      </c>
      <c r="E101" s="1373" t="s">
        <v>4924</v>
      </c>
      <c r="F101" s="1373" t="s">
        <v>4925</v>
      </c>
      <c r="G101" s="1371" t="s">
        <v>231</v>
      </c>
      <c r="H101" s="486" t="s">
        <v>4926</v>
      </c>
      <c r="I101" s="486" t="s">
        <v>1362</v>
      </c>
      <c r="J101" s="1373" t="s">
        <v>4927</v>
      </c>
      <c r="K101" s="1371"/>
      <c r="L101" s="1371" t="s">
        <v>124</v>
      </c>
      <c r="M101" s="1371"/>
      <c r="N101" s="1386">
        <v>24252</v>
      </c>
      <c r="O101" s="1371"/>
      <c r="P101" s="1386">
        <v>24252</v>
      </c>
      <c r="Q101" s="1373" t="s">
        <v>4881</v>
      </c>
      <c r="R101" s="1373" t="s">
        <v>4882</v>
      </c>
    </row>
    <row r="102" spans="1:18" s="490" customFormat="1" ht="134.25" customHeight="1" x14ac:dyDescent="0.25">
      <c r="A102" s="1380"/>
      <c r="B102" s="1380"/>
      <c r="C102" s="1380"/>
      <c r="D102" s="1380"/>
      <c r="E102" s="1382"/>
      <c r="F102" s="1382"/>
      <c r="G102" s="1380"/>
      <c r="H102" s="486" t="s">
        <v>807</v>
      </c>
      <c r="I102" s="486">
        <v>200</v>
      </c>
      <c r="J102" s="1382"/>
      <c r="K102" s="1380"/>
      <c r="L102" s="1380"/>
      <c r="M102" s="1380"/>
      <c r="N102" s="1396"/>
      <c r="O102" s="1380"/>
      <c r="P102" s="1396"/>
      <c r="Q102" s="1382"/>
      <c r="R102" s="1382"/>
    </row>
    <row r="103" spans="1:18" s="490" customFormat="1" ht="65.25" customHeight="1" x14ac:dyDescent="0.25">
      <c r="A103" s="1371">
        <v>24</v>
      </c>
      <c r="B103" s="1371">
        <v>6</v>
      </c>
      <c r="C103" s="1371">
        <v>5</v>
      </c>
      <c r="D103" s="1371">
        <v>11</v>
      </c>
      <c r="E103" s="1373" t="s">
        <v>4928</v>
      </c>
      <c r="F103" s="1373" t="s">
        <v>4929</v>
      </c>
      <c r="G103" s="1373" t="s">
        <v>4897</v>
      </c>
      <c r="H103" s="486" t="s">
        <v>118</v>
      </c>
      <c r="I103" s="488">
        <v>1</v>
      </c>
      <c r="J103" s="1373" t="s">
        <v>4930</v>
      </c>
      <c r="K103" s="1374"/>
      <c r="L103" s="1371" t="s">
        <v>124</v>
      </c>
      <c r="M103" s="1374"/>
      <c r="N103" s="1386">
        <v>66164.2</v>
      </c>
      <c r="O103" s="1374"/>
      <c r="P103" s="1386">
        <v>56269.2</v>
      </c>
      <c r="Q103" s="1373" t="s">
        <v>116</v>
      </c>
      <c r="R103" s="1373" t="s">
        <v>4931</v>
      </c>
    </row>
    <row r="104" spans="1:18" s="490" customFormat="1" ht="78.75" customHeight="1" x14ac:dyDescent="0.25">
      <c r="A104" s="1379"/>
      <c r="B104" s="1379"/>
      <c r="C104" s="1379"/>
      <c r="D104" s="1375"/>
      <c r="E104" s="1375"/>
      <c r="F104" s="1375"/>
      <c r="G104" s="1381"/>
      <c r="H104" s="486" t="s">
        <v>165</v>
      </c>
      <c r="I104" s="488">
        <v>100</v>
      </c>
      <c r="J104" s="1379"/>
      <c r="K104" s="1375"/>
      <c r="L104" s="1379"/>
      <c r="M104" s="1375"/>
      <c r="N104" s="1379"/>
      <c r="O104" s="1375"/>
      <c r="P104" s="1379"/>
      <c r="Q104" s="1381"/>
      <c r="R104" s="1379"/>
    </row>
    <row r="105" spans="1:18" s="490" customFormat="1" ht="54.75" customHeight="1" x14ac:dyDescent="0.25">
      <c r="A105" s="1379"/>
      <c r="B105" s="1379"/>
      <c r="C105" s="1379"/>
      <c r="D105" s="1375"/>
      <c r="E105" s="1375"/>
      <c r="F105" s="1375"/>
      <c r="G105" s="1381"/>
      <c r="H105" s="486" t="s">
        <v>1423</v>
      </c>
      <c r="I105" s="486">
        <v>1</v>
      </c>
      <c r="J105" s="1379"/>
      <c r="K105" s="1375"/>
      <c r="L105" s="1379"/>
      <c r="M105" s="1375"/>
      <c r="N105" s="1379"/>
      <c r="O105" s="1375"/>
      <c r="P105" s="1379"/>
      <c r="Q105" s="1381"/>
      <c r="R105" s="1379"/>
    </row>
    <row r="106" spans="1:18" s="490" customFormat="1" ht="84.75" customHeight="1" x14ac:dyDescent="0.25">
      <c r="A106" s="1380"/>
      <c r="B106" s="1380"/>
      <c r="C106" s="1380"/>
      <c r="D106" s="1376"/>
      <c r="E106" s="1376"/>
      <c r="F106" s="1376"/>
      <c r="G106" s="1382"/>
      <c r="H106" s="486" t="s">
        <v>1488</v>
      </c>
      <c r="I106" s="486">
        <v>1000</v>
      </c>
      <c r="J106" s="1380"/>
      <c r="K106" s="1376"/>
      <c r="L106" s="1380"/>
      <c r="M106" s="1376"/>
      <c r="N106" s="1380"/>
      <c r="O106" s="1376"/>
      <c r="P106" s="1380"/>
      <c r="Q106" s="1382"/>
      <c r="R106" s="1380"/>
    </row>
    <row r="107" spans="1:18" s="490" customFormat="1" ht="31.5" customHeight="1" x14ac:dyDescent="0.25">
      <c r="A107" s="1372">
        <v>25</v>
      </c>
      <c r="B107" s="1372">
        <v>6</v>
      </c>
      <c r="C107" s="1372">
        <v>5</v>
      </c>
      <c r="D107" s="1372">
        <v>11</v>
      </c>
      <c r="E107" s="1372" t="s">
        <v>4932</v>
      </c>
      <c r="F107" s="1372" t="s">
        <v>4933</v>
      </c>
      <c r="G107" s="1372" t="s">
        <v>4934</v>
      </c>
      <c r="H107" s="486" t="s">
        <v>461</v>
      </c>
      <c r="I107" s="486">
        <v>16</v>
      </c>
      <c r="J107" s="1372" t="s">
        <v>4935</v>
      </c>
      <c r="K107" s="1372"/>
      <c r="L107" s="1372" t="s">
        <v>73</v>
      </c>
      <c r="M107" s="1372"/>
      <c r="N107" s="1388">
        <v>305118.8</v>
      </c>
      <c r="O107" s="1373"/>
      <c r="P107" s="1388">
        <v>273803.8</v>
      </c>
      <c r="Q107" s="1372" t="s">
        <v>4936</v>
      </c>
      <c r="R107" s="1372" t="s">
        <v>4937</v>
      </c>
    </row>
    <row r="108" spans="1:18" s="490" customFormat="1" ht="30.75" customHeight="1" x14ac:dyDescent="0.25">
      <c r="A108" s="1372"/>
      <c r="B108" s="1372"/>
      <c r="C108" s="1372"/>
      <c r="D108" s="1372"/>
      <c r="E108" s="1372"/>
      <c r="F108" s="1372"/>
      <c r="G108" s="1372"/>
      <c r="H108" s="486" t="s">
        <v>626</v>
      </c>
      <c r="I108" s="486">
        <v>480</v>
      </c>
      <c r="J108" s="1372"/>
      <c r="K108" s="1372"/>
      <c r="L108" s="1372"/>
      <c r="M108" s="1372"/>
      <c r="N108" s="1388"/>
      <c r="O108" s="1381"/>
      <c r="P108" s="1388"/>
      <c r="Q108" s="1372"/>
      <c r="R108" s="1372"/>
    </row>
    <row r="109" spans="1:18" s="490" customFormat="1" ht="22.5" customHeight="1" x14ac:dyDescent="0.25">
      <c r="A109" s="1372"/>
      <c r="B109" s="1372"/>
      <c r="C109" s="1372"/>
      <c r="D109" s="1372"/>
      <c r="E109" s="1372"/>
      <c r="F109" s="1372"/>
      <c r="G109" s="1372"/>
      <c r="H109" s="486" t="s">
        <v>4938</v>
      </c>
      <c r="I109" s="486">
        <v>6</v>
      </c>
      <c r="J109" s="1372"/>
      <c r="K109" s="1372"/>
      <c r="L109" s="1372"/>
      <c r="M109" s="1372"/>
      <c r="N109" s="1388"/>
      <c r="O109" s="1381"/>
      <c r="P109" s="1388"/>
      <c r="Q109" s="1372"/>
      <c r="R109" s="1372"/>
    </row>
    <row r="110" spans="1:18" s="490" customFormat="1" ht="55.5" customHeight="1" x14ac:dyDescent="0.25">
      <c r="A110" s="1372"/>
      <c r="B110" s="1372"/>
      <c r="C110" s="1372"/>
      <c r="D110" s="1372"/>
      <c r="E110" s="1372"/>
      <c r="F110" s="1372"/>
      <c r="G110" s="1372"/>
      <c r="H110" s="694" t="s">
        <v>4939</v>
      </c>
      <c r="I110" s="694">
        <v>6</v>
      </c>
      <c r="J110" s="1372"/>
      <c r="K110" s="1372"/>
      <c r="L110" s="1372"/>
      <c r="M110" s="1372"/>
      <c r="N110" s="1388"/>
      <c r="O110" s="1381"/>
      <c r="P110" s="1388"/>
      <c r="Q110" s="1372"/>
      <c r="R110" s="1372"/>
    </row>
    <row r="111" spans="1:18" s="490" customFormat="1" ht="81.75" customHeight="1" x14ac:dyDescent="0.25">
      <c r="A111" s="1372"/>
      <c r="B111" s="1372"/>
      <c r="C111" s="1372"/>
      <c r="D111" s="1372"/>
      <c r="E111" s="1372"/>
      <c r="F111" s="1372"/>
      <c r="G111" s="1372"/>
      <c r="H111" s="486" t="s">
        <v>4822</v>
      </c>
      <c r="I111" s="486">
        <v>1</v>
      </c>
      <c r="J111" s="1372"/>
      <c r="K111" s="1372"/>
      <c r="L111" s="1372"/>
      <c r="M111" s="1372"/>
      <c r="N111" s="1388"/>
      <c r="O111" s="1382"/>
      <c r="P111" s="1388"/>
      <c r="Q111" s="1372"/>
      <c r="R111" s="1372"/>
    </row>
    <row r="112" spans="1:18" s="490" customFormat="1" ht="30" customHeight="1" x14ac:dyDescent="0.25">
      <c r="A112" s="1118">
        <v>26</v>
      </c>
      <c r="B112" s="1118">
        <v>6</v>
      </c>
      <c r="C112" s="987">
        <v>5</v>
      </c>
      <c r="D112" s="987">
        <v>11</v>
      </c>
      <c r="E112" s="987" t="s">
        <v>6285</v>
      </c>
      <c r="F112" s="987" t="s">
        <v>4940</v>
      </c>
      <c r="G112" s="987" t="s">
        <v>4941</v>
      </c>
      <c r="H112" s="510" t="s">
        <v>461</v>
      </c>
      <c r="I112" s="489" t="s">
        <v>1916</v>
      </c>
      <c r="J112" s="987" t="s">
        <v>5080</v>
      </c>
      <c r="K112" s="1392"/>
      <c r="L112" s="1395" t="s">
        <v>124</v>
      </c>
      <c r="M112" s="1393"/>
      <c r="N112" s="1393">
        <v>192618</v>
      </c>
      <c r="O112" s="1377"/>
      <c r="P112" s="1393">
        <v>177120</v>
      </c>
      <c r="Q112" s="1372" t="s">
        <v>4942</v>
      </c>
      <c r="R112" s="987" t="s">
        <v>4943</v>
      </c>
    </row>
    <row r="113" spans="1:18" s="490" customFormat="1" ht="46.5" customHeight="1" x14ac:dyDescent="0.25">
      <c r="A113" s="1118"/>
      <c r="B113" s="1118"/>
      <c r="C113" s="987"/>
      <c r="D113" s="987"/>
      <c r="E113" s="987"/>
      <c r="F113" s="987"/>
      <c r="G113" s="987"/>
      <c r="H113" s="510" t="s">
        <v>706</v>
      </c>
      <c r="I113" s="489" t="s">
        <v>449</v>
      </c>
      <c r="J113" s="987"/>
      <c r="K113" s="1392"/>
      <c r="L113" s="1395"/>
      <c r="M113" s="1393"/>
      <c r="N113" s="1393"/>
      <c r="O113" s="1378"/>
      <c r="P113" s="1393"/>
      <c r="Q113" s="1372"/>
      <c r="R113" s="987"/>
    </row>
    <row r="114" spans="1:18" s="490" customFormat="1" ht="42.75" customHeight="1" x14ac:dyDescent="0.25">
      <c r="A114" s="1118"/>
      <c r="B114" s="1118"/>
      <c r="C114" s="1118"/>
      <c r="D114" s="987"/>
      <c r="E114" s="987"/>
      <c r="F114" s="987"/>
      <c r="G114" s="987"/>
      <c r="H114" s="486" t="s">
        <v>633</v>
      </c>
      <c r="I114" s="692">
        <v>1</v>
      </c>
      <c r="J114" s="987"/>
      <c r="K114" s="1392"/>
      <c r="L114" s="1395"/>
      <c r="M114" s="1393"/>
      <c r="N114" s="1393"/>
      <c r="O114" s="1378"/>
      <c r="P114" s="1393"/>
      <c r="Q114" s="1372"/>
      <c r="R114" s="987"/>
    </row>
    <row r="115" spans="1:18" s="490" customFormat="1" ht="87.75" customHeight="1" x14ac:dyDescent="0.25">
      <c r="A115" s="1118"/>
      <c r="B115" s="1118"/>
      <c r="C115" s="1118"/>
      <c r="D115" s="987"/>
      <c r="E115" s="987"/>
      <c r="F115" s="987"/>
      <c r="G115" s="987"/>
      <c r="H115" s="486" t="s">
        <v>4944</v>
      </c>
      <c r="I115" s="692">
        <v>50</v>
      </c>
      <c r="J115" s="987"/>
      <c r="K115" s="1392"/>
      <c r="L115" s="1395"/>
      <c r="M115" s="1393"/>
      <c r="N115" s="1393"/>
      <c r="O115" s="1378"/>
      <c r="P115" s="1393"/>
      <c r="Q115" s="1372"/>
      <c r="R115" s="987"/>
    </row>
    <row r="116" spans="1:18" s="554" customFormat="1" ht="45.75" customHeight="1" x14ac:dyDescent="0.25">
      <c r="A116" s="964">
        <v>27</v>
      </c>
      <c r="B116" s="964">
        <v>2</v>
      </c>
      <c r="C116" s="964">
        <v>2</v>
      </c>
      <c r="D116" s="964">
        <v>12</v>
      </c>
      <c r="E116" s="964" t="s">
        <v>4945</v>
      </c>
      <c r="F116" s="964" t="s">
        <v>4946</v>
      </c>
      <c r="G116" s="964" t="s">
        <v>4947</v>
      </c>
      <c r="H116" s="800" t="s">
        <v>1810</v>
      </c>
      <c r="I116" s="800">
        <v>4</v>
      </c>
      <c r="J116" s="964" t="s">
        <v>4948</v>
      </c>
      <c r="K116" s="964"/>
      <c r="L116" s="964" t="s">
        <v>124</v>
      </c>
      <c r="M116" s="964"/>
      <c r="N116" s="1175">
        <v>293878.7</v>
      </c>
      <c r="O116" s="969"/>
      <c r="P116" s="1175">
        <v>263742.09000000003</v>
      </c>
      <c r="Q116" s="964" t="s">
        <v>2715</v>
      </c>
      <c r="R116" s="964" t="s">
        <v>4949</v>
      </c>
    </row>
    <row r="117" spans="1:18" s="554" customFormat="1" ht="39.75" customHeight="1" x14ac:dyDescent="0.25">
      <c r="A117" s="964"/>
      <c r="B117" s="964"/>
      <c r="C117" s="964"/>
      <c r="D117" s="964"/>
      <c r="E117" s="964"/>
      <c r="F117" s="964"/>
      <c r="G117" s="964"/>
      <c r="H117" s="800" t="s">
        <v>165</v>
      </c>
      <c r="I117" s="800">
        <v>680</v>
      </c>
      <c r="J117" s="964"/>
      <c r="K117" s="964"/>
      <c r="L117" s="964"/>
      <c r="M117" s="964"/>
      <c r="N117" s="1175"/>
      <c r="O117" s="970"/>
      <c r="P117" s="1175"/>
      <c r="Q117" s="964"/>
      <c r="R117" s="964"/>
    </row>
    <row r="118" spans="1:18" s="554" customFormat="1" ht="72.75" customHeight="1" x14ac:dyDescent="0.25">
      <c r="A118" s="964"/>
      <c r="B118" s="964"/>
      <c r="C118" s="964"/>
      <c r="D118" s="964"/>
      <c r="E118" s="964"/>
      <c r="F118" s="964"/>
      <c r="G118" s="964"/>
      <c r="H118" s="800" t="s">
        <v>1217</v>
      </c>
      <c r="I118" s="800">
        <v>4</v>
      </c>
      <c r="J118" s="964"/>
      <c r="K118" s="964"/>
      <c r="L118" s="964"/>
      <c r="M118" s="964"/>
      <c r="N118" s="1175"/>
      <c r="O118" s="970"/>
      <c r="P118" s="1175"/>
      <c r="Q118" s="964"/>
      <c r="R118" s="964"/>
    </row>
    <row r="119" spans="1:18" s="554" customFormat="1" ht="75.75" customHeight="1" x14ac:dyDescent="0.25">
      <c r="A119" s="964"/>
      <c r="B119" s="964"/>
      <c r="C119" s="964"/>
      <c r="D119" s="964"/>
      <c r="E119" s="964"/>
      <c r="F119" s="964"/>
      <c r="G119" s="964"/>
      <c r="H119" s="800" t="s">
        <v>71</v>
      </c>
      <c r="I119" s="800">
        <v>4</v>
      </c>
      <c r="J119" s="964"/>
      <c r="K119" s="964"/>
      <c r="L119" s="964"/>
      <c r="M119" s="964"/>
      <c r="N119" s="1175"/>
      <c r="O119" s="970"/>
      <c r="P119" s="1175"/>
      <c r="Q119" s="964"/>
      <c r="R119" s="964"/>
    </row>
    <row r="120" spans="1:18" s="554" customFormat="1" ht="42" customHeight="1" x14ac:dyDescent="0.25">
      <c r="A120" s="964"/>
      <c r="B120" s="964"/>
      <c r="C120" s="964"/>
      <c r="D120" s="964"/>
      <c r="E120" s="964"/>
      <c r="F120" s="964"/>
      <c r="G120" s="964"/>
      <c r="H120" s="800" t="s">
        <v>165</v>
      </c>
      <c r="I120" s="800">
        <v>48</v>
      </c>
      <c r="J120" s="964"/>
      <c r="K120" s="964"/>
      <c r="L120" s="964"/>
      <c r="M120" s="964"/>
      <c r="N120" s="1175"/>
      <c r="O120" s="970"/>
      <c r="P120" s="1175"/>
      <c r="Q120" s="964"/>
      <c r="R120" s="964"/>
    </row>
    <row r="121" spans="1:18" s="554" customFormat="1" ht="44.25" customHeight="1" x14ac:dyDescent="0.25">
      <c r="A121" s="964"/>
      <c r="B121" s="964"/>
      <c r="C121" s="964"/>
      <c r="D121" s="964"/>
      <c r="E121" s="964"/>
      <c r="F121" s="964"/>
      <c r="G121" s="964"/>
      <c r="H121" s="800" t="s">
        <v>4950</v>
      </c>
      <c r="I121" s="800">
        <v>16</v>
      </c>
      <c r="J121" s="964"/>
      <c r="K121" s="964"/>
      <c r="L121" s="964"/>
      <c r="M121" s="964"/>
      <c r="N121" s="1175"/>
      <c r="O121" s="970"/>
      <c r="P121" s="1175"/>
      <c r="Q121" s="964"/>
      <c r="R121" s="964"/>
    </row>
    <row r="122" spans="1:18" s="554" customFormat="1" ht="72" customHeight="1" x14ac:dyDescent="0.25">
      <c r="A122" s="964"/>
      <c r="B122" s="964"/>
      <c r="C122" s="964"/>
      <c r="D122" s="964"/>
      <c r="E122" s="964"/>
      <c r="F122" s="964"/>
      <c r="G122" s="964"/>
      <c r="H122" s="800" t="s">
        <v>4870</v>
      </c>
      <c r="I122" s="800">
        <v>16</v>
      </c>
      <c r="J122" s="964"/>
      <c r="K122" s="964"/>
      <c r="L122" s="964"/>
      <c r="M122" s="964"/>
      <c r="N122" s="1175"/>
      <c r="O122" s="971"/>
      <c r="P122" s="1175"/>
      <c r="Q122" s="964"/>
      <c r="R122" s="964"/>
    </row>
    <row r="123" spans="1:18" s="533" customFormat="1" ht="22.5" customHeight="1" x14ac:dyDescent="0.25">
      <c r="A123" s="1372">
        <v>28</v>
      </c>
      <c r="B123" s="1372">
        <v>1</v>
      </c>
      <c r="C123" s="1372">
        <v>2</v>
      </c>
      <c r="D123" s="1372">
        <v>12</v>
      </c>
      <c r="E123" s="1372" t="s">
        <v>4951</v>
      </c>
      <c r="F123" s="1372" t="s">
        <v>4952</v>
      </c>
      <c r="G123" s="1372" t="s">
        <v>4953</v>
      </c>
      <c r="H123" s="486" t="s">
        <v>1903</v>
      </c>
      <c r="I123" s="486">
        <v>1</v>
      </c>
      <c r="J123" s="1372" t="s">
        <v>5081</v>
      </c>
      <c r="K123" s="1372"/>
      <c r="L123" s="1372" t="s">
        <v>81</v>
      </c>
      <c r="M123" s="1372"/>
      <c r="N123" s="1388">
        <v>602107.86</v>
      </c>
      <c r="O123" s="1373"/>
      <c r="P123" s="1388">
        <v>589607.86</v>
      </c>
      <c r="Q123" s="1372" t="s">
        <v>4551</v>
      </c>
      <c r="R123" s="1372" t="s">
        <v>4954</v>
      </c>
    </row>
    <row r="124" spans="1:18" s="533" customFormat="1" ht="30.75" customHeight="1" x14ac:dyDescent="0.25">
      <c r="A124" s="1372"/>
      <c r="B124" s="1372"/>
      <c r="C124" s="1372"/>
      <c r="D124" s="1372"/>
      <c r="E124" s="1372"/>
      <c r="F124" s="1372"/>
      <c r="G124" s="1372"/>
      <c r="H124" s="486" t="s">
        <v>71</v>
      </c>
      <c r="I124" s="486">
        <v>1</v>
      </c>
      <c r="J124" s="1372"/>
      <c r="K124" s="1372"/>
      <c r="L124" s="1372"/>
      <c r="M124" s="1372"/>
      <c r="N124" s="1388"/>
      <c r="O124" s="1381"/>
      <c r="P124" s="1388"/>
      <c r="Q124" s="1372"/>
      <c r="R124" s="1372"/>
    </row>
    <row r="125" spans="1:18" s="533" customFormat="1" ht="52.5" customHeight="1" x14ac:dyDescent="0.25">
      <c r="A125" s="1372"/>
      <c r="B125" s="1372"/>
      <c r="C125" s="1372"/>
      <c r="D125" s="1372"/>
      <c r="E125" s="1372"/>
      <c r="F125" s="1372"/>
      <c r="G125" s="1372"/>
      <c r="H125" s="486" t="s">
        <v>4955</v>
      </c>
      <c r="I125" s="486">
        <v>80</v>
      </c>
      <c r="J125" s="1372"/>
      <c r="K125" s="1372"/>
      <c r="L125" s="1372"/>
      <c r="M125" s="1372"/>
      <c r="N125" s="1388"/>
      <c r="O125" s="1381"/>
      <c r="P125" s="1388"/>
      <c r="Q125" s="1372"/>
      <c r="R125" s="1372"/>
    </row>
    <row r="126" spans="1:18" s="533" customFormat="1" ht="66" customHeight="1" x14ac:dyDescent="0.25">
      <c r="A126" s="1372"/>
      <c r="B126" s="1372"/>
      <c r="C126" s="1372"/>
      <c r="D126" s="1372"/>
      <c r="E126" s="1372"/>
      <c r="F126" s="1372"/>
      <c r="G126" s="1372"/>
      <c r="H126" s="486" t="s">
        <v>4956</v>
      </c>
      <c r="I126" s="486">
        <v>4</v>
      </c>
      <c r="J126" s="1372"/>
      <c r="K126" s="1372"/>
      <c r="L126" s="1372"/>
      <c r="M126" s="1372"/>
      <c r="N126" s="1388"/>
      <c r="O126" s="1381"/>
      <c r="P126" s="1388"/>
      <c r="Q126" s="1372"/>
      <c r="R126" s="1372"/>
    </row>
    <row r="127" spans="1:18" s="490" customFormat="1" ht="68.25" customHeight="1" x14ac:dyDescent="0.25">
      <c r="A127" s="1118">
        <v>29</v>
      </c>
      <c r="B127" s="1118">
        <v>3</v>
      </c>
      <c r="C127" s="987" t="s">
        <v>4957</v>
      </c>
      <c r="D127" s="987">
        <v>13</v>
      </c>
      <c r="E127" s="987" t="s">
        <v>4958</v>
      </c>
      <c r="F127" s="987" t="s">
        <v>4959</v>
      </c>
      <c r="G127" s="987" t="s">
        <v>4960</v>
      </c>
      <c r="H127" s="510" t="s">
        <v>461</v>
      </c>
      <c r="I127" s="489" t="s">
        <v>1235</v>
      </c>
      <c r="J127" s="1120" t="s">
        <v>4961</v>
      </c>
      <c r="K127" s="1392"/>
      <c r="L127" s="1395" t="s">
        <v>124</v>
      </c>
      <c r="M127" s="1393"/>
      <c r="N127" s="1393">
        <v>373000</v>
      </c>
      <c r="O127" s="1377"/>
      <c r="P127" s="1393">
        <v>373000</v>
      </c>
      <c r="Q127" s="1372" t="s">
        <v>4962</v>
      </c>
      <c r="R127" s="987" t="s">
        <v>4963</v>
      </c>
    </row>
    <row r="128" spans="1:18" s="490" customFormat="1" ht="46.5" customHeight="1" x14ac:dyDescent="0.25">
      <c r="A128" s="1118"/>
      <c r="B128" s="1118"/>
      <c r="C128" s="987"/>
      <c r="D128" s="987"/>
      <c r="E128" s="987"/>
      <c r="F128" s="987"/>
      <c r="G128" s="987"/>
      <c r="H128" s="510" t="s">
        <v>4964</v>
      </c>
      <c r="I128" s="489" t="s">
        <v>1674</v>
      </c>
      <c r="J128" s="1120"/>
      <c r="K128" s="1392"/>
      <c r="L128" s="1395"/>
      <c r="M128" s="1393"/>
      <c r="N128" s="1393"/>
      <c r="O128" s="1378"/>
      <c r="P128" s="1393"/>
      <c r="Q128" s="1372"/>
      <c r="R128" s="987"/>
    </row>
    <row r="129" spans="1:18" s="490" customFormat="1" ht="57.75" customHeight="1" x14ac:dyDescent="0.25">
      <c r="A129" s="1118"/>
      <c r="B129" s="1118"/>
      <c r="C129" s="1118"/>
      <c r="D129" s="987"/>
      <c r="E129" s="987"/>
      <c r="F129" s="987"/>
      <c r="G129" s="987"/>
      <c r="H129" s="486" t="s">
        <v>4965</v>
      </c>
      <c r="I129" s="488">
        <v>12</v>
      </c>
      <c r="J129" s="1120"/>
      <c r="K129" s="1392"/>
      <c r="L129" s="1395"/>
      <c r="M129" s="1393"/>
      <c r="N129" s="1393"/>
      <c r="O129" s="1378"/>
      <c r="P129" s="1393"/>
      <c r="Q129" s="1372"/>
      <c r="R129" s="987"/>
    </row>
    <row r="130" spans="1:18" s="490" customFormat="1" ht="54.75" customHeight="1" x14ac:dyDescent="0.25">
      <c r="A130" s="1118"/>
      <c r="B130" s="1118"/>
      <c r="C130" s="1118"/>
      <c r="D130" s="987"/>
      <c r="E130" s="987"/>
      <c r="F130" s="987"/>
      <c r="G130" s="987"/>
      <c r="H130" s="486" t="s">
        <v>4811</v>
      </c>
      <c r="I130" s="692">
        <v>3</v>
      </c>
      <c r="J130" s="1120"/>
      <c r="K130" s="1392"/>
      <c r="L130" s="1395"/>
      <c r="M130" s="1393"/>
      <c r="N130" s="1393"/>
      <c r="O130" s="1378"/>
      <c r="P130" s="1393"/>
      <c r="Q130" s="1372"/>
      <c r="R130" s="987"/>
    </row>
    <row r="131" spans="1:18" s="490" customFormat="1" ht="60.75" customHeight="1" x14ac:dyDescent="0.25">
      <c r="A131" s="1118"/>
      <c r="B131" s="1118"/>
      <c r="C131" s="1118"/>
      <c r="D131" s="987"/>
      <c r="E131" s="987"/>
      <c r="F131" s="987"/>
      <c r="G131" s="987"/>
      <c r="H131" s="486" t="s">
        <v>4966</v>
      </c>
      <c r="I131" s="488">
        <v>204</v>
      </c>
      <c r="J131" s="1120"/>
      <c r="K131" s="1392"/>
      <c r="L131" s="1395"/>
      <c r="M131" s="1393"/>
      <c r="N131" s="1393"/>
      <c r="O131" s="1378"/>
      <c r="P131" s="1393"/>
      <c r="Q131" s="1372"/>
      <c r="R131" s="987"/>
    </row>
    <row r="132" spans="1:18" s="490" customFormat="1" ht="49.5" customHeight="1" x14ac:dyDescent="0.25">
      <c r="A132" s="1118"/>
      <c r="B132" s="1118"/>
      <c r="C132" s="1118"/>
      <c r="D132" s="987"/>
      <c r="E132" s="987"/>
      <c r="F132" s="987"/>
      <c r="G132" s="987"/>
      <c r="H132" s="486" t="s">
        <v>4967</v>
      </c>
      <c r="I132" s="692">
        <v>1</v>
      </c>
      <c r="J132" s="1120"/>
      <c r="K132" s="1392"/>
      <c r="L132" s="1395"/>
      <c r="M132" s="1393"/>
      <c r="N132" s="1393"/>
      <c r="O132" s="1394"/>
      <c r="P132" s="1393"/>
      <c r="Q132" s="1372"/>
      <c r="R132" s="987"/>
    </row>
    <row r="133" spans="1:18" s="490" customFormat="1" x14ac:dyDescent="0.25">
      <c r="A133" s="1118">
        <v>30</v>
      </c>
      <c r="B133" s="1118">
        <v>3</v>
      </c>
      <c r="C133" s="987" t="s">
        <v>4957</v>
      </c>
      <c r="D133" s="987">
        <v>13</v>
      </c>
      <c r="E133" s="987" t="s">
        <v>4968</v>
      </c>
      <c r="F133" s="987" t="s">
        <v>4969</v>
      </c>
      <c r="G133" s="987" t="s">
        <v>4970</v>
      </c>
      <c r="H133" s="510" t="s">
        <v>461</v>
      </c>
      <c r="I133" s="489" t="s">
        <v>39</v>
      </c>
      <c r="J133" s="987" t="s">
        <v>4971</v>
      </c>
      <c r="K133" s="1392"/>
      <c r="L133" s="1395" t="s">
        <v>124</v>
      </c>
      <c r="M133" s="1393"/>
      <c r="N133" s="1393">
        <v>115775.2</v>
      </c>
      <c r="O133" s="1377"/>
      <c r="P133" s="1393">
        <v>102726</v>
      </c>
      <c r="Q133" s="1372" t="s">
        <v>4972</v>
      </c>
      <c r="R133" s="987" t="s">
        <v>4973</v>
      </c>
    </row>
    <row r="134" spans="1:18" s="490" customFormat="1" ht="36" customHeight="1" x14ac:dyDescent="0.25">
      <c r="A134" s="1118"/>
      <c r="B134" s="1118"/>
      <c r="C134" s="987"/>
      <c r="D134" s="987"/>
      <c r="E134" s="987"/>
      <c r="F134" s="987"/>
      <c r="G134" s="987"/>
      <c r="H134" s="510" t="s">
        <v>706</v>
      </c>
      <c r="I134" s="489" t="s">
        <v>1290</v>
      </c>
      <c r="J134" s="987"/>
      <c r="K134" s="1392"/>
      <c r="L134" s="1395"/>
      <c r="M134" s="1393"/>
      <c r="N134" s="1393"/>
      <c r="O134" s="1378"/>
      <c r="P134" s="1393"/>
      <c r="Q134" s="1372"/>
      <c r="R134" s="987"/>
    </row>
    <row r="135" spans="1:18" s="490" customFormat="1" x14ac:dyDescent="0.25">
      <c r="A135" s="1118"/>
      <c r="B135" s="1118"/>
      <c r="C135" s="1118"/>
      <c r="D135" s="987"/>
      <c r="E135" s="987"/>
      <c r="F135" s="987"/>
      <c r="G135" s="987"/>
      <c r="H135" s="486" t="s">
        <v>499</v>
      </c>
      <c r="I135" s="488">
        <v>1</v>
      </c>
      <c r="J135" s="987"/>
      <c r="K135" s="1392"/>
      <c r="L135" s="1395"/>
      <c r="M135" s="1393"/>
      <c r="N135" s="1393"/>
      <c r="O135" s="1378"/>
      <c r="P135" s="1393"/>
      <c r="Q135" s="1372"/>
      <c r="R135" s="987"/>
    </row>
    <row r="136" spans="1:18" s="490" customFormat="1" ht="30" x14ac:dyDescent="0.25">
      <c r="A136" s="1118"/>
      <c r="B136" s="1118"/>
      <c r="C136" s="1118"/>
      <c r="D136" s="987"/>
      <c r="E136" s="987"/>
      <c r="F136" s="987"/>
      <c r="G136" s="987"/>
      <c r="H136" s="486" t="s">
        <v>490</v>
      </c>
      <c r="I136" s="488">
        <v>40</v>
      </c>
      <c r="J136" s="987"/>
      <c r="K136" s="1392"/>
      <c r="L136" s="1395"/>
      <c r="M136" s="1393"/>
      <c r="N136" s="1393"/>
      <c r="O136" s="1378"/>
      <c r="P136" s="1393"/>
      <c r="Q136" s="1372"/>
      <c r="R136" s="987"/>
    </row>
    <row r="137" spans="1:18" s="490" customFormat="1" x14ac:dyDescent="0.25">
      <c r="A137" s="1118"/>
      <c r="B137" s="1118"/>
      <c r="C137" s="1118"/>
      <c r="D137" s="987"/>
      <c r="E137" s="987"/>
      <c r="F137" s="987"/>
      <c r="G137" s="987"/>
      <c r="H137" s="486" t="s">
        <v>712</v>
      </c>
      <c r="I137" s="692">
        <v>1</v>
      </c>
      <c r="J137" s="987"/>
      <c r="K137" s="1392"/>
      <c r="L137" s="1395"/>
      <c r="M137" s="1393"/>
      <c r="N137" s="1393"/>
      <c r="O137" s="1378"/>
      <c r="P137" s="1393"/>
      <c r="Q137" s="1372"/>
      <c r="R137" s="987"/>
    </row>
    <row r="138" spans="1:18" s="490" customFormat="1" ht="45" x14ac:dyDescent="0.25">
      <c r="A138" s="1118"/>
      <c r="B138" s="1118"/>
      <c r="C138" s="1118"/>
      <c r="D138" s="987"/>
      <c r="E138" s="987"/>
      <c r="F138" s="987"/>
      <c r="G138" s="987"/>
      <c r="H138" s="486" t="s">
        <v>1293</v>
      </c>
      <c r="I138" s="692">
        <v>10</v>
      </c>
      <c r="J138" s="987"/>
      <c r="K138" s="1392"/>
      <c r="L138" s="1395"/>
      <c r="M138" s="1393"/>
      <c r="N138" s="1393"/>
      <c r="O138" s="1378"/>
      <c r="P138" s="1393"/>
      <c r="Q138" s="1372"/>
      <c r="R138" s="987"/>
    </row>
    <row r="139" spans="1:18" s="490" customFormat="1" ht="90.75" customHeight="1" x14ac:dyDescent="0.25">
      <c r="A139" s="1118"/>
      <c r="B139" s="1118"/>
      <c r="C139" s="1118"/>
      <c r="D139" s="987"/>
      <c r="E139" s="987"/>
      <c r="F139" s="987"/>
      <c r="G139" s="987"/>
      <c r="H139" s="486" t="s">
        <v>4974</v>
      </c>
      <c r="I139" s="488">
        <v>2</v>
      </c>
      <c r="J139" s="987"/>
      <c r="K139" s="1392"/>
      <c r="L139" s="1395"/>
      <c r="M139" s="1393"/>
      <c r="N139" s="1393"/>
      <c r="O139" s="1378"/>
      <c r="P139" s="1393"/>
      <c r="Q139" s="1372"/>
      <c r="R139" s="987"/>
    </row>
    <row r="140" spans="1:18" s="533" customFormat="1" ht="49.5" customHeight="1" x14ac:dyDescent="0.25">
      <c r="A140" s="1372">
        <v>31</v>
      </c>
      <c r="B140" s="1372">
        <v>6</v>
      </c>
      <c r="C140" s="1372">
        <v>1</v>
      </c>
      <c r="D140" s="1372" t="s">
        <v>4975</v>
      </c>
      <c r="E140" s="1372" t="s">
        <v>4976</v>
      </c>
      <c r="F140" s="1372" t="s">
        <v>4977</v>
      </c>
      <c r="G140" s="1372" t="s">
        <v>4978</v>
      </c>
      <c r="H140" s="486" t="s">
        <v>4869</v>
      </c>
      <c r="I140" s="486">
        <v>20</v>
      </c>
      <c r="J140" s="1372" t="s">
        <v>4979</v>
      </c>
      <c r="K140" s="1372"/>
      <c r="L140" s="1372" t="s">
        <v>81</v>
      </c>
      <c r="M140" s="1372"/>
      <c r="N140" s="1388">
        <v>315741</v>
      </c>
      <c r="O140" s="1389"/>
      <c r="P140" s="1388">
        <v>315741</v>
      </c>
      <c r="Q140" s="1372" t="s">
        <v>4980</v>
      </c>
      <c r="R140" s="1372" t="s">
        <v>4954</v>
      </c>
    </row>
    <row r="141" spans="1:18" s="533" customFormat="1" ht="45" x14ac:dyDescent="0.25">
      <c r="A141" s="1372"/>
      <c r="B141" s="1372"/>
      <c r="C141" s="1372"/>
      <c r="D141" s="1372"/>
      <c r="E141" s="1372"/>
      <c r="F141" s="1372"/>
      <c r="G141" s="1372"/>
      <c r="H141" s="486" t="s">
        <v>4981</v>
      </c>
      <c r="I141" s="486">
        <v>2</v>
      </c>
      <c r="J141" s="1372"/>
      <c r="K141" s="1372"/>
      <c r="L141" s="1372"/>
      <c r="M141" s="1372"/>
      <c r="N141" s="1388"/>
      <c r="O141" s="1390"/>
      <c r="P141" s="1388"/>
      <c r="Q141" s="1372"/>
      <c r="R141" s="1372"/>
    </row>
    <row r="142" spans="1:18" s="533" customFormat="1" ht="38.25" customHeight="1" x14ac:dyDescent="0.25">
      <c r="A142" s="1372"/>
      <c r="B142" s="1372"/>
      <c r="C142" s="1372"/>
      <c r="D142" s="1372"/>
      <c r="E142" s="1372"/>
      <c r="F142" s="1372"/>
      <c r="G142" s="1372"/>
      <c r="H142" s="486" t="s">
        <v>4982</v>
      </c>
      <c r="I142" s="486">
        <v>10</v>
      </c>
      <c r="J142" s="1372"/>
      <c r="K142" s="1372"/>
      <c r="L142" s="1372"/>
      <c r="M142" s="1372"/>
      <c r="N142" s="1388"/>
      <c r="O142" s="1390"/>
      <c r="P142" s="1388"/>
      <c r="Q142" s="1372"/>
      <c r="R142" s="1372"/>
    </row>
    <row r="143" spans="1:18" s="533" customFormat="1" ht="39.75" customHeight="1" x14ac:dyDescent="0.25">
      <c r="A143" s="1372"/>
      <c r="B143" s="1372"/>
      <c r="C143" s="1372"/>
      <c r="D143" s="1372"/>
      <c r="E143" s="1372"/>
      <c r="F143" s="1372"/>
      <c r="G143" s="1372"/>
      <c r="H143" s="486" t="s">
        <v>4983</v>
      </c>
      <c r="I143" s="486">
        <v>10</v>
      </c>
      <c r="J143" s="1372"/>
      <c r="K143" s="1372"/>
      <c r="L143" s="1372"/>
      <c r="M143" s="1372"/>
      <c r="N143" s="1388"/>
      <c r="O143" s="1390"/>
      <c r="P143" s="1388"/>
      <c r="Q143" s="1372"/>
      <c r="R143" s="1372"/>
    </row>
    <row r="144" spans="1:18" s="533" customFormat="1" ht="30" x14ac:dyDescent="0.25">
      <c r="A144" s="1372"/>
      <c r="B144" s="1372"/>
      <c r="C144" s="1372"/>
      <c r="D144" s="1372"/>
      <c r="E144" s="1372"/>
      <c r="F144" s="1372"/>
      <c r="G144" s="1372"/>
      <c r="H144" s="486" t="s">
        <v>4984</v>
      </c>
      <c r="I144" s="486">
        <v>20</v>
      </c>
      <c r="J144" s="1372"/>
      <c r="K144" s="1372"/>
      <c r="L144" s="1372"/>
      <c r="M144" s="1372"/>
      <c r="N144" s="1388"/>
      <c r="O144" s="1390"/>
      <c r="P144" s="1388"/>
      <c r="Q144" s="1372"/>
      <c r="R144" s="1372"/>
    </row>
    <row r="145" spans="1:18" s="533" customFormat="1" ht="59.25" customHeight="1" x14ac:dyDescent="0.25">
      <c r="A145" s="1372"/>
      <c r="B145" s="1372"/>
      <c r="C145" s="1372"/>
      <c r="D145" s="1372"/>
      <c r="E145" s="1372"/>
      <c r="F145" s="1372"/>
      <c r="G145" s="1372"/>
      <c r="H145" s="486" t="s">
        <v>4985</v>
      </c>
      <c r="I145" s="486">
        <v>2</v>
      </c>
      <c r="J145" s="1372"/>
      <c r="K145" s="1372"/>
      <c r="L145" s="1372"/>
      <c r="M145" s="1372"/>
      <c r="N145" s="1388"/>
      <c r="O145" s="1391"/>
      <c r="P145" s="1388"/>
      <c r="Q145" s="1372"/>
      <c r="R145" s="1372"/>
    </row>
    <row r="146" spans="1:18" s="520" customFormat="1" ht="61.5" customHeight="1" x14ac:dyDescent="0.25">
      <c r="A146" s="963">
        <v>32</v>
      </c>
      <c r="B146" s="963">
        <v>1</v>
      </c>
      <c r="C146" s="963">
        <v>1</v>
      </c>
      <c r="D146" s="963">
        <v>13</v>
      </c>
      <c r="E146" s="964" t="s">
        <v>4986</v>
      </c>
      <c r="F146" s="964" t="s">
        <v>4987</v>
      </c>
      <c r="G146" s="800" t="s">
        <v>79</v>
      </c>
      <c r="H146" s="800" t="s">
        <v>4988</v>
      </c>
      <c r="I146" s="800" t="s">
        <v>4989</v>
      </c>
      <c r="J146" s="964" t="s">
        <v>4990</v>
      </c>
      <c r="K146" s="963"/>
      <c r="L146" s="963" t="s">
        <v>124</v>
      </c>
      <c r="M146" s="963"/>
      <c r="N146" s="981">
        <v>65426.66</v>
      </c>
      <c r="O146" s="958"/>
      <c r="P146" s="981">
        <v>64076.66</v>
      </c>
      <c r="Q146" s="964" t="s">
        <v>4601</v>
      </c>
      <c r="R146" s="964" t="s">
        <v>4991</v>
      </c>
    </row>
    <row r="147" spans="1:18" s="520" customFormat="1" ht="69" customHeight="1" x14ac:dyDescent="0.25">
      <c r="A147" s="963"/>
      <c r="B147" s="963"/>
      <c r="C147" s="963"/>
      <c r="D147" s="963"/>
      <c r="E147" s="964"/>
      <c r="F147" s="964"/>
      <c r="G147" s="804" t="s">
        <v>1830</v>
      </c>
      <c r="H147" s="800" t="s">
        <v>1091</v>
      </c>
      <c r="I147" s="804">
        <v>90</v>
      </c>
      <c r="J147" s="964"/>
      <c r="K147" s="963"/>
      <c r="L147" s="963"/>
      <c r="M147" s="963"/>
      <c r="N147" s="981"/>
      <c r="O147" s="959"/>
      <c r="P147" s="981"/>
      <c r="Q147" s="964"/>
      <c r="R147" s="964"/>
    </row>
    <row r="148" spans="1:18" s="520" customFormat="1" ht="81.75" customHeight="1" x14ac:dyDescent="0.25">
      <c r="A148" s="963"/>
      <c r="B148" s="963"/>
      <c r="C148" s="963"/>
      <c r="D148" s="963"/>
      <c r="E148" s="964"/>
      <c r="F148" s="964"/>
      <c r="G148" s="804" t="s">
        <v>277</v>
      </c>
      <c r="H148" s="800" t="s">
        <v>4992</v>
      </c>
      <c r="I148" s="804">
        <v>90</v>
      </c>
      <c r="J148" s="964"/>
      <c r="K148" s="963"/>
      <c r="L148" s="963"/>
      <c r="M148" s="963"/>
      <c r="N148" s="981"/>
      <c r="O148" s="1059"/>
      <c r="P148" s="981"/>
      <c r="Q148" s="964"/>
      <c r="R148" s="964"/>
    </row>
    <row r="149" spans="1:18" s="490" customFormat="1" x14ac:dyDescent="0.25">
      <c r="A149" s="1372">
        <v>33</v>
      </c>
      <c r="B149" s="1372">
        <v>5</v>
      </c>
      <c r="C149" s="1372" t="s">
        <v>2310</v>
      </c>
      <c r="D149" s="1372">
        <v>13</v>
      </c>
      <c r="E149" s="1372" t="s">
        <v>4993</v>
      </c>
      <c r="F149" s="1372" t="s">
        <v>4994</v>
      </c>
      <c r="G149" s="1372" t="s">
        <v>4995</v>
      </c>
      <c r="H149" s="486" t="s">
        <v>533</v>
      </c>
      <c r="I149" s="486">
        <v>1</v>
      </c>
      <c r="J149" s="1372" t="s">
        <v>4996</v>
      </c>
      <c r="K149" s="1372"/>
      <c r="L149" s="1372" t="s">
        <v>124</v>
      </c>
      <c r="M149" s="1372"/>
      <c r="N149" s="1388">
        <v>309713.90000000002</v>
      </c>
      <c r="O149" s="1373"/>
      <c r="P149" s="1388">
        <v>281893.90000000002</v>
      </c>
      <c r="Q149" s="1372" t="s">
        <v>4516</v>
      </c>
      <c r="R149" s="1372" t="s">
        <v>4997</v>
      </c>
    </row>
    <row r="150" spans="1:18" s="490" customFormat="1" ht="30" x14ac:dyDescent="0.25">
      <c r="A150" s="1387"/>
      <c r="B150" s="1387"/>
      <c r="C150" s="1387"/>
      <c r="D150" s="1387"/>
      <c r="E150" s="1387"/>
      <c r="F150" s="1387"/>
      <c r="G150" s="1387"/>
      <c r="H150" s="486" t="s">
        <v>534</v>
      </c>
      <c r="I150" s="488">
        <v>20</v>
      </c>
      <c r="J150" s="1387"/>
      <c r="K150" s="1387"/>
      <c r="L150" s="1387"/>
      <c r="M150" s="1387"/>
      <c r="N150" s="1385"/>
      <c r="O150" s="1381"/>
      <c r="P150" s="1385"/>
      <c r="Q150" s="1387"/>
      <c r="R150" s="1387"/>
    </row>
    <row r="151" spans="1:18" s="490" customFormat="1" ht="12.75" customHeight="1" x14ac:dyDescent="0.25">
      <c r="A151" s="1387"/>
      <c r="B151" s="1387"/>
      <c r="C151" s="1387"/>
      <c r="D151" s="1387"/>
      <c r="E151" s="1387"/>
      <c r="F151" s="1387"/>
      <c r="G151" s="1387"/>
      <c r="H151" s="486" t="s">
        <v>499</v>
      </c>
      <c r="I151" s="488">
        <v>1</v>
      </c>
      <c r="J151" s="1387"/>
      <c r="K151" s="1387"/>
      <c r="L151" s="1387"/>
      <c r="M151" s="1387"/>
      <c r="N151" s="1385"/>
      <c r="O151" s="1381"/>
      <c r="P151" s="1385"/>
      <c r="Q151" s="1387"/>
      <c r="R151" s="1387"/>
    </row>
    <row r="152" spans="1:18" s="490" customFormat="1" ht="30" x14ac:dyDescent="0.25">
      <c r="A152" s="1387"/>
      <c r="B152" s="1387"/>
      <c r="C152" s="1387"/>
      <c r="D152" s="1387"/>
      <c r="E152" s="1387"/>
      <c r="F152" s="1387"/>
      <c r="G152" s="1387"/>
      <c r="H152" s="486" t="s">
        <v>490</v>
      </c>
      <c r="I152" s="488">
        <v>100</v>
      </c>
      <c r="J152" s="1387"/>
      <c r="K152" s="1387"/>
      <c r="L152" s="1387"/>
      <c r="M152" s="1387"/>
      <c r="N152" s="1385"/>
      <c r="O152" s="1381"/>
      <c r="P152" s="1385"/>
      <c r="Q152" s="1387"/>
      <c r="R152" s="1387"/>
    </row>
    <row r="153" spans="1:18" s="490" customFormat="1" ht="30" x14ac:dyDescent="0.25">
      <c r="A153" s="1387"/>
      <c r="B153" s="1387"/>
      <c r="C153" s="1387"/>
      <c r="D153" s="1387"/>
      <c r="E153" s="1387"/>
      <c r="F153" s="1387"/>
      <c r="G153" s="1387"/>
      <c r="H153" s="486" t="s">
        <v>677</v>
      </c>
      <c r="I153" s="488">
        <v>3</v>
      </c>
      <c r="J153" s="1387"/>
      <c r="K153" s="1387"/>
      <c r="L153" s="1387"/>
      <c r="M153" s="1387"/>
      <c r="N153" s="1385"/>
      <c r="O153" s="1381"/>
      <c r="P153" s="1385"/>
      <c r="Q153" s="1387"/>
      <c r="R153" s="1387"/>
    </row>
    <row r="154" spans="1:18" s="490" customFormat="1" ht="45" x14ac:dyDescent="0.25">
      <c r="A154" s="1387"/>
      <c r="B154" s="1387"/>
      <c r="C154" s="1387"/>
      <c r="D154" s="1387"/>
      <c r="E154" s="1387"/>
      <c r="F154" s="1387"/>
      <c r="G154" s="1387"/>
      <c r="H154" s="486" t="s">
        <v>4998</v>
      </c>
      <c r="I154" s="488">
        <v>3</v>
      </c>
      <c r="J154" s="1387"/>
      <c r="K154" s="1387"/>
      <c r="L154" s="1387"/>
      <c r="M154" s="1387"/>
      <c r="N154" s="1385"/>
      <c r="O154" s="1381"/>
      <c r="P154" s="1385"/>
      <c r="Q154" s="1387"/>
      <c r="R154" s="1387"/>
    </row>
    <row r="155" spans="1:18" s="490" customFormat="1" ht="45" x14ac:dyDescent="0.25">
      <c r="A155" s="1387"/>
      <c r="B155" s="1387"/>
      <c r="C155" s="1387"/>
      <c r="D155" s="1387"/>
      <c r="E155" s="1387"/>
      <c r="F155" s="1387"/>
      <c r="G155" s="1387"/>
      <c r="H155" s="486" t="s">
        <v>4999</v>
      </c>
      <c r="I155" s="488">
        <v>12000</v>
      </c>
      <c r="J155" s="1387"/>
      <c r="K155" s="1387"/>
      <c r="L155" s="1387"/>
      <c r="M155" s="1387"/>
      <c r="N155" s="1385"/>
      <c r="O155" s="1381"/>
      <c r="P155" s="1385"/>
      <c r="Q155" s="1387"/>
      <c r="R155" s="1387"/>
    </row>
    <row r="156" spans="1:18" s="490" customFormat="1" ht="12.75" customHeight="1" x14ac:dyDescent="0.25">
      <c r="A156" s="1387"/>
      <c r="B156" s="1387"/>
      <c r="C156" s="1387"/>
      <c r="D156" s="1387"/>
      <c r="E156" s="1387"/>
      <c r="F156" s="1387"/>
      <c r="G156" s="1387"/>
      <c r="H156" s="486" t="s">
        <v>4835</v>
      </c>
      <c r="I156" s="488">
        <v>1</v>
      </c>
      <c r="J156" s="1387"/>
      <c r="K156" s="1387"/>
      <c r="L156" s="1387"/>
      <c r="M156" s="1387"/>
      <c r="N156" s="1385"/>
      <c r="O156" s="1381"/>
      <c r="P156" s="1385"/>
      <c r="Q156" s="1387"/>
      <c r="R156" s="1387"/>
    </row>
    <row r="157" spans="1:18" s="490" customFormat="1" ht="45" x14ac:dyDescent="0.25">
      <c r="A157" s="1387"/>
      <c r="B157" s="1387"/>
      <c r="C157" s="1387"/>
      <c r="D157" s="1387"/>
      <c r="E157" s="1387"/>
      <c r="F157" s="1387"/>
      <c r="G157" s="1387"/>
      <c r="H157" s="486" t="s">
        <v>5000</v>
      </c>
      <c r="I157" s="488">
        <v>4</v>
      </c>
      <c r="J157" s="1387"/>
      <c r="K157" s="1387"/>
      <c r="L157" s="1387"/>
      <c r="M157" s="1387"/>
      <c r="N157" s="1385"/>
      <c r="O157" s="1381"/>
      <c r="P157" s="1385"/>
      <c r="Q157" s="1387"/>
      <c r="R157" s="1387"/>
    </row>
    <row r="158" spans="1:18" s="490" customFormat="1" ht="30" x14ac:dyDescent="0.25">
      <c r="A158" s="1387"/>
      <c r="B158" s="1387"/>
      <c r="C158" s="1387"/>
      <c r="D158" s="1387"/>
      <c r="E158" s="1387"/>
      <c r="F158" s="1387"/>
      <c r="G158" s="1387"/>
      <c r="H158" s="486" t="s">
        <v>5001</v>
      </c>
      <c r="I158" s="488">
        <v>60</v>
      </c>
      <c r="J158" s="1387"/>
      <c r="K158" s="1387"/>
      <c r="L158" s="1387"/>
      <c r="M158" s="1387"/>
      <c r="N158" s="1385"/>
      <c r="O158" s="1381"/>
      <c r="P158" s="1385"/>
      <c r="Q158" s="1387"/>
      <c r="R158" s="1387"/>
    </row>
    <row r="159" spans="1:18" s="490" customFormat="1" ht="60" x14ac:dyDescent="0.25">
      <c r="A159" s="1387"/>
      <c r="B159" s="1387"/>
      <c r="C159" s="1387"/>
      <c r="D159" s="1387"/>
      <c r="E159" s="1387"/>
      <c r="F159" s="1387"/>
      <c r="G159" s="1387"/>
      <c r="H159" s="486" t="s">
        <v>5002</v>
      </c>
      <c r="I159" s="488">
        <v>5</v>
      </c>
      <c r="J159" s="1387"/>
      <c r="K159" s="1387"/>
      <c r="L159" s="1387"/>
      <c r="M159" s="1387"/>
      <c r="N159" s="1385"/>
      <c r="O159" s="1381"/>
      <c r="P159" s="1385"/>
      <c r="Q159" s="1387"/>
      <c r="R159" s="1387"/>
    </row>
    <row r="160" spans="1:18" s="490" customFormat="1" ht="30" x14ac:dyDescent="0.25">
      <c r="A160" s="1387"/>
      <c r="B160" s="1387"/>
      <c r="C160" s="1387"/>
      <c r="D160" s="1387"/>
      <c r="E160" s="1387"/>
      <c r="F160" s="1387"/>
      <c r="G160" s="1387"/>
      <c r="H160" s="486" t="s">
        <v>5003</v>
      </c>
      <c r="I160" s="488">
        <v>10</v>
      </c>
      <c r="J160" s="1387"/>
      <c r="K160" s="1387"/>
      <c r="L160" s="1387"/>
      <c r="M160" s="1387"/>
      <c r="N160" s="1385"/>
      <c r="O160" s="1381"/>
      <c r="P160" s="1385"/>
      <c r="Q160" s="1387"/>
      <c r="R160" s="1387"/>
    </row>
    <row r="161" spans="1:18" s="490" customFormat="1" ht="60" x14ac:dyDescent="0.25">
      <c r="A161" s="1387"/>
      <c r="B161" s="1387"/>
      <c r="C161" s="1387"/>
      <c r="D161" s="1387"/>
      <c r="E161" s="1387"/>
      <c r="F161" s="1387"/>
      <c r="G161" s="1387"/>
      <c r="H161" s="486" t="s">
        <v>5004</v>
      </c>
      <c r="I161" s="488">
        <v>4000</v>
      </c>
      <c r="J161" s="1387"/>
      <c r="K161" s="1387"/>
      <c r="L161" s="1387"/>
      <c r="M161" s="1387"/>
      <c r="N161" s="1385"/>
      <c r="O161" s="1381"/>
      <c r="P161" s="1385"/>
      <c r="Q161" s="1387"/>
      <c r="R161" s="1387"/>
    </row>
    <row r="162" spans="1:18" s="490" customFormat="1" ht="82.5" customHeight="1" x14ac:dyDescent="0.25">
      <c r="A162" s="1387"/>
      <c r="B162" s="1387"/>
      <c r="C162" s="1387"/>
      <c r="D162" s="1387"/>
      <c r="E162" s="1387"/>
      <c r="F162" s="1387"/>
      <c r="G162" s="1387"/>
      <c r="H162" s="486" t="s">
        <v>5005</v>
      </c>
      <c r="I162" s="488">
        <v>6000</v>
      </c>
      <c r="J162" s="1387"/>
      <c r="K162" s="1387"/>
      <c r="L162" s="1387"/>
      <c r="M162" s="1387"/>
      <c r="N162" s="1385"/>
      <c r="O162" s="1381"/>
      <c r="P162" s="1385"/>
      <c r="Q162" s="1387"/>
      <c r="R162" s="1387"/>
    </row>
    <row r="163" spans="1:18" s="490" customFormat="1" ht="63" customHeight="1" x14ac:dyDescent="0.25">
      <c r="A163" s="1387"/>
      <c r="B163" s="1387"/>
      <c r="C163" s="1387"/>
      <c r="D163" s="1387"/>
      <c r="E163" s="1387"/>
      <c r="F163" s="1387"/>
      <c r="G163" s="1387"/>
      <c r="H163" s="486" t="s">
        <v>5006</v>
      </c>
      <c r="I163" s="488" t="s">
        <v>5007</v>
      </c>
      <c r="J163" s="1387"/>
      <c r="K163" s="1387"/>
      <c r="L163" s="1387"/>
      <c r="M163" s="1387"/>
      <c r="N163" s="1385"/>
      <c r="O163" s="1381"/>
      <c r="P163" s="1385"/>
      <c r="Q163" s="1387"/>
      <c r="R163" s="1387"/>
    </row>
    <row r="164" spans="1:18" s="490" customFormat="1" ht="69.75" customHeight="1" x14ac:dyDescent="0.25">
      <c r="A164" s="1387"/>
      <c r="B164" s="1387"/>
      <c r="C164" s="1387"/>
      <c r="D164" s="1387"/>
      <c r="E164" s="1387"/>
      <c r="F164" s="1387"/>
      <c r="G164" s="1387"/>
      <c r="H164" s="486" t="s">
        <v>5008</v>
      </c>
      <c r="I164" s="488">
        <v>50000</v>
      </c>
      <c r="J164" s="1387"/>
      <c r="K164" s="1387"/>
      <c r="L164" s="1387"/>
      <c r="M164" s="1387"/>
      <c r="N164" s="1385"/>
      <c r="O164" s="1382"/>
      <c r="P164" s="1385"/>
      <c r="Q164" s="1387"/>
      <c r="R164" s="1387"/>
    </row>
    <row r="165" spans="1:18" s="490" customFormat="1" ht="102.75" customHeight="1" x14ac:dyDescent="0.25">
      <c r="A165" s="1371">
        <v>34</v>
      </c>
      <c r="B165" s="1371">
        <v>5</v>
      </c>
      <c r="C165" s="1371">
        <v>1</v>
      </c>
      <c r="D165" s="1371">
        <v>13</v>
      </c>
      <c r="E165" s="1373" t="s">
        <v>5009</v>
      </c>
      <c r="F165" s="1373" t="s">
        <v>5010</v>
      </c>
      <c r="G165" s="1373" t="s">
        <v>5011</v>
      </c>
      <c r="H165" s="695" t="s">
        <v>5012</v>
      </c>
      <c r="I165" s="696">
        <v>1</v>
      </c>
      <c r="J165" s="1373" t="s">
        <v>5013</v>
      </c>
      <c r="K165" s="1374"/>
      <c r="L165" s="1371" t="s">
        <v>124</v>
      </c>
      <c r="M165" s="1374"/>
      <c r="N165" s="1377">
        <v>245874.3</v>
      </c>
      <c r="O165" s="1374"/>
      <c r="P165" s="1377">
        <v>223958</v>
      </c>
      <c r="Q165" s="1373" t="s">
        <v>4537</v>
      </c>
      <c r="R165" s="1140" t="s">
        <v>5014</v>
      </c>
    </row>
    <row r="166" spans="1:18" s="490" customFormat="1" ht="111" customHeight="1" x14ac:dyDescent="0.25">
      <c r="A166" s="1379"/>
      <c r="B166" s="1379"/>
      <c r="C166" s="1379"/>
      <c r="D166" s="1379"/>
      <c r="E166" s="1381"/>
      <c r="F166" s="1381"/>
      <c r="G166" s="1379"/>
      <c r="H166" s="486" t="s">
        <v>4834</v>
      </c>
      <c r="I166" s="488">
        <v>50</v>
      </c>
      <c r="J166" s="1379"/>
      <c r="K166" s="1375"/>
      <c r="L166" s="1379"/>
      <c r="M166" s="1375"/>
      <c r="N166" s="1378"/>
      <c r="O166" s="1375"/>
      <c r="P166" s="1378"/>
      <c r="Q166" s="1381"/>
      <c r="R166" s="1384"/>
    </row>
    <row r="167" spans="1:18" s="490" customFormat="1" ht="103.5" customHeight="1" x14ac:dyDescent="0.25">
      <c r="A167" s="1379"/>
      <c r="B167" s="1379"/>
      <c r="C167" s="1379"/>
      <c r="D167" s="1379"/>
      <c r="E167" s="1381"/>
      <c r="F167" s="1381"/>
      <c r="G167" s="1379"/>
      <c r="H167" s="486" t="s">
        <v>4822</v>
      </c>
      <c r="I167" s="488">
        <v>1</v>
      </c>
      <c r="J167" s="1379"/>
      <c r="K167" s="1375"/>
      <c r="L167" s="1379"/>
      <c r="M167" s="1375"/>
      <c r="N167" s="1378"/>
      <c r="O167" s="1375"/>
      <c r="P167" s="1378"/>
      <c r="Q167" s="1381"/>
      <c r="R167" s="1384"/>
    </row>
    <row r="168" spans="1:18" s="490" customFormat="1" ht="68.25" customHeight="1" x14ac:dyDescent="0.25">
      <c r="A168" s="1379"/>
      <c r="B168" s="1379"/>
      <c r="C168" s="1379"/>
      <c r="D168" s="1379"/>
      <c r="E168" s="1381"/>
      <c r="F168" s="1381"/>
      <c r="G168" s="1379"/>
      <c r="H168" s="486" t="s">
        <v>651</v>
      </c>
      <c r="I168" s="488">
        <v>8000</v>
      </c>
      <c r="J168" s="1379"/>
      <c r="K168" s="1375"/>
      <c r="L168" s="1379"/>
      <c r="M168" s="1375"/>
      <c r="N168" s="1378"/>
      <c r="O168" s="1375"/>
      <c r="P168" s="1378"/>
      <c r="Q168" s="1381"/>
      <c r="R168" s="1384"/>
    </row>
    <row r="169" spans="1:18" s="490" customFormat="1" ht="91.5" customHeight="1" x14ac:dyDescent="0.25">
      <c r="A169" s="1379"/>
      <c r="B169" s="1379"/>
      <c r="C169" s="1379"/>
      <c r="D169" s="1379"/>
      <c r="E169" s="1381"/>
      <c r="F169" s="1381"/>
      <c r="G169" s="1379"/>
      <c r="H169" s="486" t="s">
        <v>5015</v>
      </c>
      <c r="I169" s="488">
        <v>1</v>
      </c>
      <c r="J169" s="1379"/>
      <c r="K169" s="1375"/>
      <c r="L169" s="1379"/>
      <c r="M169" s="1375"/>
      <c r="N169" s="1379"/>
      <c r="O169" s="1375"/>
      <c r="P169" s="1379"/>
      <c r="Q169" s="1381"/>
      <c r="R169" s="1381"/>
    </row>
    <row r="170" spans="1:18" s="490" customFormat="1" ht="96.75" customHeight="1" x14ac:dyDescent="0.25">
      <c r="A170" s="1380"/>
      <c r="B170" s="1380"/>
      <c r="C170" s="1380"/>
      <c r="D170" s="1380"/>
      <c r="E170" s="1382"/>
      <c r="F170" s="1382"/>
      <c r="G170" s="1380"/>
      <c r="H170" s="486" t="s">
        <v>5016</v>
      </c>
      <c r="I170" s="488">
        <v>15000</v>
      </c>
      <c r="J170" s="1380"/>
      <c r="K170" s="1376"/>
      <c r="L170" s="1380"/>
      <c r="M170" s="1376"/>
      <c r="N170" s="1380"/>
      <c r="O170" s="1376"/>
      <c r="P170" s="1380"/>
      <c r="Q170" s="1382"/>
      <c r="R170" s="1382"/>
    </row>
    <row r="171" spans="1:18" s="490" customFormat="1" ht="118.5" customHeight="1" x14ac:dyDescent="0.25">
      <c r="A171" s="1371">
        <v>35</v>
      </c>
      <c r="B171" s="1370">
        <v>6</v>
      </c>
      <c r="C171" s="1370">
        <v>1</v>
      </c>
      <c r="D171" s="1370">
        <v>13</v>
      </c>
      <c r="E171" s="1370" t="s">
        <v>5017</v>
      </c>
      <c r="F171" s="1372" t="s">
        <v>5018</v>
      </c>
      <c r="G171" s="1370" t="s">
        <v>5019</v>
      </c>
      <c r="H171" s="488" t="s">
        <v>499</v>
      </c>
      <c r="I171" s="488">
        <v>1</v>
      </c>
      <c r="J171" s="1372" t="s">
        <v>5020</v>
      </c>
      <c r="K171" s="1370"/>
      <c r="L171" s="1370" t="s">
        <v>124</v>
      </c>
      <c r="M171" s="1370"/>
      <c r="N171" s="1385">
        <v>94808.79</v>
      </c>
      <c r="O171" s="1371"/>
      <c r="P171" s="1385">
        <v>83232.39</v>
      </c>
      <c r="Q171" s="1372" t="s">
        <v>5021</v>
      </c>
      <c r="R171" s="1372" t="s">
        <v>5022</v>
      </c>
    </row>
    <row r="172" spans="1:18" s="490" customFormat="1" ht="102.75" customHeight="1" x14ac:dyDescent="0.25">
      <c r="A172" s="1379"/>
      <c r="B172" s="1370"/>
      <c r="C172" s="1370"/>
      <c r="D172" s="1370"/>
      <c r="E172" s="1370"/>
      <c r="F172" s="1372"/>
      <c r="G172" s="1370"/>
      <c r="H172" s="486" t="s">
        <v>490</v>
      </c>
      <c r="I172" s="488">
        <v>120</v>
      </c>
      <c r="J172" s="1372"/>
      <c r="K172" s="1370"/>
      <c r="L172" s="1370"/>
      <c r="M172" s="1370"/>
      <c r="N172" s="1385"/>
      <c r="O172" s="1379"/>
      <c r="P172" s="1385"/>
      <c r="Q172" s="1372"/>
      <c r="R172" s="1372"/>
    </row>
    <row r="173" spans="1:18" s="490" customFormat="1" ht="74.25" customHeight="1" x14ac:dyDescent="0.25">
      <c r="A173" s="1379"/>
      <c r="B173" s="1370"/>
      <c r="C173" s="1370"/>
      <c r="D173" s="1370"/>
      <c r="E173" s="1370"/>
      <c r="F173" s="1372"/>
      <c r="G173" s="1370"/>
      <c r="H173" s="486" t="s">
        <v>465</v>
      </c>
      <c r="I173" s="488">
        <v>1</v>
      </c>
      <c r="J173" s="1372"/>
      <c r="K173" s="1370"/>
      <c r="L173" s="1370"/>
      <c r="M173" s="1370"/>
      <c r="N173" s="1385"/>
      <c r="O173" s="1379"/>
      <c r="P173" s="1385"/>
      <c r="Q173" s="1372"/>
      <c r="R173" s="1372"/>
    </row>
    <row r="174" spans="1:18" s="490" customFormat="1" ht="83.25" customHeight="1" x14ac:dyDescent="0.25">
      <c r="A174" s="1379"/>
      <c r="B174" s="1371"/>
      <c r="C174" s="1371"/>
      <c r="D174" s="1371"/>
      <c r="E174" s="1371"/>
      <c r="F174" s="1373"/>
      <c r="G174" s="1371"/>
      <c r="H174" s="697" t="s">
        <v>584</v>
      </c>
      <c r="I174" s="698">
        <v>120</v>
      </c>
      <c r="J174" s="1373"/>
      <c r="K174" s="1371"/>
      <c r="L174" s="1371"/>
      <c r="M174" s="1371"/>
      <c r="N174" s="1386"/>
      <c r="O174" s="1379"/>
      <c r="P174" s="1386"/>
      <c r="Q174" s="1373"/>
      <c r="R174" s="1373"/>
    </row>
    <row r="175" spans="1:18" s="520" customFormat="1" ht="35.25" customHeight="1" x14ac:dyDescent="0.25">
      <c r="A175" s="1359">
        <v>36</v>
      </c>
      <c r="B175" s="1357">
        <v>1</v>
      </c>
      <c r="C175" s="1357">
        <v>1</v>
      </c>
      <c r="D175" s="1349">
        <v>6</v>
      </c>
      <c r="E175" s="1383" t="s">
        <v>5023</v>
      </c>
      <c r="F175" s="1349" t="s">
        <v>5024</v>
      </c>
      <c r="G175" s="1349" t="s">
        <v>400</v>
      </c>
      <c r="H175" s="890" t="s">
        <v>181</v>
      </c>
      <c r="I175" s="890">
        <v>1</v>
      </c>
      <c r="J175" s="1355" t="s">
        <v>6286</v>
      </c>
      <c r="K175" s="1407"/>
      <c r="L175" s="1355" t="s">
        <v>3744</v>
      </c>
      <c r="M175" s="1407"/>
      <c r="N175" s="1408">
        <v>85000</v>
      </c>
      <c r="O175" s="1407"/>
      <c r="P175" s="1354">
        <v>85000</v>
      </c>
      <c r="Q175" s="1355" t="s">
        <v>5025</v>
      </c>
      <c r="R175" s="1409" t="s">
        <v>5026</v>
      </c>
    </row>
    <row r="176" spans="1:18" s="520" customFormat="1" ht="38.25" customHeight="1" x14ac:dyDescent="0.25">
      <c r="A176" s="1359"/>
      <c r="B176" s="1357"/>
      <c r="C176" s="1357"/>
      <c r="D176" s="1349"/>
      <c r="E176" s="1383"/>
      <c r="F176" s="1349"/>
      <c r="G176" s="1349"/>
      <c r="H176" s="890" t="s">
        <v>6287</v>
      </c>
      <c r="I176" s="890">
        <v>35</v>
      </c>
      <c r="J176" s="1355"/>
      <c r="K176" s="1407"/>
      <c r="L176" s="1355"/>
      <c r="M176" s="1407"/>
      <c r="N176" s="1408"/>
      <c r="O176" s="1407"/>
      <c r="P176" s="1354"/>
      <c r="Q176" s="1355"/>
      <c r="R176" s="1409"/>
    </row>
    <row r="177" spans="1:18" s="520" customFormat="1" ht="39.75" customHeight="1" x14ac:dyDescent="0.25">
      <c r="A177" s="1359"/>
      <c r="B177" s="1357"/>
      <c r="C177" s="1357"/>
      <c r="D177" s="1349"/>
      <c r="E177" s="1383"/>
      <c r="F177" s="1349"/>
      <c r="G177" s="1349"/>
      <c r="H177" s="892" t="s">
        <v>5027</v>
      </c>
      <c r="I177" s="893" t="s">
        <v>204</v>
      </c>
      <c r="J177" s="1355"/>
      <c r="K177" s="1407"/>
      <c r="L177" s="1355"/>
      <c r="M177" s="1407"/>
      <c r="N177" s="1408"/>
      <c r="O177" s="1407"/>
      <c r="P177" s="1354"/>
      <c r="Q177" s="1355"/>
      <c r="R177" s="1409"/>
    </row>
    <row r="178" spans="1:18" s="520" customFormat="1" ht="36.75" customHeight="1" x14ac:dyDescent="0.25">
      <c r="A178" s="1359"/>
      <c r="B178" s="1357"/>
      <c r="C178" s="1357"/>
      <c r="D178" s="1349"/>
      <c r="E178" s="1383"/>
      <c r="F178" s="1349"/>
      <c r="G178" s="894" t="s">
        <v>6288</v>
      </c>
      <c r="H178" s="892" t="s">
        <v>6289</v>
      </c>
      <c r="I178" s="893" t="s">
        <v>39</v>
      </c>
      <c r="J178" s="1355"/>
      <c r="K178" s="1407"/>
      <c r="L178" s="1355"/>
      <c r="M178" s="1407"/>
      <c r="N178" s="1408"/>
      <c r="O178" s="1407"/>
      <c r="P178" s="1354"/>
      <c r="Q178" s="1355"/>
      <c r="R178" s="1409"/>
    </row>
    <row r="179" spans="1:18" s="520" customFormat="1" ht="60" customHeight="1" x14ac:dyDescent="0.25">
      <c r="A179" s="1359"/>
      <c r="B179" s="1357"/>
      <c r="C179" s="1357"/>
      <c r="D179" s="1349"/>
      <c r="E179" s="1383"/>
      <c r="F179" s="1349"/>
      <c r="G179" s="1349" t="s">
        <v>6290</v>
      </c>
      <c r="H179" s="892" t="s">
        <v>6291</v>
      </c>
      <c r="I179" s="893" t="s">
        <v>39</v>
      </c>
      <c r="J179" s="1355"/>
      <c r="K179" s="1407"/>
      <c r="L179" s="1355"/>
      <c r="M179" s="1407"/>
      <c r="N179" s="1408"/>
      <c r="O179" s="1407"/>
      <c r="P179" s="1354"/>
      <c r="Q179" s="1355"/>
      <c r="R179" s="1409"/>
    </row>
    <row r="180" spans="1:18" s="520" customFormat="1" ht="72" customHeight="1" x14ac:dyDescent="0.25">
      <c r="A180" s="1359"/>
      <c r="B180" s="1357"/>
      <c r="C180" s="1357"/>
      <c r="D180" s="1349"/>
      <c r="E180" s="1383"/>
      <c r="F180" s="1349"/>
      <c r="G180" s="1349"/>
      <c r="H180" s="892" t="s">
        <v>6292</v>
      </c>
      <c r="I180" s="893" t="s">
        <v>6200</v>
      </c>
      <c r="J180" s="1355"/>
      <c r="K180" s="1407"/>
      <c r="L180" s="1355"/>
      <c r="M180" s="1407"/>
      <c r="N180" s="1408"/>
      <c r="O180" s="1407"/>
      <c r="P180" s="1354"/>
      <c r="Q180" s="1355"/>
      <c r="R180" s="1409"/>
    </row>
    <row r="181" spans="1:18" s="640" customFormat="1" ht="128.25" customHeight="1" x14ac:dyDescent="0.2">
      <c r="A181" s="1360">
        <v>37</v>
      </c>
      <c r="B181" s="1357">
        <v>6</v>
      </c>
      <c r="C181" s="1357">
        <v>1</v>
      </c>
      <c r="D181" s="1349">
        <v>6</v>
      </c>
      <c r="E181" s="1351" t="s">
        <v>5028</v>
      </c>
      <c r="F181" s="1361" t="s">
        <v>6298</v>
      </c>
      <c r="G181" s="1349" t="s">
        <v>400</v>
      </c>
      <c r="H181" s="890" t="s">
        <v>181</v>
      </c>
      <c r="I181" s="890">
        <v>1</v>
      </c>
      <c r="J181" s="1365" t="s">
        <v>6299</v>
      </c>
      <c r="K181" s="1355"/>
      <c r="L181" s="1355" t="s">
        <v>52</v>
      </c>
      <c r="M181" s="1355"/>
      <c r="N181" s="1354">
        <v>210000</v>
      </c>
      <c r="O181" s="1354"/>
      <c r="P181" s="1354">
        <v>210000</v>
      </c>
      <c r="Q181" s="1355" t="s">
        <v>5029</v>
      </c>
      <c r="R181" s="1369" t="s">
        <v>5030</v>
      </c>
    </row>
    <row r="182" spans="1:18" s="640" customFormat="1" ht="146.25" customHeight="1" x14ac:dyDescent="0.2">
      <c r="A182" s="1360"/>
      <c r="B182" s="1357"/>
      <c r="C182" s="1357"/>
      <c r="D182" s="1349"/>
      <c r="E182" s="1351"/>
      <c r="F182" s="1361"/>
      <c r="G182" s="1349"/>
      <c r="H182" s="890" t="s">
        <v>165</v>
      </c>
      <c r="I182" s="890">
        <v>20</v>
      </c>
      <c r="J182" s="1365"/>
      <c r="K182" s="1355"/>
      <c r="L182" s="1355"/>
      <c r="M182" s="1355"/>
      <c r="N182" s="1354"/>
      <c r="O182" s="1354"/>
      <c r="P182" s="1354"/>
      <c r="Q182" s="1355"/>
      <c r="R182" s="1369"/>
    </row>
    <row r="183" spans="1:18" s="520" customFormat="1" ht="147.75" customHeight="1" x14ac:dyDescent="0.25">
      <c r="A183" s="1360"/>
      <c r="B183" s="1357"/>
      <c r="C183" s="1357"/>
      <c r="D183" s="1349"/>
      <c r="E183" s="1351"/>
      <c r="F183" s="1361"/>
      <c r="G183" s="1349"/>
      <c r="H183" s="892" t="s">
        <v>5031</v>
      </c>
      <c r="I183" s="895">
        <v>1</v>
      </c>
      <c r="J183" s="1365"/>
      <c r="K183" s="1355"/>
      <c r="L183" s="1355"/>
      <c r="M183" s="1355"/>
      <c r="N183" s="1354"/>
      <c r="O183" s="1354"/>
      <c r="P183" s="1354"/>
      <c r="Q183" s="1355"/>
      <c r="R183" s="1369"/>
    </row>
    <row r="184" spans="1:18" s="520" customFormat="1" ht="117" customHeight="1" x14ac:dyDescent="0.25">
      <c r="A184" s="1360">
        <v>38</v>
      </c>
      <c r="B184" s="1357">
        <v>1</v>
      </c>
      <c r="C184" s="1349">
        <v>1</v>
      </c>
      <c r="D184" s="1357">
        <v>6</v>
      </c>
      <c r="E184" s="1351" t="s">
        <v>5032</v>
      </c>
      <c r="F184" s="1349" t="s">
        <v>5033</v>
      </c>
      <c r="G184" s="1349" t="s">
        <v>5034</v>
      </c>
      <c r="H184" s="890" t="s">
        <v>79</v>
      </c>
      <c r="I184" s="895">
        <v>1</v>
      </c>
      <c r="J184" s="1349" t="s">
        <v>5035</v>
      </c>
      <c r="K184" s="1349"/>
      <c r="L184" s="1358" t="s">
        <v>52</v>
      </c>
      <c r="M184" s="1358"/>
      <c r="N184" s="1352">
        <v>160000</v>
      </c>
      <c r="O184" s="1352"/>
      <c r="P184" s="1352">
        <v>160000</v>
      </c>
      <c r="Q184" s="1349" t="s">
        <v>5036</v>
      </c>
      <c r="R184" s="1369" t="s">
        <v>5037</v>
      </c>
    </row>
    <row r="185" spans="1:18" s="520" customFormat="1" ht="115.5" customHeight="1" x14ac:dyDescent="0.25">
      <c r="A185" s="1360"/>
      <c r="B185" s="1357"/>
      <c r="C185" s="1349"/>
      <c r="D185" s="1357"/>
      <c r="E185" s="1351"/>
      <c r="F185" s="1349"/>
      <c r="G185" s="1349"/>
      <c r="H185" s="890" t="s">
        <v>165</v>
      </c>
      <c r="I185" s="895">
        <v>150</v>
      </c>
      <c r="J185" s="1349"/>
      <c r="K185" s="1349"/>
      <c r="L185" s="1358"/>
      <c r="M185" s="1358"/>
      <c r="N185" s="1352"/>
      <c r="O185" s="1352"/>
      <c r="P185" s="1352"/>
      <c r="Q185" s="1349"/>
      <c r="R185" s="1369"/>
    </row>
    <row r="186" spans="1:18" s="520" customFormat="1" ht="100.5" customHeight="1" x14ac:dyDescent="0.25">
      <c r="A186" s="1360"/>
      <c r="B186" s="1357"/>
      <c r="C186" s="1349"/>
      <c r="D186" s="1357"/>
      <c r="E186" s="1351"/>
      <c r="F186" s="1349"/>
      <c r="G186" s="1349"/>
      <c r="H186" s="892" t="s">
        <v>5038</v>
      </c>
      <c r="I186" s="895">
        <v>1</v>
      </c>
      <c r="J186" s="1349"/>
      <c r="K186" s="1349"/>
      <c r="L186" s="1358"/>
      <c r="M186" s="1358"/>
      <c r="N186" s="1352"/>
      <c r="O186" s="1352"/>
      <c r="P186" s="1352"/>
      <c r="Q186" s="1349"/>
      <c r="R186" s="1369"/>
    </row>
    <row r="187" spans="1:18" s="520" customFormat="1" ht="111" customHeight="1" x14ac:dyDescent="0.25">
      <c r="A187" s="1366">
        <v>39</v>
      </c>
      <c r="B187" s="1367">
        <v>6</v>
      </c>
      <c r="C187" s="1362">
        <v>1</v>
      </c>
      <c r="D187" s="1367">
        <v>13</v>
      </c>
      <c r="E187" s="1368" t="s">
        <v>5039</v>
      </c>
      <c r="F187" s="1362" t="s">
        <v>5040</v>
      </c>
      <c r="G187" s="1362" t="s">
        <v>208</v>
      </c>
      <c r="H187" s="896" t="s">
        <v>5041</v>
      </c>
      <c r="I187" s="897">
        <v>45000</v>
      </c>
      <c r="J187" s="1362" t="s">
        <v>5042</v>
      </c>
      <c r="K187" s="1362"/>
      <c r="L187" s="1363" t="s">
        <v>52</v>
      </c>
      <c r="M187" s="1363"/>
      <c r="N187" s="1364">
        <v>25000</v>
      </c>
      <c r="O187" s="1364"/>
      <c r="P187" s="1364">
        <v>25000</v>
      </c>
      <c r="Q187" s="1362" t="s">
        <v>5043</v>
      </c>
      <c r="R187" s="1362" t="s">
        <v>5037</v>
      </c>
    </row>
    <row r="188" spans="1:18" s="520" customFormat="1" ht="99" customHeight="1" x14ac:dyDescent="0.25">
      <c r="A188" s="1366"/>
      <c r="B188" s="1367"/>
      <c r="C188" s="1362"/>
      <c r="D188" s="1367"/>
      <c r="E188" s="1368"/>
      <c r="F188" s="1362"/>
      <c r="G188" s="1362"/>
      <c r="H188" s="896" t="s">
        <v>5044</v>
      </c>
      <c r="I188" s="897">
        <v>10000</v>
      </c>
      <c r="J188" s="1362"/>
      <c r="K188" s="1362"/>
      <c r="L188" s="1363"/>
      <c r="M188" s="1363"/>
      <c r="N188" s="1364"/>
      <c r="O188" s="1364"/>
      <c r="P188" s="1364"/>
      <c r="Q188" s="1362"/>
      <c r="R188" s="1362"/>
    </row>
    <row r="189" spans="1:18" s="520" customFormat="1" ht="303" customHeight="1" x14ac:dyDescent="0.25">
      <c r="A189" s="1366"/>
      <c r="B189" s="1367"/>
      <c r="C189" s="1362"/>
      <c r="D189" s="1367"/>
      <c r="E189" s="1368"/>
      <c r="F189" s="1362"/>
      <c r="G189" s="1362"/>
      <c r="H189" s="896" t="s">
        <v>5045</v>
      </c>
      <c r="I189" s="897">
        <v>1500</v>
      </c>
      <c r="J189" s="1362"/>
      <c r="K189" s="1362"/>
      <c r="L189" s="1363"/>
      <c r="M189" s="1363"/>
      <c r="N189" s="1364"/>
      <c r="O189" s="1364"/>
      <c r="P189" s="1364"/>
      <c r="Q189" s="1362"/>
      <c r="R189" s="1362"/>
    </row>
    <row r="190" spans="1:18" s="520" customFormat="1" ht="29.25" customHeight="1" x14ac:dyDescent="0.25">
      <c r="A190" s="1359">
        <v>40</v>
      </c>
      <c r="B190" s="1357">
        <v>2</v>
      </c>
      <c r="C190" s="1357">
        <v>1</v>
      </c>
      <c r="D190" s="1349">
        <v>6</v>
      </c>
      <c r="E190" s="1351" t="s">
        <v>6293</v>
      </c>
      <c r="F190" s="1349" t="s">
        <v>5046</v>
      </c>
      <c r="G190" s="1349" t="s">
        <v>431</v>
      </c>
      <c r="H190" s="890" t="s">
        <v>1823</v>
      </c>
      <c r="I190" s="890">
        <v>2</v>
      </c>
      <c r="J190" s="1355" t="s">
        <v>6294</v>
      </c>
      <c r="K190" s="1407"/>
      <c r="L190" s="1355" t="s">
        <v>52</v>
      </c>
      <c r="M190" s="1407"/>
      <c r="N190" s="1354">
        <v>362000</v>
      </c>
      <c r="O190" s="1407"/>
      <c r="P190" s="1354">
        <v>362000</v>
      </c>
      <c r="Q190" s="1353" t="s">
        <v>5048</v>
      </c>
      <c r="R190" s="1355" t="s">
        <v>6295</v>
      </c>
    </row>
    <row r="191" spans="1:18" s="520" customFormat="1" ht="35.25" customHeight="1" x14ac:dyDescent="0.25">
      <c r="A191" s="1359"/>
      <c r="B191" s="1357"/>
      <c r="C191" s="1357"/>
      <c r="D191" s="1349"/>
      <c r="E191" s="1351"/>
      <c r="F191" s="1349"/>
      <c r="G191" s="1349"/>
      <c r="H191" s="890" t="s">
        <v>165</v>
      </c>
      <c r="I191" s="890">
        <v>170</v>
      </c>
      <c r="J191" s="1355"/>
      <c r="K191" s="1407"/>
      <c r="L191" s="1355"/>
      <c r="M191" s="1407"/>
      <c r="N191" s="1354"/>
      <c r="O191" s="1407"/>
      <c r="P191" s="1354"/>
      <c r="Q191" s="1353"/>
      <c r="R191" s="1355"/>
    </row>
    <row r="192" spans="1:18" s="520" customFormat="1" ht="25.5" customHeight="1" x14ac:dyDescent="0.25">
      <c r="A192" s="1359"/>
      <c r="B192" s="1357"/>
      <c r="C192" s="1357"/>
      <c r="D192" s="1349"/>
      <c r="E192" s="1351"/>
      <c r="F192" s="1349"/>
      <c r="G192" s="1349" t="s">
        <v>400</v>
      </c>
      <c r="H192" s="890" t="s">
        <v>5338</v>
      </c>
      <c r="I192" s="893" t="s">
        <v>39</v>
      </c>
      <c r="J192" s="1355"/>
      <c r="K192" s="1407"/>
      <c r="L192" s="1355"/>
      <c r="M192" s="1407"/>
      <c r="N192" s="1354"/>
      <c r="O192" s="1407"/>
      <c r="P192" s="1354"/>
      <c r="Q192" s="1353"/>
      <c r="R192" s="1355"/>
    </row>
    <row r="193" spans="1:18" s="520" customFormat="1" ht="35.25" customHeight="1" x14ac:dyDescent="0.25">
      <c r="A193" s="1359"/>
      <c r="B193" s="1357"/>
      <c r="C193" s="1357"/>
      <c r="D193" s="1349"/>
      <c r="E193" s="1351"/>
      <c r="F193" s="1349"/>
      <c r="G193" s="1349"/>
      <c r="H193" s="894" t="s">
        <v>1144</v>
      </c>
      <c r="I193" s="893" t="s">
        <v>1302</v>
      </c>
      <c r="J193" s="1355"/>
      <c r="K193" s="1407"/>
      <c r="L193" s="1355"/>
      <c r="M193" s="1407"/>
      <c r="N193" s="1354"/>
      <c r="O193" s="1407"/>
      <c r="P193" s="1354"/>
      <c r="Q193" s="1353"/>
      <c r="R193" s="1355"/>
    </row>
    <row r="194" spans="1:18" s="520" customFormat="1" ht="30" customHeight="1" x14ac:dyDescent="0.25">
      <c r="A194" s="1359"/>
      <c r="B194" s="1357"/>
      <c r="C194" s="1357"/>
      <c r="D194" s="1349"/>
      <c r="E194" s="1351"/>
      <c r="F194" s="1349"/>
      <c r="G194" s="1349" t="s">
        <v>452</v>
      </c>
      <c r="H194" s="898" t="s">
        <v>1903</v>
      </c>
      <c r="I194" s="893" t="s">
        <v>1916</v>
      </c>
      <c r="J194" s="1355"/>
      <c r="K194" s="1407"/>
      <c r="L194" s="1355"/>
      <c r="M194" s="1407"/>
      <c r="N194" s="1354"/>
      <c r="O194" s="1407"/>
      <c r="P194" s="1354"/>
      <c r="Q194" s="1353"/>
      <c r="R194" s="1355"/>
    </row>
    <row r="195" spans="1:18" s="520" customFormat="1" ht="32.25" customHeight="1" x14ac:dyDescent="0.25">
      <c r="A195" s="1359"/>
      <c r="B195" s="1357"/>
      <c r="C195" s="1357"/>
      <c r="D195" s="1349"/>
      <c r="E195" s="1351"/>
      <c r="F195" s="1349"/>
      <c r="G195" s="1349"/>
      <c r="H195" s="898" t="s">
        <v>812</v>
      </c>
      <c r="I195" s="893" t="s">
        <v>5754</v>
      </c>
      <c r="J195" s="1355"/>
      <c r="K195" s="1407"/>
      <c r="L195" s="1355"/>
      <c r="M195" s="1407"/>
      <c r="N195" s="1354"/>
      <c r="O195" s="1407"/>
      <c r="P195" s="1354"/>
      <c r="Q195" s="1353"/>
      <c r="R195" s="1355"/>
    </row>
    <row r="196" spans="1:18" s="520" customFormat="1" ht="34.5" customHeight="1" x14ac:dyDescent="0.25">
      <c r="A196" s="1359"/>
      <c r="B196" s="1357"/>
      <c r="C196" s="1357"/>
      <c r="D196" s="1349"/>
      <c r="E196" s="1351"/>
      <c r="F196" s="1349"/>
      <c r="G196" s="1349" t="s">
        <v>6296</v>
      </c>
      <c r="H196" s="1351" t="s">
        <v>71</v>
      </c>
      <c r="I196" s="1410" t="s">
        <v>39</v>
      </c>
      <c r="J196" s="1355"/>
      <c r="K196" s="1407"/>
      <c r="L196" s="1355"/>
      <c r="M196" s="1407"/>
      <c r="N196" s="1354"/>
      <c r="O196" s="1407"/>
      <c r="P196" s="1354"/>
      <c r="Q196" s="1353"/>
      <c r="R196" s="1355"/>
    </row>
    <row r="197" spans="1:18" s="520" customFormat="1" ht="22.5" customHeight="1" x14ac:dyDescent="0.25">
      <c r="A197" s="1359"/>
      <c r="B197" s="1357"/>
      <c r="C197" s="1357"/>
      <c r="D197" s="1349"/>
      <c r="E197" s="1351"/>
      <c r="F197" s="1349"/>
      <c r="G197" s="1349"/>
      <c r="H197" s="1351"/>
      <c r="I197" s="1410"/>
      <c r="J197" s="1355"/>
      <c r="K197" s="1407"/>
      <c r="L197" s="1355"/>
      <c r="M197" s="1407"/>
      <c r="N197" s="1354"/>
      <c r="O197" s="1407"/>
      <c r="P197" s="1354"/>
      <c r="Q197" s="1353"/>
      <c r="R197" s="1355"/>
    </row>
    <row r="198" spans="1:18" s="520" customFormat="1" ht="24" customHeight="1" x14ac:dyDescent="0.25">
      <c r="A198" s="1359"/>
      <c r="B198" s="1357"/>
      <c r="C198" s="1357"/>
      <c r="D198" s="1349"/>
      <c r="E198" s="1351"/>
      <c r="F198" s="1349"/>
      <c r="G198" s="1349" t="s">
        <v>998</v>
      </c>
      <c r="H198" s="1355" t="s">
        <v>1859</v>
      </c>
      <c r="I198" s="1410" t="s">
        <v>6297</v>
      </c>
      <c r="J198" s="1355"/>
      <c r="K198" s="1407"/>
      <c r="L198" s="1355"/>
      <c r="M198" s="1407"/>
      <c r="N198" s="1354"/>
      <c r="O198" s="1407"/>
      <c r="P198" s="1354"/>
      <c r="Q198" s="1353"/>
      <c r="R198" s="1355"/>
    </row>
    <row r="199" spans="1:18" s="520" customFormat="1" ht="21.75" customHeight="1" x14ac:dyDescent="0.25">
      <c r="A199" s="1359"/>
      <c r="B199" s="1357"/>
      <c r="C199" s="1357"/>
      <c r="D199" s="1349"/>
      <c r="E199" s="1351"/>
      <c r="F199" s="1349"/>
      <c r="G199" s="1349"/>
      <c r="H199" s="1355"/>
      <c r="I199" s="1410"/>
      <c r="J199" s="1355"/>
      <c r="K199" s="1407"/>
      <c r="L199" s="1355"/>
      <c r="M199" s="1407"/>
      <c r="N199" s="1354"/>
      <c r="O199" s="1407"/>
      <c r="P199" s="1354"/>
      <c r="Q199" s="1353"/>
      <c r="R199" s="1355"/>
    </row>
    <row r="200" spans="1:18" s="520" customFormat="1" ht="32.25" customHeight="1" x14ac:dyDescent="0.25">
      <c r="A200" s="1360">
        <v>41</v>
      </c>
      <c r="B200" s="1357">
        <v>3</v>
      </c>
      <c r="C200" s="1349" t="s">
        <v>3184</v>
      </c>
      <c r="D200" s="1357">
        <v>3</v>
      </c>
      <c r="E200" s="1351" t="s">
        <v>5051</v>
      </c>
      <c r="F200" s="1349" t="s">
        <v>5052</v>
      </c>
      <c r="G200" s="1361" t="s">
        <v>5082</v>
      </c>
      <c r="H200" s="890" t="s">
        <v>1145</v>
      </c>
      <c r="I200" s="895">
        <v>1</v>
      </c>
      <c r="J200" s="1349" t="s">
        <v>5053</v>
      </c>
      <c r="K200" s="1349"/>
      <c r="L200" s="1358" t="s">
        <v>52</v>
      </c>
      <c r="M200" s="1358"/>
      <c r="N200" s="1352">
        <v>384000</v>
      </c>
      <c r="O200" s="1352"/>
      <c r="P200" s="1352">
        <v>384000</v>
      </c>
      <c r="Q200" s="1353" t="s">
        <v>5048</v>
      </c>
      <c r="R200" s="1349" t="s">
        <v>5049</v>
      </c>
    </row>
    <row r="201" spans="1:18" s="520" customFormat="1" ht="32.25" customHeight="1" x14ac:dyDescent="0.25">
      <c r="A201" s="1360"/>
      <c r="B201" s="1357"/>
      <c r="C201" s="1349"/>
      <c r="D201" s="1357"/>
      <c r="E201" s="1351"/>
      <c r="F201" s="1349"/>
      <c r="G201" s="1361"/>
      <c r="H201" s="894" t="s">
        <v>165</v>
      </c>
      <c r="I201" s="895">
        <v>80</v>
      </c>
      <c r="J201" s="1349"/>
      <c r="K201" s="1349"/>
      <c r="L201" s="1358"/>
      <c r="M201" s="1358"/>
      <c r="N201" s="1352"/>
      <c r="O201" s="1352"/>
      <c r="P201" s="1352"/>
      <c r="Q201" s="1353"/>
      <c r="R201" s="1349"/>
    </row>
    <row r="202" spans="1:18" s="520" customFormat="1" ht="32.25" customHeight="1" x14ac:dyDescent="0.25">
      <c r="A202" s="1360"/>
      <c r="B202" s="1357"/>
      <c r="C202" s="1349"/>
      <c r="D202" s="1357"/>
      <c r="E202" s="1351"/>
      <c r="F202" s="1349"/>
      <c r="G202" s="1349" t="s">
        <v>5054</v>
      </c>
      <c r="H202" s="890" t="s">
        <v>1145</v>
      </c>
      <c r="I202" s="895">
        <v>1</v>
      </c>
      <c r="J202" s="1349"/>
      <c r="K202" s="1349"/>
      <c r="L202" s="1358"/>
      <c r="M202" s="1358"/>
      <c r="N202" s="1352"/>
      <c r="O202" s="1352"/>
      <c r="P202" s="1352"/>
      <c r="Q202" s="1353"/>
      <c r="R202" s="1349"/>
    </row>
    <row r="203" spans="1:18" s="520" customFormat="1" ht="32.25" customHeight="1" x14ac:dyDescent="0.25">
      <c r="A203" s="1360"/>
      <c r="B203" s="1357"/>
      <c r="C203" s="1349"/>
      <c r="D203" s="1357"/>
      <c r="E203" s="1351"/>
      <c r="F203" s="1349"/>
      <c r="G203" s="1349"/>
      <c r="H203" s="894" t="s">
        <v>165</v>
      </c>
      <c r="I203" s="895">
        <v>80</v>
      </c>
      <c r="J203" s="1349"/>
      <c r="K203" s="1349"/>
      <c r="L203" s="1358"/>
      <c r="M203" s="1358"/>
      <c r="N203" s="1352"/>
      <c r="O203" s="1352"/>
      <c r="P203" s="1352"/>
      <c r="Q203" s="1353"/>
      <c r="R203" s="1349"/>
    </row>
    <row r="204" spans="1:18" s="520" customFormat="1" ht="27" customHeight="1" x14ac:dyDescent="0.25">
      <c r="A204" s="1360"/>
      <c r="B204" s="1357"/>
      <c r="C204" s="1349"/>
      <c r="D204" s="1357"/>
      <c r="E204" s="1351"/>
      <c r="F204" s="1349"/>
      <c r="G204" s="894" t="s">
        <v>5055</v>
      </c>
      <c r="H204" s="890" t="s">
        <v>1361</v>
      </c>
      <c r="I204" s="899">
        <v>4</v>
      </c>
      <c r="J204" s="1349"/>
      <c r="K204" s="1349"/>
      <c r="L204" s="1358"/>
      <c r="M204" s="1358"/>
      <c r="N204" s="1352"/>
      <c r="O204" s="1352"/>
      <c r="P204" s="1352"/>
      <c r="Q204" s="1353"/>
      <c r="R204" s="1349"/>
    </row>
    <row r="205" spans="1:18" s="520" customFormat="1" ht="27" customHeight="1" x14ac:dyDescent="0.25">
      <c r="A205" s="1360"/>
      <c r="B205" s="1357"/>
      <c r="C205" s="1349"/>
      <c r="D205" s="1357"/>
      <c r="E205" s="1351"/>
      <c r="F205" s="1349"/>
      <c r="G205" s="1349" t="s">
        <v>231</v>
      </c>
      <c r="H205" s="890" t="s">
        <v>5047</v>
      </c>
      <c r="I205" s="895">
        <v>1</v>
      </c>
      <c r="J205" s="1349"/>
      <c r="K205" s="1349"/>
      <c r="L205" s="1358"/>
      <c r="M205" s="1358"/>
      <c r="N205" s="1352"/>
      <c r="O205" s="1352"/>
      <c r="P205" s="1352"/>
      <c r="Q205" s="1353"/>
      <c r="R205" s="1349"/>
    </row>
    <row r="206" spans="1:18" s="520" customFormat="1" ht="27" customHeight="1" x14ac:dyDescent="0.25">
      <c r="A206" s="1360"/>
      <c r="B206" s="1357"/>
      <c r="C206" s="1349"/>
      <c r="D206" s="1357"/>
      <c r="E206" s="1351"/>
      <c r="F206" s="1349"/>
      <c r="G206" s="1349"/>
      <c r="H206" s="894" t="s">
        <v>807</v>
      </c>
      <c r="I206" s="895">
        <v>5000</v>
      </c>
      <c r="J206" s="1349"/>
      <c r="K206" s="1349"/>
      <c r="L206" s="1358"/>
      <c r="M206" s="1358"/>
      <c r="N206" s="1352"/>
      <c r="O206" s="1352"/>
      <c r="P206" s="1352"/>
      <c r="Q206" s="1353"/>
      <c r="R206" s="1349"/>
    </row>
    <row r="207" spans="1:18" s="493" customFormat="1" ht="27" customHeight="1" x14ac:dyDescent="0.25">
      <c r="A207" s="1360"/>
      <c r="B207" s="1357"/>
      <c r="C207" s="1349"/>
      <c r="D207" s="1357"/>
      <c r="E207" s="1351"/>
      <c r="F207" s="1349"/>
      <c r="G207" s="894" t="s">
        <v>998</v>
      </c>
      <c r="H207" s="894" t="s">
        <v>998</v>
      </c>
      <c r="I207" s="895">
        <v>4</v>
      </c>
      <c r="J207" s="1349"/>
      <c r="K207" s="1349"/>
      <c r="L207" s="1358"/>
      <c r="M207" s="1358"/>
      <c r="N207" s="1352"/>
      <c r="O207" s="1352"/>
      <c r="P207" s="1352"/>
      <c r="Q207" s="1353"/>
      <c r="R207" s="1349"/>
    </row>
    <row r="208" spans="1:18" s="200" customFormat="1" ht="38.25" customHeight="1" x14ac:dyDescent="0.25">
      <c r="A208" s="1356" t="s">
        <v>6338</v>
      </c>
      <c r="B208" s="1357">
        <v>5</v>
      </c>
      <c r="C208" s="1357">
        <v>1</v>
      </c>
      <c r="D208" s="1349">
        <v>6</v>
      </c>
      <c r="E208" s="1351" t="s">
        <v>5056</v>
      </c>
      <c r="F208" s="1349" t="s">
        <v>5057</v>
      </c>
      <c r="G208" s="1349" t="s">
        <v>5058</v>
      </c>
      <c r="H208" s="900" t="s">
        <v>1145</v>
      </c>
      <c r="I208" s="900">
        <v>1</v>
      </c>
      <c r="J208" s="1355" t="s">
        <v>5059</v>
      </c>
      <c r="K208" s="1355"/>
      <c r="L208" s="1355" t="s">
        <v>52</v>
      </c>
      <c r="M208" s="1355"/>
      <c r="N208" s="1354">
        <v>300000</v>
      </c>
      <c r="O208" s="1354"/>
      <c r="P208" s="1354">
        <v>300000</v>
      </c>
      <c r="Q208" s="1353" t="s">
        <v>5048</v>
      </c>
      <c r="R208" s="1355" t="s">
        <v>5049</v>
      </c>
    </row>
    <row r="209" spans="1:18" s="200" customFormat="1" ht="38.25" customHeight="1" x14ac:dyDescent="0.25">
      <c r="A209" s="1356"/>
      <c r="B209" s="1357"/>
      <c r="C209" s="1357"/>
      <c r="D209" s="1349"/>
      <c r="E209" s="1351"/>
      <c r="F209" s="1349"/>
      <c r="G209" s="1349"/>
      <c r="H209" s="900" t="s">
        <v>165</v>
      </c>
      <c r="I209" s="900">
        <v>100</v>
      </c>
      <c r="J209" s="1355"/>
      <c r="K209" s="1355"/>
      <c r="L209" s="1355"/>
      <c r="M209" s="1355"/>
      <c r="N209" s="1354"/>
      <c r="O209" s="1354"/>
      <c r="P209" s="1354"/>
      <c r="Q209" s="1353"/>
      <c r="R209" s="1355"/>
    </row>
    <row r="210" spans="1:18" s="200" customFormat="1" ht="38.25" customHeight="1" x14ac:dyDescent="0.25">
      <c r="A210" s="1356"/>
      <c r="B210" s="1357"/>
      <c r="C210" s="1357"/>
      <c r="D210" s="1349"/>
      <c r="E210" s="1351"/>
      <c r="F210" s="1349"/>
      <c r="G210" s="1349" t="s">
        <v>4158</v>
      </c>
      <c r="H210" s="900" t="s">
        <v>5060</v>
      </c>
      <c r="I210" s="899">
        <v>1</v>
      </c>
      <c r="J210" s="1355"/>
      <c r="K210" s="1355"/>
      <c r="L210" s="1355"/>
      <c r="M210" s="1355"/>
      <c r="N210" s="1354"/>
      <c r="O210" s="1354"/>
      <c r="P210" s="1354"/>
      <c r="Q210" s="1353"/>
      <c r="R210" s="1355"/>
    </row>
    <row r="211" spans="1:18" s="200" customFormat="1" ht="38.25" customHeight="1" x14ac:dyDescent="0.25">
      <c r="A211" s="1356"/>
      <c r="B211" s="1357"/>
      <c r="C211" s="1357"/>
      <c r="D211" s="1349"/>
      <c r="E211" s="1351"/>
      <c r="F211" s="1349"/>
      <c r="G211" s="1349"/>
      <c r="H211" s="900" t="s">
        <v>165</v>
      </c>
      <c r="I211" s="899">
        <v>32</v>
      </c>
      <c r="J211" s="1355"/>
      <c r="K211" s="1355"/>
      <c r="L211" s="1355"/>
      <c r="M211" s="1355"/>
      <c r="N211" s="1354"/>
      <c r="O211" s="1354"/>
      <c r="P211" s="1354"/>
      <c r="Q211" s="1353"/>
      <c r="R211" s="1355"/>
    </row>
    <row r="212" spans="1:18" s="200" customFormat="1" ht="124.5" customHeight="1" x14ac:dyDescent="0.25">
      <c r="A212" s="901">
        <v>43</v>
      </c>
      <c r="B212" s="894" t="s">
        <v>5061</v>
      </c>
      <c r="C212" s="894">
        <v>2</v>
      </c>
      <c r="D212" s="894">
        <v>3</v>
      </c>
      <c r="E212" s="902" t="s">
        <v>5062</v>
      </c>
      <c r="F212" s="894" t="s">
        <v>5063</v>
      </c>
      <c r="G212" s="894" t="s">
        <v>5064</v>
      </c>
      <c r="H212" s="894" t="s">
        <v>5065</v>
      </c>
      <c r="I212" s="895">
        <v>1</v>
      </c>
      <c r="J212" s="894" t="s">
        <v>5066</v>
      </c>
      <c r="K212" s="894"/>
      <c r="L212" s="892" t="s">
        <v>52</v>
      </c>
      <c r="M212" s="892"/>
      <c r="N212" s="903">
        <v>130000</v>
      </c>
      <c r="O212" s="903"/>
      <c r="P212" s="903">
        <v>130000</v>
      </c>
      <c r="Q212" s="894" t="s">
        <v>5067</v>
      </c>
      <c r="R212" s="894" t="s">
        <v>5068</v>
      </c>
    </row>
    <row r="213" spans="1:18" s="200" customFormat="1" ht="74.25" customHeight="1" x14ac:dyDescent="0.25">
      <c r="A213" s="1351">
        <v>44</v>
      </c>
      <c r="B213" s="1349" t="s">
        <v>5061</v>
      </c>
      <c r="C213" s="1349" t="s">
        <v>3184</v>
      </c>
      <c r="D213" s="1349">
        <v>7</v>
      </c>
      <c r="E213" s="1351" t="s">
        <v>5069</v>
      </c>
      <c r="F213" s="1349" t="s">
        <v>5070</v>
      </c>
      <c r="G213" s="1349" t="s">
        <v>181</v>
      </c>
      <c r="H213" s="894" t="s">
        <v>165</v>
      </c>
      <c r="I213" s="895">
        <v>32</v>
      </c>
      <c r="J213" s="1349" t="s">
        <v>5071</v>
      </c>
      <c r="K213" s="1349"/>
      <c r="L213" s="1349" t="s">
        <v>52</v>
      </c>
      <c r="M213" s="1349"/>
      <c r="N213" s="1350">
        <v>240000</v>
      </c>
      <c r="O213" s="1350"/>
      <c r="P213" s="1350">
        <v>240000</v>
      </c>
      <c r="Q213" s="1349" t="s">
        <v>5072</v>
      </c>
      <c r="R213" s="1349" t="s">
        <v>5068</v>
      </c>
    </row>
    <row r="214" spans="1:18" s="200" customFormat="1" ht="61.5" customHeight="1" x14ac:dyDescent="0.25">
      <c r="A214" s="1351"/>
      <c r="B214" s="1349"/>
      <c r="C214" s="1349"/>
      <c r="D214" s="1349"/>
      <c r="E214" s="1351"/>
      <c r="F214" s="1349"/>
      <c r="G214" s="1349"/>
      <c r="H214" s="894" t="s">
        <v>181</v>
      </c>
      <c r="I214" s="895">
        <v>2</v>
      </c>
      <c r="J214" s="1349"/>
      <c r="K214" s="1349"/>
      <c r="L214" s="1349"/>
      <c r="M214" s="1349"/>
      <c r="N214" s="1350"/>
      <c r="O214" s="1350"/>
      <c r="P214" s="1350"/>
      <c r="Q214" s="1349"/>
      <c r="R214" s="1349"/>
    </row>
    <row r="215" spans="1:18" s="200" customFormat="1" ht="56.25" customHeight="1" x14ac:dyDescent="0.25">
      <c r="A215" s="964">
        <v>45</v>
      </c>
      <c r="B215" s="964">
        <v>1.6</v>
      </c>
      <c r="C215" s="964">
        <v>2</v>
      </c>
      <c r="D215" s="964">
        <v>3</v>
      </c>
      <c r="E215" s="964" t="s">
        <v>5073</v>
      </c>
      <c r="F215" s="964" t="s">
        <v>5074</v>
      </c>
      <c r="G215" s="964" t="s">
        <v>5075</v>
      </c>
      <c r="H215" s="800" t="s">
        <v>165</v>
      </c>
      <c r="I215" s="808">
        <v>50</v>
      </c>
      <c r="J215" s="964" t="s">
        <v>5076</v>
      </c>
      <c r="K215" s="964"/>
      <c r="L215" s="964" t="s">
        <v>52</v>
      </c>
      <c r="M215" s="964"/>
      <c r="N215" s="1348">
        <v>114000</v>
      </c>
      <c r="O215" s="1348"/>
      <c r="P215" s="1175">
        <v>114000</v>
      </c>
      <c r="Q215" s="964" t="s">
        <v>5072</v>
      </c>
      <c r="R215" s="964" t="s">
        <v>5068</v>
      </c>
    </row>
    <row r="216" spans="1:18" s="200" customFormat="1" ht="110.25" customHeight="1" x14ac:dyDescent="0.25">
      <c r="A216" s="964"/>
      <c r="B216" s="964"/>
      <c r="C216" s="964"/>
      <c r="D216" s="964"/>
      <c r="E216" s="964"/>
      <c r="F216" s="964"/>
      <c r="G216" s="964"/>
      <c r="H216" s="800" t="s">
        <v>5077</v>
      </c>
      <c r="I216" s="808">
        <v>1</v>
      </c>
      <c r="J216" s="964"/>
      <c r="K216" s="964"/>
      <c r="L216" s="964"/>
      <c r="M216" s="964"/>
      <c r="N216" s="1348"/>
      <c r="O216" s="1348"/>
      <c r="P216" s="1175"/>
      <c r="Q216" s="964"/>
      <c r="R216" s="964"/>
    </row>
    <row r="217" spans="1:18" s="490" customFormat="1" x14ac:dyDescent="0.25">
      <c r="M217" s="505"/>
      <c r="N217" s="505"/>
      <c r="O217" s="505"/>
      <c r="P217" s="505"/>
    </row>
    <row r="218" spans="1:18" s="490" customFormat="1" x14ac:dyDescent="0.25">
      <c r="M218" s="505"/>
      <c r="N218" s="505"/>
      <c r="O218" s="505"/>
      <c r="P218" s="505"/>
    </row>
    <row r="219" spans="1:18" s="490" customFormat="1" x14ac:dyDescent="0.25">
      <c r="L219" s="505"/>
      <c r="M219" s="1347" t="s">
        <v>262</v>
      </c>
      <c r="N219" s="1347"/>
      <c r="O219" s="1347" t="s">
        <v>263</v>
      </c>
      <c r="P219" s="1347"/>
    </row>
    <row r="220" spans="1:18" s="490" customFormat="1" x14ac:dyDescent="0.25">
      <c r="L220" s="505"/>
      <c r="M220" s="594" t="s">
        <v>264</v>
      </c>
      <c r="N220" s="594" t="s">
        <v>265</v>
      </c>
      <c r="O220" s="594" t="s">
        <v>264</v>
      </c>
      <c r="P220" s="594" t="s">
        <v>265</v>
      </c>
    </row>
    <row r="221" spans="1:18" s="490" customFormat="1" x14ac:dyDescent="0.25">
      <c r="M221" s="581">
        <v>11</v>
      </c>
      <c r="N221" s="551">
        <v>2160000</v>
      </c>
      <c r="O221" s="580">
        <v>34</v>
      </c>
      <c r="P221" s="551">
        <v>6369799.5300000003</v>
      </c>
    </row>
    <row r="222" spans="1:18" s="490" customFormat="1" x14ac:dyDescent="0.25">
      <c r="L222"/>
      <c r="M222" s="505"/>
      <c r="N222" s="505"/>
      <c r="O222" s="505"/>
      <c r="P222" s="505"/>
    </row>
  </sheetData>
  <mergeCells count="737">
    <mergeCell ref="G179:G180"/>
    <mergeCell ref="G192:G193"/>
    <mergeCell ref="G194:G195"/>
    <mergeCell ref="G196:G197"/>
    <mergeCell ref="H196:H197"/>
    <mergeCell ref="I196:I197"/>
    <mergeCell ref="G198:G199"/>
    <mergeCell ref="H198:H199"/>
    <mergeCell ref="I198:I199"/>
    <mergeCell ref="J190:J199"/>
    <mergeCell ref="K190:K199"/>
    <mergeCell ref="L190:L199"/>
    <mergeCell ref="M190:M199"/>
    <mergeCell ref="N190:N199"/>
    <mergeCell ref="O190:O199"/>
    <mergeCell ref="P190:P199"/>
    <mergeCell ref="Q190:Q199"/>
    <mergeCell ref="R190:R199"/>
    <mergeCell ref="J175:J180"/>
    <mergeCell ref="K175:K180"/>
    <mergeCell ref="L175:L180"/>
    <mergeCell ref="M175:M180"/>
    <mergeCell ref="N175:N180"/>
    <mergeCell ref="O175:O180"/>
    <mergeCell ref="P175:P180"/>
    <mergeCell ref="Q175:Q180"/>
    <mergeCell ref="R175:R180"/>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P14:P17"/>
    <mergeCell ref="A12:A13"/>
    <mergeCell ref="L7:L9"/>
    <mergeCell ref="M7:M9"/>
    <mergeCell ref="N7:N9"/>
    <mergeCell ref="O7:O9"/>
    <mergeCell ref="P7:P9"/>
    <mergeCell ref="Q10:Q11"/>
    <mergeCell ref="R10:R11"/>
    <mergeCell ref="L10:L11"/>
    <mergeCell ref="M10:M11"/>
    <mergeCell ref="N10:N11"/>
    <mergeCell ref="O10:O11"/>
    <mergeCell ref="A10:A11"/>
    <mergeCell ref="B10:B11"/>
    <mergeCell ref="C10:C11"/>
    <mergeCell ref="D10:D11"/>
    <mergeCell ref="E10:E11"/>
    <mergeCell ref="F10:F11"/>
    <mergeCell ref="G10:G11"/>
    <mergeCell ref="J10:J11"/>
    <mergeCell ref="K7:K9"/>
    <mergeCell ref="P10:P11"/>
    <mergeCell ref="B12:B13"/>
    <mergeCell ref="O18:O21"/>
    <mergeCell ref="P18:P21"/>
    <mergeCell ref="Q12:Q13"/>
    <mergeCell ref="R12:R13"/>
    <mergeCell ref="L12:L13"/>
    <mergeCell ref="A14:A17"/>
    <mergeCell ref="B14:B17"/>
    <mergeCell ref="C14:C17"/>
    <mergeCell ref="D14:D17"/>
    <mergeCell ref="E14:E17"/>
    <mergeCell ref="F14:F17"/>
    <mergeCell ref="G14:G17"/>
    <mergeCell ref="J14:J17"/>
    <mergeCell ref="K12:K13"/>
    <mergeCell ref="M12:M13"/>
    <mergeCell ref="N12:N13"/>
    <mergeCell ref="O12:O13"/>
    <mergeCell ref="P12:P13"/>
    <mergeCell ref="Q14:Q17"/>
    <mergeCell ref="R14:R17"/>
    <mergeCell ref="L14:L17"/>
    <mergeCell ref="M14:M17"/>
    <mergeCell ref="N14:N17"/>
    <mergeCell ref="O14:O17"/>
    <mergeCell ref="C12:C13"/>
    <mergeCell ref="D12:D13"/>
    <mergeCell ref="E12:E13"/>
    <mergeCell ref="F12:F13"/>
    <mergeCell ref="G12:G13"/>
    <mergeCell ref="J12:J13"/>
    <mergeCell ref="K10:K11"/>
    <mergeCell ref="A18:A21"/>
    <mergeCell ref="B18:B21"/>
    <mergeCell ref="C18:C21"/>
    <mergeCell ref="D18:D21"/>
    <mergeCell ref="E18:E21"/>
    <mergeCell ref="F18:F21"/>
    <mergeCell ref="G18:G21"/>
    <mergeCell ref="H18:H21"/>
    <mergeCell ref="K14:K17"/>
    <mergeCell ref="G32:G37"/>
    <mergeCell ref="J32:J37"/>
    <mergeCell ref="K32:K37"/>
    <mergeCell ref="Q18:Q21"/>
    <mergeCell ref="R18:R21"/>
    <mergeCell ref="A22:A28"/>
    <mergeCell ref="B22:B28"/>
    <mergeCell ref="C22:C28"/>
    <mergeCell ref="D22:D28"/>
    <mergeCell ref="E22:E28"/>
    <mergeCell ref="F22:F28"/>
    <mergeCell ref="I18:I21"/>
    <mergeCell ref="J18:J21"/>
    <mergeCell ref="K18:K21"/>
    <mergeCell ref="L18:L21"/>
    <mergeCell ref="M18:M21"/>
    <mergeCell ref="N18:N21"/>
    <mergeCell ref="O22:O28"/>
    <mergeCell ref="P22:P28"/>
    <mergeCell ref="Q22:Q28"/>
    <mergeCell ref="R22:R28"/>
    <mergeCell ref="L22:L28"/>
    <mergeCell ref="M22:M28"/>
    <mergeCell ref="N22:N28"/>
    <mergeCell ref="A29:A31"/>
    <mergeCell ref="B29:B31"/>
    <mergeCell ref="C29:C31"/>
    <mergeCell ref="D29:D31"/>
    <mergeCell ref="E29:E31"/>
    <mergeCell ref="F29:F31"/>
    <mergeCell ref="G22:G28"/>
    <mergeCell ref="J22:J28"/>
    <mergeCell ref="K22:K28"/>
    <mergeCell ref="K38:K42"/>
    <mergeCell ref="O29:O31"/>
    <mergeCell ref="P29:P31"/>
    <mergeCell ref="Q29:Q31"/>
    <mergeCell ref="R29:R31"/>
    <mergeCell ref="L29:L31"/>
    <mergeCell ref="A32:A37"/>
    <mergeCell ref="B32:B37"/>
    <mergeCell ref="C32:C37"/>
    <mergeCell ref="D32:D37"/>
    <mergeCell ref="E32:E37"/>
    <mergeCell ref="F32:F37"/>
    <mergeCell ref="G29:G31"/>
    <mergeCell ref="J29:J31"/>
    <mergeCell ref="K29:K31"/>
    <mergeCell ref="M29:M31"/>
    <mergeCell ref="N29:N31"/>
    <mergeCell ref="O32:O37"/>
    <mergeCell ref="P32:P37"/>
    <mergeCell ref="Q32:Q37"/>
    <mergeCell ref="R32:R37"/>
    <mergeCell ref="L32:L37"/>
    <mergeCell ref="M32:M37"/>
    <mergeCell ref="N32:N37"/>
    <mergeCell ref="O38:O42"/>
    <mergeCell ref="P38:P42"/>
    <mergeCell ref="Q38:Q42"/>
    <mergeCell ref="R38:R42"/>
    <mergeCell ref="L38:L42"/>
    <mergeCell ref="M38:M42"/>
    <mergeCell ref="N38:N42"/>
    <mergeCell ref="A43:A46"/>
    <mergeCell ref="B43:B46"/>
    <mergeCell ref="C43:C46"/>
    <mergeCell ref="D43:D46"/>
    <mergeCell ref="E43:E46"/>
    <mergeCell ref="F43:F46"/>
    <mergeCell ref="O43:O46"/>
    <mergeCell ref="P43:P46"/>
    <mergeCell ref="Q43:Q46"/>
    <mergeCell ref="A38:A42"/>
    <mergeCell ref="B38:B42"/>
    <mergeCell ref="C38:C42"/>
    <mergeCell ref="D38:D42"/>
    <mergeCell ref="E38:E42"/>
    <mergeCell ref="F38:F42"/>
    <mergeCell ref="G38:G42"/>
    <mergeCell ref="J38:J42"/>
    <mergeCell ref="Q47:Q51"/>
    <mergeCell ref="R43:R46"/>
    <mergeCell ref="H45:H46"/>
    <mergeCell ref="I45:I46"/>
    <mergeCell ref="G43:G46"/>
    <mergeCell ref="J43:J46"/>
    <mergeCell ref="K43:K46"/>
    <mergeCell ref="L43:L46"/>
    <mergeCell ref="M43:M46"/>
    <mergeCell ref="N43:N46"/>
    <mergeCell ref="R47:R51"/>
    <mergeCell ref="L47:L51"/>
    <mergeCell ref="M47:M51"/>
    <mergeCell ref="N47:N51"/>
    <mergeCell ref="O47:O51"/>
    <mergeCell ref="P47:P51"/>
    <mergeCell ref="B52:B56"/>
    <mergeCell ref="C52:C56"/>
    <mergeCell ref="D52:D56"/>
    <mergeCell ref="E52:E56"/>
    <mergeCell ref="F52:F56"/>
    <mergeCell ref="G52:G56"/>
    <mergeCell ref="J52:J56"/>
    <mergeCell ref="K52:K56"/>
    <mergeCell ref="A47:A51"/>
    <mergeCell ref="B47:B51"/>
    <mergeCell ref="C47:C51"/>
    <mergeCell ref="D47:D51"/>
    <mergeCell ref="E47:E51"/>
    <mergeCell ref="F47:F51"/>
    <mergeCell ref="G47:G51"/>
    <mergeCell ref="J47:J51"/>
    <mergeCell ref="K47:K51"/>
    <mergeCell ref="R52:R56"/>
    <mergeCell ref="A57:A58"/>
    <mergeCell ref="B57:B58"/>
    <mergeCell ref="C57:C58"/>
    <mergeCell ref="D57:D58"/>
    <mergeCell ref="E57:E58"/>
    <mergeCell ref="F57:F58"/>
    <mergeCell ref="G57:G58"/>
    <mergeCell ref="J57:J58"/>
    <mergeCell ref="K57:K58"/>
    <mergeCell ref="L52:L56"/>
    <mergeCell ref="M52:M56"/>
    <mergeCell ref="N52:N56"/>
    <mergeCell ref="O52:O56"/>
    <mergeCell ref="P52:P56"/>
    <mergeCell ref="Q52:Q56"/>
    <mergeCell ref="R57:R58"/>
    <mergeCell ref="L57:L58"/>
    <mergeCell ref="M57:M58"/>
    <mergeCell ref="N57:N58"/>
    <mergeCell ref="O57:O58"/>
    <mergeCell ref="P57:P58"/>
    <mergeCell ref="Q57:Q58"/>
    <mergeCell ref="A52:A56"/>
    <mergeCell ref="A59:A67"/>
    <mergeCell ref="B59:B67"/>
    <mergeCell ref="C59:C67"/>
    <mergeCell ref="D59:D67"/>
    <mergeCell ref="E59:E67"/>
    <mergeCell ref="F59:F67"/>
    <mergeCell ref="G59:G67"/>
    <mergeCell ref="J59:J67"/>
    <mergeCell ref="K59:K67"/>
    <mergeCell ref="A68:A69"/>
    <mergeCell ref="B68:B69"/>
    <mergeCell ref="C68:C69"/>
    <mergeCell ref="D68:D69"/>
    <mergeCell ref="E68:E69"/>
    <mergeCell ref="F68:F69"/>
    <mergeCell ref="G68:G69"/>
    <mergeCell ref="J68:J69"/>
    <mergeCell ref="K68:K69"/>
    <mergeCell ref="R59:R67"/>
    <mergeCell ref="L59:L67"/>
    <mergeCell ref="M59:M67"/>
    <mergeCell ref="N59:N67"/>
    <mergeCell ref="O59:O67"/>
    <mergeCell ref="P59:P67"/>
    <mergeCell ref="Q59:Q67"/>
    <mergeCell ref="R68:R69"/>
    <mergeCell ref="L68:L69"/>
    <mergeCell ref="M68:M69"/>
    <mergeCell ref="N68:N69"/>
    <mergeCell ref="O68:O69"/>
    <mergeCell ref="P68:P69"/>
    <mergeCell ref="Q68:Q69"/>
    <mergeCell ref="A72:A74"/>
    <mergeCell ref="B72:B74"/>
    <mergeCell ref="C72:C74"/>
    <mergeCell ref="D72:D74"/>
    <mergeCell ref="E72:E74"/>
    <mergeCell ref="F72:F74"/>
    <mergeCell ref="G72:G74"/>
    <mergeCell ref="J72:J74"/>
    <mergeCell ref="O70:O71"/>
    <mergeCell ref="A70:A71"/>
    <mergeCell ref="B70:B71"/>
    <mergeCell ref="C70:C71"/>
    <mergeCell ref="D70:D71"/>
    <mergeCell ref="E70:E71"/>
    <mergeCell ref="F70:F71"/>
    <mergeCell ref="G70:G71"/>
    <mergeCell ref="J70:J71"/>
    <mergeCell ref="K70:K71"/>
    <mergeCell ref="Q72:Q74"/>
    <mergeCell ref="R72:R74"/>
    <mergeCell ref="H73:H74"/>
    <mergeCell ref="I73:I74"/>
    <mergeCell ref="N72:N74"/>
    <mergeCell ref="O72:O74"/>
    <mergeCell ref="P72:P74"/>
    <mergeCell ref="R70:R71"/>
    <mergeCell ref="L70:L71"/>
    <mergeCell ref="M70:M71"/>
    <mergeCell ref="N70:N71"/>
    <mergeCell ref="K72:K74"/>
    <mergeCell ref="L72:L74"/>
    <mergeCell ref="M72:M74"/>
    <mergeCell ref="P70:P71"/>
    <mergeCell ref="Q70:Q71"/>
    <mergeCell ref="A81:A84"/>
    <mergeCell ref="B81:B84"/>
    <mergeCell ref="C81:C84"/>
    <mergeCell ref="D81:D84"/>
    <mergeCell ref="E81:E84"/>
    <mergeCell ref="F81:F84"/>
    <mergeCell ref="G75:G80"/>
    <mergeCell ref="J75:J80"/>
    <mergeCell ref="K75:K80"/>
    <mergeCell ref="A75:A80"/>
    <mergeCell ref="B75:B80"/>
    <mergeCell ref="C75:C80"/>
    <mergeCell ref="D75:D80"/>
    <mergeCell ref="E75:E80"/>
    <mergeCell ref="F75:F80"/>
    <mergeCell ref="G81:G84"/>
    <mergeCell ref="J81:J84"/>
    <mergeCell ref="K81:K84"/>
    <mergeCell ref="O75:O80"/>
    <mergeCell ref="P75:P80"/>
    <mergeCell ref="Q75:Q80"/>
    <mergeCell ref="R75:R80"/>
    <mergeCell ref="L75:L80"/>
    <mergeCell ref="M75:M80"/>
    <mergeCell ref="N75:N80"/>
    <mergeCell ref="O81:O84"/>
    <mergeCell ref="P81:P84"/>
    <mergeCell ref="Q81:Q84"/>
    <mergeCell ref="R81:R84"/>
    <mergeCell ref="L81:L84"/>
    <mergeCell ref="M81:M84"/>
    <mergeCell ref="N81:N84"/>
    <mergeCell ref="O85:O89"/>
    <mergeCell ref="P85:P89"/>
    <mergeCell ref="Q85:Q89"/>
    <mergeCell ref="R85:R89"/>
    <mergeCell ref="A85:A89"/>
    <mergeCell ref="B85:B89"/>
    <mergeCell ref="C85:C89"/>
    <mergeCell ref="D85:D89"/>
    <mergeCell ref="E85:E89"/>
    <mergeCell ref="F85:F89"/>
    <mergeCell ref="G85:G89"/>
    <mergeCell ref="J85:J89"/>
    <mergeCell ref="K85:K89"/>
    <mergeCell ref="L85:L89"/>
    <mergeCell ref="M85:M89"/>
    <mergeCell ref="N85:N89"/>
    <mergeCell ref="O90:O92"/>
    <mergeCell ref="P90:P92"/>
    <mergeCell ref="Q90:Q92"/>
    <mergeCell ref="R90:R92"/>
    <mergeCell ref="A93:A100"/>
    <mergeCell ref="B93:B100"/>
    <mergeCell ref="C93:C100"/>
    <mergeCell ref="D93:D100"/>
    <mergeCell ref="E93:E100"/>
    <mergeCell ref="F93:F100"/>
    <mergeCell ref="G90:G92"/>
    <mergeCell ref="J90:J92"/>
    <mergeCell ref="K90:K92"/>
    <mergeCell ref="L90:L92"/>
    <mergeCell ref="M90:M92"/>
    <mergeCell ref="N90:N92"/>
    <mergeCell ref="A90:A92"/>
    <mergeCell ref="B90:B92"/>
    <mergeCell ref="C90:C92"/>
    <mergeCell ref="D90:D92"/>
    <mergeCell ref="E90:E92"/>
    <mergeCell ref="F90:F92"/>
    <mergeCell ref="O93:O100"/>
    <mergeCell ref="P93:P100"/>
    <mergeCell ref="R93:R100"/>
    <mergeCell ref="A101:A102"/>
    <mergeCell ref="B101:B102"/>
    <mergeCell ref="C101:C102"/>
    <mergeCell ref="D101:D102"/>
    <mergeCell ref="E101:E102"/>
    <mergeCell ref="F101:F102"/>
    <mergeCell ref="G93:G100"/>
    <mergeCell ref="J93:J100"/>
    <mergeCell ref="K93:K100"/>
    <mergeCell ref="L93:L100"/>
    <mergeCell ref="M93:M100"/>
    <mergeCell ref="N93:N100"/>
    <mergeCell ref="O101:O102"/>
    <mergeCell ref="P101:P102"/>
    <mergeCell ref="Q101:Q102"/>
    <mergeCell ref="R101:R102"/>
    <mergeCell ref="L101:L102"/>
    <mergeCell ref="M101:M102"/>
    <mergeCell ref="N101:N102"/>
    <mergeCell ref="E103:E106"/>
    <mergeCell ref="F103:F106"/>
    <mergeCell ref="G101:G102"/>
    <mergeCell ref="J101:J102"/>
    <mergeCell ref="K101:K102"/>
    <mergeCell ref="Q93:Q100"/>
    <mergeCell ref="O103:O106"/>
    <mergeCell ref="P103:P106"/>
    <mergeCell ref="Q103:Q106"/>
    <mergeCell ref="R103:R106"/>
    <mergeCell ref="A107:A111"/>
    <mergeCell ref="B107:B111"/>
    <mergeCell ref="C107:C111"/>
    <mergeCell ref="D107:D111"/>
    <mergeCell ref="E107:E111"/>
    <mergeCell ref="F107:F111"/>
    <mergeCell ref="G103:G106"/>
    <mergeCell ref="J103:J106"/>
    <mergeCell ref="K103:K106"/>
    <mergeCell ref="L103:L106"/>
    <mergeCell ref="M103:M106"/>
    <mergeCell ref="N103:N106"/>
    <mergeCell ref="O107:O111"/>
    <mergeCell ref="P107:P111"/>
    <mergeCell ref="Q107:Q111"/>
    <mergeCell ref="R107:R111"/>
    <mergeCell ref="L107:L111"/>
    <mergeCell ref="M107:M111"/>
    <mergeCell ref="N107:N111"/>
    <mergeCell ref="A103:A106"/>
    <mergeCell ref="B103:B106"/>
    <mergeCell ref="C103:C106"/>
    <mergeCell ref="D103:D106"/>
    <mergeCell ref="B112:B115"/>
    <mergeCell ref="C112:C115"/>
    <mergeCell ref="D112:D115"/>
    <mergeCell ref="E112:E115"/>
    <mergeCell ref="F112:F115"/>
    <mergeCell ref="G107:G111"/>
    <mergeCell ref="J107:J111"/>
    <mergeCell ref="K107:K111"/>
    <mergeCell ref="O112:O115"/>
    <mergeCell ref="P112:P115"/>
    <mergeCell ref="Q112:Q115"/>
    <mergeCell ref="R112:R115"/>
    <mergeCell ref="G112:G115"/>
    <mergeCell ref="J112:J115"/>
    <mergeCell ref="K112:K115"/>
    <mergeCell ref="L112:L115"/>
    <mergeCell ref="M112:M115"/>
    <mergeCell ref="N112:N115"/>
    <mergeCell ref="A112:A115"/>
    <mergeCell ref="R123:R126"/>
    <mergeCell ref="L123:L126"/>
    <mergeCell ref="M123:M126"/>
    <mergeCell ref="A116:A122"/>
    <mergeCell ref="B116:B122"/>
    <mergeCell ref="C116:C122"/>
    <mergeCell ref="D116:D122"/>
    <mergeCell ref="E116:E122"/>
    <mergeCell ref="F116:F122"/>
    <mergeCell ref="F123:F126"/>
    <mergeCell ref="G123:G126"/>
    <mergeCell ref="J123:J126"/>
    <mergeCell ref="K123:K126"/>
    <mergeCell ref="O116:O122"/>
    <mergeCell ref="P116:P122"/>
    <mergeCell ref="Q116:Q122"/>
    <mergeCell ref="R116:R122"/>
    <mergeCell ref="A123:A126"/>
    <mergeCell ref="B123:B126"/>
    <mergeCell ref="C123:C126"/>
    <mergeCell ref="D123:D126"/>
    <mergeCell ref="E123:E126"/>
    <mergeCell ref="G116:G122"/>
    <mergeCell ref="J116:J122"/>
    <mergeCell ref="K116:K122"/>
    <mergeCell ref="L116:L122"/>
    <mergeCell ref="M116:M122"/>
    <mergeCell ref="N116:N122"/>
    <mergeCell ref="N123:N126"/>
    <mergeCell ref="O123:O126"/>
    <mergeCell ref="P123:P126"/>
    <mergeCell ref="Q123:Q126"/>
    <mergeCell ref="O127:O132"/>
    <mergeCell ref="P127:P132"/>
    <mergeCell ref="Q127:Q132"/>
    <mergeCell ref="R127:R132"/>
    <mergeCell ref="A133:A139"/>
    <mergeCell ref="B133:B139"/>
    <mergeCell ref="C133:C139"/>
    <mergeCell ref="D133:D139"/>
    <mergeCell ref="E133:E139"/>
    <mergeCell ref="F127:F132"/>
    <mergeCell ref="G127:G132"/>
    <mergeCell ref="J127:J132"/>
    <mergeCell ref="K127:K132"/>
    <mergeCell ref="L127:L132"/>
    <mergeCell ref="M127:M132"/>
    <mergeCell ref="N133:N139"/>
    <mergeCell ref="O133:O139"/>
    <mergeCell ref="P133:P139"/>
    <mergeCell ref="Q133:Q139"/>
    <mergeCell ref="R133:R139"/>
    <mergeCell ref="L133:L139"/>
    <mergeCell ref="M133:M139"/>
    <mergeCell ref="A127:A132"/>
    <mergeCell ref="B127:B132"/>
    <mergeCell ref="F133:F139"/>
    <mergeCell ref="G133:G139"/>
    <mergeCell ref="J133:J139"/>
    <mergeCell ref="K133:K139"/>
    <mergeCell ref="N127:N132"/>
    <mergeCell ref="C127:C132"/>
    <mergeCell ref="D127:D132"/>
    <mergeCell ref="E127:E132"/>
    <mergeCell ref="N140:N145"/>
    <mergeCell ref="O140:O145"/>
    <mergeCell ref="P140:P145"/>
    <mergeCell ref="Q140:Q145"/>
    <mergeCell ref="R140:R145"/>
    <mergeCell ref="F140:F145"/>
    <mergeCell ref="G140:G145"/>
    <mergeCell ref="J140:J145"/>
    <mergeCell ref="K140:K145"/>
    <mergeCell ref="L140:L145"/>
    <mergeCell ref="M140:M145"/>
    <mergeCell ref="A140:A145"/>
    <mergeCell ref="B140:B145"/>
    <mergeCell ref="B146:B148"/>
    <mergeCell ref="C146:C148"/>
    <mergeCell ref="D146:D148"/>
    <mergeCell ref="E146:E148"/>
    <mergeCell ref="F146:F148"/>
    <mergeCell ref="G149:G164"/>
    <mergeCell ref="J149:J164"/>
    <mergeCell ref="C140:C145"/>
    <mergeCell ref="D140:D145"/>
    <mergeCell ref="E140:E145"/>
    <mergeCell ref="K149:K164"/>
    <mergeCell ref="P146:P148"/>
    <mergeCell ref="Q146:Q148"/>
    <mergeCell ref="R146:R148"/>
    <mergeCell ref="A149:A164"/>
    <mergeCell ref="B149:B164"/>
    <mergeCell ref="C149:C164"/>
    <mergeCell ref="D149:D164"/>
    <mergeCell ref="E149:E164"/>
    <mergeCell ref="F149:F164"/>
    <mergeCell ref="J146:J148"/>
    <mergeCell ref="K146:K148"/>
    <mergeCell ref="L146:L148"/>
    <mergeCell ref="M146:M148"/>
    <mergeCell ref="N146:N148"/>
    <mergeCell ref="O146:O148"/>
    <mergeCell ref="O149:O164"/>
    <mergeCell ref="P149:P164"/>
    <mergeCell ref="Q149:Q164"/>
    <mergeCell ref="R149:R164"/>
    <mergeCell ref="L149:L164"/>
    <mergeCell ref="M149:M164"/>
    <mergeCell ref="N149:N164"/>
    <mergeCell ref="A146:A148"/>
    <mergeCell ref="R165:R170"/>
    <mergeCell ref="A171:A174"/>
    <mergeCell ref="B171:B174"/>
    <mergeCell ref="C171:C174"/>
    <mergeCell ref="D171:D174"/>
    <mergeCell ref="E171:E174"/>
    <mergeCell ref="F171:F174"/>
    <mergeCell ref="G165:G170"/>
    <mergeCell ref="J165:J170"/>
    <mergeCell ref="K165:K170"/>
    <mergeCell ref="L165:L170"/>
    <mergeCell ref="M165:M170"/>
    <mergeCell ref="N165:N170"/>
    <mergeCell ref="O171:O174"/>
    <mergeCell ref="P171:P174"/>
    <mergeCell ref="Q171:Q174"/>
    <mergeCell ref="R171:R174"/>
    <mergeCell ref="L171:L174"/>
    <mergeCell ref="M171:M174"/>
    <mergeCell ref="N171:N174"/>
    <mergeCell ref="A165:A170"/>
    <mergeCell ref="B165:B170"/>
    <mergeCell ref="C165:C170"/>
    <mergeCell ref="D165:D170"/>
    <mergeCell ref="G171:G174"/>
    <mergeCell ref="J171:J174"/>
    <mergeCell ref="K171:K174"/>
    <mergeCell ref="O165:O170"/>
    <mergeCell ref="P165:P170"/>
    <mergeCell ref="Q165:Q170"/>
    <mergeCell ref="E165:E170"/>
    <mergeCell ref="F165:F170"/>
    <mergeCell ref="A181:A183"/>
    <mergeCell ref="B181:B183"/>
    <mergeCell ref="C181:C183"/>
    <mergeCell ref="D181:D183"/>
    <mergeCell ref="E181:E183"/>
    <mergeCell ref="N181:N183"/>
    <mergeCell ref="O181:O183"/>
    <mergeCell ref="P181:P183"/>
    <mergeCell ref="Q181:Q183"/>
    <mergeCell ref="A175:A180"/>
    <mergeCell ref="B175:B180"/>
    <mergeCell ref="C175:C180"/>
    <mergeCell ref="D175:D180"/>
    <mergeCell ref="E175:E180"/>
    <mergeCell ref="F175:F180"/>
    <mergeCell ref="G175:G177"/>
    <mergeCell ref="R181:R183"/>
    <mergeCell ref="G181:G183"/>
    <mergeCell ref="K181:K183"/>
    <mergeCell ref="L181:L183"/>
    <mergeCell ref="M181:M183"/>
    <mergeCell ref="O184:O186"/>
    <mergeCell ref="P184:P186"/>
    <mergeCell ref="Q184:Q186"/>
    <mergeCell ref="R184:R186"/>
    <mergeCell ref="K184:K186"/>
    <mergeCell ref="L184:L186"/>
    <mergeCell ref="M184:M186"/>
    <mergeCell ref="N184:N186"/>
    <mergeCell ref="F181:F183"/>
    <mergeCell ref="J181:J183"/>
    <mergeCell ref="A187:A189"/>
    <mergeCell ref="B187:B189"/>
    <mergeCell ref="C187:C189"/>
    <mergeCell ref="D187:D189"/>
    <mergeCell ref="E187:E189"/>
    <mergeCell ref="G184:G186"/>
    <mergeCell ref="J184:J186"/>
    <mergeCell ref="A184:A186"/>
    <mergeCell ref="B184:B186"/>
    <mergeCell ref="C184:C186"/>
    <mergeCell ref="D184:D186"/>
    <mergeCell ref="E184:E186"/>
    <mergeCell ref="F184:F186"/>
    <mergeCell ref="Q187:Q189"/>
    <mergeCell ref="R187:R189"/>
    <mergeCell ref="F187:F189"/>
    <mergeCell ref="G187:G189"/>
    <mergeCell ref="J187:J189"/>
    <mergeCell ref="K187:K189"/>
    <mergeCell ref="L187:L189"/>
    <mergeCell ref="M187:M189"/>
    <mergeCell ref="N187:N189"/>
    <mergeCell ref="O187:O189"/>
    <mergeCell ref="P187:P189"/>
    <mergeCell ref="A190:A199"/>
    <mergeCell ref="B190:B199"/>
    <mergeCell ref="C190:C199"/>
    <mergeCell ref="D190:D199"/>
    <mergeCell ref="E190:E199"/>
    <mergeCell ref="F190:F199"/>
    <mergeCell ref="G190:G191"/>
    <mergeCell ref="A200:A207"/>
    <mergeCell ref="B200:B207"/>
    <mergeCell ref="C200:C207"/>
    <mergeCell ref="D200:D207"/>
    <mergeCell ref="E200:E207"/>
    <mergeCell ref="F200:F207"/>
    <mergeCell ref="G200:G201"/>
    <mergeCell ref="A208:A211"/>
    <mergeCell ref="B208:B211"/>
    <mergeCell ref="C208:C211"/>
    <mergeCell ref="D208:D211"/>
    <mergeCell ref="E208:E211"/>
    <mergeCell ref="F208:F211"/>
    <mergeCell ref="L200:L207"/>
    <mergeCell ref="M200:M207"/>
    <mergeCell ref="N200:N207"/>
    <mergeCell ref="O200:O207"/>
    <mergeCell ref="P200:P207"/>
    <mergeCell ref="Q200:Q207"/>
    <mergeCell ref="O208:O211"/>
    <mergeCell ref="P208:P211"/>
    <mergeCell ref="Q208:Q211"/>
    <mergeCell ref="R208:R211"/>
    <mergeCell ref="G210:G211"/>
    <mergeCell ref="R200:R207"/>
    <mergeCell ref="G202:G203"/>
    <mergeCell ref="G205:G206"/>
    <mergeCell ref="J200:J207"/>
    <mergeCell ref="K200:K207"/>
    <mergeCell ref="G208:G209"/>
    <mergeCell ref="J208:J211"/>
    <mergeCell ref="K208:K211"/>
    <mergeCell ref="L208:L211"/>
    <mergeCell ref="M208:M211"/>
    <mergeCell ref="N208:N211"/>
    <mergeCell ref="A213:A214"/>
    <mergeCell ref="B213:B214"/>
    <mergeCell ref="C213:C214"/>
    <mergeCell ref="D213:D214"/>
    <mergeCell ref="E213:E214"/>
    <mergeCell ref="F213:F214"/>
    <mergeCell ref="G213:G214"/>
    <mergeCell ref="J213:J214"/>
    <mergeCell ref="K213:K214"/>
    <mergeCell ref="A215:A216"/>
    <mergeCell ref="B215:B216"/>
    <mergeCell ref="C215:C216"/>
    <mergeCell ref="D215:D216"/>
    <mergeCell ref="E215:E216"/>
    <mergeCell ref="F215:F216"/>
    <mergeCell ref="G215:G216"/>
    <mergeCell ref="J215:J216"/>
    <mergeCell ref="Q215:Q216"/>
    <mergeCell ref="M219:N219"/>
    <mergeCell ref="O219:P219"/>
    <mergeCell ref="K215:K216"/>
    <mergeCell ref="L215:L216"/>
    <mergeCell ref="M215:M216"/>
    <mergeCell ref="N215:N216"/>
    <mergeCell ref="O215:O216"/>
    <mergeCell ref="P215:P216"/>
    <mergeCell ref="R213:R214"/>
    <mergeCell ref="L213:L214"/>
    <mergeCell ref="M213:M214"/>
    <mergeCell ref="N213:N214"/>
    <mergeCell ref="O213:O214"/>
    <mergeCell ref="P213:P214"/>
    <mergeCell ref="Q213:Q214"/>
    <mergeCell ref="R215:R21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2:S144"/>
  <sheetViews>
    <sheetView zoomScale="60" zoomScaleNormal="60" workbookViewId="0">
      <selection activeCell="L156" sqref="L156"/>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2.71093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6322</v>
      </c>
    </row>
    <row r="3" spans="1:19" x14ac:dyDescent="0.25">
      <c r="M3" s="2"/>
      <c r="N3" s="2"/>
      <c r="O3" s="2"/>
      <c r="P3" s="2"/>
    </row>
    <row r="4" spans="1:19" s="4" customFormat="1" ht="47.25" customHeight="1" x14ac:dyDescent="0.25">
      <c r="A4" s="954" t="s">
        <v>0</v>
      </c>
      <c r="B4" s="956" t="s">
        <v>1</v>
      </c>
      <c r="C4" s="956" t="s">
        <v>2</v>
      </c>
      <c r="D4" s="956" t="s">
        <v>3</v>
      </c>
      <c r="E4" s="954" t="s">
        <v>4</v>
      </c>
      <c r="F4" s="954" t="s">
        <v>5</v>
      </c>
      <c r="G4" s="954" t="s">
        <v>6</v>
      </c>
      <c r="H4" s="965" t="s">
        <v>7</v>
      </c>
      <c r="I4" s="965"/>
      <c r="J4" s="954" t="s">
        <v>8</v>
      </c>
      <c r="K4" s="966" t="s">
        <v>9</v>
      </c>
      <c r="L4" s="967"/>
      <c r="M4" s="968" t="s">
        <v>10</v>
      </c>
      <c r="N4" s="968"/>
      <c r="O4" s="968" t="s">
        <v>11</v>
      </c>
      <c r="P4" s="968"/>
      <c r="Q4" s="954" t="s">
        <v>12</v>
      </c>
      <c r="R4" s="956" t="s">
        <v>13</v>
      </c>
      <c r="S4" s="3"/>
    </row>
    <row r="5" spans="1:19" s="4" customFormat="1" ht="35.25" customHeight="1" x14ac:dyDescent="0.2">
      <c r="A5" s="955"/>
      <c r="B5" s="957"/>
      <c r="C5" s="957"/>
      <c r="D5" s="957"/>
      <c r="E5" s="955"/>
      <c r="F5" s="955"/>
      <c r="G5" s="955"/>
      <c r="H5" s="5" t="s">
        <v>14</v>
      </c>
      <c r="I5" s="5" t="s">
        <v>15</v>
      </c>
      <c r="J5" s="955"/>
      <c r="K5" s="6">
        <v>2018</v>
      </c>
      <c r="L5" s="6">
        <v>2019</v>
      </c>
      <c r="M5" s="7">
        <v>2018</v>
      </c>
      <c r="N5" s="7">
        <v>2019</v>
      </c>
      <c r="O5" s="7">
        <v>2018</v>
      </c>
      <c r="P5" s="7">
        <v>2019</v>
      </c>
      <c r="Q5" s="955"/>
      <c r="R5" s="957"/>
      <c r="S5" s="3"/>
    </row>
    <row r="6" spans="1:19" s="4" customFormat="1" ht="15.75" customHeight="1" x14ac:dyDescent="0.2">
      <c r="A6" s="8" t="s">
        <v>16</v>
      </c>
      <c r="B6" s="5" t="s">
        <v>17</v>
      </c>
      <c r="C6" s="5" t="s">
        <v>18</v>
      </c>
      <c r="D6" s="5" t="s">
        <v>19</v>
      </c>
      <c r="E6" s="8" t="s">
        <v>20</v>
      </c>
      <c r="F6" s="8" t="s">
        <v>21</v>
      </c>
      <c r="G6" s="8" t="s">
        <v>22</v>
      </c>
      <c r="H6" s="5" t="s">
        <v>23</v>
      </c>
      <c r="I6" s="5" t="s">
        <v>24</v>
      </c>
      <c r="J6" s="8" t="s">
        <v>25</v>
      </c>
      <c r="K6" s="6" t="s">
        <v>26</v>
      </c>
      <c r="L6" s="6" t="s">
        <v>27</v>
      </c>
      <c r="M6" s="9" t="s">
        <v>28</v>
      </c>
      <c r="N6" s="9" t="s">
        <v>29</v>
      </c>
      <c r="O6" s="9" t="s">
        <v>30</v>
      </c>
      <c r="P6" s="9" t="s">
        <v>31</v>
      </c>
      <c r="Q6" s="8" t="s">
        <v>32</v>
      </c>
      <c r="R6" s="5" t="s">
        <v>33</v>
      </c>
      <c r="S6" s="3"/>
    </row>
    <row r="7" spans="1:19" s="13" customFormat="1" ht="71.25" customHeight="1" x14ac:dyDescent="0.25">
      <c r="A7" s="958">
        <v>1</v>
      </c>
      <c r="B7" s="960" t="s">
        <v>34</v>
      </c>
      <c r="C7" s="963">
        <v>2.2999999999999998</v>
      </c>
      <c r="D7" s="964">
        <v>10</v>
      </c>
      <c r="E7" s="964" t="s">
        <v>35</v>
      </c>
      <c r="F7" s="964" t="s">
        <v>36</v>
      </c>
      <c r="G7" s="964" t="s">
        <v>37</v>
      </c>
      <c r="H7" s="10" t="s">
        <v>38</v>
      </c>
      <c r="I7" s="11" t="s">
        <v>39</v>
      </c>
      <c r="J7" s="964" t="s">
        <v>40</v>
      </c>
      <c r="K7" s="980" t="s">
        <v>41</v>
      </c>
      <c r="L7" s="980" t="s">
        <v>42</v>
      </c>
      <c r="M7" s="981">
        <v>15000</v>
      </c>
      <c r="N7" s="982"/>
      <c r="O7" s="981">
        <v>15000</v>
      </c>
      <c r="P7" s="981"/>
      <c r="Q7" s="964" t="s">
        <v>43</v>
      </c>
      <c r="R7" s="969" t="s">
        <v>44</v>
      </c>
      <c r="S7" s="12"/>
    </row>
    <row r="8" spans="1:19" s="13" customFormat="1" ht="50.25" customHeight="1" x14ac:dyDescent="0.25">
      <c r="A8" s="959"/>
      <c r="B8" s="961"/>
      <c r="C8" s="963"/>
      <c r="D8" s="964"/>
      <c r="E8" s="964"/>
      <c r="F8" s="964"/>
      <c r="G8" s="964"/>
      <c r="H8" s="14" t="s">
        <v>45</v>
      </c>
      <c r="I8" s="11" t="s">
        <v>46</v>
      </c>
      <c r="J8" s="964"/>
      <c r="K8" s="980"/>
      <c r="L8" s="980"/>
      <c r="M8" s="981"/>
      <c r="N8" s="982"/>
      <c r="O8" s="981"/>
      <c r="P8" s="981"/>
      <c r="Q8" s="964"/>
      <c r="R8" s="970"/>
      <c r="S8" s="12"/>
    </row>
    <row r="9" spans="1:19" s="13" customFormat="1" ht="45.75" customHeight="1" x14ac:dyDescent="0.25">
      <c r="A9" s="959"/>
      <c r="B9" s="962"/>
      <c r="C9" s="963"/>
      <c r="D9" s="964"/>
      <c r="E9" s="964"/>
      <c r="F9" s="964"/>
      <c r="G9" s="964"/>
      <c r="H9" s="14" t="s">
        <v>47</v>
      </c>
      <c r="I9" s="11" t="s">
        <v>46</v>
      </c>
      <c r="J9" s="964"/>
      <c r="K9" s="980"/>
      <c r="L9" s="980"/>
      <c r="M9" s="981"/>
      <c r="N9" s="982"/>
      <c r="O9" s="981"/>
      <c r="P9" s="981"/>
      <c r="Q9" s="964"/>
      <c r="R9" s="971"/>
      <c r="S9" s="12"/>
    </row>
    <row r="10" spans="1:19" s="18" customFormat="1" ht="90" customHeight="1" x14ac:dyDescent="0.25">
      <c r="A10" s="972">
        <v>2</v>
      </c>
      <c r="B10" s="974" t="s">
        <v>34</v>
      </c>
      <c r="C10" s="974">
        <v>2.2999999999999998</v>
      </c>
      <c r="D10" s="975">
        <v>10</v>
      </c>
      <c r="E10" s="975" t="s">
        <v>48</v>
      </c>
      <c r="F10" s="976" t="s">
        <v>49</v>
      </c>
      <c r="G10" s="975" t="s">
        <v>50</v>
      </c>
      <c r="H10" s="15" t="s">
        <v>38</v>
      </c>
      <c r="I10" s="16" t="s">
        <v>39</v>
      </c>
      <c r="J10" s="978" t="s">
        <v>51</v>
      </c>
      <c r="K10" s="983" t="s">
        <v>52</v>
      </c>
      <c r="L10" s="983" t="s">
        <v>42</v>
      </c>
      <c r="M10" s="984">
        <v>30000</v>
      </c>
      <c r="N10" s="985"/>
      <c r="O10" s="984">
        <v>30000</v>
      </c>
      <c r="P10" s="984"/>
      <c r="Q10" s="975" t="s">
        <v>43</v>
      </c>
      <c r="R10" s="975" t="s">
        <v>44</v>
      </c>
      <c r="S10" s="17"/>
    </row>
    <row r="11" spans="1:19" s="18" customFormat="1" ht="73.5" customHeight="1" x14ac:dyDescent="0.25">
      <c r="A11" s="973"/>
      <c r="B11" s="974"/>
      <c r="C11" s="974"/>
      <c r="D11" s="975"/>
      <c r="E11" s="975"/>
      <c r="F11" s="977"/>
      <c r="G11" s="975"/>
      <c r="H11" s="15" t="s">
        <v>47</v>
      </c>
      <c r="I11" s="16" t="s">
        <v>53</v>
      </c>
      <c r="J11" s="979"/>
      <c r="K11" s="983"/>
      <c r="L11" s="983"/>
      <c r="M11" s="984"/>
      <c r="N11" s="985"/>
      <c r="O11" s="984"/>
      <c r="P11" s="984"/>
      <c r="Q11" s="975"/>
      <c r="R11" s="975"/>
      <c r="S11" s="17"/>
    </row>
    <row r="12" spans="1:19" s="18" customFormat="1" ht="90.75" customHeight="1" x14ac:dyDescent="0.25">
      <c r="A12" s="978">
        <v>3</v>
      </c>
      <c r="B12" s="978" t="s">
        <v>34</v>
      </c>
      <c r="C12" s="978">
        <v>2.2999999999999998</v>
      </c>
      <c r="D12" s="978">
        <v>10</v>
      </c>
      <c r="E12" s="978" t="s">
        <v>54</v>
      </c>
      <c r="F12" s="978" t="s">
        <v>55</v>
      </c>
      <c r="G12" s="978" t="s">
        <v>56</v>
      </c>
      <c r="H12" s="15" t="s">
        <v>38</v>
      </c>
      <c r="I12" s="19">
        <v>1</v>
      </c>
      <c r="J12" s="978" t="s">
        <v>57</v>
      </c>
      <c r="K12" s="972" t="s">
        <v>52</v>
      </c>
      <c r="L12" s="983" t="s">
        <v>42</v>
      </c>
      <c r="M12" s="989">
        <v>40000</v>
      </c>
      <c r="N12" s="991"/>
      <c r="O12" s="989">
        <v>40000</v>
      </c>
      <c r="P12" s="991"/>
      <c r="Q12" s="978" t="s">
        <v>43</v>
      </c>
      <c r="R12" s="978" t="s">
        <v>44</v>
      </c>
      <c r="S12" s="17"/>
    </row>
    <row r="13" spans="1:19" s="18" customFormat="1" ht="90.75" customHeight="1" x14ac:dyDescent="0.25">
      <c r="A13" s="979"/>
      <c r="B13" s="979"/>
      <c r="C13" s="979"/>
      <c r="D13" s="979"/>
      <c r="E13" s="979"/>
      <c r="F13" s="979"/>
      <c r="G13" s="979"/>
      <c r="H13" s="15" t="s">
        <v>47</v>
      </c>
      <c r="I13" s="19">
        <v>8</v>
      </c>
      <c r="J13" s="979"/>
      <c r="K13" s="973"/>
      <c r="L13" s="983"/>
      <c r="M13" s="990"/>
      <c r="N13" s="992"/>
      <c r="O13" s="990"/>
      <c r="P13" s="992"/>
      <c r="Q13" s="979"/>
      <c r="R13" s="979"/>
      <c r="S13" s="17"/>
    </row>
    <row r="14" spans="1:19" s="13" customFormat="1" ht="70.5" customHeight="1" x14ac:dyDescent="0.25">
      <c r="A14" s="958">
        <v>4</v>
      </c>
      <c r="B14" s="986" t="s">
        <v>34</v>
      </c>
      <c r="C14" s="964">
        <v>2.2999999999999998</v>
      </c>
      <c r="D14" s="986">
        <v>10</v>
      </c>
      <c r="E14" s="987" t="s">
        <v>58</v>
      </c>
      <c r="F14" s="988" t="s">
        <v>59</v>
      </c>
      <c r="G14" s="986" t="s">
        <v>37</v>
      </c>
      <c r="H14" s="10" t="s">
        <v>38</v>
      </c>
      <c r="I14" s="20">
        <v>1</v>
      </c>
      <c r="J14" s="988" t="s">
        <v>40</v>
      </c>
      <c r="K14" s="986" t="s">
        <v>52</v>
      </c>
      <c r="L14" s="963" t="s">
        <v>42</v>
      </c>
      <c r="M14" s="993">
        <v>15000</v>
      </c>
      <c r="N14" s="994"/>
      <c r="O14" s="993">
        <v>15000</v>
      </c>
      <c r="P14" s="994"/>
      <c r="Q14" s="988" t="s">
        <v>43</v>
      </c>
      <c r="R14" s="988" t="s">
        <v>44</v>
      </c>
      <c r="S14" s="12"/>
    </row>
    <row r="15" spans="1:19" s="22" customFormat="1" ht="30" customHeight="1" x14ac:dyDescent="0.25">
      <c r="A15" s="959"/>
      <c r="B15" s="986"/>
      <c r="C15" s="964"/>
      <c r="D15" s="986"/>
      <c r="E15" s="987"/>
      <c r="F15" s="988"/>
      <c r="G15" s="986"/>
      <c r="H15" s="21" t="s">
        <v>45</v>
      </c>
      <c r="I15" s="20">
        <v>26</v>
      </c>
      <c r="J15" s="988"/>
      <c r="K15" s="986"/>
      <c r="L15" s="963"/>
      <c r="M15" s="993"/>
      <c r="N15" s="994"/>
      <c r="O15" s="993"/>
      <c r="P15" s="994"/>
      <c r="Q15" s="988"/>
      <c r="R15" s="988"/>
    </row>
    <row r="16" spans="1:19" s="22" customFormat="1" ht="23.25" customHeight="1" x14ac:dyDescent="0.25">
      <c r="A16" s="959"/>
      <c r="B16" s="986"/>
      <c r="C16" s="964"/>
      <c r="D16" s="986"/>
      <c r="E16" s="987"/>
      <c r="F16" s="988"/>
      <c r="G16" s="986"/>
      <c r="H16" s="23" t="s">
        <v>47</v>
      </c>
      <c r="I16" s="24">
        <v>26</v>
      </c>
      <c r="J16" s="988"/>
      <c r="K16" s="986"/>
      <c r="L16" s="963"/>
      <c r="M16" s="993"/>
      <c r="N16" s="994"/>
      <c r="O16" s="993"/>
      <c r="P16" s="994"/>
      <c r="Q16" s="988"/>
      <c r="R16" s="988"/>
    </row>
    <row r="17" spans="1:19" s="18" customFormat="1" ht="39.75" customHeight="1" x14ac:dyDescent="0.25">
      <c r="A17" s="975">
        <v>5</v>
      </c>
      <c r="B17" s="978" t="s">
        <v>60</v>
      </c>
      <c r="C17" s="978">
        <v>1</v>
      </c>
      <c r="D17" s="978">
        <v>6</v>
      </c>
      <c r="E17" s="978" t="s">
        <v>61</v>
      </c>
      <c r="F17" s="978" t="s">
        <v>62</v>
      </c>
      <c r="G17" s="978" t="s">
        <v>63</v>
      </c>
      <c r="H17" s="15" t="s">
        <v>64</v>
      </c>
      <c r="I17" s="15">
        <v>1</v>
      </c>
      <c r="J17" s="978" t="s">
        <v>65</v>
      </c>
      <c r="K17" s="978" t="s">
        <v>52</v>
      </c>
      <c r="L17" s="978" t="s">
        <v>42</v>
      </c>
      <c r="M17" s="989">
        <v>12000</v>
      </c>
      <c r="N17" s="997"/>
      <c r="O17" s="989">
        <v>12000</v>
      </c>
      <c r="P17" s="978"/>
      <c r="Q17" s="978" t="s">
        <v>43</v>
      </c>
      <c r="R17" s="978" t="s">
        <v>44</v>
      </c>
    </row>
    <row r="18" spans="1:19" s="18" customFormat="1" ht="39.75" customHeight="1" x14ac:dyDescent="0.25">
      <c r="A18" s="975"/>
      <c r="B18" s="995"/>
      <c r="C18" s="995"/>
      <c r="D18" s="995"/>
      <c r="E18" s="995"/>
      <c r="F18" s="995"/>
      <c r="G18" s="995"/>
      <c r="H18" s="15" t="s">
        <v>66</v>
      </c>
      <c r="I18" s="15">
        <v>26</v>
      </c>
      <c r="J18" s="995"/>
      <c r="K18" s="995"/>
      <c r="L18" s="995"/>
      <c r="M18" s="996"/>
      <c r="N18" s="998"/>
      <c r="O18" s="996"/>
      <c r="P18" s="995"/>
      <c r="Q18" s="995"/>
      <c r="R18" s="995"/>
    </row>
    <row r="19" spans="1:19" s="18" customFormat="1" ht="39.75" customHeight="1" x14ac:dyDescent="0.25">
      <c r="A19" s="975"/>
      <c r="B19" s="979"/>
      <c r="C19" s="979"/>
      <c r="D19" s="979"/>
      <c r="E19" s="979"/>
      <c r="F19" s="979"/>
      <c r="G19" s="979"/>
      <c r="H19" s="15" t="s">
        <v>67</v>
      </c>
      <c r="I19" s="15">
        <v>25</v>
      </c>
      <c r="J19" s="979"/>
      <c r="K19" s="979"/>
      <c r="L19" s="979"/>
      <c r="M19" s="990"/>
      <c r="N19" s="999"/>
      <c r="O19" s="990"/>
      <c r="P19" s="979"/>
      <c r="Q19" s="979"/>
      <c r="R19" s="979"/>
    </row>
    <row r="20" spans="1:19" s="18" customFormat="1" ht="45.75" customHeight="1" x14ac:dyDescent="0.25">
      <c r="A20" s="974">
        <v>6</v>
      </c>
      <c r="B20" s="978" t="s">
        <v>68</v>
      </c>
      <c r="C20" s="978">
        <v>1</v>
      </c>
      <c r="D20" s="978">
        <v>6</v>
      </c>
      <c r="E20" s="978" t="s">
        <v>69</v>
      </c>
      <c r="F20" s="978" t="s">
        <v>70</v>
      </c>
      <c r="G20" s="978" t="s">
        <v>63</v>
      </c>
      <c r="H20" s="15" t="s">
        <v>71</v>
      </c>
      <c r="I20" s="15">
        <v>1</v>
      </c>
      <c r="J20" s="978" t="s">
        <v>72</v>
      </c>
      <c r="K20" s="978" t="s">
        <v>73</v>
      </c>
      <c r="L20" s="978" t="s">
        <v>42</v>
      </c>
      <c r="M20" s="989">
        <v>40000</v>
      </c>
      <c r="N20" s="978"/>
      <c r="O20" s="989">
        <v>40000</v>
      </c>
      <c r="P20" s="978"/>
      <c r="Q20" s="978" t="s">
        <v>43</v>
      </c>
      <c r="R20" s="978" t="s">
        <v>44</v>
      </c>
    </row>
    <row r="21" spans="1:19" s="18" customFormat="1" ht="45.75" customHeight="1" x14ac:dyDescent="0.25">
      <c r="A21" s="974"/>
      <c r="B21" s="995"/>
      <c r="C21" s="995"/>
      <c r="D21" s="995"/>
      <c r="E21" s="995"/>
      <c r="F21" s="995"/>
      <c r="G21" s="995"/>
      <c r="H21" s="25" t="s">
        <v>66</v>
      </c>
      <c r="I21" s="25">
        <v>20</v>
      </c>
      <c r="J21" s="995"/>
      <c r="K21" s="995"/>
      <c r="L21" s="995"/>
      <c r="M21" s="996"/>
      <c r="N21" s="995"/>
      <c r="O21" s="996"/>
      <c r="P21" s="995"/>
      <c r="Q21" s="995"/>
      <c r="R21" s="995"/>
    </row>
    <row r="22" spans="1:19" s="18" customFormat="1" ht="77.25" customHeight="1" x14ac:dyDescent="0.25">
      <c r="A22" s="974"/>
      <c r="B22" s="995"/>
      <c r="C22" s="995"/>
      <c r="D22" s="995"/>
      <c r="E22" s="995"/>
      <c r="F22" s="995"/>
      <c r="G22" s="995"/>
      <c r="H22" s="15" t="s">
        <v>74</v>
      </c>
      <c r="I22" s="15">
        <v>16</v>
      </c>
      <c r="J22" s="995"/>
      <c r="K22" s="995"/>
      <c r="L22" s="995"/>
      <c r="M22" s="996"/>
      <c r="N22" s="995"/>
      <c r="O22" s="996"/>
      <c r="P22" s="995"/>
      <c r="Q22" s="995"/>
      <c r="R22" s="995"/>
    </row>
    <row r="23" spans="1:19" s="18" customFormat="1" ht="45.75" customHeight="1" x14ac:dyDescent="0.25">
      <c r="A23" s="974"/>
      <c r="B23" s="979"/>
      <c r="C23" s="979"/>
      <c r="D23" s="979"/>
      <c r="E23" s="979"/>
      <c r="F23" s="979"/>
      <c r="G23" s="979"/>
      <c r="H23" s="15" t="s">
        <v>75</v>
      </c>
      <c r="I23" s="15">
        <v>16</v>
      </c>
      <c r="J23" s="979"/>
      <c r="K23" s="979"/>
      <c r="L23" s="979"/>
      <c r="M23" s="990"/>
      <c r="N23" s="979"/>
      <c r="O23" s="990"/>
      <c r="P23" s="979"/>
      <c r="Q23" s="979"/>
      <c r="R23" s="979"/>
    </row>
    <row r="24" spans="1:19" s="22" customFormat="1" ht="61.5" customHeight="1" x14ac:dyDescent="0.25">
      <c r="A24" s="1008">
        <v>7</v>
      </c>
      <c r="B24" s="1002" t="s">
        <v>76</v>
      </c>
      <c r="C24" s="1002">
        <v>1</v>
      </c>
      <c r="D24" s="1002">
        <v>6</v>
      </c>
      <c r="E24" s="969" t="s">
        <v>77</v>
      </c>
      <c r="F24" s="1002" t="s">
        <v>78</v>
      </c>
      <c r="G24" s="1002" t="s">
        <v>79</v>
      </c>
      <c r="H24" s="26" t="s">
        <v>80</v>
      </c>
      <c r="I24" s="27">
        <v>1</v>
      </c>
      <c r="J24" s="1002" t="s">
        <v>65</v>
      </c>
      <c r="K24" s="1002" t="s">
        <v>81</v>
      </c>
      <c r="L24" s="1002" t="s">
        <v>42</v>
      </c>
      <c r="M24" s="1004">
        <v>15000</v>
      </c>
      <c r="N24" s="1002"/>
      <c r="O24" s="1004">
        <v>15000</v>
      </c>
      <c r="P24" s="1002"/>
      <c r="Q24" s="1000" t="s">
        <v>43</v>
      </c>
      <c r="R24" s="1000" t="s">
        <v>44</v>
      </c>
    </row>
    <row r="25" spans="1:19" s="22" customFormat="1" ht="47.25" customHeight="1" x14ac:dyDescent="0.25">
      <c r="A25" s="1009"/>
      <c r="B25" s="1003"/>
      <c r="C25" s="1003"/>
      <c r="D25" s="1003"/>
      <c r="E25" s="971"/>
      <c r="F25" s="1003"/>
      <c r="G25" s="1003"/>
      <c r="H25" s="26" t="s">
        <v>82</v>
      </c>
      <c r="I25" s="27">
        <v>80</v>
      </c>
      <c r="J25" s="1003"/>
      <c r="K25" s="1003"/>
      <c r="L25" s="1003"/>
      <c r="M25" s="1005"/>
      <c r="N25" s="1003"/>
      <c r="O25" s="1005"/>
      <c r="P25" s="1003"/>
      <c r="Q25" s="1001"/>
      <c r="R25" s="1001"/>
    </row>
    <row r="26" spans="1:19" s="22" customFormat="1" ht="104.25" customHeight="1" x14ac:dyDescent="0.25">
      <c r="A26" s="1006">
        <v>8</v>
      </c>
      <c r="B26" s="1002" t="s">
        <v>76</v>
      </c>
      <c r="C26" s="1002">
        <v>1</v>
      </c>
      <c r="D26" s="1002">
        <v>6</v>
      </c>
      <c r="E26" s="1002" t="s">
        <v>83</v>
      </c>
      <c r="F26" s="1002" t="s">
        <v>84</v>
      </c>
      <c r="G26" s="1002" t="s">
        <v>85</v>
      </c>
      <c r="H26" s="26" t="s">
        <v>86</v>
      </c>
      <c r="I26" s="27">
        <v>1</v>
      </c>
      <c r="J26" s="1002" t="s">
        <v>87</v>
      </c>
      <c r="K26" s="1002" t="s">
        <v>41</v>
      </c>
      <c r="L26" s="1002" t="s">
        <v>42</v>
      </c>
      <c r="M26" s="1004">
        <v>15000</v>
      </c>
      <c r="N26" s="1002"/>
      <c r="O26" s="1004">
        <v>15000</v>
      </c>
      <c r="P26" s="1002"/>
      <c r="Q26" s="1000" t="s">
        <v>43</v>
      </c>
      <c r="R26" s="1000" t="s">
        <v>44</v>
      </c>
    </row>
    <row r="27" spans="1:19" s="22" customFormat="1" ht="66" customHeight="1" x14ac:dyDescent="0.25">
      <c r="A27" s="1007"/>
      <c r="B27" s="1003"/>
      <c r="C27" s="1003"/>
      <c r="D27" s="1003"/>
      <c r="E27" s="1003"/>
      <c r="F27" s="1003"/>
      <c r="G27" s="1003"/>
      <c r="H27" s="26" t="s">
        <v>88</v>
      </c>
      <c r="I27" s="27">
        <v>40</v>
      </c>
      <c r="J27" s="1003"/>
      <c r="K27" s="1003"/>
      <c r="L27" s="1003"/>
      <c r="M27" s="1005"/>
      <c r="N27" s="1003"/>
      <c r="O27" s="1005"/>
      <c r="P27" s="1003"/>
      <c r="Q27" s="1001"/>
      <c r="R27" s="1001"/>
    </row>
    <row r="28" spans="1:19" s="4" customFormat="1" ht="46.5" customHeight="1" x14ac:dyDescent="0.2">
      <c r="A28" s="1036">
        <v>9</v>
      </c>
      <c r="B28" s="1010" t="s">
        <v>89</v>
      </c>
      <c r="C28" s="1010">
        <v>1</v>
      </c>
      <c r="D28" s="1010">
        <v>6</v>
      </c>
      <c r="E28" s="1013" t="s">
        <v>90</v>
      </c>
      <c r="F28" s="1016" t="s">
        <v>91</v>
      </c>
      <c r="G28" s="1013" t="s">
        <v>92</v>
      </c>
      <c r="H28" s="28" t="s">
        <v>93</v>
      </c>
      <c r="I28" s="28">
        <v>1</v>
      </c>
      <c r="J28" s="1019" t="s">
        <v>94</v>
      </c>
      <c r="K28" s="1013" t="s">
        <v>73</v>
      </c>
      <c r="L28" s="1013" t="s">
        <v>42</v>
      </c>
      <c r="M28" s="1027">
        <v>15363</v>
      </c>
      <c r="N28" s="1024"/>
      <c r="O28" s="1027">
        <f>M28</f>
        <v>15363</v>
      </c>
      <c r="P28" s="1024"/>
      <c r="Q28" s="1013" t="s">
        <v>95</v>
      </c>
      <c r="R28" s="1013" t="s">
        <v>96</v>
      </c>
      <c r="S28" s="3"/>
    </row>
    <row r="29" spans="1:19" s="4" customFormat="1" ht="45" customHeight="1" x14ac:dyDescent="0.2">
      <c r="A29" s="1037"/>
      <c r="B29" s="1011"/>
      <c r="C29" s="1011"/>
      <c r="D29" s="1011"/>
      <c r="E29" s="1014"/>
      <c r="F29" s="1017"/>
      <c r="G29" s="1014"/>
      <c r="H29" s="28" t="s">
        <v>97</v>
      </c>
      <c r="I29" s="28">
        <v>80</v>
      </c>
      <c r="J29" s="1020"/>
      <c r="K29" s="1014"/>
      <c r="L29" s="1014"/>
      <c r="M29" s="1028"/>
      <c r="N29" s="1025"/>
      <c r="O29" s="1028"/>
      <c r="P29" s="1025"/>
      <c r="Q29" s="1014"/>
      <c r="R29" s="1014"/>
      <c r="S29" s="3"/>
    </row>
    <row r="30" spans="1:19" s="4" customFormat="1" ht="45.75" customHeight="1" x14ac:dyDescent="0.2">
      <c r="A30" s="1037"/>
      <c r="B30" s="1011"/>
      <c r="C30" s="1011"/>
      <c r="D30" s="1011"/>
      <c r="E30" s="1014"/>
      <c r="F30" s="1017"/>
      <c r="G30" s="1014"/>
      <c r="H30" s="28" t="s">
        <v>98</v>
      </c>
      <c r="I30" s="28">
        <v>1</v>
      </c>
      <c r="J30" s="1020"/>
      <c r="K30" s="1014"/>
      <c r="L30" s="1014"/>
      <c r="M30" s="1028"/>
      <c r="N30" s="1025"/>
      <c r="O30" s="1028"/>
      <c r="P30" s="1025"/>
      <c r="Q30" s="1014"/>
      <c r="R30" s="1014"/>
      <c r="S30" s="3"/>
    </row>
    <row r="31" spans="1:19" s="4" customFormat="1" ht="51" customHeight="1" x14ac:dyDescent="0.2">
      <c r="A31" s="1037"/>
      <c r="B31" s="1011"/>
      <c r="C31" s="1011"/>
      <c r="D31" s="1011"/>
      <c r="E31" s="1014"/>
      <c r="F31" s="1017"/>
      <c r="G31" s="1014"/>
      <c r="H31" s="28" t="s">
        <v>99</v>
      </c>
      <c r="I31" s="28">
        <v>30</v>
      </c>
      <c r="J31" s="1020"/>
      <c r="K31" s="1014"/>
      <c r="L31" s="1014"/>
      <c r="M31" s="1028"/>
      <c r="N31" s="1025"/>
      <c r="O31" s="1028"/>
      <c r="P31" s="1025"/>
      <c r="Q31" s="1014"/>
      <c r="R31" s="1014"/>
      <c r="S31" s="3"/>
    </row>
    <row r="32" spans="1:19" s="4" customFormat="1" ht="24" customHeight="1" x14ac:dyDescent="0.2">
      <c r="A32" s="1037"/>
      <c r="B32" s="1011"/>
      <c r="C32" s="1011"/>
      <c r="D32" s="1011"/>
      <c r="E32" s="1014"/>
      <c r="F32" s="1017"/>
      <c r="G32" s="1014"/>
      <c r="H32" s="1019" t="s">
        <v>100</v>
      </c>
      <c r="I32" s="1019">
        <v>200</v>
      </c>
      <c r="J32" s="1020"/>
      <c r="K32" s="1014"/>
      <c r="L32" s="1014"/>
      <c r="M32" s="1028"/>
      <c r="N32" s="1025"/>
      <c r="O32" s="1028"/>
      <c r="P32" s="1025"/>
      <c r="Q32" s="1014"/>
      <c r="R32" s="1014"/>
      <c r="S32" s="3"/>
    </row>
    <row r="33" spans="1:19" s="4" customFormat="1" ht="20.25" customHeight="1" x14ac:dyDescent="0.2">
      <c r="A33" s="1037"/>
      <c r="B33" s="1011"/>
      <c r="C33" s="1011"/>
      <c r="D33" s="1011"/>
      <c r="E33" s="1014"/>
      <c r="F33" s="1017"/>
      <c r="G33" s="1014"/>
      <c r="H33" s="1022"/>
      <c r="I33" s="1022"/>
      <c r="J33" s="1020"/>
      <c r="K33" s="1014"/>
      <c r="L33" s="1014"/>
      <c r="M33" s="1028"/>
      <c r="N33" s="1025"/>
      <c r="O33" s="1028"/>
      <c r="P33" s="1025"/>
      <c r="Q33" s="1014"/>
      <c r="R33" s="1014"/>
      <c r="S33" s="3"/>
    </row>
    <row r="34" spans="1:19" s="13" customFormat="1" ht="51.75" customHeight="1" x14ac:dyDescent="0.25">
      <c r="A34" s="1037"/>
      <c r="B34" s="1012"/>
      <c r="C34" s="1012"/>
      <c r="D34" s="1012"/>
      <c r="E34" s="1015"/>
      <c r="F34" s="1018"/>
      <c r="G34" s="1015"/>
      <c r="H34" s="1023"/>
      <c r="I34" s="1023"/>
      <c r="J34" s="1021"/>
      <c r="K34" s="1015"/>
      <c r="L34" s="1015"/>
      <c r="M34" s="1029"/>
      <c r="N34" s="1026"/>
      <c r="O34" s="1029"/>
      <c r="P34" s="1026"/>
      <c r="Q34" s="1015"/>
      <c r="R34" s="1015"/>
      <c r="S34" s="12"/>
    </row>
    <row r="35" spans="1:19" s="13" customFormat="1" ht="131.25" customHeight="1" x14ac:dyDescent="0.25">
      <c r="A35" s="1030">
        <v>10</v>
      </c>
      <c r="B35" s="1032" t="s">
        <v>101</v>
      </c>
      <c r="C35" s="982">
        <v>1</v>
      </c>
      <c r="D35" s="1033">
        <v>6</v>
      </c>
      <c r="E35" s="1034" t="s">
        <v>102</v>
      </c>
      <c r="F35" s="1034" t="s">
        <v>103</v>
      </c>
      <c r="G35" s="1034" t="s">
        <v>104</v>
      </c>
      <c r="H35" s="29" t="s">
        <v>105</v>
      </c>
      <c r="I35" s="30">
        <v>75</v>
      </c>
      <c r="J35" s="1046" t="s">
        <v>106</v>
      </c>
      <c r="K35" s="1034" t="s">
        <v>73</v>
      </c>
      <c r="L35" s="1034" t="s">
        <v>42</v>
      </c>
      <c r="M35" s="1035">
        <v>85703.26</v>
      </c>
      <c r="N35" s="1032"/>
      <c r="O35" s="981">
        <f>M35</f>
        <v>85703.26</v>
      </c>
      <c r="P35" s="1032"/>
      <c r="Q35" s="1034" t="s">
        <v>107</v>
      </c>
      <c r="R35" s="1034" t="s">
        <v>108</v>
      </c>
      <c r="S35" s="12"/>
    </row>
    <row r="36" spans="1:19" s="13" customFormat="1" ht="68.25" customHeight="1" x14ac:dyDescent="0.25">
      <c r="A36" s="1031"/>
      <c r="B36" s="1032"/>
      <c r="C36" s="982"/>
      <c r="D36" s="1033"/>
      <c r="E36" s="1034"/>
      <c r="F36" s="1034"/>
      <c r="G36" s="1034"/>
      <c r="H36" s="29" t="s">
        <v>109</v>
      </c>
      <c r="I36" s="30">
        <f>15+14+35</f>
        <v>64</v>
      </c>
      <c r="J36" s="1047"/>
      <c r="K36" s="1034"/>
      <c r="L36" s="1034"/>
      <c r="M36" s="1035"/>
      <c r="N36" s="1032"/>
      <c r="O36" s="981"/>
      <c r="P36" s="1032"/>
      <c r="Q36" s="1034"/>
      <c r="R36" s="1034"/>
      <c r="S36" s="12"/>
    </row>
    <row r="37" spans="1:19" s="13" customFormat="1" ht="66" customHeight="1" x14ac:dyDescent="0.25">
      <c r="A37" s="1031"/>
      <c r="B37" s="1032"/>
      <c r="C37" s="982"/>
      <c r="D37" s="1033"/>
      <c r="E37" s="1034"/>
      <c r="F37" s="1034"/>
      <c r="G37" s="1034"/>
      <c r="H37" s="29" t="s">
        <v>110</v>
      </c>
      <c r="I37" s="30">
        <v>4</v>
      </c>
      <c r="J37" s="1047"/>
      <c r="K37" s="1034"/>
      <c r="L37" s="1034"/>
      <c r="M37" s="1035"/>
      <c r="N37" s="1032"/>
      <c r="O37" s="981"/>
      <c r="P37" s="1032"/>
      <c r="Q37" s="1034"/>
      <c r="R37" s="1034"/>
      <c r="S37" s="12"/>
    </row>
    <row r="38" spans="1:19" s="13" customFormat="1" ht="69.75" customHeight="1" x14ac:dyDescent="0.25">
      <c r="A38" s="1031"/>
      <c r="B38" s="1032"/>
      <c r="C38" s="982"/>
      <c r="D38" s="1033"/>
      <c r="E38" s="1034"/>
      <c r="F38" s="1034"/>
      <c r="G38" s="1034"/>
      <c r="H38" s="29" t="s">
        <v>111</v>
      </c>
      <c r="I38" s="30">
        <v>1</v>
      </c>
      <c r="J38" s="1048"/>
      <c r="K38" s="1034"/>
      <c r="L38" s="1034"/>
      <c r="M38" s="1035"/>
      <c r="N38" s="1032"/>
      <c r="O38" s="981"/>
      <c r="P38" s="1032"/>
      <c r="Q38" s="1034"/>
      <c r="R38" s="1034"/>
      <c r="S38" s="12"/>
    </row>
    <row r="39" spans="1:19" s="13" customFormat="1" ht="91.5" customHeight="1" x14ac:dyDescent="0.25">
      <c r="A39" s="1038">
        <v>11</v>
      </c>
      <c r="B39" s="1040" t="s">
        <v>89</v>
      </c>
      <c r="C39" s="1040">
        <v>1</v>
      </c>
      <c r="D39" s="1043">
        <v>6</v>
      </c>
      <c r="E39" s="1046" t="s">
        <v>112</v>
      </c>
      <c r="F39" s="969" t="s">
        <v>113</v>
      </c>
      <c r="G39" s="969" t="s">
        <v>114</v>
      </c>
      <c r="H39" s="29" t="s">
        <v>100</v>
      </c>
      <c r="I39" s="30">
        <f>1200+5000+400</f>
        <v>6600</v>
      </c>
      <c r="J39" s="964" t="s">
        <v>115</v>
      </c>
      <c r="K39" s="1032" t="s">
        <v>73</v>
      </c>
      <c r="L39" s="1032" t="s">
        <v>42</v>
      </c>
      <c r="M39" s="1055">
        <v>49049.37</v>
      </c>
      <c r="N39" s="1052"/>
      <c r="O39" s="1049">
        <f>M39</f>
        <v>49049.37</v>
      </c>
      <c r="P39" s="1052"/>
      <c r="Q39" s="1046" t="s">
        <v>116</v>
      </c>
      <c r="R39" s="1046" t="s">
        <v>117</v>
      </c>
      <c r="S39" s="12"/>
    </row>
    <row r="40" spans="1:19" s="13" customFormat="1" ht="70.5" customHeight="1" x14ac:dyDescent="0.25">
      <c r="A40" s="1039"/>
      <c r="B40" s="1041"/>
      <c r="C40" s="1041"/>
      <c r="D40" s="1044"/>
      <c r="E40" s="1047"/>
      <c r="F40" s="970"/>
      <c r="G40" s="970"/>
      <c r="H40" s="29" t="s">
        <v>118</v>
      </c>
      <c r="I40" s="31">
        <v>2</v>
      </c>
      <c r="J40" s="964"/>
      <c r="K40" s="1032"/>
      <c r="L40" s="1032"/>
      <c r="M40" s="1056"/>
      <c r="N40" s="1053"/>
      <c r="O40" s="1050"/>
      <c r="P40" s="1053"/>
      <c r="Q40" s="1047"/>
      <c r="R40" s="1047"/>
      <c r="S40" s="12"/>
    </row>
    <row r="41" spans="1:19" s="13" customFormat="1" ht="78.75" customHeight="1" x14ac:dyDescent="0.25">
      <c r="A41" s="1039"/>
      <c r="B41" s="1042"/>
      <c r="C41" s="1042"/>
      <c r="D41" s="1045"/>
      <c r="E41" s="1048"/>
      <c r="F41" s="971"/>
      <c r="G41" s="971"/>
      <c r="H41" s="29" t="s">
        <v>119</v>
      </c>
      <c r="I41" s="31">
        <f>47+25+25+29</f>
        <v>126</v>
      </c>
      <c r="J41" s="964"/>
      <c r="K41" s="1032"/>
      <c r="L41" s="1032"/>
      <c r="M41" s="1057"/>
      <c r="N41" s="1054"/>
      <c r="O41" s="1051"/>
      <c r="P41" s="1054"/>
      <c r="Q41" s="1048"/>
      <c r="R41" s="1048"/>
      <c r="S41" s="12"/>
    </row>
    <row r="42" spans="1:19" s="13" customFormat="1" ht="156" hidden="1" customHeight="1" x14ac:dyDescent="0.25">
      <c r="A42" s="32"/>
      <c r="B42" s="33"/>
      <c r="C42" s="33"/>
      <c r="D42" s="33"/>
      <c r="E42" s="34"/>
      <c r="F42" s="35"/>
      <c r="G42" s="29"/>
      <c r="H42" s="35"/>
      <c r="I42" s="36"/>
      <c r="J42" s="35"/>
      <c r="K42" s="34"/>
      <c r="L42" s="34"/>
      <c r="M42" s="37"/>
      <c r="N42" s="34"/>
      <c r="O42" s="38"/>
      <c r="P42" s="34"/>
      <c r="Q42" s="35"/>
      <c r="R42" s="35"/>
    </row>
    <row r="43" spans="1:19" s="13" customFormat="1" ht="81.75" customHeight="1" x14ac:dyDescent="0.25">
      <c r="A43" s="1058">
        <v>12</v>
      </c>
      <c r="B43" s="958" t="s">
        <v>89</v>
      </c>
      <c r="C43" s="958">
        <v>1</v>
      </c>
      <c r="D43" s="958">
        <v>6</v>
      </c>
      <c r="E43" s="991" t="s">
        <v>120</v>
      </c>
      <c r="F43" s="1046" t="s">
        <v>121</v>
      </c>
      <c r="G43" s="1064" t="s">
        <v>122</v>
      </c>
      <c r="H43" s="29" t="s">
        <v>98</v>
      </c>
      <c r="I43" s="30">
        <f>1+2</f>
        <v>3</v>
      </c>
      <c r="J43" s="1046" t="s">
        <v>123</v>
      </c>
      <c r="K43" s="991" t="s">
        <v>124</v>
      </c>
      <c r="L43" s="991" t="s">
        <v>42</v>
      </c>
      <c r="M43" s="1067">
        <v>38220.65</v>
      </c>
      <c r="N43" s="991" t="s">
        <v>42</v>
      </c>
      <c r="O43" s="1061">
        <v>38220.65</v>
      </c>
      <c r="P43" s="991" t="s">
        <v>42</v>
      </c>
      <c r="Q43" s="1064" t="s">
        <v>95</v>
      </c>
      <c r="R43" s="1064" t="s">
        <v>96</v>
      </c>
    </row>
    <row r="44" spans="1:19" s="13" customFormat="1" ht="59.25" customHeight="1" x14ac:dyDescent="0.25">
      <c r="A44" s="1058"/>
      <c r="B44" s="959"/>
      <c r="C44" s="959"/>
      <c r="D44" s="959"/>
      <c r="E44" s="1060"/>
      <c r="F44" s="1047"/>
      <c r="G44" s="1065"/>
      <c r="H44" s="39" t="s">
        <v>99</v>
      </c>
      <c r="I44" s="30">
        <f>31+46+15</f>
        <v>92</v>
      </c>
      <c r="J44" s="1047"/>
      <c r="K44" s="1060"/>
      <c r="L44" s="1060"/>
      <c r="M44" s="1068"/>
      <c r="N44" s="1060"/>
      <c r="O44" s="1062"/>
      <c r="P44" s="1060"/>
      <c r="Q44" s="1065"/>
      <c r="R44" s="1065"/>
    </row>
    <row r="45" spans="1:19" s="13" customFormat="1" ht="59.25" customHeight="1" x14ac:dyDescent="0.25">
      <c r="A45" s="1058"/>
      <c r="B45" s="959"/>
      <c r="C45" s="959"/>
      <c r="D45" s="959"/>
      <c r="E45" s="1060"/>
      <c r="F45" s="1047"/>
      <c r="G45" s="1065"/>
      <c r="H45" s="29" t="s">
        <v>111</v>
      </c>
      <c r="I45" s="30">
        <v>1</v>
      </c>
      <c r="J45" s="1047"/>
      <c r="K45" s="1060"/>
      <c r="L45" s="1060"/>
      <c r="M45" s="1068"/>
      <c r="N45" s="1060"/>
      <c r="O45" s="1062"/>
      <c r="P45" s="1060"/>
      <c r="Q45" s="1065"/>
      <c r="R45" s="1065"/>
    </row>
    <row r="46" spans="1:19" s="13" customFormat="1" ht="66.75" customHeight="1" x14ac:dyDescent="0.25">
      <c r="A46" s="1058"/>
      <c r="B46" s="959"/>
      <c r="C46" s="959"/>
      <c r="D46" s="959"/>
      <c r="E46" s="1060"/>
      <c r="F46" s="1047"/>
      <c r="G46" s="1065"/>
      <c r="H46" s="29" t="s">
        <v>100</v>
      </c>
      <c r="I46" s="30">
        <f>300+50+1200+20</f>
        <v>1570</v>
      </c>
      <c r="J46" s="1047"/>
      <c r="K46" s="1060"/>
      <c r="L46" s="1060"/>
      <c r="M46" s="1068"/>
      <c r="N46" s="1060"/>
      <c r="O46" s="1062"/>
      <c r="P46" s="1060"/>
      <c r="Q46" s="1065"/>
      <c r="R46" s="1065"/>
    </row>
    <row r="47" spans="1:19" s="13" customFormat="1" ht="72" customHeight="1" x14ac:dyDescent="0.25">
      <c r="A47" s="1058"/>
      <c r="B47" s="959"/>
      <c r="C47" s="959"/>
      <c r="D47" s="959"/>
      <c r="E47" s="1060"/>
      <c r="F47" s="1047"/>
      <c r="G47" s="1065"/>
      <c r="H47" s="29" t="s">
        <v>125</v>
      </c>
      <c r="I47" s="30">
        <v>40</v>
      </c>
      <c r="J47" s="1047"/>
      <c r="K47" s="1060"/>
      <c r="L47" s="1060"/>
      <c r="M47" s="1068"/>
      <c r="N47" s="1060"/>
      <c r="O47" s="1062"/>
      <c r="P47" s="1060"/>
      <c r="Q47" s="1065"/>
      <c r="R47" s="1065"/>
    </row>
    <row r="48" spans="1:19" s="13" customFormat="1" ht="75" customHeight="1" x14ac:dyDescent="0.25">
      <c r="A48" s="1058"/>
      <c r="B48" s="959"/>
      <c r="C48" s="959"/>
      <c r="D48" s="959"/>
      <c r="E48" s="1060"/>
      <c r="F48" s="1047"/>
      <c r="G48" s="1065"/>
      <c r="H48" s="969" t="s">
        <v>126</v>
      </c>
      <c r="I48" s="958">
        <v>1</v>
      </c>
      <c r="J48" s="1047"/>
      <c r="K48" s="1060"/>
      <c r="L48" s="1060"/>
      <c r="M48" s="1068"/>
      <c r="N48" s="1060"/>
      <c r="O48" s="1062"/>
      <c r="P48" s="1060"/>
      <c r="Q48" s="1065"/>
      <c r="R48" s="1065"/>
    </row>
    <row r="49" spans="1:18" s="18" customFormat="1" ht="21.75" customHeight="1" x14ac:dyDescent="0.25">
      <c r="A49" s="1058"/>
      <c r="B49" s="1059"/>
      <c r="C49" s="1059"/>
      <c r="D49" s="1059"/>
      <c r="E49" s="992"/>
      <c r="F49" s="1048"/>
      <c r="G49" s="1066"/>
      <c r="H49" s="971"/>
      <c r="I49" s="1059"/>
      <c r="J49" s="1048"/>
      <c r="K49" s="992"/>
      <c r="L49" s="992"/>
      <c r="M49" s="1069"/>
      <c r="N49" s="992"/>
      <c r="O49" s="1063"/>
      <c r="P49" s="992"/>
      <c r="Q49" s="1066"/>
      <c r="R49" s="1066"/>
    </row>
    <row r="50" spans="1:18" s="22" customFormat="1" ht="292.5" customHeight="1" x14ac:dyDescent="0.25">
      <c r="A50" s="40">
        <v>13</v>
      </c>
      <c r="B50" s="41" t="s">
        <v>127</v>
      </c>
      <c r="C50" s="42">
        <v>1</v>
      </c>
      <c r="D50" s="42">
        <v>6</v>
      </c>
      <c r="E50" s="41" t="s">
        <v>128</v>
      </c>
      <c r="F50" s="43" t="s">
        <v>129</v>
      </c>
      <c r="G50" s="27" t="s">
        <v>130</v>
      </c>
      <c r="H50" s="43" t="s">
        <v>131</v>
      </c>
      <c r="I50" s="42">
        <v>10</v>
      </c>
      <c r="J50" s="43" t="s">
        <v>132</v>
      </c>
      <c r="K50" s="41" t="s">
        <v>73</v>
      </c>
      <c r="L50" s="41" t="s">
        <v>42</v>
      </c>
      <c r="M50" s="44">
        <v>71850</v>
      </c>
      <c r="N50" s="41"/>
      <c r="O50" s="44">
        <f>M50</f>
        <v>71850</v>
      </c>
      <c r="P50" s="41"/>
      <c r="Q50" s="43" t="s">
        <v>133</v>
      </c>
      <c r="R50" s="43" t="s">
        <v>134</v>
      </c>
    </row>
    <row r="51" spans="1:18" s="13" customFormat="1" ht="31.5" customHeight="1" x14ac:dyDescent="0.25">
      <c r="A51" s="1038">
        <v>14</v>
      </c>
      <c r="B51" s="1052" t="s">
        <v>127</v>
      </c>
      <c r="C51" s="1040">
        <v>1</v>
      </c>
      <c r="D51" s="1040">
        <v>9</v>
      </c>
      <c r="E51" s="1046" t="s">
        <v>135</v>
      </c>
      <c r="F51" s="1046" t="s">
        <v>136</v>
      </c>
      <c r="G51" s="969" t="s">
        <v>137</v>
      </c>
      <c r="H51" s="29" t="s">
        <v>93</v>
      </c>
      <c r="I51" s="30">
        <v>1</v>
      </c>
      <c r="J51" s="1046" t="s">
        <v>138</v>
      </c>
      <c r="K51" s="1052" t="s">
        <v>73</v>
      </c>
      <c r="L51" s="1052" t="s">
        <v>42</v>
      </c>
      <c r="M51" s="1055">
        <v>26229.75</v>
      </c>
      <c r="N51" s="1052"/>
      <c r="O51" s="1049">
        <f>M51</f>
        <v>26229.75</v>
      </c>
      <c r="P51" s="1052"/>
      <c r="Q51" s="1046" t="s">
        <v>139</v>
      </c>
      <c r="R51" s="1046" t="s">
        <v>96</v>
      </c>
    </row>
    <row r="52" spans="1:18" s="13" customFormat="1" ht="65.25" customHeight="1" x14ac:dyDescent="0.25">
      <c r="A52" s="1039"/>
      <c r="B52" s="1053"/>
      <c r="C52" s="1041"/>
      <c r="D52" s="1041"/>
      <c r="E52" s="1047"/>
      <c r="F52" s="1047"/>
      <c r="G52" s="970"/>
      <c r="H52" s="39" t="s">
        <v>97</v>
      </c>
      <c r="I52" s="30">
        <v>73</v>
      </c>
      <c r="J52" s="1047"/>
      <c r="K52" s="1053"/>
      <c r="L52" s="1053"/>
      <c r="M52" s="1056"/>
      <c r="N52" s="1053"/>
      <c r="O52" s="1050"/>
      <c r="P52" s="1053"/>
      <c r="Q52" s="1047"/>
      <c r="R52" s="1047"/>
    </row>
    <row r="53" spans="1:18" s="13" customFormat="1" ht="60" customHeight="1" x14ac:dyDescent="0.25">
      <c r="A53" s="1039"/>
      <c r="B53" s="1053"/>
      <c r="C53" s="1041"/>
      <c r="D53" s="1041"/>
      <c r="E53" s="1047"/>
      <c r="F53" s="1047"/>
      <c r="G53" s="970"/>
      <c r="H53" s="29" t="s">
        <v>100</v>
      </c>
      <c r="I53" s="30">
        <f>120+50</f>
        <v>170</v>
      </c>
      <c r="J53" s="1047"/>
      <c r="K53" s="1053"/>
      <c r="L53" s="1053"/>
      <c r="M53" s="1056"/>
      <c r="N53" s="1053"/>
      <c r="O53" s="1050"/>
      <c r="P53" s="1053"/>
      <c r="Q53" s="1047"/>
      <c r="R53" s="1047"/>
    </row>
    <row r="54" spans="1:18" s="13" customFormat="1" ht="48" customHeight="1" x14ac:dyDescent="0.25">
      <c r="A54" s="1039"/>
      <c r="B54" s="1053"/>
      <c r="C54" s="1041"/>
      <c r="D54" s="1041"/>
      <c r="E54" s="1047"/>
      <c r="F54" s="1047"/>
      <c r="G54" s="970"/>
      <c r="H54" s="1046" t="s">
        <v>140</v>
      </c>
      <c r="I54" s="1043">
        <v>400</v>
      </c>
      <c r="J54" s="1047"/>
      <c r="K54" s="1053"/>
      <c r="L54" s="1053"/>
      <c r="M54" s="1056"/>
      <c r="N54" s="1053"/>
      <c r="O54" s="1050"/>
      <c r="P54" s="1053"/>
      <c r="Q54" s="1047"/>
      <c r="R54" s="1047"/>
    </row>
    <row r="55" spans="1:18" s="13" customFormat="1" ht="31.5" customHeight="1" x14ac:dyDescent="0.25">
      <c r="A55" s="1039"/>
      <c r="B55" s="1054"/>
      <c r="C55" s="1042"/>
      <c r="D55" s="1042"/>
      <c r="E55" s="1048"/>
      <c r="F55" s="1048"/>
      <c r="G55" s="971"/>
      <c r="H55" s="1048"/>
      <c r="I55" s="1045"/>
      <c r="J55" s="1048"/>
      <c r="K55" s="1054"/>
      <c r="L55" s="1054"/>
      <c r="M55" s="1057"/>
      <c r="N55" s="1054"/>
      <c r="O55" s="1051"/>
      <c r="P55" s="1054"/>
      <c r="Q55" s="1048"/>
      <c r="R55" s="1048"/>
    </row>
    <row r="56" spans="1:18" s="13" customFormat="1" ht="55.5" customHeight="1" x14ac:dyDescent="0.25">
      <c r="A56" s="1038">
        <v>15</v>
      </c>
      <c r="B56" s="1052" t="s">
        <v>68</v>
      </c>
      <c r="C56" s="1040">
        <v>5</v>
      </c>
      <c r="D56" s="1040">
        <v>11</v>
      </c>
      <c r="E56" s="1046" t="s">
        <v>141</v>
      </c>
      <c r="F56" s="969" t="s">
        <v>142</v>
      </c>
      <c r="G56" s="1046" t="s">
        <v>143</v>
      </c>
      <c r="H56" s="29" t="s">
        <v>98</v>
      </c>
      <c r="I56" s="30">
        <f>1+2+8</f>
        <v>11</v>
      </c>
      <c r="J56" s="1046" t="s">
        <v>144</v>
      </c>
      <c r="K56" s="1052" t="s">
        <v>73</v>
      </c>
      <c r="L56" s="1052" t="s">
        <v>42</v>
      </c>
      <c r="M56" s="1049">
        <v>15000</v>
      </c>
      <c r="N56" s="1052"/>
      <c r="O56" s="1049">
        <f>M56</f>
        <v>15000</v>
      </c>
      <c r="P56" s="1052"/>
      <c r="Q56" s="1046" t="s">
        <v>145</v>
      </c>
      <c r="R56" s="1046" t="s">
        <v>146</v>
      </c>
    </row>
    <row r="57" spans="1:18" s="13" customFormat="1" ht="55.5" customHeight="1" x14ac:dyDescent="0.25">
      <c r="A57" s="1039"/>
      <c r="B57" s="1053"/>
      <c r="C57" s="1041"/>
      <c r="D57" s="1041"/>
      <c r="E57" s="1047"/>
      <c r="F57" s="970"/>
      <c r="G57" s="1047"/>
      <c r="H57" s="29" t="s">
        <v>147</v>
      </c>
      <c r="I57" s="30">
        <f>50+41+358</f>
        <v>449</v>
      </c>
      <c r="J57" s="1047"/>
      <c r="K57" s="1053"/>
      <c r="L57" s="1053"/>
      <c r="M57" s="1050"/>
      <c r="N57" s="1053"/>
      <c r="O57" s="1050"/>
      <c r="P57" s="1053"/>
      <c r="Q57" s="1047"/>
      <c r="R57" s="1047"/>
    </row>
    <row r="58" spans="1:18" s="13" customFormat="1" ht="55.5" customHeight="1" x14ac:dyDescent="0.25">
      <c r="A58" s="1039"/>
      <c r="B58" s="1053"/>
      <c r="C58" s="1041"/>
      <c r="D58" s="1041"/>
      <c r="E58" s="1047"/>
      <c r="F58" s="970"/>
      <c r="G58" s="1047"/>
      <c r="H58" s="1046" t="s">
        <v>148</v>
      </c>
      <c r="I58" s="1043">
        <f>4+35+1</f>
        <v>40</v>
      </c>
      <c r="J58" s="1047"/>
      <c r="K58" s="1053"/>
      <c r="L58" s="1053"/>
      <c r="M58" s="1050"/>
      <c r="N58" s="1053"/>
      <c r="O58" s="1050"/>
      <c r="P58" s="1053"/>
      <c r="Q58" s="1047"/>
      <c r="R58" s="1047"/>
    </row>
    <row r="59" spans="1:18" s="13" customFormat="1" ht="55.5" customHeight="1" x14ac:dyDescent="0.25">
      <c r="A59" s="1039"/>
      <c r="B59" s="1053"/>
      <c r="C59" s="1041"/>
      <c r="D59" s="1041"/>
      <c r="E59" s="1047"/>
      <c r="F59" s="970"/>
      <c r="G59" s="1047"/>
      <c r="H59" s="1047"/>
      <c r="I59" s="1044"/>
      <c r="J59" s="1047"/>
      <c r="K59" s="1053"/>
      <c r="L59" s="1053"/>
      <c r="M59" s="1050"/>
      <c r="N59" s="1053"/>
      <c r="O59" s="1050"/>
      <c r="P59" s="1053"/>
      <c r="Q59" s="1047"/>
      <c r="R59" s="1047"/>
    </row>
    <row r="60" spans="1:18" s="13" customFormat="1" ht="55.5" customHeight="1" x14ac:dyDescent="0.25">
      <c r="A60" s="1039"/>
      <c r="B60" s="1054"/>
      <c r="C60" s="1042"/>
      <c r="D60" s="1042"/>
      <c r="E60" s="1048"/>
      <c r="F60" s="971"/>
      <c r="G60" s="1048"/>
      <c r="H60" s="1048"/>
      <c r="I60" s="1045"/>
      <c r="J60" s="1048"/>
      <c r="K60" s="1054"/>
      <c r="L60" s="1054"/>
      <c r="M60" s="1051"/>
      <c r="N60" s="1054"/>
      <c r="O60" s="1051"/>
      <c r="P60" s="1054"/>
      <c r="Q60" s="1048"/>
      <c r="R60" s="1048"/>
    </row>
    <row r="61" spans="1:18" s="13" customFormat="1" ht="62.25" customHeight="1" x14ac:dyDescent="0.25">
      <c r="A61" s="1070">
        <v>16</v>
      </c>
      <c r="B61" s="958" t="s">
        <v>89</v>
      </c>
      <c r="C61" s="958">
        <v>5</v>
      </c>
      <c r="D61" s="958">
        <v>13</v>
      </c>
      <c r="E61" s="969" t="s">
        <v>149</v>
      </c>
      <c r="F61" s="969" t="s">
        <v>150</v>
      </c>
      <c r="G61" s="969" t="s">
        <v>151</v>
      </c>
      <c r="H61" s="29" t="s">
        <v>98</v>
      </c>
      <c r="I61" s="30">
        <v>2</v>
      </c>
      <c r="J61" s="969" t="s">
        <v>152</v>
      </c>
      <c r="K61" s="958" t="s">
        <v>73</v>
      </c>
      <c r="L61" s="958" t="s">
        <v>42</v>
      </c>
      <c r="M61" s="1055">
        <v>18980.62</v>
      </c>
      <c r="N61" s="1049"/>
      <c r="O61" s="1049">
        <f>M61</f>
        <v>18980.62</v>
      </c>
      <c r="P61" s="1049"/>
      <c r="Q61" s="958" t="s">
        <v>153</v>
      </c>
      <c r="R61" s="969" t="s">
        <v>154</v>
      </c>
    </row>
    <row r="62" spans="1:18" s="13" customFormat="1" ht="62.25" customHeight="1" x14ac:dyDescent="0.25">
      <c r="A62" s="1070"/>
      <c r="B62" s="959"/>
      <c r="C62" s="959"/>
      <c r="D62" s="959"/>
      <c r="E62" s="970"/>
      <c r="F62" s="970"/>
      <c r="G62" s="970"/>
      <c r="H62" s="29" t="s">
        <v>147</v>
      </c>
      <c r="I62" s="30">
        <v>32</v>
      </c>
      <c r="J62" s="970"/>
      <c r="K62" s="959"/>
      <c r="L62" s="959"/>
      <c r="M62" s="1056"/>
      <c r="N62" s="1050"/>
      <c r="O62" s="1050"/>
      <c r="P62" s="1050"/>
      <c r="Q62" s="959"/>
      <c r="R62" s="970"/>
    </row>
    <row r="63" spans="1:18" s="13" customFormat="1" ht="37.5" customHeight="1" x14ac:dyDescent="0.25">
      <c r="A63" s="1070"/>
      <c r="B63" s="959"/>
      <c r="C63" s="959"/>
      <c r="D63" s="959"/>
      <c r="E63" s="970"/>
      <c r="F63" s="970"/>
      <c r="G63" s="970"/>
      <c r="H63" s="29" t="s">
        <v>118</v>
      </c>
      <c r="I63" s="36">
        <v>1</v>
      </c>
      <c r="J63" s="970"/>
      <c r="K63" s="959"/>
      <c r="L63" s="959"/>
      <c r="M63" s="1056"/>
      <c r="N63" s="1050"/>
      <c r="O63" s="1050"/>
      <c r="P63" s="1050"/>
      <c r="Q63" s="959"/>
      <c r="R63" s="970"/>
    </row>
    <row r="64" spans="1:18" s="13" customFormat="1" ht="37.5" customHeight="1" x14ac:dyDescent="0.25">
      <c r="A64" s="1070"/>
      <c r="B64" s="959"/>
      <c r="C64" s="959"/>
      <c r="D64" s="959"/>
      <c r="E64" s="970"/>
      <c r="F64" s="970"/>
      <c r="G64" s="970"/>
      <c r="H64" s="1046" t="s">
        <v>155</v>
      </c>
      <c r="I64" s="1033">
        <v>30</v>
      </c>
      <c r="J64" s="970"/>
      <c r="K64" s="959"/>
      <c r="L64" s="959"/>
      <c r="M64" s="1056"/>
      <c r="N64" s="1050"/>
      <c r="O64" s="1050"/>
      <c r="P64" s="1050"/>
      <c r="Q64" s="959"/>
      <c r="R64" s="970"/>
    </row>
    <row r="65" spans="1:19" s="13" customFormat="1" ht="39.75" customHeight="1" x14ac:dyDescent="0.25">
      <c r="A65" s="1070"/>
      <c r="B65" s="1059"/>
      <c r="C65" s="1059"/>
      <c r="D65" s="1059"/>
      <c r="E65" s="971"/>
      <c r="F65" s="971"/>
      <c r="G65" s="971"/>
      <c r="H65" s="1048"/>
      <c r="I65" s="1033"/>
      <c r="J65" s="971"/>
      <c r="K65" s="1059"/>
      <c r="L65" s="1059"/>
      <c r="M65" s="1057"/>
      <c r="N65" s="1051"/>
      <c r="O65" s="1051"/>
      <c r="P65" s="1051"/>
      <c r="Q65" s="1059"/>
      <c r="R65" s="971"/>
    </row>
    <row r="66" spans="1:19" s="699" customFormat="1" ht="93" customHeight="1" x14ac:dyDescent="0.2">
      <c r="A66" s="1074">
        <v>17</v>
      </c>
      <c r="B66" s="1010" t="s">
        <v>34</v>
      </c>
      <c r="C66" s="1010">
        <v>2.2999999999999998</v>
      </c>
      <c r="D66" s="1071">
        <v>10</v>
      </c>
      <c r="E66" s="945" t="s">
        <v>156</v>
      </c>
      <c r="F66" s="1071" t="s">
        <v>49</v>
      </c>
      <c r="G66" s="945" t="s">
        <v>157</v>
      </c>
      <c r="H66" s="789" t="s">
        <v>38</v>
      </c>
      <c r="I66" s="832">
        <v>1</v>
      </c>
      <c r="J66" s="945" t="s">
        <v>51</v>
      </c>
      <c r="K66" s="945" t="s">
        <v>42</v>
      </c>
      <c r="L66" s="945" t="s">
        <v>41</v>
      </c>
      <c r="M66" s="948" t="s">
        <v>42</v>
      </c>
      <c r="N66" s="948">
        <f>76000-5900</f>
        <v>70100</v>
      </c>
      <c r="O66" s="948" t="s">
        <v>42</v>
      </c>
      <c r="P66" s="951">
        <f>76000-5900</f>
        <v>70100</v>
      </c>
      <c r="Q66" s="945" t="s">
        <v>43</v>
      </c>
      <c r="R66" s="1071" t="s">
        <v>44</v>
      </c>
      <c r="S66" s="831"/>
    </row>
    <row r="67" spans="1:19" s="699" customFormat="1" ht="31.5" customHeight="1" x14ac:dyDescent="0.2">
      <c r="A67" s="1075"/>
      <c r="B67" s="1011"/>
      <c r="C67" s="1011"/>
      <c r="D67" s="1072"/>
      <c r="E67" s="946"/>
      <c r="F67" s="1072"/>
      <c r="G67" s="946"/>
      <c r="H67" s="1071" t="s">
        <v>47</v>
      </c>
      <c r="I67" s="945">
        <v>8</v>
      </c>
      <c r="J67" s="946"/>
      <c r="K67" s="946"/>
      <c r="L67" s="946"/>
      <c r="M67" s="949"/>
      <c r="N67" s="949"/>
      <c r="O67" s="949"/>
      <c r="P67" s="952"/>
      <c r="Q67" s="946"/>
      <c r="R67" s="1072"/>
      <c r="S67" s="831"/>
    </row>
    <row r="68" spans="1:19" s="699" customFormat="1" ht="58.5" customHeight="1" x14ac:dyDescent="0.2">
      <c r="A68" s="1076"/>
      <c r="B68" s="1012"/>
      <c r="C68" s="1012"/>
      <c r="D68" s="1073"/>
      <c r="E68" s="947"/>
      <c r="F68" s="1073"/>
      <c r="G68" s="947"/>
      <c r="H68" s="1073"/>
      <c r="I68" s="947"/>
      <c r="J68" s="947"/>
      <c r="K68" s="947"/>
      <c r="L68" s="947"/>
      <c r="M68" s="950"/>
      <c r="N68" s="950"/>
      <c r="O68" s="950"/>
      <c r="P68" s="953"/>
      <c r="Q68" s="947"/>
      <c r="R68" s="1073"/>
      <c r="S68" s="831"/>
    </row>
    <row r="69" spans="1:19" s="575" customFormat="1" ht="75" customHeight="1" x14ac:dyDescent="0.25">
      <c r="A69" s="1010">
        <v>18</v>
      </c>
      <c r="B69" s="1082" t="s">
        <v>34</v>
      </c>
      <c r="C69" s="1085">
        <v>2.2999999999999998</v>
      </c>
      <c r="D69" s="1077">
        <v>10</v>
      </c>
      <c r="E69" s="1077" t="s">
        <v>158</v>
      </c>
      <c r="F69" s="1077" t="s">
        <v>36</v>
      </c>
      <c r="G69" s="1077" t="s">
        <v>37</v>
      </c>
      <c r="H69" s="789" t="s">
        <v>38</v>
      </c>
      <c r="I69" s="498" t="s">
        <v>39</v>
      </c>
      <c r="J69" s="1077" t="s">
        <v>40</v>
      </c>
      <c r="K69" s="1078" t="s">
        <v>42</v>
      </c>
      <c r="L69" s="1078" t="s">
        <v>41</v>
      </c>
      <c r="M69" s="1079" t="s">
        <v>42</v>
      </c>
      <c r="N69" s="1080">
        <f>12000-1100</f>
        <v>10900</v>
      </c>
      <c r="O69" s="1079" t="s">
        <v>42</v>
      </c>
      <c r="P69" s="1081">
        <f>12000-1100</f>
        <v>10900</v>
      </c>
      <c r="Q69" s="1077" t="s">
        <v>43</v>
      </c>
      <c r="R69" s="1071" t="s">
        <v>44</v>
      </c>
      <c r="S69" s="738"/>
    </row>
    <row r="70" spans="1:19" s="575" customFormat="1" ht="45.75" customHeight="1" x14ac:dyDescent="0.25">
      <c r="A70" s="1011"/>
      <c r="B70" s="1083"/>
      <c r="C70" s="1085"/>
      <c r="D70" s="1077"/>
      <c r="E70" s="1077"/>
      <c r="F70" s="1077"/>
      <c r="G70" s="1077"/>
      <c r="H70" s="791" t="s">
        <v>45</v>
      </c>
      <c r="I70" s="498" t="s">
        <v>268</v>
      </c>
      <c r="J70" s="1077"/>
      <c r="K70" s="1078"/>
      <c r="L70" s="1078"/>
      <c r="M70" s="1079"/>
      <c r="N70" s="1080"/>
      <c r="O70" s="1079"/>
      <c r="P70" s="1081"/>
      <c r="Q70" s="1077"/>
      <c r="R70" s="1072"/>
      <c r="S70" s="738"/>
    </row>
    <row r="71" spans="1:19" s="575" customFormat="1" ht="45.75" customHeight="1" x14ac:dyDescent="0.25">
      <c r="A71" s="1012"/>
      <c r="B71" s="1084"/>
      <c r="C71" s="1085"/>
      <c r="D71" s="1077"/>
      <c r="E71" s="1077"/>
      <c r="F71" s="1077"/>
      <c r="G71" s="1077"/>
      <c r="H71" s="791" t="s">
        <v>47</v>
      </c>
      <c r="I71" s="498" t="s">
        <v>268</v>
      </c>
      <c r="J71" s="1077"/>
      <c r="K71" s="1078"/>
      <c r="L71" s="1078"/>
      <c r="M71" s="1079"/>
      <c r="N71" s="1080"/>
      <c r="O71" s="1079"/>
      <c r="P71" s="1081"/>
      <c r="Q71" s="1077"/>
      <c r="R71" s="1073"/>
      <c r="S71" s="738"/>
    </row>
    <row r="72" spans="1:19" s="13" customFormat="1" ht="84" customHeight="1" x14ac:dyDescent="0.25">
      <c r="A72" s="958">
        <v>19</v>
      </c>
      <c r="B72" s="963" t="s">
        <v>34</v>
      </c>
      <c r="C72" s="963">
        <v>2.2999999999999998</v>
      </c>
      <c r="D72" s="964">
        <v>10</v>
      </c>
      <c r="E72" s="964" t="s">
        <v>48</v>
      </c>
      <c r="F72" s="960" t="s">
        <v>49</v>
      </c>
      <c r="G72" s="964" t="s">
        <v>157</v>
      </c>
      <c r="H72" s="46" t="s">
        <v>38</v>
      </c>
      <c r="I72" s="11" t="s">
        <v>39</v>
      </c>
      <c r="J72" s="969" t="s">
        <v>51</v>
      </c>
      <c r="K72" s="980" t="s">
        <v>42</v>
      </c>
      <c r="L72" s="980" t="s">
        <v>52</v>
      </c>
      <c r="M72" s="982" t="s">
        <v>42</v>
      </c>
      <c r="N72" s="1086">
        <v>40000</v>
      </c>
      <c r="O72" s="982" t="s">
        <v>42</v>
      </c>
      <c r="P72" s="981">
        <v>40000</v>
      </c>
      <c r="Q72" s="964" t="s">
        <v>43</v>
      </c>
      <c r="R72" s="964" t="s">
        <v>44</v>
      </c>
      <c r="S72" s="12"/>
    </row>
    <row r="73" spans="1:19" s="13" customFormat="1" ht="56.25" customHeight="1" x14ac:dyDescent="0.25">
      <c r="A73" s="959"/>
      <c r="B73" s="963"/>
      <c r="C73" s="963"/>
      <c r="D73" s="964"/>
      <c r="E73" s="964"/>
      <c r="F73" s="962"/>
      <c r="G73" s="964"/>
      <c r="H73" s="46" t="s">
        <v>47</v>
      </c>
      <c r="I73" s="11" t="s">
        <v>159</v>
      </c>
      <c r="J73" s="971"/>
      <c r="K73" s="980"/>
      <c r="L73" s="980"/>
      <c r="M73" s="982"/>
      <c r="N73" s="1086"/>
      <c r="O73" s="982"/>
      <c r="P73" s="981"/>
      <c r="Q73" s="964"/>
      <c r="R73" s="964"/>
      <c r="S73" s="12"/>
    </row>
    <row r="74" spans="1:19" s="575" customFormat="1" ht="70.5" customHeight="1" x14ac:dyDescent="0.25">
      <c r="A74" s="1071">
        <v>20</v>
      </c>
      <c r="B74" s="1071" t="s">
        <v>34</v>
      </c>
      <c r="C74" s="1071">
        <v>2.2999999999999998</v>
      </c>
      <c r="D74" s="1071">
        <v>10</v>
      </c>
      <c r="E74" s="1071" t="s">
        <v>54</v>
      </c>
      <c r="F74" s="1071" t="s">
        <v>55</v>
      </c>
      <c r="G74" s="1071" t="s">
        <v>157</v>
      </c>
      <c r="H74" s="789" t="s">
        <v>38</v>
      </c>
      <c r="I74" s="790">
        <v>1</v>
      </c>
      <c r="J74" s="1071" t="s">
        <v>57</v>
      </c>
      <c r="K74" s="1010" t="s">
        <v>42</v>
      </c>
      <c r="L74" s="1115" t="s">
        <v>52</v>
      </c>
      <c r="M74" s="1071" t="s">
        <v>42</v>
      </c>
      <c r="N74" s="1024">
        <f>30000+5900+1100+1000</f>
        <v>38000</v>
      </c>
      <c r="O74" s="1071" t="s">
        <v>42</v>
      </c>
      <c r="P74" s="1024">
        <f>30000+5900+1100+1000</f>
        <v>38000</v>
      </c>
      <c r="Q74" s="1071" t="s">
        <v>43</v>
      </c>
      <c r="R74" s="1071" t="s">
        <v>44</v>
      </c>
      <c r="S74" s="738"/>
    </row>
    <row r="75" spans="1:19" s="575" customFormat="1" ht="53.25" customHeight="1" x14ac:dyDescent="0.25">
      <c r="A75" s="1072"/>
      <c r="B75" s="1072"/>
      <c r="C75" s="1072"/>
      <c r="D75" s="1072"/>
      <c r="E75" s="1072"/>
      <c r="F75" s="1072"/>
      <c r="G75" s="1072"/>
      <c r="H75" s="1071" t="s">
        <v>47</v>
      </c>
      <c r="I75" s="1010">
        <v>8</v>
      </c>
      <c r="J75" s="1072"/>
      <c r="K75" s="1011"/>
      <c r="L75" s="1116"/>
      <c r="M75" s="1072"/>
      <c r="N75" s="1025"/>
      <c r="O75" s="1072"/>
      <c r="P75" s="1025"/>
      <c r="Q75" s="1072"/>
      <c r="R75" s="1072"/>
      <c r="S75" s="738"/>
    </row>
    <row r="76" spans="1:19" s="575" customFormat="1" ht="46.5" customHeight="1" x14ac:dyDescent="0.25">
      <c r="A76" s="1073"/>
      <c r="B76" s="1073"/>
      <c r="C76" s="1073"/>
      <c r="D76" s="1073"/>
      <c r="E76" s="1073"/>
      <c r="F76" s="1073"/>
      <c r="G76" s="1073"/>
      <c r="H76" s="1073"/>
      <c r="I76" s="1012"/>
      <c r="J76" s="1073"/>
      <c r="K76" s="1012"/>
      <c r="L76" s="1117"/>
      <c r="M76" s="1073"/>
      <c r="N76" s="1026"/>
      <c r="O76" s="1073"/>
      <c r="P76" s="1026"/>
      <c r="Q76" s="1073"/>
      <c r="R76" s="1073"/>
      <c r="S76" s="738"/>
    </row>
    <row r="77" spans="1:19" s="575" customFormat="1" ht="40.5" customHeight="1" x14ac:dyDescent="0.25">
      <c r="A77" s="787"/>
      <c r="B77" s="1085" t="s">
        <v>34</v>
      </c>
      <c r="C77" s="1077">
        <v>2.2999999999999998</v>
      </c>
      <c r="D77" s="1085">
        <v>10</v>
      </c>
      <c r="E77" s="1077" t="s">
        <v>160</v>
      </c>
      <c r="F77" s="1077" t="s">
        <v>59</v>
      </c>
      <c r="G77" s="1085" t="s">
        <v>37</v>
      </c>
      <c r="H77" s="789" t="s">
        <v>38</v>
      </c>
      <c r="I77" s="833">
        <v>1</v>
      </c>
      <c r="J77" s="1077" t="s">
        <v>40</v>
      </c>
      <c r="K77" s="1010" t="s">
        <v>42</v>
      </c>
      <c r="L77" s="1010" t="s">
        <v>161</v>
      </c>
      <c r="M77" s="1077" t="s">
        <v>42</v>
      </c>
      <c r="N77" s="1100">
        <f>12000-1000</f>
        <v>11000</v>
      </c>
      <c r="O77" s="1077" t="s">
        <v>42</v>
      </c>
      <c r="P77" s="1100">
        <f>12000-1000</f>
        <v>11000</v>
      </c>
      <c r="Q77" s="1071" t="s">
        <v>43</v>
      </c>
      <c r="R77" s="1077" t="s">
        <v>44</v>
      </c>
    </row>
    <row r="78" spans="1:19" s="575" customFormat="1" ht="31.5" customHeight="1" x14ac:dyDescent="0.25">
      <c r="A78" s="787">
        <v>21</v>
      </c>
      <c r="B78" s="1085"/>
      <c r="C78" s="1077"/>
      <c r="D78" s="1085"/>
      <c r="E78" s="1077"/>
      <c r="F78" s="1077"/>
      <c r="G78" s="1085"/>
      <c r="H78" s="834" t="s">
        <v>45</v>
      </c>
      <c r="I78" s="833">
        <v>26</v>
      </c>
      <c r="J78" s="1077"/>
      <c r="K78" s="1011"/>
      <c r="L78" s="1011"/>
      <c r="M78" s="1077"/>
      <c r="N78" s="1100"/>
      <c r="O78" s="1077"/>
      <c r="P78" s="1100"/>
      <c r="Q78" s="1072"/>
      <c r="R78" s="1077"/>
    </row>
    <row r="79" spans="1:19" s="575" customFormat="1" ht="71.25" customHeight="1" x14ac:dyDescent="0.25">
      <c r="A79" s="787"/>
      <c r="B79" s="1085"/>
      <c r="C79" s="1077"/>
      <c r="D79" s="1085"/>
      <c r="E79" s="1077"/>
      <c r="F79" s="1077"/>
      <c r="G79" s="1085"/>
      <c r="H79" s="789" t="s">
        <v>47</v>
      </c>
      <c r="I79" s="790">
        <v>26</v>
      </c>
      <c r="J79" s="1077"/>
      <c r="K79" s="1012"/>
      <c r="L79" s="1012"/>
      <c r="M79" s="1077"/>
      <c r="N79" s="1100"/>
      <c r="O79" s="1077"/>
      <c r="P79" s="1100"/>
      <c r="Q79" s="1073"/>
      <c r="R79" s="1077"/>
    </row>
    <row r="80" spans="1:19" s="18" customFormat="1" ht="74.25" customHeight="1" x14ac:dyDescent="0.25">
      <c r="A80" s="1038">
        <v>22</v>
      </c>
      <c r="B80" s="975" t="s">
        <v>34</v>
      </c>
      <c r="C80" s="978">
        <v>2.2999999999999998</v>
      </c>
      <c r="D80" s="975">
        <v>10</v>
      </c>
      <c r="E80" s="975" t="s">
        <v>162</v>
      </c>
      <c r="F80" s="975" t="s">
        <v>163</v>
      </c>
      <c r="G80" s="975" t="s">
        <v>164</v>
      </c>
      <c r="H80" s="46" t="s">
        <v>38</v>
      </c>
      <c r="I80" s="15">
        <v>1</v>
      </c>
      <c r="J80" s="975" t="s">
        <v>51</v>
      </c>
      <c r="K80" s="976" t="s">
        <v>42</v>
      </c>
      <c r="L80" s="978" t="s">
        <v>52</v>
      </c>
      <c r="M80" s="978" t="s">
        <v>42</v>
      </c>
      <c r="N80" s="1093">
        <v>30000</v>
      </c>
      <c r="O80" s="975" t="s">
        <v>42</v>
      </c>
      <c r="P80" s="1093">
        <v>30000</v>
      </c>
      <c r="Q80" s="975" t="s">
        <v>43</v>
      </c>
      <c r="R80" s="1094" t="s">
        <v>44</v>
      </c>
    </row>
    <row r="81" spans="1:18" s="18" customFormat="1" ht="39.75" customHeight="1" x14ac:dyDescent="0.25">
      <c r="A81" s="1039"/>
      <c r="B81" s="975"/>
      <c r="C81" s="995"/>
      <c r="D81" s="975"/>
      <c r="E81" s="975"/>
      <c r="F81" s="975"/>
      <c r="G81" s="975"/>
      <c r="H81" s="15" t="s">
        <v>165</v>
      </c>
      <c r="I81" s="15">
        <v>30</v>
      </c>
      <c r="J81" s="975"/>
      <c r="K81" s="1092"/>
      <c r="L81" s="995"/>
      <c r="M81" s="995"/>
      <c r="N81" s="1093"/>
      <c r="O81" s="975"/>
      <c r="P81" s="1093"/>
      <c r="Q81" s="975"/>
      <c r="R81" s="1095"/>
    </row>
    <row r="82" spans="1:18" s="18" customFormat="1" ht="39.75" customHeight="1" x14ac:dyDescent="0.25">
      <c r="A82" s="1039"/>
      <c r="B82" s="975"/>
      <c r="C82" s="995"/>
      <c r="D82" s="975"/>
      <c r="E82" s="975"/>
      <c r="F82" s="975"/>
      <c r="G82" s="975"/>
      <c r="H82" s="978" t="s">
        <v>166</v>
      </c>
      <c r="I82" s="978">
        <v>4</v>
      </c>
      <c r="J82" s="975"/>
      <c r="K82" s="1092"/>
      <c r="L82" s="995"/>
      <c r="M82" s="995"/>
      <c r="N82" s="1093"/>
      <c r="O82" s="975"/>
      <c r="P82" s="1093"/>
      <c r="Q82" s="975"/>
      <c r="R82" s="1095"/>
    </row>
    <row r="83" spans="1:18" s="18" customFormat="1" ht="39.75" customHeight="1" x14ac:dyDescent="0.25">
      <c r="A83" s="1039"/>
      <c r="B83" s="975"/>
      <c r="C83" s="995"/>
      <c r="D83" s="975"/>
      <c r="E83" s="975"/>
      <c r="F83" s="975"/>
      <c r="G83" s="975"/>
      <c r="H83" s="995"/>
      <c r="I83" s="995"/>
      <c r="J83" s="975"/>
      <c r="K83" s="1092"/>
      <c r="L83" s="995"/>
      <c r="M83" s="995"/>
      <c r="N83" s="1093"/>
      <c r="O83" s="975"/>
      <c r="P83" s="1093"/>
      <c r="Q83" s="975"/>
      <c r="R83" s="1095"/>
    </row>
    <row r="84" spans="1:18" s="18" customFormat="1" ht="39.75" customHeight="1" x14ac:dyDescent="0.25">
      <c r="A84" s="1039"/>
      <c r="B84" s="975"/>
      <c r="C84" s="979"/>
      <c r="D84" s="975"/>
      <c r="E84" s="975"/>
      <c r="F84" s="975"/>
      <c r="G84" s="975"/>
      <c r="H84" s="979"/>
      <c r="I84" s="979"/>
      <c r="J84" s="975"/>
      <c r="K84" s="977"/>
      <c r="L84" s="979"/>
      <c r="M84" s="979"/>
      <c r="N84" s="1093"/>
      <c r="O84" s="975"/>
      <c r="P84" s="1093"/>
      <c r="Q84" s="975"/>
      <c r="R84" s="1096"/>
    </row>
    <row r="85" spans="1:18" s="575" customFormat="1" ht="74.25" customHeight="1" x14ac:dyDescent="0.25">
      <c r="A85" s="1036">
        <v>23</v>
      </c>
      <c r="B85" s="1071" t="s">
        <v>167</v>
      </c>
      <c r="C85" s="1071">
        <v>5</v>
      </c>
      <c r="D85" s="1071">
        <v>6</v>
      </c>
      <c r="E85" s="1071" t="s">
        <v>168</v>
      </c>
      <c r="F85" s="1071" t="s">
        <v>169</v>
      </c>
      <c r="G85" s="1071" t="s">
        <v>170</v>
      </c>
      <c r="H85" s="789" t="s">
        <v>86</v>
      </c>
      <c r="I85" s="789">
        <v>1</v>
      </c>
      <c r="J85" s="1071" t="s">
        <v>87</v>
      </c>
      <c r="K85" s="1071" t="s">
        <v>42</v>
      </c>
      <c r="L85" s="1071" t="s">
        <v>73</v>
      </c>
      <c r="M85" s="1071" t="s">
        <v>42</v>
      </c>
      <c r="N85" s="1089">
        <v>20000</v>
      </c>
      <c r="O85" s="1071" t="s">
        <v>42</v>
      </c>
      <c r="P85" s="1089">
        <v>20000</v>
      </c>
      <c r="Q85" s="1071" t="s">
        <v>43</v>
      </c>
      <c r="R85" s="1071" t="s">
        <v>44</v>
      </c>
    </row>
    <row r="86" spans="1:18" s="575" customFormat="1" ht="74.25" customHeight="1" x14ac:dyDescent="0.25">
      <c r="A86" s="1114"/>
      <c r="B86" s="1073"/>
      <c r="C86" s="1073"/>
      <c r="D86" s="1073"/>
      <c r="E86" s="1073"/>
      <c r="F86" s="1073"/>
      <c r="G86" s="1073"/>
      <c r="H86" s="789" t="s">
        <v>88</v>
      </c>
      <c r="I86" s="789">
        <v>80</v>
      </c>
      <c r="J86" s="1073"/>
      <c r="K86" s="1073"/>
      <c r="L86" s="1073"/>
      <c r="M86" s="1073"/>
      <c r="N86" s="1090"/>
      <c r="O86" s="1073"/>
      <c r="P86" s="1090"/>
      <c r="Q86" s="1073"/>
      <c r="R86" s="1073"/>
    </row>
    <row r="87" spans="1:18" s="18" customFormat="1" ht="60" customHeight="1" x14ac:dyDescent="0.25">
      <c r="A87" s="1087">
        <v>24</v>
      </c>
      <c r="B87" s="1002" t="s">
        <v>89</v>
      </c>
      <c r="C87" s="1002">
        <v>5</v>
      </c>
      <c r="D87" s="1002">
        <v>4</v>
      </c>
      <c r="E87" s="1002" t="s">
        <v>171</v>
      </c>
      <c r="F87" s="1002" t="s">
        <v>172</v>
      </c>
      <c r="G87" s="1002" t="s">
        <v>170</v>
      </c>
      <c r="H87" s="63" t="s">
        <v>86</v>
      </c>
      <c r="I87" s="63">
        <v>2</v>
      </c>
      <c r="J87" s="1002" t="s">
        <v>173</v>
      </c>
      <c r="K87" s="1002" t="s">
        <v>42</v>
      </c>
      <c r="L87" s="1002" t="s">
        <v>73</v>
      </c>
      <c r="M87" s="1002" t="s">
        <v>42</v>
      </c>
      <c r="N87" s="1111">
        <v>10000</v>
      </c>
      <c r="O87" s="1002" t="s">
        <v>42</v>
      </c>
      <c r="P87" s="1111">
        <v>10000</v>
      </c>
      <c r="Q87" s="1002" t="s">
        <v>43</v>
      </c>
      <c r="R87" s="1002" t="s">
        <v>44</v>
      </c>
    </row>
    <row r="88" spans="1:18" s="18" customFormat="1" ht="74.25" customHeight="1" x14ac:dyDescent="0.25">
      <c r="A88" s="1088"/>
      <c r="B88" s="1003"/>
      <c r="C88" s="1003"/>
      <c r="D88" s="1003"/>
      <c r="E88" s="1003"/>
      <c r="F88" s="1003"/>
      <c r="G88" s="1003"/>
      <c r="H88" s="63" t="s">
        <v>88</v>
      </c>
      <c r="I88" s="63">
        <v>30</v>
      </c>
      <c r="J88" s="1003"/>
      <c r="K88" s="1003"/>
      <c r="L88" s="1003"/>
      <c r="M88" s="1003"/>
      <c r="N88" s="1112"/>
      <c r="O88" s="1003"/>
      <c r="P88" s="1112"/>
      <c r="Q88" s="1003"/>
      <c r="R88" s="1003"/>
    </row>
    <row r="89" spans="1:18" s="575" customFormat="1" ht="64.5" customHeight="1" x14ac:dyDescent="0.25">
      <c r="A89" s="1036">
        <v>25</v>
      </c>
      <c r="B89" s="1085" t="s">
        <v>174</v>
      </c>
      <c r="C89" s="1085">
        <v>5</v>
      </c>
      <c r="D89" s="1085">
        <v>6</v>
      </c>
      <c r="E89" s="1077" t="s">
        <v>175</v>
      </c>
      <c r="F89" s="1077" t="s">
        <v>266</v>
      </c>
      <c r="G89" s="1085" t="s">
        <v>79</v>
      </c>
      <c r="H89" s="790" t="s">
        <v>176</v>
      </c>
      <c r="I89" s="790">
        <v>1</v>
      </c>
      <c r="J89" s="1077" t="s">
        <v>267</v>
      </c>
      <c r="K89" s="1010" t="s">
        <v>42</v>
      </c>
      <c r="L89" s="1010" t="s">
        <v>52</v>
      </c>
      <c r="M89" s="1010" t="s">
        <v>42</v>
      </c>
      <c r="N89" s="1027">
        <v>20000</v>
      </c>
      <c r="O89" s="1010" t="s">
        <v>42</v>
      </c>
      <c r="P89" s="1027">
        <v>20000</v>
      </c>
      <c r="Q89" s="1071" t="s">
        <v>43</v>
      </c>
      <c r="R89" s="1071" t="s">
        <v>44</v>
      </c>
    </row>
    <row r="90" spans="1:18" s="575" customFormat="1" ht="64.5" customHeight="1" x14ac:dyDescent="0.25">
      <c r="A90" s="1114"/>
      <c r="B90" s="1085"/>
      <c r="C90" s="1085"/>
      <c r="D90" s="1085"/>
      <c r="E90" s="1077"/>
      <c r="F90" s="1077"/>
      <c r="G90" s="1085"/>
      <c r="H90" s="789" t="s">
        <v>177</v>
      </c>
      <c r="I90" s="790">
        <v>50</v>
      </c>
      <c r="J90" s="1077"/>
      <c r="K90" s="1011"/>
      <c r="L90" s="1011"/>
      <c r="M90" s="1011"/>
      <c r="N90" s="1028"/>
      <c r="O90" s="1011"/>
      <c r="P90" s="1028"/>
      <c r="Q90" s="1072"/>
      <c r="R90" s="1072"/>
    </row>
    <row r="91" spans="1:18" s="575" customFormat="1" ht="45" customHeight="1" x14ac:dyDescent="0.25">
      <c r="A91" s="1036">
        <v>26</v>
      </c>
      <c r="B91" s="1010" t="s">
        <v>178</v>
      </c>
      <c r="C91" s="1010">
        <v>5</v>
      </c>
      <c r="D91" s="1010">
        <v>11</v>
      </c>
      <c r="E91" s="1010" t="s">
        <v>179</v>
      </c>
      <c r="F91" s="1071" t="s">
        <v>180</v>
      </c>
      <c r="G91" s="1010" t="s">
        <v>181</v>
      </c>
      <c r="H91" s="790" t="s">
        <v>181</v>
      </c>
      <c r="I91" s="790">
        <v>1</v>
      </c>
      <c r="J91" s="1071" t="s">
        <v>182</v>
      </c>
      <c r="K91" s="1010" t="s">
        <v>42</v>
      </c>
      <c r="L91" s="1010" t="s">
        <v>52</v>
      </c>
      <c r="M91" s="1010" t="s">
        <v>42</v>
      </c>
      <c r="N91" s="1027">
        <v>35000</v>
      </c>
      <c r="O91" s="1010" t="s">
        <v>42</v>
      </c>
      <c r="P91" s="1027">
        <v>35000</v>
      </c>
      <c r="Q91" s="1071" t="s">
        <v>43</v>
      </c>
      <c r="R91" s="1071" t="s">
        <v>44</v>
      </c>
    </row>
    <row r="92" spans="1:18" s="575" customFormat="1" ht="45" customHeight="1" x14ac:dyDescent="0.25">
      <c r="A92" s="1114"/>
      <c r="B92" s="1011"/>
      <c r="C92" s="1011"/>
      <c r="D92" s="1011"/>
      <c r="E92" s="1011"/>
      <c r="F92" s="1073"/>
      <c r="G92" s="1011"/>
      <c r="H92" s="794" t="s">
        <v>183</v>
      </c>
      <c r="I92" s="786">
        <v>30</v>
      </c>
      <c r="J92" s="1072"/>
      <c r="K92" s="1011"/>
      <c r="L92" s="1011"/>
      <c r="M92" s="1011"/>
      <c r="N92" s="1028"/>
      <c r="O92" s="1011"/>
      <c r="P92" s="1028"/>
      <c r="Q92" s="1072"/>
      <c r="R92" s="1072"/>
    </row>
    <row r="93" spans="1:18" s="18" customFormat="1" ht="39" customHeight="1" x14ac:dyDescent="0.25">
      <c r="A93" s="1038">
        <v>27</v>
      </c>
      <c r="B93" s="958" t="s">
        <v>89</v>
      </c>
      <c r="C93" s="958">
        <v>5</v>
      </c>
      <c r="D93" s="958">
        <v>11</v>
      </c>
      <c r="E93" s="958" t="s">
        <v>184</v>
      </c>
      <c r="F93" s="969" t="s">
        <v>185</v>
      </c>
      <c r="G93" s="958" t="s">
        <v>186</v>
      </c>
      <c r="H93" s="49" t="s">
        <v>187</v>
      </c>
      <c r="I93" s="48">
        <v>1</v>
      </c>
      <c r="J93" s="969" t="s">
        <v>188</v>
      </c>
      <c r="K93" s="958" t="s">
        <v>42</v>
      </c>
      <c r="L93" s="958" t="s">
        <v>73</v>
      </c>
      <c r="M93" s="958" t="s">
        <v>42</v>
      </c>
      <c r="N93" s="1049">
        <v>15000</v>
      </c>
      <c r="O93" s="958" t="s">
        <v>42</v>
      </c>
      <c r="P93" s="1049">
        <v>15000</v>
      </c>
      <c r="Q93" s="969" t="s">
        <v>43</v>
      </c>
      <c r="R93" s="969" t="s">
        <v>44</v>
      </c>
    </row>
    <row r="94" spans="1:18" s="18" customFormat="1" ht="42" customHeight="1" x14ac:dyDescent="0.25">
      <c r="A94" s="1039"/>
      <c r="B94" s="959"/>
      <c r="C94" s="959"/>
      <c r="D94" s="959"/>
      <c r="E94" s="959"/>
      <c r="F94" s="970"/>
      <c r="G94" s="959"/>
      <c r="H94" s="46" t="s">
        <v>189</v>
      </c>
      <c r="I94" s="48">
        <v>200</v>
      </c>
      <c r="J94" s="970"/>
      <c r="K94" s="959"/>
      <c r="L94" s="959"/>
      <c r="M94" s="959"/>
      <c r="N94" s="1050"/>
      <c r="O94" s="959"/>
      <c r="P94" s="1050"/>
      <c r="Q94" s="970"/>
      <c r="R94" s="970"/>
    </row>
    <row r="95" spans="1:18" s="18" customFormat="1" ht="69" customHeight="1" x14ac:dyDescent="0.25">
      <c r="A95" s="1039"/>
      <c r="B95" s="1059"/>
      <c r="C95" s="1059"/>
      <c r="D95" s="1059"/>
      <c r="E95" s="1059"/>
      <c r="F95" s="971"/>
      <c r="G95" s="1059"/>
      <c r="H95" s="46" t="s">
        <v>67</v>
      </c>
      <c r="I95" s="48">
        <v>60</v>
      </c>
      <c r="J95" s="971"/>
      <c r="K95" s="1059"/>
      <c r="L95" s="1059"/>
      <c r="M95" s="1059"/>
      <c r="N95" s="1051"/>
      <c r="O95" s="1059"/>
      <c r="P95" s="1051"/>
      <c r="Q95" s="971"/>
      <c r="R95" s="971"/>
    </row>
    <row r="96" spans="1:18" s="575" customFormat="1" ht="39.75" customHeight="1" x14ac:dyDescent="0.25">
      <c r="A96" s="1071">
        <v>28</v>
      </c>
      <c r="B96" s="1071" t="s">
        <v>60</v>
      </c>
      <c r="C96" s="1071">
        <v>1</v>
      </c>
      <c r="D96" s="1071">
        <v>6</v>
      </c>
      <c r="E96" s="1071" t="s">
        <v>61</v>
      </c>
      <c r="F96" s="1071" t="s">
        <v>62</v>
      </c>
      <c r="G96" s="1071" t="s">
        <v>190</v>
      </c>
      <c r="H96" s="789" t="s">
        <v>64</v>
      </c>
      <c r="I96" s="789">
        <v>1</v>
      </c>
      <c r="J96" s="1071" t="s">
        <v>65</v>
      </c>
      <c r="K96" s="1071" t="s">
        <v>42</v>
      </c>
      <c r="L96" s="1071" t="s">
        <v>81</v>
      </c>
      <c r="M96" s="1097" t="s">
        <v>42</v>
      </c>
      <c r="N96" s="1013">
        <v>16000</v>
      </c>
      <c r="O96" s="1013" t="s">
        <v>42</v>
      </c>
      <c r="P96" s="1013">
        <v>16000</v>
      </c>
      <c r="Q96" s="1071" t="s">
        <v>43</v>
      </c>
      <c r="R96" s="1071" t="s">
        <v>44</v>
      </c>
    </row>
    <row r="97" spans="1:18" s="575" customFormat="1" ht="39.75" customHeight="1" x14ac:dyDescent="0.25">
      <c r="A97" s="1072"/>
      <c r="B97" s="1072"/>
      <c r="C97" s="1072"/>
      <c r="D97" s="1072"/>
      <c r="E97" s="1072"/>
      <c r="F97" s="1072"/>
      <c r="G97" s="1072"/>
      <c r="H97" s="789" t="s">
        <v>66</v>
      </c>
      <c r="I97" s="789">
        <v>50</v>
      </c>
      <c r="J97" s="1072"/>
      <c r="K97" s="1072"/>
      <c r="L97" s="1072"/>
      <c r="M97" s="1098"/>
      <c r="N97" s="1014"/>
      <c r="O97" s="1014"/>
      <c r="P97" s="1014"/>
      <c r="Q97" s="1072"/>
      <c r="R97" s="1072"/>
    </row>
    <row r="98" spans="1:18" s="575" customFormat="1" ht="39.75" customHeight="1" x14ac:dyDescent="0.25">
      <c r="A98" s="1073"/>
      <c r="B98" s="1073"/>
      <c r="C98" s="1073"/>
      <c r="D98" s="1073"/>
      <c r="E98" s="1073"/>
      <c r="F98" s="1073"/>
      <c r="G98" s="1073"/>
      <c r="H98" s="789" t="s">
        <v>191</v>
      </c>
      <c r="I98" s="789">
        <v>30</v>
      </c>
      <c r="J98" s="1073"/>
      <c r="K98" s="1073"/>
      <c r="L98" s="1073"/>
      <c r="M98" s="1099"/>
      <c r="N98" s="1015"/>
      <c r="O98" s="1015"/>
      <c r="P98" s="1015"/>
      <c r="Q98" s="1073"/>
      <c r="R98" s="1073"/>
    </row>
    <row r="99" spans="1:18" s="18" customFormat="1" ht="27" customHeight="1" x14ac:dyDescent="0.25">
      <c r="A99" s="972">
        <v>29</v>
      </c>
      <c r="B99" s="975" t="s">
        <v>68</v>
      </c>
      <c r="C99" s="975">
        <v>1</v>
      </c>
      <c r="D99" s="975">
        <v>6</v>
      </c>
      <c r="E99" s="978" t="s">
        <v>69</v>
      </c>
      <c r="F99" s="976" t="s">
        <v>70</v>
      </c>
      <c r="G99" s="964" t="s">
        <v>190</v>
      </c>
      <c r="H99" s="50" t="s">
        <v>71</v>
      </c>
      <c r="I99" s="46">
        <v>1</v>
      </c>
      <c r="J99" s="975" t="s">
        <v>72</v>
      </c>
      <c r="K99" s="975" t="s">
        <v>42</v>
      </c>
      <c r="L99" s="975" t="s">
        <v>124</v>
      </c>
      <c r="M99" s="975" t="s">
        <v>42</v>
      </c>
      <c r="N99" s="1093">
        <v>84000</v>
      </c>
      <c r="O99" s="975" t="s">
        <v>42</v>
      </c>
      <c r="P99" s="1093">
        <v>84000</v>
      </c>
      <c r="Q99" s="975" t="s">
        <v>43</v>
      </c>
      <c r="R99" s="1094" t="s">
        <v>44</v>
      </c>
    </row>
    <row r="100" spans="1:18" s="18" customFormat="1" ht="24" customHeight="1" x14ac:dyDescent="0.25">
      <c r="A100" s="1091"/>
      <c r="B100" s="975"/>
      <c r="C100" s="975"/>
      <c r="D100" s="975"/>
      <c r="E100" s="995"/>
      <c r="F100" s="1092"/>
      <c r="G100" s="964"/>
      <c r="H100" s="51" t="s">
        <v>66</v>
      </c>
      <c r="I100" s="52">
        <v>35</v>
      </c>
      <c r="J100" s="975"/>
      <c r="K100" s="975"/>
      <c r="L100" s="975"/>
      <c r="M100" s="975"/>
      <c r="N100" s="1093"/>
      <c r="O100" s="975"/>
      <c r="P100" s="1093"/>
      <c r="Q100" s="975"/>
      <c r="R100" s="1095"/>
    </row>
    <row r="101" spans="1:18" s="18" customFormat="1" ht="38.25" customHeight="1" x14ac:dyDescent="0.25">
      <c r="A101" s="1091"/>
      <c r="B101" s="975"/>
      <c r="C101" s="975"/>
      <c r="D101" s="975"/>
      <c r="E101" s="995"/>
      <c r="F101" s="1092"/>
      <c r="G101" s="964"/>
      <c r="H101" s="47" t="s">
        <v>192</v>
      </c>
      <c r="I101" s="46">
        <v>25</v>
      </c>
      <c r="J101" s="975"/>
      <c r="K101" s="975"/>
      <c r="L101" s="975"/>
      <c r="M101" s="975"/>
      <c r="N101" s="1093"/>
      <c r="O101" s="975"/>
      <c r="P101" s="1093"/>
      <c r="Q101" s="975"/>
      <c r="R101" s="1095"/>
    </row>
    <row r="102" spans="1:18" s="18" customFormat="1" ht="38.25" customHeight="1" x14ac:dyDescent="0.25">
      <c r="A102" s="973"/>
      <c r="B102" s="975"/>
      <c r="C102" s="975"/>
      <c r="D102" s="975"/>
      <c r="E102" s="979"/>
      <c r="F102" s="977"/>
      <c r="G102" s="964"/>
      <c r="H102" s="15" t="s">
        <v>193</v>
      </c>
      <c r="I102" s="46">
        <v>25</v>
      </c>
      <c r="J102" s="975"/>
      <c r="K102" s="975"/>
      <c r="L102" s="975"/>
      <c r="M102" s="975"/>
      <c r="N102" s="1093"/>
      <c r="O102" s="975"/>
      <c r="P102" s="1093"/>
      <c r="Q102" s="975"/>
      <c r="R102" s="1096"/>
    </row>
    <row r="103" spans="1:18" s="13" customFormat="1" ht="96.75" customHeight="1" x14ac:dyDescent="0.25">
      <c r="A103" s="963">
        <v>30</v>
      </c>
      <c r="B103" s="1085">
        <v>6</v>
      </c>
      <c r="C103" s="1085">
        <v>5</v>
      </c>
      <c r="D103" s="1077">
        <v>4</v>
      </c>
      <c r="E103" s="1101" t="s">
        <v>194</v>
      </c>
      <c r="F103" s="1077" t="s">
        <v>195</v>
      </c>
      <c r="G103" s="1077" t="s">
        <v>181</v>
      </c>
      <c r="H103" s="26" t="s">
        <v>181</v>
      </c>
      <c r="I103" s="53" t="s">
        <v>39</v>
      </c>
      <c r="J103" s="1077" t="s">
        <v>196</v>
      </c>
      <c r="K103" s="1102" t="s">
        <v>42</v>
      </c>
      <c r="L103" s="1078" t="s">
        <v>124</v>
      </c>
      <c r="M103" s="1081" t="s">
        <v>42</v>
      </c>
      <c r="N103" s="1100">
        <v>98658.8</v>
      </c>
      <c r="O103" s="1081" t="s">
        <v>42</v>
      </c>
      <c r="P103" s="1100">
        <v>60000</v>
      </c>
      <c r="Q103" s="1101" t="s">
        <v>197</v>
      </c>
      <c r="R103" s="1077" t="s">
        <v>146</v>
      </c>
    </row>
    <row r="104" spans="1:18" s="13" customFormat="1" ht="200.25" customHeight="1" x14ac:dyDescent="0.25">
      <c r="A104" s="963"/>
      <c r="B104" s="1085"/>
      <c r="C104" s="1085"/>
      <c r="D104" s="1077"/>
      <c r="E104" s="1101"/>
      <c r="F104" s="1077"/>
      <c r="G104" s="1077"/>
      <c r="H104" s="26" t="s">
        <v>198</v>
      </c>
      <c r="I104" s="53" t="s">
        <v>199</v>
      </c>
      <c r="J104" s="1077"/>
      <c r="K104" s="1102"/>
      <c r="L104" s="1078"/>
      <c r="M104" s="1081"/>
      <c r="N104" s="1100"/>
      <c r="O104" s="1081"/>
      <c r="P104" s="1100"/>
      <c r="Q104" s="1101"/>
      <c r="R104" s="1077"/>
    </row>
    <row r="105" spans="1:18" s="13" customFormat="1" ht="52.5" customHeight="1" x14ac:dyDescent="0.25">
      <c r="A105" s="963">
        <v>31</v>
      </c>
      <c r="B105" s="1085">
        <v>1</v>
      </c>
      <c r="C105" s="1085">
        <v>1</v>
      </c>
      <c r="D105" s="1077">
        <v>6</v>
      </c>
      <c r="E105" s="1101" t="s">
        <v>200</v>
      </c>
      <c r="F105" s="1077" t="s">
        <v>201</v>
      </c>
      <c r="G105" s="1077" t="s">
        <v>202</v>
      </c>
      <c r="H105" s="26" t="s">
        <v>203</v>
      </c>
      <c r="I105" s="53" t="s">
        <v>204</v>
      </c>
      <c r="J105" s="1077" t="s">
        <v>205</v>
      </c>
      <c r="K105" s="1078" t="s">
        <v>42</v>
      </c>
      <c r="L105" s="1078" t="s">
        <v>124</v>
      </c>
      <c r="M105" s="1081" t="s">
        <v>42</v>
      </c>
      <c r="N105" s="1100">
        <v>57609.26</v>
      </c>
      <c r="O105" s="1081" t="s">
        <v>42</v>
      </c>
      <c r="P105" s="1103">
        <v>51959.26</v>
      </c>
      <c r="Q105" s="1077" t="s">
        <v>116</v>
      </c>
      <c r="R105" s="1077" t="s">
        <v>206</v>
      </c>
    </row>
    <row r="106" spans="1:18" s="13" customFormat="1" ht="59.25" customHeight="1" x14ac:dyDescent="0.25">
      <c r="A106" s="963"/>
      <c r="B106" s="1085"/>
      <c r="C106" s="1085"/>
      <c r="D106" s="1077"/>
      <c r="E106" s="1101"/>
      <c r="F106" s="1077"/>
      <c r="G106" s="1077"/>
      <c r="H106" s="26" t="s">
        <v>99</v>
      </c>
      <c r="I106" s="53" t="s">
        <v>207</v>
      </c>
      <c r="J106" s="1077"/>
      <c r="K106" s="1078"/>
      <c r="L106" s="1078"/>
      <c r="M106" s="1081"/>
      <c r="N106" s="1100"/>
      <c r="O106" s="1081"/>
      <c r="P106" s="1103"/>
      <c r="Q106" s="1077"/>
      <c r="R106" s="1077"/>
    </row>
    <row r="107" spans="1:18" s="13" customFormat="1" ht="35.25" customHeight="1" x14ac:dyDescent="0.25">
      <c r="A107" s="963"/>
      <c r="B107" s="1085"/>
      <c r="C107" s="1085"/>
      <c r="D107" s="1077"/>
      <c r="E107" s="1101"/>
      <c r="F107" s="1077"/>
      <c r="G107" s="1077"/>
      <c r="H107" s="26" t="s">
        <v>181</v>
      </c>
      <c r="I107" s="53" t="s">
        <v>39</v>
      </c>
      <c r="J107" s="1077"/>
      <c r="K107" s="1078"/>
      <c r="L107" s="1078"/>
      <c r="M107" s="1081"/>
      <c r="N107" s="1100"/>
      <c r="O107" s="1081"/>
      <c r="P107" s="1103"/>
      <c r="Q107" s="1077"/>
      <c r="R107" s="1077"/>
    </row>
    <row r="108" spans="1:18" s="13" customFormat="1" ht="48.75" customHeight="1" x14ac:dyDescent="0.25">
      <c r="A108" s="963"/>
      <c r="B108" s="1085"/>
      <c r="C108" s="1085"/>
      <c r="D108" s="1077"/>
      <c r="E108" s="1101"/>
      <c r="F108" s="1077"/>
      <c r="G108" s="1077"/>
      <c r="H108" s="26" t="s">
        <v>183</v>
      </c>
      <c r="I108" s="53" t="s">
        <v>207</v>
      </c>
      <c r="J108" s="1077"/>
      <c r="K108" s="1078"/>
      <c r="L108" s="1078"/>
      <c r="M108" s="1081"/>
      <c r="N108" s="1100"/>
      <c r="O108" s="1081"/>
      <c r="P108" s="1103"/>
      <c r="Q108" s="1077"/>
      <c r="R108" s="1077"/>
    </row>
    <row r="109" spans="1:18" s="13" customFormat="1" ht="42.75" customHeight="1" x14ac:dyDescent="0.25">
      <c r="A109" s="963"/>
      <c r="B109" s="1085"/>
      <c r="C109" s="1085"/>
      <c r="D109" s="1077"/>
      <c r="E109" s="1101"/>
      <c r="F109" s="1077"/>
      <c r="G109" s="1077"/>
      <c r="H109" s="26" t="s">
        <v>208</v>
      </c>
      <c r="I109" s="53" t="s">
        <v>39</v>
      </c>
      <c r="J109" s="1077"/>
      <c r="K109" s="1078"/>
      <c r="L109" s="1078"/>
      <c r="M109" s="1081"/>
      <c r="N109" s="1100"/>
      <c r="O109" s="1081"/>
      <c r="P109" s="1103"/>
      <c r="Q109" s="1077"/>
      <c r="R109" s="1077"/>
    </row>
    <row r="110" spans="1:18" s="13" customFormat="1" ht="54" customHeight="1" x14ac:dyDescent="0.25">
      <c r="A110" s="963"/>
      <c r="B110" s="1085"/>
      <c r="C110" s="1085"/>
      <c r="D110" s="1077"/>
      <c r="E110" s="1101"/>
      <c r="F110" s="1077"/>
      <c r="G110" s="1077"/>
      <c r="H110" s="26" t="s">
        <v>209</v>
      </c>
      <c r="I110" s="53" t="s">
        <v>210</v>
      </c>
      <c r="J110" s="1077"/>
      <c r="K110" s="1078"/>
      <c r="L110" s="1078"/>
      <c r="M110" s="1081"/>
      <c r="N110" s="1100"/>
      <c r="O110" s="1081"/>
      <c r="P110" s="1103"/>
      <c r="Q110" s="1077"/>
      <c r="R110" s="1077"/>
    </row>
    <row r="111" spans="1:18" s="13" customFormat="1" ht="55.5" customHeight="1" x14ac:dyDescent="0.25">
      <c r="A111" s="963">
        <v>32</v>
      </c>
      <c r="B111" s="1085">
        <v>2</v>
      </c>
      <c r="C111" s="1085">
        <v>1</v>
      </c>
      <c r="D111" s="1085">
        <v>6</v>
      </c>
      <c r="E111" s="1101" t="s">
        <v>211</v>
      </c>
      <c r="F111" s="1077" t="s">
        <v>212</v>
      </c>
      <c r="G111" s="1077" t="s">
        <v>213</v>
      </c>
      <c r="H111" s="26" t="s">
        <v>214</v>
      </c>
      <c r="I111" s="54">
        <v>75</v>
      </c>
      <c r="J111" s="1077" t="s">
        <v>215</v>
      </c>
      <c r="K111" s="1085" t="s">
        <v>42</v>
      </c>
      <c r="L111" s="1085" t="s">
        <v>124</v>
      </c>
      <c r="M111" s="1085" t="s">
        <v>42</v>
      </c>
      <c r="N111" s="1100">
        <v>181272.06</v>
      </c>
      <c r="O111" s="1085" t="s">
        <v>42</v>
      </c>
      <c r="P111" s="1100">
        <v>124391.2</v>
      </c>
      <c r="Q111" s="1101" t="s">
        <v>107</v>
      </c>
      <c r="R111" s="1105" t="s">
        <v>108</v>
      </c>
    </row>
    <row r="112" spans="1:18" s="13" customFormat="1" ht="63.75" customHeight="1" x14ac:dyDescent="0.25">
      <c r="A112" s="963"/>
      <c r="B112" s="1085"/>
      <c r="C112" s="1085"/>
      <c r="D112" s="1085"/>
      <c r="E112" s="1101"/>
      <c r="F112" s="1077"/>
      <c r="G112" s="1077"/>
      <c r="H112" s="55" t="s">
        <v>216</v>
      </c>
      <c r="I112" s="54">
        <f>40+22+56</f>
        <v>118</v>
      </c>
      <c r="J112" s="1077"/>
      <c r="K112" s="1085"/>
      <c r="L112" s="1085"/>
      <c r="M112" s="1085"/>
      <c r="N112" s="1100"/>
      <c r="O112" s="1085"/>
      <c r="P112" s="1100"/>
      <c r="Q112" s="1101"/>
      <c r="R112" s="1105"/>
    </row>
    <row r="113" spans="1:18" s="13" customFormat="1" ht="69" customHeight="1" x14ac:dyDescent="0.25">
      <c r="A113" s="963"/>
      <c r="B113" s="1085"/>
      <c r="C113" s="1085"/>
      <c r="D113" s="1085"/>
      <c r="E113" s="1101"/>
      <c r="F113" s="1077"/>
      <c r="G113" s="1077"/>
      <c r="H113" s="55" t="s">
        <v>110</v>
      </c>
      <c r="I113" s="54">
        <v>2</v>
      </c>
      <c r="J113" s="1077"/>
      <c r="K113" s="1085"/>
      <c r="L113" s="1085"/>
      <c r="M113" s="1085"/>
      <c r="N113" s="1100"/>
      <c r="O113" s="1085"/>
      <c r="P113" s="1100"/>
      <c r="Q113" s="1101"/>
      <c r="R113" s="1105"/>
    </row>
    <row r="114" spans="1:18" s="13" customFormat="1" ht="66.75" customHeight="1" x14ac:dyDescent="0.25">
      <c r="A114" s="963"/>
      <c r="B114" s="1085"/>
      <c r="C114" s="1085"/>
      <c r="D114" s="1085"/>
      <c r="E114" s="1101"/>
      <c r="F114" s="1077"/>
      <c r="G114" s="1077"/>
      <c r="H114" s="55" t="s">
        <v>111</v>
      </c>
      <c r="I114" s="54">
        <v>1</v>
      </c>
      <c r="J114" s="1077"/>
      <c r="K114" s="1085"/>
      <c r="L114" s="1085"/>
      <c r="M114" s="1085"/>
      <c r="N114" s="1100"/>
      <c r="O114" s="1085"/>
      <c r="P114" s="1100"/>
      <c r="Q114" s="1101"/>
      <c r="R114" s="1105"/>
    </row>
    <row r="115" spans="1:18" s="13" customFormat="1" ht="61.5" customHeight="1" x14ac:dyDescent="0.25">
      <c r="A115" s="963"/>
      <c r="B115" s="1085"/>
      <c r="C115" s="1085"/>
      <c r="D115" s="1085"/>
      <c r="E115" s="1101"/>
      <c r="F115" s="1077"/>
      <c r="G115" s="1077"/>
      <c r="H115" s="55" t="s">
        <v>99</v>
      </c>
      <c r="I115" s="54">
        <v>25</v>
      </c>
      <c r="J115" s="1077"/>
      <c r="K115" s="1085"/>
      <c r="L115" s="1085"/>
      <c r="M115" s="1085"/>
      <c r="N115" s="1100"/>
      <c r="O115" s="1085"/>
      <c r="P115" s="1100"/>
      <c r="Q115" s="1101"/>
      <c r="R115" s="1105"/>
    </row>
    <row r="116" spans="1:18" s="13" customFormat="1" ht="141" customHeight="1" x14ac:dyDescent="0.25">
      <c r="A116" s="963"/>
      <c r="B116" s="1085"/>
      <c r="C116" s="1085"/>
      <c r="D116" s="1085"/>
      <c r="E116" s="1101"/>
      <c r="F116" s="1077"/>
      <c r="G116" s="1077"/>
      <c r="H116" s="55" t="s">
        <v>98</v>
      </c>
      <c r="I116" s="54">
        <v>1</v>
      </c>
      <c r="J116" s="1077"/>
      <c r="K116" s="1085"/>
      <c r="L116" s="1085"/>
      <c r="M116" s="1085"/>
      <c r="N116" s="1100"/>
      <c r="O116" s="1085"/>
      <c r="P116" s="1100"/>
      <c r="Q116" s="1101"/>
      <c r="R116" s="1105"/>
    </row>
    <row r="117" spans="1:18" s="13" customFormat="1" ht="54" customHeight="1" x14ac:dyDescent="0.25">
      <c r="A117" s="963">
        <v>33</v>
      </c>
      <c r="B117" s="1085">
        <v>3</v>
      </c>
      <c r="C117" s="1085">
        <v>1</v>
      </c>
      <c r="D117" s="1085">
        <v>6</v>
      </c>
      <c r="E117" s="1101" t="s">
        <v>217</v>
      </c>
      <c r="F117" s="1077" t="s">
        <v>218</v>
      </c>
      <c r="G117" s="1077" t="s">
        <v>219</v>
      </c>
      <c r="H117" s="54" t="s">
        <v>176</v>
      </c>
      <c r="I117" s="54">
        <v>1</v>
      </c>
      <c r="J117" s="1077" t="s">
        <v>220</v>
      </c>
      <c r="K117" s="1085" t="s">
        <v>42</v>
      </c>
      <c r="L117" s="1085" t="s">
        <v>124</v>
      </c>
      <c r="M117" s="1085" t="s">
        <v>42</v>
      </c>
      <c r="N117" s="1100">
        <v>59412.45</v>
      </c>
      <c r="O117" s="1085" t="s">
        <v>42</v>
      </c>
      <c r="P117" s="1100">
        <v>53940.21</v>
      </c>
      <c r="Q117" s="1101" t="s">
        <v>95</v>
      </c>
      <c r="R117" s="1077" t="s">
        <v>96</v>
      </c>
    </row>
    <row r="118" spans="1:18" s="13" customFormat="1" ht="46.5" customHeight="1" x14ac:dyDescent="0.25">
      <c r="A118" s="963"/>
      <c r="B118" s="1085"/>
      <c r="C118" s="1085"/>
      <c r="D118" s="1085"/>
      <c r="E118" s="1101"/>
      <c r="F118" s="1077"/>
      <c r="G118" s="1077"/>
      <c r="H118" s="26" t="s">
        <v>221</v>
      </c>
      <c r="I118" s="54">
        <v>30</v>
      </c>
      <c r="J118" s="1077"/>
      <c r="K118" s="1085"/>
      <c r="L118" s="1085"/>
      <c r="M118" s="1085"/>
      <c r="N118" s="1100"/>
      <c r="O118" s="1085"/>
      <c r="P118" s="1100"/>
      <c r="Q118" s="1101"/>
      <c r="R118" s="1077"/>
    </row>
    <row r="119" spans="1:18" s="13" customFormat="1" ht="37.5" customHeight="1" x14ac:dyDescent="0.25">
      <c r="A119" s="963"/>
      <c r="B119" s="1085"/>
      <c r="C119" s="1085"/>
      <c r="D119" s="1085"/>
      <c r="E119" s="1101"/>
      <c r="F119" s="1077"/>
      <c r="G119" s="1077"/>
      <c r="H119" s="26" t="s">
        <v>208</v>
      </c>
      <c r="I119" s="54">
        <v>1</v>
      </c>
      <c r="J119" s="1077"/>
      <c r="K119" s="1085"/>
      <c r="L119" s="1085"/>
      <c r="M119" s="1085"/>
      <c r="N119" s="1100"/>
      <c r="O119" s="1085"/>
      <c r="P119" s="1100"/>
      <c r="Q119" s="1101"/>
      <c r="R119" s="1077"/>
    </row>
    <row r="120" spans="1:18" s="13" customFormat="1" ht="47.25" customHeight="1" x14ac:dyDescent="0.25">
      <c r="A120" s="963"/>
      <c r="B120" s="1085"/>
      <c r="C120" s="1085"/>
      <c r="D120" s="1085"/>
      <c r="E120" s="1101"/>
      <c r="F120" s="1077"/>
      <c r="G120" s="1077"/>
      <c r="H120" s="26" t="s">
        <v>209</v>
      </c>
      <c r="I120" s="54">
        <v>116</v>
      </c>
      <c r="J120" s="1077"/>
      <c r="K120" s="1085"/>
      <c r="L120" s="1085"/>
      <c r="M120" s="1085"/>
      <c r="N120" s="1100"/>
      <c r="O120" s="1085"/>
      <c r="P120" s="1100"/>
      <c r="Q120" s="1101"/>
      <c r="R120" s="1077"/>
    </row>
    <row r="121" spans="1:18" s="13" customFormat="1" ht="54.75" customHeight="1" x14ac:dyDescent="0.25">
      <c r="A121" s="963"/>
      <c r="B121" s="1085"/>
      <c r="C121" s="1085"/>
      <c r="D121" s="1085"/>
      <c r="E121" s="1101"/>
      <c r="F121" s="1077"/>
      <c r="G121" s="1077"/>
      <c r="H121" s="26" t="s">
        <v>222</v>
      </c>
      <c r="I121" s="54">
        <v>1</v>
      </c>
      <c r="J121" s="1077"/>
      <c r="K121" s="1085"/>
      <c r="L121" s="1085"/>
      <c r="M121" s="1085"/>
      <c r="N121" s="1100"/>
      <c r="O121" s="1085"/>
      <c r="P121" s="1100"/>
      <c r="Q121" s="1101"/>
      <c r="R121" s="1077"/>
    </row>
    <row r="122" spans="1:18" s="13" customFormat="1" ht="409.5" customHeight="1" x14ac:dyDescent="0.25">
      <c r="A122" s="48">
        <v>34</v>
      </c>
      <c r="B122" s="54">
        <v>3</v>
      </c>
      <c r="C122" s="54">
        <v>1</v>
      </c>
      <c r="D122" s="54">
        <v>6</v>
      </c>
      <c r="E122" s="27" t="s">
        <v>128</v>
      </c>
      <c r="F122" s="27" t="s">
        <v>223</v>
      </c>
      <c r="G122" s="54" t="s">
        <v>130</v>
      </c>
      <c r="H122" s="26" t="s">
        <v>131</v>
      </c>
      <c r="I122" s="54">
        <v>10</v>
      </c>
      <c r="J122" s="56" t="s">
        <v>224</v>
      </c>
      <c r="K122" s="54" t="s">
        <v>42</v>
      </c>
      <c r="L122" s="54" t="s">
        <v>124</v>
      </c>
      <c r="M122" s="54" t="s">
        <v>42</v>
      </c>
      <c r="N122" s="41">
        <v>164900</v>
      </c>
      <c r="O122" s="54" t="s">
        <v>42</v>
      </c>
      <c r="P122" s="57">
        <v>73300</v>
      </c>
      <c r="Q122" s="26" t="s">
        <v>225</v>
      </c>
      <c r="R122" s="26" t="s">
        <v>134</v>
      </c>
    </row>
    <row r="123" spans="1:18" s="13" customFormat="1" ht="134.25" customHeight="1" x14ac:dyDescent="0.25">
      <c r="A123" s="963">
        <v>35</v>
      </c>
      <c r="B123" s="1106">
        <v>1</v>
      </c>
      <c r="C123" s="1106">
        <v>1</v>
      </c>
      <c r="D123" s="1106">
        <v>9</v>
      </c>
      <c r="E123" s="1101" t="s">
        <v>226</v>
      </c>
      <c r="F123" s="1104" t="s">
        <v>227</v>
      </c>
      <c r="G123" s="1104" t="s">
        <v>228</v>
      </c>
      <c r="H123" s="43" t="s">
        <v>229</v>
      </c>
      <c r="I123" s="58">
        <v>1</v>
      </c>
      <c r="J123" s="1104" t="s">
        <v>230</v>
      </c>
      <c r="K123" s="1104" t="s">
        <v>42</v>
      </c>
      <c r="L123" s="1104" t="s">
        <v>124</v>
      </c>
      <c r="M123" s="1104" t="s">
        <v>42</v>
      </c>
      <c r="N123" s="1104">
        <v>46707.12</v>
      </c>
      <c r="O123" s="1104" t="s">
        <v>42</v>
      </c>
      <c r="P123" s="1104">
        <v>41983.92</v>
      </c>
      <c r="Q123" s="1104" t="s">
        <v>95</v>
      </c>
      <c r="R123" s="1104" t="s">
        <v>96</v>
      </c>
    </row>
    <row r="124" spans="1:18" s="13" customFormat="1" ht="36.75" customHeight="1" x14ac:dyDescent="0.25">
      <c r="A124" s="963"/>
      <c r="B124" s="1106"/>
      <c r="C124" s="1106"/>
      <c r="D124" s="1106"/>
      <c r="E124" s="1101"/>
      <c r="F124" s="1104"/>
      <c r="G124" s="1104"/>
      <c r="H124" s="46" t="s">
        <v>221</v>
      </c>
      <c r="I124" s="58">
        <v>160</v>
      </c>
      <c r="J124" s="1104"/>
      <c r="K124" s="1104"/>
      <c r="L124" s="1104"/>
      <c r="M124" s="1104"/>
      <c r="N124" s="1104"/>
      <c r="O124" s="1104"/>
      <c r="P124" s="1104"/>
      <c r="Q124" s="1104"/>
      <c r="R124" s="1104"/>
    </row>
    <row r="125" spans="1:18" s="13" customFormat="1" ht="72.75" customHeight="1" x14ac:dyDescent="0.25">
      <c r="A125" s="963"/>
      <c r="B125" s="1106"/>
      <c r="C125" s="1106"/>
      <c r="D125" s="1106"/>
      <c r="E125" s="1101"/>
      <c r="F125" s="1104"/>
      <c r="G125" s="1104"/>
      <c r="H125" s="46" t="s">
        <v>231</v>
      </c>
      <c r="I125" s="58">
        <v>1</v>
      </c>
      <c r="J125" s="1104"/>
      <c r="K125" s="1104"/>
      <c r="L125" s="1104"/>
      <c r="M125" s="1104"/>
      <c r="N125" s="1104"/>
      <c r="O125" s="1104"/>
      <c r="P125" s="1104"/>
      <c r="Q125" s="1104"/>
      <c r="R125" s="1104"/>
    </row>
    <row r="126" spans="1:18" s="13" customFormat="1" ht="49.5" customHeight="1" x14ac:dyDescent="0.25">
      <c r="A126" s="963"/>
      <c r="B126" s="1106"/>
      <c r="C126" s="1106"/>
      <c r="D126" s="1106"/>
      <c r="E126" s="1101"/>
      <c r="F126" s="1104"/>
      <c r="G126" s="1104"/>
      <c r="H126" s="46" t="s">
        <v>232</v>
      </c>
      <c r="I126" s="58">
        <v>160</v>
      </c>
      <c r="J126" s="1104"/>
      <c r="K126" s="1104"/>
      <c r="L126" s="1104"/>
      <c r="M126" s="1104"/>
      <c r="N126" s="1104"/>
      <c r="O126" s="1104"/>
      <c r="P126" s="1104"/>
      <c r="Q126" s="1104"/>
      <c r="R126" s="1104"/>
    </row>
    <row r="127" spans="1:18" s="13" customFormat="1" ht="51" customHeight="1" x14ac:dyDescent="0.25">
      <c r="A127" s="963">
        <v>36</v>
      </c>
      <c r="B127" s="1106">
        <v>1</v>
      </c>
      <c r="C127" s="1106">
        <v>5</v>
      </c>
      <c r="D127" s="1106">
        <v>11</v>
      </c>
      <c r="E127" s="1101" t="s">
        <v>233</v>
      </c>
      <c r="F127" s="1104" t="s">
        <v>234</v>
      </c>
      <c r="G127" s="1104" t="s">
        <v>235</v>
      </c>
      <c r="H127" s="43" t="s">
        <v>203</v>
      </c>
      <c r="I127" s="58">
        <v>1</v>
      </c>
      <c r="J127" s="1104" t="s">
        <v>236</v>
      </c>
      <c r="K127" s="1104" t="s">
        <v>42</v>
      </c>
      <c r="L127" s="1104" t="s">
        <v>73</v>
      </c>
      <c r="M127" s="1104" t="s">
        <v>42</v>
      </c>
      <c r="N127" s="1113">
        <v>32832.400000000001</v>
      </c>
      <c r="O127" s="1104" t="s">
        <v>42</v>
      </c>
      <c r="P127" s="1104">
        <v>29126.400000000001</v>
      </c>
      <c r="Q127" s="1104" t="s">
        <v>95</v>
      </c>
      <c r="R127" s="1104" t="s">
        <v>96</v>
      </c>
    </row>
    <row r="128" spans="1:18" s="13" customFormat="1" ht="92.25" customHeight="1" x14ac:dyDescent="0.25">
      <c r="A128" s="963"/>
      <c r="B128" s="1106"/>
      <c r="C128" s="1106"/>
      <c r="D128" s="1106"/>
      <c r="E128" s="1101"/>
      <c r="F128" s="1104"/>
      <c r="G128" s="1104"/>
      <c r="H128" s="43" t="s">
        <v>99</v>
      </c>
      <c r="I128" s="58">
        <v>70</v>
      </c>
      <c r="J128" s="1104"/>
      <c r="K128" s="1104"/>
      <c r="L128" s="1104"/>
      <c r="M128" s="1104"/>
      <c r="N128" s="1113"/>
      <c r="O128" s="1104"/>
      <c r="P128" s="1104"/>
      <c r="Q128" s="1104"/>
      <c r="R128" s="1104"/>
    </row>
    <row r="129" spans="1:18" s="13" customFormat="1" ht="213" customHeight="1" x14ac:dyDescent="0.25">
      <c r="A129" s="963"/>
      <c r="B129" s="1106"/>
      <c r="C129" s="1106"/>
      <c r="D129" s="1106"/>
      <c r="E129" s="1101"/>
      <c r="F129" s="1104"/>
      <c r="G129" s="1104"/>
      <c r="H129" s="43" t="s">
        <v>208</v>
      </c>
      <c r="I129" s="58">
        <v>1</v>
      </c>
      <c r="J129" s="1104"/>
      <c r="K129" s="1104"/>
      <c r="L129" s="1104"/>
      <c r="M129" s="1104"/>
      <c r="N129" s="1113"/>
      <c r="O129" s="1104"/>
      <c r="P129" s="1104"/>
      <c r="Q129" s="1104"/>
      <c r="R129" s="1104"/>
    </row>
    <row r="130" spans="1:18" s="13" customFormat="1" ht="137.25" customHeight="1" x14ac:dyDescent="0.25">
      <c r="A130" s="963"/>
      <c r="B130" s="1106"/>
      <c r="C130" s="1106"/>
      <c r="D130" s="1106"/>
      <c r="E130" s="1101"/>
      <c r="F130" s="1104"/>
      <c r="G130" s="1104"/>
      <c r="H130" s="43" t="s">
        <v>209</v>
      </c>
      <c r="I130" s="58">
        <v>140</v>
      </c>
      <c r="J130" s="1104"/>
      <c r="K130" s="1104"/>
      <c r="L130" s="1104"/>
      <c r="M130" s="1104"/>
      <c r="N130" s="1113"/>
      <c r="O130" s="1104"/>
      <c r="P130" s="1104"/>
      <c r="Q130" s="1104"/>
      <c r="R130" s="1104"/>
    </row>
    <row r="131" spans="1:18" s="13" customFormat="1" ht="122.25" customHeight="1" x14ac:dyDescent="0.25">
      <c r="A131" s="963">
        <v>37</v>
      </c>
      <c r="B131" s="1106">
        <v>1</v>
      </c>
      <c r="C131" s="1106">
        <v>3</v>
      </c>
      <c r="D131" s="1106">
        <v>13</v>
      </c>
      <c r="E131" s="1101" t="s">
        <v>237</v>
      </c>
      <c r="F131" s="1104" t="s">
        <v>238</v>
      </c>
      <c r="G131" s="1104" t="s">
        <v>239</v>
      </c>
      <c r="H131" s="43" t="s">
        <v>176</v>
      </c>
      <c r="I131" s="58">
        <v>1</v>
      </c>
      <c r="J131" s="1104" t="s">
        <v>240</v>
      </c>
      <c r="K131" s="1104" t="s">
        <v>42</v>
      </c>
      <c r="L131" s="1104" t="s">
        <v>124</v>
      </c>
      <c r="M131" s="1104" t="s">
        <v>42</v>
      </c>
      <c r="N131" s="1104">
        <v>39285.629999999997</v>
      </c>
      <c r="O131" s="1104" t="s">
        <v>42</v>
      </c>
      <c r="P131" s="1104">
        <v>34817.360000000001</v>
      </c>
      <c r="Q131" s="1104" t="s">
        <v>241</v>
      </c>
      <c r="R131" s="1104" t="s">
        <v>242</v>
      </c>
    </row>
    <row r="132" spans="1:18" s="13" customFormat="1" ht="69.75" customHeight="1" x14ac:dyDescent="0.25">
      <c r="A132" s="963"/>
      <c r="B132" s="1106"/>
      <c r="C132" s="1106"/>
      <c r="D132" s="1106"/>
      <c r="E132" s="1101"/>
      <c r="F132" s="1104"/>
      <c r="G132" s="1104"/>
      <c r="H132" s="43" t="s">
        <v>221</v>
      </c>
      <c r="I132" s="58">
        <v>120</v>
      </c>
      <c r="J132" s="1104"/>
      <c r="K132" s="1104"/>
      <c r="L132" s="1104"/>
      <c r="M132" s="1104"/>
      <c r="N132" s="1104"/>
      <c r="O132" s="1104"/>
      <c r="P132" s="1104"/>
      <c r="Q132" s="1104"/>
      <c r="R132" s="1104"/>
    </row>
    <row r="133" spans="1:18" s="13" customFormat="1" ht="102" customHeight="1" x14ac:dyDescent="0.25">
      <c r="A133" s="963"/>
      <c r="B133" s="1106"/>
      <c r="C133" s="1106"/>
      <c r="D133" s="1106"/>
      <c r="E133" s="1101"/>
      <c r="F133" s="1104"/>
      <c r="G133" s="1104"/>
      <c r="H133" s="43" t="s">
        <v>243</v>
      </c>
      <c r="I133" s="58">
        <v>360</v>
      </c>
      <c r="J133" s="1104"/>
      <c r="K133" s="1104"/>
      <c r="L133" s="1104"/>
      <c r="M133" s="1104"/>
      <c r="N133" s="1104"/>
      <c r="O133" s="1104"/>
      <c r="P133" s="1104"/>
      <c r="Q133" s="1104"/>
      <c r="R133" s="1104"/>
    </row>
    <row r="134" spans="1:18" s="13" customFormat="1" ht="148.5" customHeight="1" x14ac:dyDescent="0.25">
      <c r="A134" s="963">
        <v>38</v>
      </c>
      <c r="B134" s="1106">
        <v>1</v>
      </c>
      <c r="C134" s="1106">
        <v>1</v>
      </c>
      <c r="D134" s="1106">
        <v>13</v>
      </c>
      <c r="E134" s="1106" t="s">
        <v>244</v>
      </c>
      <c r="F134" s="1104" t="s">
        <v>245</v>
      </c>
      <c r="G134" s="1104" t="s">
        <v>203</v>
      </c>
      <c r="H134" s="43" t="s">
        <v>98</v>
      </c>
      <c r="I134" s="58">
        <v>8</v>
      </c>
      <c r="J134" s="1104" t="s">
        <v>246</v>
      </c>
      <c r="K134" s="1104" t="s">
        <v>42</v>
      </c>
      <c r="L134" s="1104" t="s">
        <v>124</v>
      </c>
      <c r="M134" s="1104" t="s">
        <v>42</v>
      </c>
      <c r="N134" s="1107">
        <v>19863.8</v>
      </c>
      <c r="O134" s="1104" t="s">
        <v>42</v>
      </c>
      <c r="P134" s="1103">
        <v>17281.5</v>
      </c>
      <c r="Q134" s="1104" t="s">
        <v>153</v>
      </c>
      <c r="R134" s="1104" t="s">
        <v>154</v>
      </c>
    </row>
    <row r="135" spans="1:18" s="13" customFormat="1" ht="133.5" customHeight="1" x14ac:dyDescent="0.25">
      <c r="A135" s="963"/>
      <c r="B135" s="1106"/>
      <c r="C135" s="1106"/>
      <c r="D135" s="1106"/>
      <c r="E135" s="1106"/>
      <c r="F135" s="1104"/>
      <c r="G135" s="1104"/>
      <c r="H135" s="43" t="s">
        <v>247</v>
      </c>
      <c r="I135" s="58">
        <v>240</v>
      </c>
      <c r="J135" s="1104"/>
      <c r="K135" s="1104"/>
      <c r="L135" s="1104"/>
      <c r="M135" s="1104"/>
      <c r="N135" s="1107"/>
      <c r="O135" s="1104"/>
      <c r="P135" s="1103"/>
      <c r="Q135" s="1104"/>
      <c r="R135" s="1104"/>
    </row>
    <row r="136" spans="1:18" s="575" customFormat="1" ht="352.5" customHeight="1" x14ac:dyDescent="0.25">
      <c r="A136" s="790">
        <v>39</v>
      </c>
      <c r="B136" s="790">
        <v>3</v>
      </c>
      <c r="C136" s="790">
        <v>1.3</v>
      </c>
      <c r="D136" s="790">
        <v>13</v>
      </c>
      <c r="E136" s="789" t="s">
        <v>248</v>
      </c>
      <c r="F136" s="59" t="s">
        <v>249</v>
      </c>
      <c r="G136" s="790" t="s">
        <v>250</v>
      </c>
      <c r="H136" s="789" t="s">
        <v>251</v>
      </c>
      <c r="I136" s="790">
        <v>1</v>
      </c>
      <c r="J136" s="789" t="s">
        <v>252</v>
      </c>
      <c r="K136" s="790" t="s">
        <v>42</v>
      </c>
      <c r="L136" s="790" t="s">
        <v>124</v>
      </c>
      <c r="M136" s="790" t="s">
        <v>42</v>
      </c>
      <c r="N136" s="788">
        <v>90916.92</v>
      </c>
      <c r="O136" s="790" t="s">
        <v>42</v>
      </c>
      <c r="P136" s="790">
        <f>23443.56-175.36</f>
        <v>23268.2</v>
      </c>
      <c r="Q136" s="789" t="s">
        <v>253</v>
      </c>
      <c r="R136" s="789" t="s">
        <v>254</v>
      </c>
    </row>
    <row r="137" spans="1:18" s="13" customFormat="1" ht="186.75" customHeight="1" x14ac:dyDescent="0.25">
      <c r="A137" s="963">
        <v>40</v>
      </c>
      <c r="B137" s="1085">
        <v>2</v>
      </c>
      <c r="C137" s="1085">
        <v>1.3</v>
      </c>
      <c r="D137" s="1085">
        <v>13</v>
      </c>
      <c r="E137" s="1101" t="s">
        <v>255</v>
      </c>
      <c r="F137" s="1077" t="s">
        <v>256</v>
      </c>
      <c r="G137" s="1077" t="s">
        <v>257</v>
      </c>
      <c r="H137" s="26" t="s">
        <v>98</v>
      </c>
      <c r="I137" s="54">
        <v>4</v>
      </c>
      <c r="J137" s="1077" t="s">
        <v>258</v>
      </c>
      <c r="K137" s="1085" t="s">
        <v>42</v>
      </c>
      <c r="L137" s="1085" t="s">
        <v>124</v>
      </c>
      <c r="M137" s="1085" t="s">
        <v>42</v>
      </c>
      <c r="N137" s="1100">
        <v>31646</v>
      </c>
      <c r="O137" s="1085" t="s">
        <v>42</v>
      </c>
      <c r="P137" s="1100">
        <v>24600</v>
      </c>
      <c r="Q137" s="1077" t="s">
        <v>259</v>
      </c>
      <c r="R137" s="1077" t="s">
        <v>260</v>
      </c>
    </row>
    <row r="138" spans="1:18" s="13" customFormat="1" ht="45" customHeight="1" x14ac:dyDescent="0.25">
      <c r="A138" s="963"/>
      <c r="B138" s="1085"/>
      <c r="C138" s="1085"/>
      <c r="D138" s="1085"/>
      <c r="E138" s="1101"/>
      <c r="F138" s="1077"/>
      <c r="G138" s="1077"/>
      <c r="H138" s="26" t="s">
        <v>99</v>
      </c>
      <c r="I138" s="54">
        <v>30</v>
      </c>
      <c r="J138" s="1077"/>
      <c r="K138" s="1085"/>
      <c r="L138" s="1085"/>
      <c r="M138" s="1085"/>
      <c r="N138" s="1100"/>
      <c r="O138" s="1085"/>
      <c r="P138" s="1100"/>
      <c r="Q138" s="1077"/>
      <c r="R138" s="1077"/>
    </row>
    <row r="139" spans="1:18" s="13" customFormat="1" ht="123" customHeight="1" x14ac:dyDescent="0.25">
      <c r="A139" s="963"/>
      <c r="B139" s="1085"/>
      <c r="C139" s="1085"/>
      <c r="D139" s="1085"/>
      <c r="E139" s="1101"/>
      <c r="F139" s="1077"/>
      <c r="G139" s="1077"/>
      <c r="H139" s="26" t="s">
        <v>261</v>
      </c>
      <c r="I139" s="54">
        <v>10</v>
      </c>
      <c r="J139" s="1077"/>
      <c r="K139" s="1085"/>
      <c r="L139" s="1085"/>
      <c r="M139" s="1085"/>
      <c r="N139" s="1100"/>
      <c r="O139" s="1085"/>
      <c r="P139" s="1100"/>
      <c r="Q139" s="1077"/>
      <c r="R139" s="1077"/>
    </row>
    <row r="142" spans="1:18" x14ac:dyDescent="0.25">
      <c r="M142" s="1108" t="s">
        <v>262</v>
      </c>
      <c r="N142" s="1109"/>
      <c r="O142" s="1110" t="s">
        <v>263</v>
      </c>
      <c r="P142" s="1110"/>
    </row>
    <row r="143" spans="1:18" x14ac:dyDescent="0.25">
      <c r="M143" s="60" t="s">
        <v>264</v>
      </c>
      <c r="N143" s="60" t="s">
        <v>265</v>
      </c>
      <c r="O143" s="60" t="s">
        <v>264</v>
      </c>
      <c r="P143" s="60" t="s">
        <v>265</v>
      </c>
    </row>
    <row r="144" spans="1:18" x14ac:dyDescent="0.25">
      <c r="M144" s="65">
        <v>21</v>
      </c>
      <c r="N144" s="66">
        <v>582000</v>
      </c>
      <c r="O144" s="65">
        <v>19</v>
      </c>
      <c r="P144" s="66">
        <v>855064.7</v>
      </c>
    </row>
  </sheetData>
  <mergeCells count="623">
    <mergeCell ref="O72:O73"/>
    <mergeCell ref="P72:P73"/>
    <mergeCell ref="Q72:Q73"/>
    <mergeCell ref="R72:R73"/>
    <mergeCell ref="L74:L76"/>
    <mergeCell ref="M74:M76"/>
    <mergeCell ref="B77:B79"/>
    <mergeCell ref="Q77:Q79"/>
    <mergeCell ref="R77:R79"/>
    <mergeCell ref="N74:N76"/>
    <mergeCell ref="O74:O76"/>
    <mergeCell ref="P74:P76"/>
    <mergeCell ref="Q74:Q76"/>
    <mergeCell ref="N77:N79"/>
    <mergeCell ref="O77:O79"/>
    <mergeCell ref="P77:P79"/>
    <mergeCell ref="C77:C79"/>
    <mergeCell ref="D77:D79"/>
    <mergeCell ref="E77:E79"/>
    <mergeCell ref="F77:F79"/>
    <mergeCell ref="G77:G79"/>
    <mergeCell ref="J77:J79"/>
    <mergeCell ref="K77:K79"/>
    <mergeCell ref="L77:L79"/>
    <mergeCell ref="L80:L84"/>
    <mergeCell ref="M80:M84"/>
    <mergeCell ref="N80:N84"/>
    <mergeCell ref="A85:A86"/>
    <mergeCell ref="A89:A90"/>
    <mergeCell ref="A91:A92"/>
    <mergeCell ref="A96:A98"/>
    <mergeCell ref="R91:R92"/>
    <mergeCell ref="C80:C84"/>
    <mergeCell ref="D80:D84"/>
    <mergeCell ref="E80:E84"/>
    <mergeCell ref="F80:F84"/>
    <mergeCell ref="O80:O84"/>
    <mergeCell ref="P80:P84"/>
    <mergeCell ref="Q80:Q84"/>
    <mergeCell ref="R80:R84"/>
    <mergeCell ref="H82:H84"/>
    <mergeCell ref="I82:I84"/>
    <mergeCell ref="G80:G84"/>
    <mergeCell ref="J80:J84"/>
    <mergeCell ref="O87:O88"/>
    <mergeCell ref="P87:P88"/>
    <mergeCell ref="Q87:Q88"/>
    <mergeCell ref="L87:L88"/>
    <mergeCell ref="M87:M88"/>
    <mergeCell ref="R74:R76"/>
    <mergeCell ref="Q137:Q139"/>
    <mergeCell ref="R137:R139"/>
    <mergeCell ref="G134:G135"/>
    <mergeCell ref="J134:J135"/>
    <mergeCell ref="K134:K135"/>
    <mergeCell ref="O131:O133"/>
    <mergeCell ref="P131:P133"/>
    <mergeCell ref="Q131:Q133"/>
    <mergeCell ref="R131:R133"/>
    <mergeCell ref="L131:L133"/>
    <mergeCell ref="M131:M133"/>
    <mergeCell ref="N131:N133"/>
    <mergeCell ref="O134:O135"/>
    <mergeCell ref="P134:P135"/>
    <mergeCell ref="Q134:Q135"/>
    <mergeCell ref="R134:R135"/>
    <mergeCell ref="L134:L135"/>
    <mergeCell ref="M134:M135"/>
    <mergeCell ref="Q123:Q126"/>
    <mergeCell ref="R123:R126"/>
    <mergeCell ref="K80:K84"/>
    <mergeCell ref="N127:N130"/>
    <mergeCell ref="M142:N142"/>
    <mergeCell ref="O142:P142"/>
    <mergeCell ref="G137:G139"/>
    <mergeCell ref="J137:J139"/>
    <mergeCell ref="K137:K139"/>
    <mergeCell ref="L137:L139"/>
    <mergeCell ref="M137:M139"/>
    <mergeCell ref="N137:N139"/>
    <mergeCell ref="N87:N88"/>
    <mergeCell ref="L96:L98"/>
    <mergeCell ref="G89:G90"/>
    <mergeCell ref="M89:M90"/>
    <mergeCell ref="N89:N90"/>
    <mergeCell ref="L93:L95"/>
    <mergeCell ref="M93:M95"/>
    <mergeCell ref="N93:N95"/>
    <mergeCell ref="J89:J90"/>
    <mergeCell ref="K89:K90"/>
    <mergeCell ref="L89:L90"/>
    <mergeCell ref="O91:O92"/>
    <mergeCell ref="P91:P92"/>
    <mergeCell ref="O123:O126"/>
    <mergeCell ref="P123:P126"/>
    <mergeCell ref="L123:L126"/>
    <mergeCell ref="A137:A139"/>
    <mergeCell ref="B137:B139"/>
    <mergeCell ref="C137:C139"/>
    <mergeCell ref="D137:D139"/>
    <mergeCell ref="E137:E139"/>
    <mergeCell ref="F137:F139"/>
    <mergeCell ref="O137:O139"/>
    <mergeCell ref="P137:P139"/>
    <mergeCell ref="A131:A133"/>
    <mergeCell ref="B131:B133"/>
    <mergeCell ref="C131:C133"/>
    <mergeCell ref="D131:D133"/>
    <mergeCell ref="E131:E133"/>
    <mergeCell ref="F131:F133"/>
    <mergeCell ref="A134:A135"/>
    <mergeCell ref="B134:B135"/>
    <mergeCell ref="C134:C135"/>
    <mergeCell ref="D134:D135"/>
    <mergeCell ref="E134:E135"/>
    <mergeCell ref="F134:F135"/>
    <mergeCell ref="N134:N135"/>
    <mergeCell ref="G131:G133"/>
    <mergeCell ref="J131:J133"/>
    <mergeCell ref="K131:K133"/>
    <mergeCell ref="P111:P116"/>
    <mergeCell ref="Q111:Q116"/>
    <mergeCell ref="R111:R116"/>
    <mergeCell ref="L111:L116"/>
    <mergeCell ref="M111:M116"/>
    <mergeCell ref="N111:N116"/>
    <mergeCell ref="O117:O121"/>
    <mergeCell ref="P117:P121"/>
    <mergeCell ref="Q117:Q121"/>
    <mergeCell ref="R117:R121"/>
    <mergeCell ref="L117:L121"/>
    <mergeCell ref="M117:M121"/>
    <mergeCell ref="N117:N121"/>
    <mergeCell ref="P127:P130"/>
    <mergeCell ref="Q127:Q130"/>
    <mergeCell ref="R127:R130"/>
    <mergeCell ref="L127:L130"/>
    <mergeCell ref="M127:M130"/>
    <mergeCell ref="A117:A121"/>
    <mergeCell ref="B117:B121"/>
    <mergeCell ref="C117:C121"/>
    <mergeCell ref="D117:D121"/>
    <mergeCell ref="E117:E121"/>
    <mergeCell ref="F117:F121"/>
    <mergeCell ref="G117:G121"/>
    <mergeCell ref="J117:J121"/>
    <mergeCell ref="K117:K121"/>
    <mergeCell ref="A127:A130"/>
    <mergeCell ref="B127:B130"/>
    <mergeCell ref="C127:C130"/>
    <mergeCell ref="D127:D130"/>
    <mergeCell ref="E127:E130"/>
    <mergeCell ref="F127:F130"/>
    <mergeCell ref="G123:G126"/>
    <mergeCell ref="J123:J126"/>
    <mergeCell ref="K123:K126"/>
    <mergeCell ref="A123:A126"/>
    <mergeCell ref="A111:A116"/>
    <mergeCell ref="B111:B116"/>
    <mergeCell ref="C111:C116"/>
    <mergeCell ref="D111:D116"/>
    <mergeCell ref="E111:E116"/>
    <mergeCell ref="F111:F116"/>
    <mergeCell ref="M123:M126"/>
    <mergeCell ref="N123:N126"/>
    <mergeCell ref="O127:O130"/>
    <mergeCell ref="B123:B126"/>
    <mergeCell ref="C123:C126"/>
    <mergeCell ref="D123:D126"/>
    <mergeCell ref="E123:E126"/>
    <mergeCell ref="F123:F126"/>
    <mergeCell ref="G127:G130"/>
    <mergeCell ref="J127:J130"/>
    <mergeCell ref="K127:K130"/>
    <mergeCell ref="G105:G110"/>
    <mergeCell ref="J105:J110"/>
    <mergeCell ref="K105:K110"/>
    <mergeCell ref="O103:O104"/>
    <mergeCell ref="C103:C104"/>
    <mergeCell ref="D103:D104"/>
    <mergeCell ref="E103:E104"/>
    <mergeCell ref="F103:F104"/>
    <mergeCell ref="O111:O116"/>
    <mergeCell ref="G111:G116"/>
    <mergeCell ref="J111:J116"/>
    <mergeCell ref="K111:K116"/>
    <mergeCell ref="P103:P104"/>
    <mergeCell ref="Q103:Q104"/>
    <mergeCell ref="R103:R104"/>
    <mergeCell ref="A105:A110"/>
    <mergeCell ref="B105:B110"/>
    <mergeCell ref="C105:C110"/>
    <mergeCell ref="D105:D110"/>
    <mergeCell ref="E105:E110"/>
    <mergeCell ref="F105:F110"/>
    <mergeCell ref="G103:G104"/>
    <mergeCell ref="J103:J104"/>
    <mergeCell ref="K103:K104"/>
    <mergeCell ref="L103:L104"/>
    <mergeCell ref="M103:M104"/>
    <mergeCell ref="N103:N104"/>
    <mergeCell ref="O105:O110"/>
    <mergeCell ref="P105:P110"/>
    <mergeCell ref="Q105:Q110"/>
    <mergeCell ref="R105:R110"/>
    <mergeCell ref="L105:L110"/>
    <mergeCell ref="M105:M110"/>
    <mergeCell ref="N105:N110"/>
    <mergeCell ref="A103:A104"/>
    <mergeCell ref="B103:B104"/>
    <mergeCell ref="O99:O102"/>
    <mergeCell ref="P99:P102"/>
    <mergeCell ref="Q99:Q102"/>
    <mergeCell ref="R99:R102"/>
    <mergeCell ref="L99:L102"/>
    <mergeCell ref="M99:M102"/>
    <mergeCell ref="N99:N102"/>
    <mergeCell ref="M96:M98"/>
    <mergeCell ref="N96:N98"/>
    <mergeCell ref="O96:O98"/>
    <mergeCell ref="P96:P98"/>
    <mergeCell ref="Q96:Q98"/>
    <mergeCell ref="R96:R98"/>
    <mergeCell ref="A93:A95"/>
    <mergeCell ref="B93:B95"/>
    <mergeCell ref="C93:C95"/>
    <mergeCell ref="D93:D95"/>
    <mergeCell ref="E93:E95"/>
    <mergeCell ref="F93:F95"/>
    <mergeCell ref="G99:G102"/>
    <mergeCell ref="J99:J102"/>
    <mergeCell ref="K99:K102"/>
    <mergeCell ref="A99:A102"/>
    <mergeCell ref="B99:B102"/>
    <mergeCell ref="C99:C102"/>
    <mergeCell ref="D99:D102"/>
    <mergeCell ref="E99:E102"/>
    <mergeCell ref="F99:F102"/>
    <mergeCell ref="G96:G98"/>
    <mergeCell ref="J96:J98"/>
    <mergeCell ref="K96:K98"/>
    <mergeCell ref="B96:B98"/>
    <mergeCell ref="C96:C98"/>
    <mergeCell ref="D96:D98"/>
    <mergeCell ref="E96:E98"/>
    <mergeCell ref="F96:F98"/>
    <mergeCell ref="D89:D90"/>
    <mergeCell ref="O93:O95"/>
    <mergeCell ref="P93:P95"/>
    <mergeCell ref="Q93:Q95"/>
    <mergeCell ref="R93:R95"/>
    <mergeCell ref="B91:B92"/>
    <mergeCell ref="C91:C92"/>
    <mergeCell ref="D91:D92"/>
    <mergeCell ref="E91:E92"/>
    <mergeCell ref="F91:F92"/>
    <mergeCell ref="G91:G92"/>
    <mergeCell ref="J91:J92"/>
    <mergeCell ref="K91:K92"/>
    <mergeCell ref="L91:L92"/>
    <mergeCell ref="M91:M92"/>
    <mergeCell ref="N91:N92"/>
    <mergeCell ref="G93:G95"/>
    <mergeCell ref="J93:J95"/>
    <mergeCell ref="K93:K95"/>
    <mergeCell ref="E89:E90"/>
    <mergeCell ref="F89:F90"/>
    <mergeCell ref="B89:B90"/>
    <mergeCell ref="C89:C90"/>
    <mergeCell ref="Q91:Q92"/>
    <mergeCell ref="O89:O90"/>
    <mergeCell ref="P89:P90"/>
    <mergeCell ref="Q89:Q90"/>
    <mergeCell ref="R89:R90"/>
    <mergeCell ref="R85:R86"/>
    <mergeCell ref="Q85:Q86"/>
    <mergeCell ref="P85:P86"/>
    <mergeCell ref="O85:O86"/>
    <mergeCell ref="N85:N86"/>
    <mergeCell ref="R87:R88"/>
    <mergeCell ref="A80:A84"/>
    <mergeCell ref="B80:B84"/>
    <mergeCell ref="G87:G88"/>
    <mergeCell ref="J87:J88"/>
    <mergeCell ref="K87:K88"/>
    <mergeCell ref="A87:A88"/>
    <mergeCell ref="B87:B88"/>
    <mergeCell ref="C87:C88"/>
    <mergeCell ref="D87:D88"/>
    <mergeCell ref="E87:E88"/>
    <mergeCell ref="F87:F88"/>
    <mergeCell ref="B85:B86"/>
    <mergeCell ref="M85:M86"/>
    <mergeCell ref="L85:L86"/>
    <mergeCell ref="K85:K86"/>
    <mergeCell ref="J85:J86"/>
    <mergeCell ref="G85:G86"/>
    <mergeCell ref="F85:F86"/>
    <mergeCell ref="E85:E86"/>
    <mergeCell ref="D85:D86"/>
    <mergeCell ref="C85:C86"/>
    <mergeCell ref="M77:M79"/>
    <mergeCell ref="G74:G76"/>
    <mergeCell ref="H75:H76"/>
    <mergeCell ref="I75:I76"/>
    <mergeCell ref="A74:A76"/>
    <mergeCell ref="B74:B76"/>
    <mergeCell ref="C74:C76"/>
    <mergeCell ref="D74:D76"/>
    <mergeCell ref="E74:E76"/>
    <mergeCell ref="F74:F76"/>
    <mergeCell ref="J74:J76"/>
    <mergeCell ref="K74:K76"/>
    <mergeCell ref="L72:L73"/>
    <mergeCell ref="M72:M73"/>
    <mergeCell ref="N72:N73"/>
    <mergeCell ref="G72:G73"/>
    <mergeCell ref="J72:J73"/>
    <mergeCell ref="K72:K73"/>
    <mergeCell ref="A72:A73"/>
    <mergeCell ref="B72:B73"/>
    <mergeCell ref="C72:C73"/>
    <mergeCell ref="D72:D73"/>
    <mergeCell ref="E72:E73"/>
    <mergeCell ref="F72:F73"/>
    <mergeCell ref="A69:A71"/>
    <mergeCell ref="A66:A68"/>
    <mergeCell ref="J69:J71"/>
    <mergeCell ref="K69:K71"/>
    <mergeCell ref="R66:R68"/>
    <mergeCell ref="L69:L71"/>
    <mergeCell ref="M69:M71"/>
    <mergeCell ref="N69:N71"/>
    <mergeCell ref="O69:O71"/>
    <mergeCell ref="P69:P71"/>
    <mergeCell ref="Q69:Q71"/>
    <mergeCell ref="R69:R71"/>
    <mergeCell ref="G66:G68"/>
    <mergeCell ref="H67:H68"/>
    <mergeCell ref="D69:D71"/>
    <mergeCell ref="E69:E71"/>
    <mergeCell ref="F69:F71"/>
    <mergeCell ref="G69:G71"/>
    <mergeCell ref="B69:B71"/>
    <mergeCell ref="C69:C71"/>
    <mergeCell ref="B66:B68"/>
    <mergeCell ref="I67:I68"/>
    <mergeCell ref="J66:J68"/>
    <mergeCell ref="K66:K68"/>
    <mergeCell ref="A61:A65"/>
    <mergeCell ref="B61:B65"/>
    <mergeCell ref="C61:C65"/>
    <mergeCell ref="D61:D65"/>
    <mergeCell ref="E61:E65"/>
    <mergeCell ref="F61:F65"/>
    <mergeCell ref="C66:C68"/>
    <mergeCell ref="D66:D68"/>
    <mergeCell ref="E66:E68"/>
    <mergeCell ref="F66:F68"/>
    <mergeCell ref="R61:R65"/>
    <mergeCell ref="H64:H65"/>
    <mergeCell ref="I64:I65"/>
    <mergeCell ref="G61:G65"/>
    <mergeCell ref="J61:J65"/>
    <mergeCell ref="K61:K65"/>
    <mergeCell ref="L61:L65"/>
    <mergeCell ref="M61:M65"/>
    <mergeCell ref="N61:N65"/>
    <mergeCell ref="O61:O65"/>
    <mergeCell ref="P61:P65"/>
    <mergeCell ref="Q61:Q65"/>
    <mergeCell ref="R56:R60"/>
    <mergeCell ref="H58:H60"/>
    <mergeCell ref="I58:I60"/>
    <mergeCell ref="G56:G60"/>
    <mergeCell ref="J56:J60"/>
    <mergeCell ref="K56:K60"/>
    <mergeCell ref="L56:L60"/>
    <mergeCell ref="M56:M60"/>
    <mergeCell ref="N56:N60"/>
    <mergeCell ref="A56:A60"/>
    <mergeCell ref="B56:B60"/>
    <mergeCell ref="C56:C60"/>
    <mergeCell ref="D56:D60"/>
    <mergeCell ref="E56:E60"/>
    <mergeCell ref="F56:F60"/>
    <mergeCell ref="O51:O55"/>
    <mergeCell ref="P51:P55"/>
    <mergeCell ref="Q51:Q55"/>
    <mergeCell ref="A51:A55"/>
    <mergeCell ref="B51:B55"/>
    <mergeCell ref="C51:C55"/>
    <mergeCell ref="D51:D55"/>
    <mergeCell ref="E51:E55"/>
    <mergeCell ref="F51:F55"/>
    <mergeCell ref="O56:O60"/>
    <mergeCell ref="P56:P60"/>
    <mergeCell ref="Q56:Q60"/>
    <mergeCell ref="K43:K49"/>
    <mergeCell ref="L43:L49"/>
    <mergeCell ref="M43:M49"/>
    <mergeCell ref="N43:N49"/>
    <mergeCell ref="R51:R55"/>
    <mergeCell ref="H54:H55"/>
    <mergeCell ref="I54:I55"/>
    <mergeCell ref="G51:G55"/>
    <mergeCell ref="J51:J55"/>
    <mergeCell ref="K51:K55"/>
    <mergeCell ref="L51:L55"/>
    <mergeCell ref="M51:M55"/>
    <mergeCell ref="N51:N55"/>
    <mergeCell ref="O39:O41"/>
    <mergeCell ref="P39:P41"/>
    <mergeCell ref="Q39:Q41"/>
    <mergeCell ref="R39:R41"/>
    <mergeCell ref="L39:L41"/>
    <mergeCell ref="M39:M41"/>
    <mergeCell ref="N39:N41"/>
    <mergeCell ref="A43:A49"/>
    <mergeCell ref="B43:B49"/>
    <mergeCell ref="C43:C49"/>
    <mergeCell ref="D43:D49"/>
    <mergeCell ref="E43:E49"/>
    <mergeCell ref="F43:F49"/>
    <mergeCell ref="G39:G41"/>
    <mergeCell ref="J39:J41"/>
    <mergeCell ref="K39:K41"/>
    <mergeCell ref="O43:O49"/>
    <mergeCell ref="P43:P49"/>
    <mergeCell ref="Q43:Q49"/>
    <mergeCell ref="R43:R49"/>
    <mergeCell ref="H48:H49"/>
    <mergeCell ref="I48:I49"/>
    <mergeCell ref="G43:G49"/>
    <mergeCell ref="J43:J49"/>
    <mergeCell ref="A39:A41"/>
    <mergeCell ref="B39:B41"/>
    <mergeCell ref="C39:C41"/>
    <mergeCell ref="D39:D41"/>
    <mergeCell ref="E39:E41"/>
    <mergeCell ref="F39:F41"/>
    <mergeCell ref="G35:G38"/>
    <mergeCell ref="J35:J38"/>
    <mergeCell ref="K35:K38"/>
    <mergeCell ref="Q28:Q34"/>
    <mergeCell ref="R28:R34"/>
    <mergeCell ref="H32:H34"/>
    <mergeCell ref="I32:I34"/>
    <mergeCell ref="N28:N34"/>
    <mergeCell ref="O28:O34"/>
    <mergeCell ref="A35:A38"/>
    <mergeCell ref="B35:B38"/>
    <mergeCell ref="C35:C38"/>
    <mergeCell ref="D35:D38"/>
    <mergeCell ref="E35:E38"/>
    <mergeCell ref="F35:F38"/>
    <mergeCell ref="K28:K34"/>
    <mergeCell ref="L28:L34"/>
    <mergeCell ref="M28:M34"/>
    <mergeCell ref="P28:P34"/>
    <mergeCell ref="O35:O38"/>
    <mergeCell ref="P35:P38"/>
    <mergeCell ref="Q35:Q38"/>
    <mergeCell ref="R35:R38"/>
    <mergeCell ref="L35:L38"/>
    <mergeCell ref="M35:M38"/>
    <mergeCell ref="N35:N38"/>
    <mergeCell ref="A28:A34"/>
    <mergeCell ref="B28:B34"/>
    <mergeCell ref="C28:C34"/>
    <mergeCell ref="D28:D34"/>
    <mergeCell ref="E28:E34"/>
    <mergeCell ref="F28:F34"/>
    <mergeCell ref="G28:G34"/>
    <mergeCell ref="J28:J34"/>
    <mergeCell ref="K26:K27"/>
    <mergeCell ref="P20:P23"/>
    <mergeCell ref="B24:B25"/>
    <mergeCell ref="C24:C25"/>
    <mergeCell ref="D24:D25"/>
    <mergeCell ref="E24:E25"/>
    <mergeCell ref="F24:F25"/>
    <mergeCell ref="G24:G25"/>
    <mergeCell ref="J24:J25"/>
    <mergeCell ref="K20:K23"/>
    <mergeCell ref="Q24:Q25"/>
    <mergeCell ref="R24:R25"/>
    <mergeCell ref="L24:L25"/>
    <mergeCell ref="M24:M25"/>
    <mergeCell ref="N24:N25"/>
    <mergeCell ref="A26:A27"/>
    <mergeCell ref="B26:B27"/>
    <mergeCell ref="C26:C27"/>
    <mergeCell ref="D26:D27"/>
    <mergeCell ref="E26:E27"/>
    <mergeCell ref="F26:F27"/>
    <mergeCell ref="G26:G27"/>
    <mergeCell ref="J26:J27"/>
    <mergeCell ref="K24:K25"/>
    <mergeCell ref="O24:O25"/>
    <mergeCell ref="P24:P25"/>
    <mergeCell ref="Q26:Q27"/>
    <mergeCell ref="R26:R27"/>
    <mergeCell ref="L26:L27"/>
    <mergeCell ref="M26:M27"/>
    <mergeCell ref="N26:N27"/>
    <mergeCell ref="O26:O27"/>
    <mergeCell ref="P26:P27"/>
    <mergeCell ref="A24:A25"/>
    <mergeCell ref="O14:O16"/>
    <mergeCell ref="P14:P16"/>
    <mergeCell ref="Q17:Q19"/>
    <mergeCell ref="R17:R19"/>
    <mergeCell ref="L17:L19"/>
    <mergeCell ref="M17:M19"/>
    <mergeCell ref="A20:A23"/>
    <mergeCell ref="B20:B23"/>
    <mergeCell ref="C20:C23"/>
    <mergeCell ref="D20:D23"/>
    <mergeCell ref="E20:E23"/>
    <mergeCell ref="F20:F23"/>
    <mergeCell ref="G20:G23"/>
    <mergeCell ref="J20:J23"/>
    <mergeCell ref="K17:K19"/>
    <mergeCell ref="N17:N19"/>
    <mergeCell ref="O17:O19"/>
    <mergeCell ref="P17:P19"/>
    <mergeCell ref="Q20:Q23"/>
    <mergeCell ref="R20:R23"/>
    <mergeCell ref="L20:L23"/>
    <mergeCell ref="M20:M23"/>
    <mergeCell ref="N20:N23"/>
    <mergeCell ref="O20:O23"/>
    <mergeCell ref="A17:A19"/>
    <mergeCell ref="B17:B19"/>
    <mergeCell ref="C17:C19"/>
    <mergeCell ref="D17:D19"/>
    <mergeCell ref="E17:E19"/>
    <mergeCell ref="F17:F19"/>
    <mergeCell ref="G17:G19"/>
    <mergeCell ref="J17:J19"/>
    <mergeCell ref="K14:K16"/>
    <mergeCell ref="N10:N11"/>
    <mergeCell ref="O10:O11"/>
    <mergeCell ref="P10:P11"/>
    <mergeCell ref="Q12:Q13"/>
    <mergeCell ref="R12:R13"/>
    <mergeCell ref="L12:L13"/>
    <mergeCell ref="A14:A16"/>
    <mergeCell ref="B14:B16"/>
    <mergeCell ref="C14:C16"/>
    <mergeCell ref="D14:D16"/>
    <mergeCell ref="E14:E16"/>
    <mergeCell ref="F14:F16"/>
    <mergeCell ref="G14:G16"/>
    <mergeCell ref="J14:J16"/>
    <mergeCell ref="K12:K13"/>
    <mergeCell ref="M12:M13"/>
    <mergeCell ref="N12:N13"/>
    <mergeCell ref="O12:O13"/>
    <mergeCell ref="P12:P13"/>
    <mergeCell ref="Q14:Q16"/>
    <mergeCell ref="R14:R16"/>
    <mergeCell ref="L14:L16"/>
    <mergeCell ref="M14:M16"/>
    <mergeCell ref="N14:N16"/>
    <mergeCell ref="A12:A13"/>
    <mergeCell ref="B12:B13"/>
    <mergeCell ref="C12:C13"/>
    <mergeCell ref="D12:D13"/>
    <mergeCell ref="E12:E13"/>
    <mergeCell ref="F12:F13"/>
    <mergeCell ref="G12:G13"/>
    <mergeCell ref="J12:J13"/>
    <mergeCell ref="K10:K11"/>
    <mergeCell ref="C4:C5"/>
    <mergeCell ref="D4:D5"/>
    <mergeCell ref="E4:E5"/>
    <mergeCell ref="F4:F5"/>
    <mergeCell ref="Q7:Q9"/>
    <mergeCell ref="R7:R9"/>
    <mergeCell ref="A10:A11"/>
    <mergeCell ref="B10:B11"/>
    <mergeCell ref="C10:C11"/>
    <mergeCell ref="D10:D11"/>
    <mergeCell ref="E10:E11"/>
    <mergeCell ref="F10:F11"/>
    <mergeCell ref="G10:G11"/>
    <mergeCell ref="J10:J11"/>
    <mergeCell ref="K7:K9"/>
    <mergeCell ref="L7:L9"/>
    <mergeCell ref="M7:M9"/>
    <mergeCell ref="N7:N9"/>
    <mergeCell ref="O7:O9"/>
    <mergeCell ref="P7:P9"/>
    <mergeCell ref="Q10:Q11"/>
    <mergeCell ref="R10:R11"/>
    <mergeCell ref="L10:L11"/>
    <mergeCell ref="M10:M11"/>
    <mergeCell ref="L66:L68"/>
    <mergeCell ref="M66:M68"/>
    <mergeCell ref="N66:N68"/>
    <mergeCell ref="O66:O68"/>
    <mergeCell ref="P66:P68"/>
    <mergeCell ref="Q66:Q68"/>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s>
  <pageMargins left="0.7" right="0.7" top="0.75" bottom="0.75" header="0.3" footer="0.3"/>
  <pageSetup paperSize="9" orientation="portrait" horizontalDpi="4294967294" verticalDpi="429496729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T75"/>
  <sheetViews>
    <sheetView zoomScale="50" zoomScaleNormal="50" workbookViewId="0">
      <selection activeCell="S10" sqref="S1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29.7109375" style="490" customWidth="1"/>
    <col min="11" max="11" width="13.28515625" style="490" customWidth="1"/>
    <col min="12" max="12" width="12.7109375" style="490" customWidth="1"/>
    <col min="13" max="16" width="14.7109375" style="505"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2" spans="1:20" x14ac:dyDescent="0.25">
      <c r="A2" s="504" t="s">
        <v>6340</v>
      </c>
    </row>
    <row r="4" spans="1:20"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20"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20" s="507" customFormat="1" ht="15.75" customHeight="1" x14ac:dyDescent="0.2">
      <c r="A6" s="705" t="s">
        <v>16</v>
      </c>
      <c r="B6" s="704" t="s">
        <v>17</v>
      </c>
      <c r="C6" s="704" t="s">
        <v>18</v>
      </c>
      <c r="D6" s="704" t="s">
        <v>19</v>
      </c>
      <c r="E6" s="705" t="s">
        <v>20</v>
      </c>
      <c r="F6" s="705" t="s">
        <v>21</v>
      </c>
      <c r="G6" s="705" t="s">
        <v>22</v>
      </c>
      <c r="H6" s="704" t="s">
        <v>23</v>
      </c>
      <c r="I6" s="704" t="s">
        <v>24</v>
      </c>
      <c r="J6" s="705" t="s">
        <v>25</v>
      </c>
      <c r="K6" s="687" t="s">
        <v>26</v>
      </c>
      <c r="L6" s="687" t="s">
        <v>27</v>
      </c>
      <c r="M6" s="706" t="s">
        <v>28</v>
      </c>
      <c r="N6" s="706" t="s">
        <v>29</v>
      </c>
      <c r="O6" s="706" t="s">
        <v>30</v>
      </c>
      <c r="P6" s="706" t="s">
        <v>31</v>
      </c>
      <c r="Q6" s="705" t="s">
        <v>32</v>
      </c>
      <c r="R6" s="704" t="s">
        <v>33</v>
      </c>
      <c r="S6" s="506"/>
    </row>
    <row r="7" spans="1:20" s="556" customFormat="1" ht="71.25" customHeight="1" x14ac:dyDescent="0.25">
      <c r="A7" s="1118">
        <v>1</v>
      </c>
      <c r="B7" s="1118">
        <v>1</v>
      </c>
      <c r="C7" s="1118">
        <v>4</v>
      </c>
      <c r="D7" s="987">
        <v>2</v>
      </c>
      <c r="E7" s="1416" t="s">
        <v>5206</v>
      </c>
      <c r="F7" s="987" t="s">
        <v>5205</v>
      </c>
      <c r="G7" s="987" t="s">
        <v>5204</v>
      </c>
      <c r="H7" s="487" t="s">
        <v>79</v>
      </c>
      <c r="I7" s="487">
        <v>1</v>
      </c>
      <c r="J7" s="1404" t="s">
        <v>5203</v>
      </c>
      <c r="K7" s="1404" t="s">
        <v>124</v>
      </c>
      <c r="L7" s="1404"/>
      <c r="M7" s="1435">
        <v>96590.43</v>
      </c>
      <c r="N7" s="1405"/>
      <c r="O7" s="1435">
        <v>96590.43</v>
      </c>
      <c r="P7" s="1405"/>
      <c r="Q7" s="1404" t="s">
        <v>5083</v>
      </c>
      <c r="R7" s="1404" t="s">
        <v>5026</v>
      </c>
      <c r="S7" s="595"/>
    </row>
    <row r="8" spans="1:20" s="556" customFormat="1" ht="71.25" customHeight="1" x14ac:dyDescent="0.25">
      <c r="A8" s="1118"/>
      <c r="B8" s="1118"/>
      <c r="C8" s="1118"/>
      <c r="D8" s="987"/>
      <c r="E8" s="1416"/>
      <c r="F8" s="987"/>
      <c r="G8" s="987"/>
      <c r="H8" s="487" t="s">
        <v>165</v>
      </c>
      <c r="I8" s="487" t="s">
        <v>5202</v>
      </c>
      <c r="J8" s="1404"/>
      <c r="K8" s="1404"/>
      <c r="L8" s="1404"/>
      <c r="M8" s="1435"/>
      <c r="N8" s="1405"/>
      <c r="O8" s="1435"/>
      <c r="P8" s="1405"/>
      <c r="Q8" s="1404"/>
      <c r="R8" s="1404"/>
      <c r="S8" s="595"/>
      <c r="T8" s="645"/>
    </row>
    <row r="9" spans="1:20" s="556" customFormat="1" ht="107.25" customHeight="1" x14ac:dyDescent="0.25">
      <c r="A9" s="1118"/>
      <c r="B9" s="1118"/>
      <c r="C9" s="1118"/>
      <c r="D9" s="987"/>
      <c r="E9" s="1416"/>
      <c r="F9" s="987"/>
      <c r="G9" s="987"/>
      <c r="H9" s="702" t="s">
        <v>5201</v>
      </c>
      <c r="I9" s="489" t="s">
        <v>1660</v>
      </c>
      <c r="J9" s="1404"/>
      <c r="K9" s="1404"/>
      <c r="L9" s="1404"/>
      <c r="M9" s="1435"/>
      <c r="N9" s="1405"/>
      <c r="O9" s="1435"/>
      <c r="P9" s="1405"/>
      <c r="Q9" s="1404"/>
      <c r="R9" s="1404"/>
      <c r="S9" s="595"/>
    </row>
    <row r="10" spans="1:20" s="556" customFormat="1" ht="34.5" customHeight="1" x14ac:dyDescent="0.25">
      <c r="A10" s="1118">
        <v>2</v>
      </c>
      <c r="B10" s="1118">
        <v>1</v>
      </c>
      <c r="C10" s="987">
        <v>4</v>
      </c>
      <c r="D10" s="1118">
        <v>2</v>
      </c>
      <c r="E10" s="1416" t="s">
        <v>5200</v>
      </c>
      <c r="F10" s="987" t="s">
        <v>5199</v>
      </c>
      <c r="G10" s="987" t="s">
        <v>621</v>
      </c>
      <c r="H10" s="510" t="s">
        <v>170</v>
      </c>
      <c r="I10" s="489" t="s">
        <v>39</v>
      </c>
      <c r="J10" s="987" t="s">
        <v>5198</v>
      </c>
      <c r="K10" s="1395" t="s">
        <v>52</v>
      </c>
      <c r="L10" s="1395"/>
      <c r="M10" s="1393">
        <v>6684.78</v>
      </c>
      <c r="N10" s="1393"/>
      <c r="O10" s="1393">
        <v>6684.78</v>
      </c>
      <c r="P10" s="1393"/>
      <c r="Q10" s="987" t="s">
        <v>5083</v>
      </c>
      <c r="R10" s="987" t="s">
        <v>5026</v>
      </c>
      <c r="S10" s="595"/>
    </row>
    <row r="11" spans="1:20" s="556" customFormat="1" ht="34.5" customHeight="1" x14ac:dyDescent="0.25">
      <c r="A11" s="1118"/>
      <c r="B11" s="1118"/>
      <c r="C11" s="987"/>
      <c r="D11" s="1118"/>
      <c r="E11" s="1416"/>
      <c r="F11" s="987"/>
      <c r="G11" s="987"/>
      <c r="H11" s="510" t="s">
        <v>165</v>
      </c>
      <c r="I11" s="489" t="s">
        <v>5197</v>
      </c>
      <c r="J11" s="987"/>
      <c r="K11" s="1395"/>
      <c r="L11" s="1395"/>
      <c r="M11" s="1393"/>
      <c r="N11" s="1393"/>
      <c r="O11" s="1393"/>
      <c r="P11" s="1393"/>
      <c r="Q11" s="987"/>
      <c r="R11" s="987"/>
      <c r="S11" s="595"/>
    </row>
    <row r="12" spans="1:20" s="556" customFormat="1" ht="76.5" customHeight="1" x14ac:dyDescent="0.25">
      <c r="A12" s="1118">
        <v>3</v>
      </c>
      <c r="B12" s="1118">
        <v>1</v>
      </c>
      <c r="C12" s="987">
        <v>4</v>
      </c>
      <c r="D12" s="1118">
        <v>2</v>
      </c>
      <c r="E12" s="1416" t="s">
        <v>5196</v>
      </c>
      <c r="F12" s="987" t="s">
        <v>5195</v>
      </c>
      <c r="G12" s="987" t="s">
        <v>5190</v>
      </c>
      <c r="H12" s="510" t="s">
        <v>431</v>
      </c>
      <c r="I12" s="489" t="s">
        <v>39</v>
      </c>
      <c r="J12" s="987" t="s">
        <v>5194</v>
      </c>
      <c r="K12" s="1395" t="s">
        <v>124</v>
      </c>
      <c r="L12" s="1395"/>
      <c r="M12" s="1393">
        <v>32582.63</v>
      </c>
      <c r="N12" s="1393"/>
      <c r="O12" s="1393">
        <v>32582.63</v>
      </c>
      <c r="P12" s="1393"/>
      <c r="Q12" s="987" t="s">
        <v>5083</v>
      </c>
      <c r="R12" s="987" t="s">
        <v>5026</v>
      </c>
      <c r="S12" s="595"/>
    </row>
    <row r="13" spans="1:20" s="556" customFormat="1" ht="121.5" customHeight="1" x14ac:dyDescent="0.25">
      <c r="A13" s="1118"/>
      <c r="B13" s="1118"/>
      <c r="C13" s="987"/>
      <c r="D13" s="1118"/>
      <c r="E13" s="1416"/>
      <c r="F13" s="987"/>
      <c r="G13" s="987"/>
      <c r="H13" s="510" t="s">
        <v>165</v>
      </c>
      <c r="I13" s="489" t="s">
        <v>5193</v>
      </c>
      <c r="J13" s="987"/>
      <c r="K13" s="1395"/>
      <c r="L13" s="1395"/>
      <c r="M13" s="1393"/>
      <c r="N13" s="1393"/>
      <c r="O13" s="1393"/>
      <c r="P13" s="1393"/>
      <c r="Q13" s="987"/>
      <c r="R13" s="987"/>
      <c r="S13" s="595"/>
    </row>
    <row r="14" spans="1:20" s="556" customFormat="1" ht="65.25" customHeight="1" x14ac:dyDescent="0.25">
      <c r="A14" s="1118">
        <v>4</v>
      </c>
      <c r="B14" s="1118">
        <v>1</v>
      </c>
      <c r="C14" s="987">
        <v>4</v>
      </c>
      <c r="D14" s="1118">
        <v>2</v>
      </c>
      <c r="E14" s="1416" t="s">
        <v>5192</v>
      </c>
      <c r="F14" s="987" t="s">
        <v>5191</v>
      </c>
      <c r="G14" s="987" t="s">
        <v>5190</v>
      </c>
      <c r="H14" s="510" t="s">
        <v>431</v>
      </c>
      <c r="I14" s="489" t="s">
        <v>39</v>
      </c>
      <c r="J14" s="987" t="s">
        <v>5189</v>
      </c>
      <c r="K14" s="1395" t="s">
        <v>52</v>
      </c>
      <c r="L14" s="1395"/>
      <c r="M14" s="1393">
        <v>69506.53</v>
      </c>
      <c r="N14" s="1393"/>
      <c r="O14" s="1393">
        <v>69334.63</v>
      </c>
      <c r="P14" s="1393"/>
      <c r="Q14" s="987" t="s">
        <v>5083</v>
      </c>
      <c r="R14" s="987" t="s">
        <v>5026</v>
      </c>
      <c r="S14" s="595"/>
    </row>
    <row r="15" spans="1:20" s="556" customFormat="1" ht="71.25" customHeight="1" x14ac:dyDescent="0.25">
      <c r="A15" s="1118"/>
      <c r="B15" s="1118"/>
      <c r="C15" s="987"/>
      <c r="D15" s="1118"/>
      <c r="E15" s="1416"/>
      <c r="F15" s="987"/>
      <c r="G15" s="987"/>
      <c r="H15" s="510" t="s">
        <v>165</v>
      </c>
      <c r="I15" s="489" t="s">
        <v>5188</v>
      </c>
      <c r="J15" s="987"/>
      <c r="K15" s="1395"/>
      <c r="L15" s="1395"/>
      <c r="M15" s="1393"/>
      <c r="N15" s="1393"/>
      <c r="O15" s="1393"/>
      <c r="P15" s="1393"/>
      <c r="Q15" s="987"/>
      <c r="R15" s="987"/>
      <c r="S15" s="595"/>
    </row>
    <row r="16" spans="1:20" s="556" customFormat="1" ht="53.25" customHeight="1" x14ac:dyDescent="0.25">
      <c r="A16" s="1118">
        <v>5</v>
      </c>
      <c r="B16" s="1118">
        <v>1</v>
      </c>
      <c r="C16" s="987">
        <v>4</v>
      </c>
      <c r="D16" s="1118">
        <v>5</v>
      </c>
      <c r="E16" s="1416" t="s">
        <v>5187</v>
      </c>
      <c r="F16" s="987" t="s">
        <v>5186</v>
      </c>
      <c r="G16" s="987" t="s">
        <v>231</v>
      </c>
      <c r="H16" s="510" t="s">
        <v>231</v>
      </c>
      <c r="I16" s="489" t="s">
        <v>39</v>
      </c>
      <c r="J16" s="987" t="s">
        <v>5185</v>
      </c>
      <c r="K16" s="1395" t="s">
        <v>124</v>
      </c>
      <c r="L16" s="1395"/>
      <c r="M16" s="1393">
        <v>26527</v>
      </c>
      <c r="N16" s="1393"/>
      <c r="O16" s="1393">
        <v>26527</v>
      </c>
      <c r="P16" s="1393"/>
      <c r="Q16" s="987" t="s">
        <v>5083</v>
      </c>
      <c r="R16" s="987" t="s">
        <v>5026</v>
      </c>
      <c r="S16" s="595"/>
    </row>
    <row r="17" spans="1:19" s="556" customFormat="1" ht="53.25" customHeight="1" x14ac:dyDescent="0.25">
      <c r="A17" s="1118"/>
      <c r="B17" s="1118"/>
      <c r="C17" s="987"/>
      <c r="D17" s="1118"/>
      <c r="E17" s="1416"/>
      <c r="F17" s="987"/>
      <c r="G17" s="987"/>
      <c r="H17" s="510" t="s">
        <v>807</v>
      </c>
      <c r="I17" s="489" t="s">
        <v>5184</v>
      </c>
      <c r="J17" s="987"/>
      <c r="K17" s="1395"/>
      <c r="L17" s="1395"/>
      <c r="M17" s="1393"/>
      <c r="N17" s="1393"/>
      <c r="O17" s="1393"/>
      <c r="P17" s="1393"/>
      <c r="Q17" s="987"/>
      <c r="R17" s="987"/>
      <c r="S17" s="595"/>
    </row>
    <row r="18" spans="1:19" s="556" customFormat="1" ht="75.75" customHeight="1" x14ac:dyDescent="0.25">
      <c r="A18" s="1118">
        <v>6</v>
      </c>
      <c r="B18" s="1118">
        <v>1</v>
      </c>
      <c r="C18" s="987">
        <v>4</v>
      </c>
      <c r="D18" s="1118">
        <v>5</v>
      </c>
      <c r="E18" s="1416" t="s">
        <v>5183</v>
      </c>
      <c r="F18" s="987" t="s">
        <v>5182</v>
      </c>
      <c r="G18" s="987" t="s">
        <v>5181</v>
      </c>
      <c r="H18" s="510" t="s">
        <v>170</v>
      </c>
      <c r="I18" s="489" t="s">
        <v>1235</v>
      </c>
      <c r="J18" s="987" t="s">
        <v>5180</v>
      </c>
      <c r="K18" s="1395" t="s">
        <v>124</v>
      </c>
      <c r="L18" s="1395"/>
      <c r="M18" s="1393">
        <v>43301.01</v>
      </c>
      <c r="N18" s="1393"/>
      <c r="O18" s="1393">
        <v>43301.01</v>
      </c>
      <c r="P18" s="1393"/>
      <c r="Q18" s="987" t="s">
        <v>5083</v>
      </c>
      <c r="R18" s="987" t="s">
        <v>5026</v>
      </c>
      <c r="S18" s="595"/>
    </row>
    <row r="19" spans="1:19" s="556" customFormat="1" ht="81" customHeight="1" x14ac:dyDescent="0.25">
      <c r="A19" s="1118"/>
      <c r="B19" s="1118"/>
      <c r="C19" s="987"/>
      <c r="D19" s="1118"/>
      <c r="E19" s="1416"/>
      <c r="F19" s="987"/>
      <c r="G19" s="987"/>
      <c r="H19" s="510" t="s">
        <v>5179</v>
      </c>
      <c r="I19" s="489" t="s">
        <v>5178</v>
      </c>
      <c r="J19" s="987"/>
      <c r="K19" s="1395"/>
      <c r="L19" s="1395"/>
      <c r="M19" s="1393"/>
      <c r="N19" s="1393"/>
      <c r="O19" s="1393"/>
      <c r="P19" s="1393"/>
      <c r="Q19" s="987"/>
      <c r="R19" s="987"/>
      <c r="S19" s="595"/>
    </row>
    <row r="20" spans="1:19" s="556" customFormat="1" ht="114" customHeight="1" x14ac:dyDescent="0.25">
      <c r="A20" s="1118"/>
      <c r="B20" s="1118"/>
      <c r="C20" s="987"/>
      <c r="D20" s="1118"/>
      <c r="E20" s="1416"/>
      <c r="F20" s="987"/>
      <c r="G20" s="987"/>
      <c r="H20" s="510" t="s">
        <v>5177</v>
      </c>
      <c r="I20" s="489" t="s">
        <v>5176</v>
      </c>
      <c r="J20" s="987"/>
      <c r="K20" s="1395"/>
      <c r="L20" s="1395"/>
      <c r="M20" s="1393"/>
      <c r="N20" s="1393"/>
      <c r="O20" s="1393"/>
      <c r="P20" s="1393"/>
      <c r="Q20" s="987"/>
      <c r="R20" s="987"/>
      <c r="S20" s="595"/>
    </row>
    <row r="21" spans="1:19" s="556" customFormat="1" ht="84.75" customHeight="1" x14ac:dyDescent="0.25">
      <c r="A21" s="1118">
        <v>7</v>
      </c>
      <c r="B21" s="1118">
        <v>1</v>
      </c>
      <c r="C21" s="987">
        <v>4</v>
      </c>
      <c r="D21" s="1118">
        <v>5</v>
      </c>
      <c r="E21" s="1416" t="s">
        <v>5175</v>
      </c>
      <c r="F21" s="987" t="s">
        <v>5174</v>
      </c>
      <c r="G21" s="987" t="s">
        <v>5147</v>
      </c>
      <c r="H21" s="510" t="s">
        <v>5146</v>
      </c>
      <c r="I21" s="489" t="s">
        <v>1156</v>
      </c>
      <c r="J21" s="987" t="s">
        <v>5173</v>
      </c>
      <c r="K21" s="1395" t="s">
        <v>124</v>
      </c>
      <c r="L21" s="1395"/>
      <c r="M21" s="1393">
        <v>51516.67</v>
      </c>
      <c r="N21" s="1393"/>
      <c r="O21" s="1393">
        <v>51516.67</v>
      </c>
      <c r="P21" s="1393"/>
      <c r="Q21" s="987" t="s">
        <v>5083</v>
      </c>
      <c r="R21" s="987" t="s">
        <v>5026</v>
      </c>
      <c r="S21" s="595"/>
    </row>
    <row r="22" spans="1:19" s="556" customFormat="1" ht="84.75" customHeight="1" x14ac:dyDescent="0.25">
      <c r="A22" s="1118"/>
      <c r="B22" s="1118"/>
      <c r="C22" s="987"/>
      <c r="D22" s="1118"/>
      <c r="E22" s="1416"/>
      <c r="F22" s="987"/>
      <c r="G22" s="987"/>
      <c r="H22" s="510" t="s">
        <v>165</v>
      </c>
      <c r="I22" s="489" t="s">
        <v>5172</v>
      </c>
      <c r="J22" s="987"/>
      <c r="K22" s="1395"/>
      <c r="L22" s="1395"/>
      <c r="M22" s="1393"/>
      <c r="N22" s="1393"/>
      <c r="O22" s="1393"/>
      <c r="P22" s="1393"/>
      <c r="Q22" s="987"/>
      <c r="R22" s="987"/>
      <c r="S22" s="595"/>
    </row>
    <row r="23" spans="1:19" s="556" customFormat="1" ht="378" customHeight="1" x14ac:dyDescent="0.25">
      <c r="A23" s="667">
        <v>8</v>
      </c>
      <c r="B23" s="667">
        <v>1</v>
      </c>
      <c r="C23" s="667">
        <v>4</v>
      </c>
      <c r="D23" s="510">
        <v>5</v>
      </c>
      <c r="E23" s="550" t="s">
        <v>5171</v>
      </c>
      <c r="F23" s="703" t="s">
        <v>5170</v>
      </c>
      <c r="G23" s="510" t="s">
        <v>400</v>
      </c>
      <c r="H23" s="510" t="s">
        <v>165</v>
      </c>
      <c r="I23" s="489" t="s">
        <v>1126</v>
      </c>
      <c r="J23" s="510" t="s">
        <v>5169</v>
      </c>
      <c r="K23" s="702" t="s">
        <v>52</v>
      </c>
      <c r="L23" s="702"/>
      <c r="M23" s="557">
        <v>134000</v>
      </c>
      <c r="N23" s="557"/>
      <c r="O23" s="557">
        <v>127875</v>
      </c>
      <c r="P23" s="557"/>
      <c r="Q23" s="510" t="s">
        <v>4172</v>
      </c>
      <c r="R23" s="510" t="s">
        <v>5168</v>
      </c>
      <c r="S23" s="595"/>
    </row>
    <row r="24" spans="1:19" s="556" customFormat="1" ht="315" customHeight="1" x14ac:dyDescent="0.25">
      <c r="A24" s="1118">
        <v>9</v>
      </c>
      <c r="B24" s="1118">
        <v>1</v>
      </c>
      <c r="C24" s="1118">
        <v>4</v>
      </c>
      <c r="D24" s="987">
        <v>5</v>
      </c>
      <c r="E24" s="1416" t="s">
        <v>5167</v>
      </c>
      <c r="F24" s="987" t="s">
        <v>5166</v>
      </c>
      <c r="G24" s="510" t="s">
        <v>5165</v>
      </c>
      <c r="H24" s="510" t="s">
        <v>5164</v>
      </c>
      <c r="I24" s="489" t="s">
        <v>207</v>
      </c>
      <c r="J24" s="987" t="s">
        <v>5163</v>
      </c>
      <c r="K24" s="1395" t="s">
        <v>124</v>
      </c>
      <c r="L24" s="1395"/>
      <c r="M24" s="1393">
        <v>191618.39</v>
      </c>
      <c r="N24" s="1393"/>
      <c r="O24" s="1393">
        <v>191618.39</v>
      </c>
      <c r="P24" s="1393"/>
      <c r="Q24" s="987" t="s">
        <v>3562</v>
      </c>
      <c r="R24" s="987" t="s">
        <v>3563</v>
      </c>
      <c r="S24" s="595"/>
    </row>
    <row r="25" spans="1:19" s="556" customFormat="1" ht="328.5" customHeight="1" x14ac:dyDescent="0.25">
      <c r="A25" s="1118"/>
      <c r="B25" s="1118"/>
      <c r="C25" s="1118"/>
      <c r="D25" s="987"/>
      <c r="E25" s="1416"/>
      <c r="F25" s="987"/>
      <c r="G25" s="510"/>
      <c r="H25" s="510" t="s">
        <v>5162</v>
      </c>
      <c r="I25" s="489" t="s">
        <v>210</v>
      </c>
      <c r="J25" s="987"/>
      <c r="K25" s="1395"/>
      <c r="L25" s="1395"/>
      <c r="M25" s="1393"/>
      <c r="N25" s="1393"/>
      <c r="O25" s="1393"/>
      <c r="P25" s="1393"/>
      <c r="Q25" s="987"/>
      <c r="R25" s="987"/>
      <c r="S25" s="595"/>
    </row>
    <row r="26" spans="1:19" s="556" customFormat="1" ht="80.25" customHeight="1" x14ac:dyDescent="0.25">
      <c r="A26" s="1118">
        <v>10</v>
      </c>
      <c r="B26" s="1118">
        <v>1</v>
      </c>
      <c r="C26" s="1118">
        <v>4</v>
      </c>
      <c r="D26" s="987">
        <v>5</v>
      </c>
      <c r="E26" s="1416" t="s">
        <v>5161</v>
      </c>
      <c r="F26" s="987" t="s">
        <v>5160</v>
      </c>
      <c r="G26" s="987" t="s">
        <v>5159</v>
      </c>
      <c r="H26" s="510" t="s">
        <v>5158</v>
      </c>
      <c r="I26" s="489" t="s">
        <v>1674</v>
      </c>
      <c r="J26" s="987" t="s">
        <v>5157</v>
      </c>
      <c r="K26" s="1395" t="s">
        <v>52</v>
      </c>
      <c r="L26" s="1395"/>
      <c r="M26" s="1393">
        <v>76511</v>
      </c>
      <c r="N26" s="1393"/>
      <c r="O26" s="1393">
        <v>67986</v>
      </c>
      <c r="P26" s="1393"/>
      <c r="Q26" s="987" t="s">
        <v>5106</v>
      </c>
      <c r="R26" s="987" t="s">
        <v>5156</v>
      </c>
      <c r="S26" s="595"/>
    </row>
    <row r="27" spans="1:19" s="556" customFormat="1" ht="80.25" customHeight="1" x14ac:dyDescent="0.25">
      <c r="A27" s="1118"/>
      <c r="B27" s="1118"/>
      <c r="C27" s="1118"/>
      <c r="D27" s="987"/>
      <c r="E27" s="1416"/>
      <c r="F27" s="987"/>
      <c r="G27" s="987"/>
      <c r="H27" s="510" t="s">
        <v>80</v>
      </c>
      <c r="I27" s="489" t="s">
        <v>1156</v>
      </c>
      <c r="J27" s="987"/>
      <c r="K27" s="1395"/>
      <c r="L27" s="1395"/>
      <c r="M27" s="1393"/>
      <c r="N27" s="1393"/>
      <c r="O27" s="1393"/>
      <c r="P27" s="1393"/>
      <c r="Q27" s="987"/>
      <c r="R27" s="987"/>
      <c r="S27" s="595"/>
    </row>
    <row r="28" spans="1:19" s="556" customFormat="1" ht="37.5" customHeight="1" x14ac:dyDescent="0.25">
      <c r="A28" s="1118">
        <v>11</v>
      </c>
      <c r="B28" s="1118">
        <v>1</v>
      </c>
      <c r="C28" s="987">
        <v>4</v>
      </c>
      <c r="D28" s="1118">
        <v>2</v>
      </c>
      <c r="E28" s="1416" t="s">
        <v>5155</v>
      </c>
      <c r="F28" s="987" t="s">
        <v>5154</v>
      </c>
      <c r="G28" s="987" t="s">
        <v>5153</v>
      </c>
      <c r="H28" s="510" t="s">
        <v>431</v>
      </c>
      <c r="I28" s="489" t="s">
        <v>39</v>
      </c>
      <c r="J28" s="987" t="s">
        <v>5152</v>
      </c>
      <c r="K28" s="1395" t="s">
        <v>52</v>
      </c>
      <c r="L28" s="1395"/>
      <c r="M28" s="1393">
        <v>44993.4</v>
      </c>
      <c r="N28" s="1393"/>
      <c r="O28" s="1393">
        <v>44993.4</v>
      </c>
      <c r="P28" s="1393"/>
      <c r="Q28" s="987" t="s">
        <v>5083</v>
      </c>
      <c r="R28" s="987" t="s">
        <v>5151</v>
      </c>
    </row>
    <row r="29" spans="1:19" s="556" customFormat="1" ht="100.5" customHeight="1" x14ac:dyDescent="0.25">
      <c r="A29" s="1118"/>
      <c r="B29" s="1118"/>
      <c r="C29" s="987"/>
      <c r="D29" s="1118"/>
      <c r="E29" s="1416"/>
      <c r="F29" s="987"/>
      <c r="G29" s="987"/>
      <c r="H29" s="510" t="s">
        <v>165</v>
      </c>
      <c r="I29" s="489" t="s">
        <v>5150</v>
      </c>
      <c r="J29" s="987"/>
      <c r="K29" s="1395"/>
      <c r="L29" s="1395"/>
      <c r="M29" s="1393"/>
      <c r="N29" s="1393"/>
      <c r="O29" s="1393"/>
      <c r="P29" s="1393"/>
      <c r="Q29" s="987"/>
      <c r="R29" s="987"/>
    </row>
    <row r="30" spans="1:19" s="556" customFormat="1" ht="107.25" customHeight="1" x14ac:dyDescent="0.25">
      <c r="A30" s="1118">
        <v>12</v>
      </c>
      <c r="B30" s="1118">
        <v>1</v>
      </c>
      <c r="C30" s="987">
        <v>4</v>
      </c>
      <c r="D30" s="1118">
        <v>2</v>
      </c>
      <c r="E30" s="1416" t="s">
        <v>5149</v>
      </c>
      <c r="F30" s="987" t="s">
        <v>5148</v>
      </c>
      <c r="G30" s="987" t="s">
        <v>5147</v>
      </c>
      <c r="H30" s="510" t="s">
        <v>5146</v>
      </c>
      <c r="I30" s="489" t="s">
        <v>1235</v>
      </c>
      <c r="J30" s="987" t="s">
        <v>5145</v>
      </c>
      <c r="K30" s="1395"/>
      <c r="L30" s="1395" t="s">
        <v>73</v>
      </c>
      <c r="M30" s="1393"/>
      <c r="N30" s="1393">
        <v>50000</v>
      </c>
      <c r="O30" s="1393"/>
      <c r="P30" s="1393">
        <v>50000</v>
      </c>
      <c r="Q30" s="987" t="s">
        <v>5083</v>
      </c>
      <c r="R30" s="987" t="s">
        <v>5026</v>
      </c>
      <c r="S30" s="595"/>
    </row>
    <row r="31" spans="1:19" s="556" customFormat="1" ht="84.75" customHeight="1" x14ac:dyDescent="0.25">
      <c r="A31" s="1118"/>
      <c r="B31" s="1118"/>
      <c r="C31" s="987"/>
      <c r="D31" s="1118"/>
      <c r="E31" s="1416"/>
      <c r="F31" s="987"/>
      <c r="G31" s="987"/>
      <c r="H31" s="510" t="s">
        <v>165</v>
      </c>
      <c r="I31" s="489" t="s">
        <v>207</v>
      </c>
      <c r="J31" s="987"/>
      <c r="K31" s="1395"/>
      <c r="L31" s="1395"/>
      <c r="M31" s="1393"/>
      <c r="N31" s="1393"/>
      <c r="O31" s="1393"/>
      <c r="P31" s="1393"/>
      <c r="Q31" s="987"/>
      <c r="R31" s="987"/>
      <c r="S31" s="595"/>
    </row>
    <row r="32" spans="1:19" s="556" customFormat="1" ht="153.75" customHeight="1" x14ac:dyDescent="0.25">
      <c r="A32" s="1118">
        <v>13</v>
      </c>
      <c r="B32" s="1118">
        <v>1</v>
      </c>
      <c r="C32" s="987">
        <v>4</v>
      </c>
      <c r="D32" s="1118">
        <v>5</v>
      </c>
      <c r="E32" s="1416" t="s">
        <v>5144</v>
      </c>
      <c r="F32" s="987" t="s">
        <v>5143</v>
      </c>
      <c r="G32" s="987" t="s">
        <v>5142</v>
      </c>
      <c r="H32" s="510" t="s">
        <v>170</v>
      </c>
      <c r="I32" s="489" t="s">
        <v>956</v>
      </c>
      <c r="J32" s="987" t="s">
        <v>5141</v>
      </c>
      <c r="K32" s="1395"/>
      <c r="L32" s="1395" t="s">
        <v>124</v>
      </c>
      <c r="M32" s="1393"/>
      <c r="N32" s="1393">
        <v>86000</v>
      </c>
      <c r="O32" s="1393"/>
      <c r="P32" s="1393">
        <v>86000</v>
      </c>
      <c r="Q32" s="987" t="s">
        <v>5083</v>
      </c>
      <c r="R32" s="987" t="s">
        <v>5026</v>
      </c>
      <c r="S32" s="595"/>
    </row>
    <row r="33" spans="1:19" s="556" customFormat="1" ht="84.75" customHeight="1" x14ac:dyDescent="0.25">
      <c r="A33" s="1118"/>
      <c r="B33" s="1118"/>
      <c r="C33" s="987"/>
      <c r="D33" s="1118"/>
      <c r="E33" s="1416"/>
      <c r="F33" s="987"/>
      <c r="G33" s="987"/>
      <c r="H33" s="510" t="s">
        <v>1351</v>
      </c>
      <c r="I33" s="489" t="s">
        <v>1882</v>
      </c>
      <c r="J33" s="987"/>
      <c r="K33" s="1395"/>
      <c r="L33" s="1395"/>
      <c r="M33" s="1393"/>
      <c r="N33" s="1393"/>
      <c r="O33" s="1393"/>
      <c r="P33" s="1393"/>
      <c r="Q33" s="987"/>
      <c r="R33" s="987"/>
      <c r="S33" s="595"/>
    </row>
    <row r="34" spans="1:19" s="556" customFormat="1" ht="57.75" hidden="1" customHeight="1" x14ac:dyDescent="0.25">
      <c r="A34" s="1118"/>
      <c r="B34" s="1118"/>
      <c r="C34" s="987"/>
      <c r="D34" s="1118"/>
      <c r="E34" s="1416"/>
      <c r="F34" s="987"/>
      <c r="G34" s="987"/>
      <c r="H34" s="510"/>
      <c r="I34" s="489"/>
      <c r="J34" s="987"/>
      <c r="K34" s="1395"/>
      <c r="L34" s="1395"/>
      <c r="M34" s="1393"/>
      <c r="N34" s="1393"/>
      <c r="O34" s="1393"/>
      <c r="P34" s="1393"/>
      <c r="Q34" s="987"/>
      <c r="R34" s="987"/>
      <c r="S34" s="595"/>
    </row>
    <row r="35" spans="1:19" s="556" customFormat="1" ht="50.25" hidden="1" customHeight="1" x14ac:dyDescent="0.25">
      <c r="A35" s="1118"/>
      <c r="B35" s="1118"/>
      <c r="C35" s="987"/>
      <c r="D35" s="1118"/>
      <c r="E35" s="1416"/>
      <c r="F35" s="987"/>
      <c r="G35" s="987"/>
      <c r="H35" s="510"/>
      <c r="I35" s="489"/>
      <c r="J35" s="987"/>
      <c r="K35" s="1395"/>
      <c r="L35" s="1395"/>
      <c r="M35" s="1393"/>
      <c r="N35" s="1393"/>
      <c r="O35" s="1393"/>
      <c r="P35" s="1393"/>
      <c r="Q35" s="987"/>
      <c r="R35" s="987"/>
      <c r="S35" s="595"/>
    </row>
    <row r="36" spans="1:19" s="556" customFormat="1" ht="56.25" customHeight="1" x14ac:dyDescent="0.25">
      <c r="A36" s="1118">
        <v>14</v>
      </c>
      <c r="B36" s="1118">
        <v>1</v>
      </c>
      <c r="C36" s="987">
        <v>4</v>
      </c>
      <c r="D36" s="1118">
        <v>5</v>
      </c>
      <c r="E36" s="1416" t="s">
        <v>5140</v>
      </c>
      <c r="F36" s="987" t="s">
        <v>5139</v>
      </c>
      <c r="G36" s="987" t="s">
        <v>5138</v>
      </c>
      <c r="H36" s="510" t="s">
        <v>431</v>
      </c>
      <c r="I36" s="489" t="s">
        <v>39</v>
      </c>
      <c r="J36" s="987" t="s">
        <v>5137</v>
      </c>
      <c r="K36" s="1395"/>
      <c r="L36" s="1395" t="s">
        <v>124</v>
      </c>
      <c r="M36" s="1393"/>
      <c r="N36" s="1393">
        <v>64000</v>
      </c>
      <c r="O36" s="1393"/>
      <c r="P36" s="1393">
        <v>64000</v>
      </c>
      <c r="Q36" s="987" t="s">
        <v>5083</v>
      </c>
      <c r="R36" s="987" t="s">
        <v>5026</v>
      </c>
      <c r="S36" s="595"/>
    </row>
    <row r="37" spans="1:19" s="556" customFormat="1" ht="112.5" customHeight="1" x14ac:dyDescent="0.25">
      <c r="A37" s="1118"/>
      <c r="B37" s="1118"/>
      <c r="C37" s="987"/>
      <c r="D37" s="1118"/>
      <c r="E37" s="1416"/>
      <c r="F37" s="987"/>
      <c r="G37" s="987"/>
      <c r="H37" s="510" t="s">
        <v>165</v>
      </c>
      <c r="I37" s="489" t="s">
        <v>1882</v>
      </c>
      <c r="J37" s="987"/>
      <c r="K37" s="1395"/>
      <c r="L37" s="1395"/>
      <c r="M37" s="1393"/>
      <c r="N37" s="1393"/>
      <c r="O37" s="1393"/>
      <c r="P37" s="1393"/>
      <c r="Q37" s="987"/>
      <c r="R37" s="987"/>
      <c r="S37" s="595"/>
    </row>
    <row r="38" spans="1:19" s="520" customFormat="1" ht="97.5" customHeight="1" x14ac:dyDescent="0.25">
      <c r="A38" s="963">
        <v>15</v>
      </c>
      <c r="B38" s="963">
        <v>1</v>
      </c>
      <c r="C38" s="964">
        <v>4</v>
      </c>
      <c r="D38" s="963">
        <v>2</v>
      </c>
      <c r="E38" s="1411" t="s">
        <v>5136</v>
      </c>
      <c r="F38" s="964" t="s">
        <v>5135</v>
      </c>
      <c r="G38" s="964" t="s">
        <v>181</v>
      </c>
      <c r="H38" s="800" t="s">
        <v>181</v>
      </c>
      <c r="I38" s="830" t="s">
        <v>39</v>
      </c>
      <c r="J38" s="964" t="s">
        <v>5134</v>
      </c>
      <c r="K38" s="980"/>
      <c r="L38" s="980" t="s">
        <v>124</v>
      </c>
      <c r="M38" s="981"/>
      <c r="N38" s="981">
        <v>144789.25</v>
      </c>
      <c r="O38" s="981"/>
      <c r="P38" s="981">
        <v>144789.25</v>
      </c>
      <c r="Q38" s="964" t="s">
        <v>5083</v>
      </c>
      <c r="R38" s="964" t="s">
        <v>5026</v>
      </c>
      <c r="S38" s="519"/>
    </row>
    <row r="39" spans="1:19" s="520" customFormat="1" ht="81.75" customHeight="1" x14ac:dyDescent="0.25">
      <c r="A39" s="963"/>
      <c r="B39" s="963"/>
      <c r="C39" s="964"/>
      <c r="D39" s="963"/>
      <c r="E39" s="1411"/>
      <c r="F39" s="964"/>
      <c r="G39" s="964"/>
      <c r="H39" s="800" t="s">
        <v>165</v>
      </c>
      <c r="I39" s="830" t="s">
        <v>1165</v>
      </c>
      <c r="J39" s="964"/>
      <c r="K39" s="980"/>
      <c r="L39" s="980"/>
      <c r="M39" s="981"/>
      <c r="N39" s="981"/>
      <c r="O39" s="981"/>
      <c r="P39" s="981"/>
      <c r="Q39" s="964"/>
      <c r="R39" s="964"/>
      <c r="S39" s="519"/>
    </row>
    <row r="40" spans="1:19" ht="108.75" customHeight="1" x14ac:dyDescent="0.25">
      <c r="A40" s="1370">
        <v>16</v>
      </c>
      <c r="B40" s="1370">
        <v>1</v>
      </c>
      <c r="C40" s="1372">
        <v>4</v>
      </c>
      <c r="D40" s="1370">
        <v>5</v>
      </c>
      <c r="E40" s="1420" t="s">
        <v>5133</v>
      </c>
      <c r="F40" s="1372" t="s">
        <v>5132</v>
      </c>
      <c r="G40" s="1372" t="s">
        <v>400</v>
      </c>
      <c r="H40" s="486" t="s">
        <v>118</v>
      </c>
      <c r="I40" s="700" t="s">
        <v>39</v>
      </c>
      <c r="J40" s="1372" t="s">
        <v>5131</v>
      </c>
      <c r="K40" s="1419"/>
      <c r="L40" s="1419" t="s">
        <v>73</v>
      </c>
      <c r="M40" s="1385"/>
      <c r="N40" s="1385">
        <v>113209.55</v>
      </c>
      <c r="O40" s="1385"/>
      <c r="P40" s="1385">
        <v>107700</v>
      </c>
      <c r="Q40" s="1372" t="s">
        <v>334</v>
      </c>
      <c r="R40" s="1372" t="s">
        <v>5130</v>
      </c>
    </row>
    <row r="41" spans="1:19" ht="108.75" customHeight="1" x14ac:dyDescent="0.25">
      <c r="A41" s="1370"/>
      <c r="B41" s="1370"/>
      <c r="C41" s="1372"/>
      <c r="D41" s="1370"/>
      <c r="E41" s="1420"/>
      <c r="F41" s="1372"/>
      <c r="G41" s="1372"/>
      <c r="H41" s="486" t="s">
        <v>165</v>
      </c>
      <c r="I41" s="700" t="s">
        <v>46</v>
      </c>
      <c r="J41" s="1372"/>
      <c r="K41" s="1419"/>
      <c r="L41" s="1419"/>
      <c r="M41" s="1385"/>
      <c r="N41" s="1385"/>
      <c r="O41" s="1385"/>
      <c r="P41" s="1385"/>
      <c r="Q41" s="1372"/>
      <c r="R41" s="1372"/>
    </row>
    <row r="42" spans="1:19" s="556" customFormat="1" ht="108.75" customHeight="1" x14ac:dyDescent="0.25">
      <c r="A42" s="1118">
        <v>17</v>
      </c>
      <c r="B42" s="1118">
        <v>1</v>
      </c>
      <c r="C42" s="987">
        <v>4</v>
      </c>
      <c r="D42" s="1118">
        <v>5</v>
      </c>
      <c r="E42" s="1416" t="s">
        <v>5129</v>
      </c>
      <c r="F42" s="987" t="s">
        <v>5128</v>
      </c>
      <c r="G42" s="1372" t="s">
        <v>400</v>
      </c>
      <c r="H42" s="486" t="s">
        <v>118</v>
      </c>
      <c r="I42" s="489" t="s">
        <v>39</v>
      </c>
      <c r="J42" s="987" t="s">
        <v>5127</v>
      </c>
      <c r="K42" s="1395"/>
      <c r="L42" s="1419" t="s">
        <v>52</v>
      </c>
      <c r="M42" s="1393"/>
      <c r="N42" s="1393">
        <v>84295</v>
      </c>
      <c r="O42" s="1393"/>
      <c r="P42" s="1393">
        <v>78115</v>
      </c>
      <c r="Q42" s="1372" t="s">
        <v>5106</v>
      </c>
      <c r="R42" s="1372" t="s">
        <v>5105</v>
      </c>
    </row>
    <row r="43" spans="1:19" s="556" customFormat="1" ht="108.75" customHeight="1" x14ac:dyDescent="0.25">
      <c r="A43" s="1118"/>
      <c r="B43" s="1118"/>
      <c r="C43" s="987"/>
      <c r="D43" s="1118"/>
      <c r="E43" s="1416"/>
      <c r="F43" s="987"/>
      <c r="G43" s="1372"/>
      <c r="H43" s="486" t="s">
        <v>165</v>
      </c>
      <c r="I43" s="489" t="s">
        <v>444</v>
      </c>
      <c r="J43" s="987"/>
      <c r="K43" s="1395"/>
      <c r="L43" s="1419"/>
      <c r="M43" s="1393"/>
      <c r="N43" s="1393"/>
      <c r="O43" s="1393"/>
      <c r="P43" s="1393"/>
      <c r="Q43" s="1372"/>
      <c r="R43" s="1372"/>
    </row>
    <row r="44" spans="1:19" ht="63.75" customHeight="1" x14ac:dyDescent="0.25">
      <c r="A44" s="1370">
        <v>18</v>
      </c>
      <c r="B44" s="1370">
        <v>1</v>
      </c>
      <c r="C44" s="1372">
        <v>4</v>
      </c>
      <c r="D44" s="1370">
        <v>5</v>
      </c>
      <c r="E44" s="1420" t="s">
        <v>5126</v>
      </c>
      <c r="F44" s="1372" t="s">
        <v>5125</v>
      </c>
      <c r="G44" s="1372" t="s">
        <v>400</v>
      </c>
      <c r="H44" s="486" t="s">
        <v>118</v>
      </c>
      <c r="I44" s="700" t="s">
        <v>39</v>
      </c>
      <c r="J44" s="1372" t="s">
        <v>5124</v>
      </c>
      <c r="K44" s="1419"/>
      <c r="L44" s="1419" t="s">
        <v>124</v>
      </c>
      <c r="M44" s="1385"/>
      <c r="N44" s="1385">
        <v>124420</v>
      </c>
      <c r="O44" s="1385"/>
      <c r="P44" s="1385">
        <v>124120</v>
      </c>
      <c r="Q44" s="1372" t="s">
        <v>5123</v>
      </c>
      <c r="R44" s="1372" t="s">
        <v>5122</v>
      </c>
    </row>
    <row r="45" spans="1:19" ht="112.5" customHeight="1" x14ac:dyDescent="0.25">
      <c r="A45" s="1370"/>
      <c r="B45" s="1370"/>
      <c r="C45" s="1372"/>
      <c r="D45" s="1370"/>
      <c r="E45" s="1420"/>
      <c r="F45" s="1372"/>
      <c r="G45" s="1372"/>
      <c r="H45" s="486" t="s">
        <v>165</v>
      </c>
      <c r="I45" s="700" t="s">
        <v>1972</v>
      </c>
      <c r="J45" s="1372"/>
      <c r="K45" s="1419"/>
      <c r="L45" s="1419"/>
      <c r="M45" s="1385"/>
      <c r="N45" s="1385"/>
      <c r="O45" s="1385"/>
      <c r="P45" s="1385"/>
      <c r="Q45" s="1372"/>
      <c r="R45" s="1372"/>
    </row>
    <row r="46" spans="1:19" s="511" customFormat="1" ht="66.75" customHeight="1" x14ac:dyDescent="0.2">
      <c r="A46" s="1118">
        <v>19</v>
      </c>
      <c r="B46" s="1118">
        <v>1</v>
      </c>
      <c r="C46" s="1118">
        <v>4</v>
      </c>
      <c r="D46" s="987">
        <v>5</v>
      </c>
      <c r="E46" s="1416" t="s">
        <v>5121</v>
      </c>
      <c r="F46" s="987" t="s">
        <v>5120</v>
      </c>
      <c r="G46" s="987" t="s">
        <v>621</v>
      </c>
      <c r="H46" s="701" t="s">
        <v>1140</v>
      </c>
      <c r="I46" s="701">
        <v>2</v>
      </c>
      <c r="J46" s="987" t="s">
        <v>5119</v>
      </c>
      <c r="K46" s="1415"/>
      <c r="L46" s="1415" t="s">
        <v>124</v>
      </c>
      <c r="M46" s="1417"/>
      <c r="N46" s="1418">
        <v>55241.98</v>
      </c>
      <c r="O46" s="1418"/>
      <c r="P46" s="1418">
        <v>53841.98</v>
      </c>
      <c r="Q46" s="1415" t="s">
        <v>5118</v>
      </c>
      <c r="R46" s="1415" t="s">
        <v>5117</v>
      </c>
    </row>
    <row r="47" spans="1:19" s="511" customFormat="1" ht="130.5" customHeight="1" x14ac:dyDescent="0.2">
      <c r="A47" s="1118"/>
      <c r="B47" s="1118"/>
      <c r="C47" s="1118"/>
      <c r="D47" s="987"/>
      <c r="E47" s="1416"/>
      <c r="F47" s="987"/>
      <c r="G47" s="987"/>
      <c r="H47" s="701" t="s">
        <v>165</v>
      </c>
      <c r="I47" s="701">
        <v>40</v>
      </c>
      <c r="J47" s="987"/>
      <c r="K47" s="1415"/>
      <c r="L47" s="1415"/>
      <c r="M47" s="1417"/>
      <c r="N47" s="1418"/>
      <c r="O47" s="1418"/>
      <c r="P47" s="1418"/>
      <c r="Q47" s="1415"/>
      <c r="R47" s="1415"/>
    </row>
    <row r="48" spans="1:19" s="556" customFormat="1" ht="31.5" customHeight="1" x14ac:dyDescent="0.25">
      <c r="A48" s="1118">
        <v>20</v>
      </c>
      <c r="B48" s="1118">
        <v>1</v>
      </c>
      <c r="C48" s="987">
        <v>4</v>
      </c>
      <c r="D48" s="1118">
        <v>5</v>
      </c>
      <c r="E48" s="1416" t="s">
        <v>5116</v>
      </c>
      <c r="F48" s="987" t="s">
        <v>5115</v>
      </c>
      <c r="G48" s="987" t="s">
        <v>5114</v>
      </c>
      <c r="H48" s="510" t="s">
        <v>118</v>
      </c>
      <c r="I48" s="489" t="s">
        <v>39</v>
      </c>
      <c r="J48" s="987" t="s">
        <v>5113</v>
      </c>
      <c r="K48" s="1395"/>
      <c r="L48" s="1415" t="s">
        <v>124</v>
      </c>
      <c r="M48" s="1393"/>
      <c r="N48" s="1393">
        <v>426623.63</v>
      </c>
      <c r="O48" s="1393"/>
      <c r="P48" s="1393">
        <v>423754.58</v>
      </c>
      <c r="Q48" s="987" t="s">
        <v>3562</v>
      </c>
      <c r="R48" s="987" t="s">
        <v>5112</v>
      </c>
    </row>
    <row r="49" spans="1:19" s="556" customFormat="1" ht="31.5" customHeight="1" x14ac:dyDescent="0.25">
      <c r="A49" s="1118"/>
      <c r="B49" s="1118"/>
      <c r="C49" s="987"/>
      <c r="D49" s="1118"/>
      <c r="E49" s="1416"/>
      <c r="F49" s="987"/>
      <c r="G49" s="987"/>
      <c r="H49" s="510" t="s">
        <v>5111</v>
      </c>
      <c r="I49" s="489" t="s">
        <v>207</v>
      </c>
      <c r="J49" s="987"/>
      <c r="K49" s="1395"/>
      <c r="L49" s="1415"/>
      <c r="M49" s="1393"/>
      <c r="N49" s="1393"/>
      <c r="O49" s="1393"/>
      <c r="P49" s="1393"/>
      <c r="Q49" s="987"/>
      <c r="R49" s="987"/>
    </row>
    <row r="50" spans="1:19" s="556" customFormat="1" ht="33" customHeight="1" x14ac:dyDescent="0.25">
      <c r="A50" s="1118"/>
      <c r="B50" s="1118"/>
      <c r="C50" s="987"/>
      <c r="D50" s="1118"/>
      <c r="E50" s="1416"/>
      <c r="F50" s="987"/>
      <c r="G50" s="987"/>
      <c r="H50" s="510" t="s">
        <v>5110</v>
      </c>
      <c r="I50" s="489" t="s">
        <v>39</v>
      </c>
      <c r="J50" s="987"/>
      <c r="K50" s="1395"/>
      <c r="L50" s="1415"/>
      <c r="M50" s="1393"/>
      <c r="N50" s="1393"/>
      <c r="O50" s="1393"/>
      <c r="P50" s="1393"/>
      <c r="Q50" s="987"/>
      <c r="R50" s="987"/>
    </row>
    <row r="51" spans="1:19" s="556" customFormat="1" ht="96.75" customHeight="1" x14ac:dyDescent="0.25">
      <c r="A51" s="1118"/>
      <c r="B51" s="1118"/>
      <c r="C51" s="987"/>
      <c r="D51" s="1118"/>
      <c r="E51" s="1416"/>
      <c r="F51" s="987"/>
      <c r="G51" s="987"/>
      <c r="H51" s="510" t="s">
        <v>807</v>
      </c>
      <c r="I51" s="489" t="s">
        <v>210</v>
      </c>
      <c r="J51" s="987"/>
      <c r="K51" s="1395"/>
      <c r="L51" s="1415"/>
      <c r="M51" s="1393"/>
      <c r="N51" s="1393"/>
      <c r="O51" s="1393"/>
      <c r="P51" s="1393"/>
      <c r="Q51" s="987"/>
      <c r="R51" s="987"/>
    </row>
    <row r="52" spans="1:19" s="520" customFormat="1" ht="76.5" customHeight="1" x14ac:dyDescent="0.25">
      <c r="A52" s="963">
        <v>21</v>
      </c>
      <c r="B52" s="963">
        <v>1</v>
      </c>
      <c r="C52" s="964">
        <v>4</v>
      </c>
      <c r="D52" s="963">
        <v>5</v>
      </c>
      <c r="E52" s="1411" t="s">
        <v>5109</v>
      </c>
      <c r="F52" s="964" t="s">
        <v>5108</v>
      </c>
      <c r="G52" s="964" t="s">
        <v>400</v>
      </c>
      <c r="H52" s="800" t="s">
        <v>118</v>
      </c>
      <c r="I52" s="830" t="s">
        <v>39</v>
      </c>
      <c r="J52" s="964" t="s">
        <v>5107</v>
      </c>
      <c r="K52" s="980"/>
      <c r="L52" s="980" t="s">
        <v>52</v>
      </c>
      <c r="M52" s="981"/>
      <c r="N52" s="981">
        <v>88179.19</v>
      </c>
      <c r="O52" s="981"/>
      <c r="P52" s="981">
        <v>82679.19</v>
      </c>
      <c r="Q52" s="964" t="s">
        <v>5106</v>
      </c>
      <c r="R52" s="964" t="s">
        <v>5105</v>
      </c>
    </row>
    <row r="53" spans="1:19" s="520" customFormat="1" ht="76.5" customHeight="1" x14ac:dyDescent="0.25">
      <c r="A53" s="963"/>
      <c r="B53" s="963"/>
      <c r="C53" s="964"/>
      <c r="D53" s="963"/>
      <c r="E53" s="1411"/>
      <c r="F53" s="964"/>
      <c r="G53" s="964"/>
      <c r="H53" s="800" t="s">
        <v>165</v>
      </c>
      <c r="I53" s="830" t="s">
        <v>444</v>
      </c>
      <c r="J53" s="964"/>
      <c r="K53" s="980"/>
      <c r="L53" s="980"/>
      <c r="M53" s="981"/>
      <c r="N53" s="981"/>
      <c r="O53" s="981"/>
      <c r="P53" s="981"/>
      <c r="Q53" s="964"/>
      <c r="R53" s="964"/>
    </row>
    <row r="54" spans="1:19" s="200" customFormat="1" ht="97.5" customHeight="1" x14ac:dyDescent="0.25">
      <c r="A54" s="963">
        <v>22</v>
      </c>
      <c r="B54" s="963">
        <v>1</v>
      </c>
      <c r="C54" s="964">
        <v>4</v>
      </c>
      <c r="D54" s="963">
        <v>5</v>
      </c>
      <c r="E54" s="1411" t="s">
        <v>5104</v>
      </c>
      <c r="F54" s="964" t="s">
        <v>5103</v>
      </c>
      <c r="G54" s="964" t="s">
        <v>5102</v>
      </c>
      <c r="H54" s="964" t="s">
        <v>1077</v>
      </c>
      <c r="I54" s="1414" t="s">
        <v>1235</v>
      </c>
      <c r="J54" s="964" t="s">
        <v>5101</v>
      </c>
      <c r="K54" s="980"/>
      <c r="L54" s="980" t="s">
        <v>52</v>
      </c>
      <c r="M54" s="981"/>
      <c r="N54" s="981">
        <v>12000</v>
      </c>
      <c r="O54" s="981"/>
      <c r="P54" s="981">
        <v>12000</v>
      </c>
      <c r="Q54" s="964" t="s">
        <v>5083</v>
      </c>
      <c r="R54" s="964" t="s">
        <v>5026</v>
      </c>
      <c r="S54" s="904"/>
    </row>
    <row r="55" spans="1:19" s="200" customFormat="1" ht="81.75" customHeight="1" x14ac:dyDescent="0.25">
      <c r="A55" s="963"/>
      <c r="B55" s="963"/>
      <c r="C55" s="964"/>
      <c r="D55" s="963"/>
      <c r="E55" s="1411"/>
      <c r="F55" s="964"/>
      <c r="G55" s="964"/>
      <c r="H55" s="964"/>
      <c r="I55" s="1414"/>
      <c r="J55" s="964"/>
      <c r="K55" s="980"/>
      <c r="L55" s="980"/>
      <c r="M55" s="981"/>
      <c r="N55" s="981"/>
      <c r="O55" s="981"/>
      <c r="P55" s="981"/>
      <c r="Q55" s="964"/>
      <c r="R55" s="964"/>
      <c r="S55" s="904"/>
    </row>
    <row r="56" spans="1:19" s="200" customFormat="1" x14ac:dyDescent="0.25">
      <c r="A56" s="1413">
        <v>23</v>
      </c>
      <c r="B56" s="963">
        <v>1</v>
      </c>
      <c r="C56" s="963">
        <v>4</v>
      </c>
      <c r="D56" s="964">
        <v>2</v>
      </c>
      <c r="E56" s="1411" t="s">
        <v>5100</v>
      </c>
      <c r="F56" s="964" t="s">
        <v>5099</v>
      </c>
      <c r="G56" s="964" t="s">
        <v>5098</v>
      </c>
      <c r="H56" s="820" t="s">
        <v>1140</v>
      </c>
      <c r="I56" s="820">
        <v>4</v>
      </c>
      <c r="J56" s="1249" t="s">
        <v>5097</v>
      </c>
      <c r="K56" s="1249"/>
      <c r="L56" s="1249" t="s">
        <v>5096</v>
      </c>
      <c r="M56" s="1249"/>
      <c r="N56" s="1251">
        <v>195000</v>
      </c>
      <c r="O56" s="1251"/>
      <c r="P56" s="1251">
        <v>195000</v>
      </c>
      <c r="Q56" s="1249" t="s">
        <v>5083</v>
      </c>
      <c r="R56" s="1249" t="s">
        <v>5026</v>
      </c>
    </row>
    <row r="57" spans="1:19" s="200" customFormat="1" ht="30" x14ac:dyDescent="0.25">
      <c r="A57" s="1413"/>
      <c r="B57" s="963"/>
      <c r="C57" s="963"/>
      <c r="D57" s="964"/>
      <c r="E57" s="1411"/>
      <c r="F57" s="964"/>
      <c r="G57" s="964"/>
      <c r="H57" s="820" t="s">
        <v>5095</v>
      </c>
      <c r="I57" s="820">
        <v>4</v>
      </c>
      <c r="J57" s="1249"/>
      <c r="K57" s="1249"/>
      <c r="L57" s="1249"/>
      <c r="M57" s="1249"/>
      <c r="N57" s="1251"/>
      <c r="O57" s="1251"/>
      <c r="P57" s="1251"/>
      <c r="Q57" s="1249"/>
      <c r="R57" s="1249"/>
    </row>
    <row r="58" spans="1:19" s="200" customFormat="1" ht="23.25" customHeight="1" x14ac:dyDescent="0.25">
      <c r="A58" s="1413"/>
      <c r="B58" s="963"/>
      <c r="C58" s="963"/>
      <c r="D58" s="964"/>
      <c r="E58" s="1411"/>
      <c r="F58" s="964"/>
      <c r="G58" s="964"/>
      <c r="H58" s="820" t="s">
        <v>165</v>
      </c>
      <c r="I58" s="820">
        <v>140</v>
      </c>
      <c r="J58" s="1249"/>
      <c r="K58" s="1249"/>
      <c r="L58" s="1249"/>
      <c r="M58" s="1249"/>
      <c r="N58" s="1251"/>
      <c r="O58" s="1251"/>
      <c r="P58" s="1251"/>
      <c r="Q58" s="1249"/>
      <c r="R58" s="1249"/>
    </row>
    <row r="59" spans="1:19" s="200" customFormat="1" ht="60" customHeight="1" x14ac:dyDescent="0.25">
      <c r="A59" s="1413">
        <v>24</v>
      </c>
      <c r="B59" s="1357">
        <v>1</v>
      </c>
      <c r="C59" s="1357">
        <v>4</v>
      </c>
      <c r="D59" s="1349">
        <v>2</v>
      </c>
      <c r="E59" s="1383" t="s">
        <v>5094</v>
      </c>
      <c r="F59" s="1349" t="s">
        <v>5093</v>
      </c>
      <c r="G59" s="1349" t="s">
        <v>431</v>
      </c>
      <c r="H59" s="890" t="s">
        <v>1145</v>
      </c>
      <c r="I59" s="890">
        <v>1</v>
      </c>
      <c r="J59" s="1355" t="s">
        <v>5092</v>
      </c>
      <c r="K59" s="1355"/>
      <c r="L59" s="1355" t="s">
        <v>52</v>
      </c>
      <c r="M59" s="1421"/>
      <c r="N59" s="1354">
        <v>150000</v>
      </c>
      <c r="O59" s="1424"/>
      <c r="P59" s="1354">
        <v>150000</v>
      </c>
      <c r="Q59" s="1412" t="s">
        <v>5083</v>
      </c>
      <c r="R59" s="1355" t="s">
        <v>5026</v>
      </c>
    </row>
    <row r="60" spans="1:19" s="200" customFormat="1" ht="41.25" customHeight="1" x14ac:dyDescent="0.25">
      <c r="A60" s="1413"/>
      <c r="B60" s="1357"/>
      <c r="C60" s="1357"/>
      <c r="D60" s="1349"/>
      <c r="E60" s="1383"/>
      <c r="F60" s="1349"/>
      <c r="G60" s="1349"/>
      <c r="H60" s="1355" t="s">
        <v>165</v>
      </c>
      <c r="I60" s="1355">
        <v>200</v>
      </c>
      <c r="J60" s="1355"/>
      <c r="K60" s="1355"/>
      <c r="L60" s="1355"/>
      <c r="M60" s="1422"/>
      <c r="N60" s="1354"/>
      <c r="O60" s="1425"/>
      <c r="P60" s="1354"/>
      <c r="Q60" s="1412"/>
      <c r="R60" s="1355"/>
    </row>
    <row r="61" spans="1:19" s="200" customFormat="1" ht="42.75" customHeight="1" x14ac:dyDescent="0.25">
      <c r="A61" s="1413"/>
      <c r="B61" s="1357"/>
      <c r="C61" s="1357"/>
      <c r="D61" s="1349"/>
      <c r="E61" s="1383"/>
      <c r="F61" s="1349"/>
      <c r="G61" s="1349"/>
      <c r="H61" s="1355"/>
      <c r="I61" s="1355"/>
      <c r="J61" s="1355"/>
      <c r="K61" s="1355"/>
      <c r="L61" s="1355"/>
      <c r="M61" s="1423"/>
      <c r="N61" s="1354"/>
      <c r="O61" s="1426"/>
      <c r="P61" s="1354"/>
      <c r="Q61" s="1412"/>
      <c r="R61" s="1355"/>
    </row>
    <row r="62" spans="1:19" s="200" customFormat="1" ht="15" customHeight="1" x14ac:dyDescent="0.25">
      <c r="A62" s="1437" t="s">
        <v>1972</v>
      </c>
      <c r="B62" s="1357">
        <v>1</v>
      </c>
      <c r="C62" s="1357">
        <v>4</v>
      </c>
      <c r="D62" s="1349">
        <v>2</v>
      </c>
      <c r="E62" s="1383" t="s">
        <v>5091</v>
      </c>
      <c r="F62" s="1361" t="s">
        <v>5090</v>
      </c>
      <c r="G62" s="1349" t="s">
        <v>321</v>
      </c>
      <c r="H62" s="1358" t="s">
        <v>1330</v>
      </c>
      <c r="I62" s="1410" t="s">
        <v>956</v>
      </c>
      <c r="J62" s="1355" t="s">
        <v>5089</v>
      </c>
      <c r="K62" s="1355"/>
      <c r="L62" s="1355" t="s">
        <v>52</v>
      </c>
      <c r="M62" s="1354"/>
      <c r="N62" s="1441">
        <v>120000</v>
      </c>
      <c r="O62" s="1355"/>
      <c r="P62" s="1439">
        <v>120000</v>
      </c>
      <c r="Q62" s="1440" t="s">
        <v>5083</v>
      </c>
      <c r="R62" s="1355" t="s">
        <v>5026</v>
      </c>
    </row>
    <row r="63" spans="1:19" s="200" customFormat="1" x14ac:dyDescent="0.25">
      <c r="A63" s="1437"/>
      <c r="B63" s="1357"/>
      <c r="C63" s="1357"/>
      <c r="D63" s="1349"/>
      <c r="E63" s="1383"/>
      <c r="F63" s="1361"/>
      <c r="G63" s="1349"/>
      <c r="H63" s="1358"/>
      <c r="I63" s="1410"/>
      <c r="J63" s="1355"/>
      <c r="K63" s="1355"/>
      <c r="L63" s="1355"/>
      <c r="M63" s="1354"/>
      <c r="N63" s="1441"/>
      <c r="O63" s="1355"/>
      <c r="P63" s="1439"/>
      <c r="Q63" s="1440"/>
      <c r="R63" s="1355"/>
    </row>
    <row r="64" spans="1:19" s="200" customFormat="1" ht="30" customHeight="1" x14ac:dyDescent="0.25">
      <c r="A64" s="1437"/>
      <c r="B64" s="1357"/>
      <c r="C64" s="1357"/>
      <c r="D64" s="1349"/>
      <c r="E64" s="1383"/>
      <c r="F64" s="1361"/>
      <c r="G64" s="1349"/>
      <c r="H64" s="892" t="s">
        <v>165</v>
      </c>
      <c r="I64" s="893" t="s">
        <v>1660</v>
      </c>
      <c r="J64" s="1355"/>
      <c r="K64" s="1355"/>
      <c r="L64" s="1355"/>
      <c r="M64" s="1354"/>
      <c r="N64" s="1441"/>
      <c r="O64" s="1355"/>
      <c r="P64" s="1439"/>
      <c r="Q64" s="1440"/>
      <c r="R64" s="1355"/>
    </row>
    <row r="65" spans="1:18" s="200" customFormat="1" ht="59.25" customHeight="1" x14ac:dyDescent="0.25">
      <c r="A65" s="1437"/>
      <c r="B65" s="1357"/>
      <c r="C65" s="1357"/>
      <c r="D65" s="1349"/>
      <c r="E65" s="1383"/>
      <c r="F65" s="1361"/>
      <c r="G65" s="894" t="s">
        <v>5088</v>
      </c>
      <c r="H65" s="890" t="s">
        <v>5087</v>
      </c>
      <c r="I65" s="893" t="s">
        <v>39</v>
      </c>
      <c r="J65" s="1355"/>
      <c r="K65" s="1355"/>
      <c r="L65" s="1355"/>
      <c r="M65" s="1354"/>
      <c r="N65" s="1441"/>
      <c r="O65" s="1355"/>
      <c r="P65" s="1439"/>
      <c r="Q65" s="1440"/>
      <c r="R65" s="1355"/>
    </row>
    <row r="66" spans="1:18" s="200" customFormat="1" ht="42.75" customHeight="1" x14ac:dyDescent="0.25">
      <c r="A66" s="1437"/>
      <c r="B66" s="1357"/>
      <c r="C66" s="1357"/>
      <c r="D66" s="1349"/>
      <c r="E66" s="1383"/>
      <c r="F66" s="1361"/>
      <c r="G66" s="1349" t="s">
        <v>79</v>
      </c>
      <c r="H66" s="890" t="s">
        <v>79</v>
      </c>
      <c r="I66" s="893" t="s">
        <v>39</v>
      </c>
      <c r="J66" s="1355"/>
      <c r="K66" s="1355"/>
      <c r="L66" s="1355"/>
      <c r="M66" s="1354"/>
      <c r="N66" s="1441"/>
      <c r="O66" s="1355"/>
      <c r="P66" s="1439"/>
      <c r="Q66" s="1440"/>
      <c r="R66" s="1355"/>
    </row>
    <row r="67" spans="1:18" s="200" customFormat="1" ht="45" customHeight="1" x14ac:dyDescent="0.25">
      <c r="A67" s="1437"/>
      <c r="B67" s="1357"/>
      <c r="C67" s="1357"/>
      <c r="D67" s="1349"/>
      <c r="E67" s="1383"/>
      <c r="F67" s="1361"/>
      <c r="G67" s="1349"/>
      <c r="H67" s="890" t="s">
        <v>165</v>
      </c>
      <c r="I67" s="893" t="s">
        <v>207</v>
      </c>
      <c r="J67" s="1355"/>
      <c r="K67" s="1355"/>
      <c r="L67" s="1355"/>
      <c r="M67" s="1354"/>
      <c r="N67" s="1441"/>
      <c r="O67" s="1355"/>
      <c r="P67" s="1439"/>
      <c r="Q67" s="1440"/>
      <c r="R67" s="1355"/>
    </row>
    <row r="68" spans="1:18" s="200" customFormat="1" x14ac:dyDescent="0.25">
      <c r="A68" s="1436">
        <v>26</v>
      </c>
      <c r="B68" s="1349">
        <v>1</v>
      </c>
      <c r="C68" s="1349">
        <v>4</v>
      </c>
      <c r="D68" s="1349">
        <v>2</v>
      </c>
      <c r="E68" s="1383" t="s">
        <v>5086</v>
      </c>
      <c r="F68" s="1349" t="s">
        <v>5085</v>
      </c>
      <c r="G68" s="1349" t="s">
        <v>321</v>
      </c>
      <c r="H68" s="1349" t="s">
        <v>321</v>
      </c>
      <c r="I68" s="1410" t="s">
        <v>956</v>
      </c>
      <c r="J68" s="1349" t="s">
        <v>5084</v>
      </c>
      <c r="K68" s="1349"/>
      <c r="L68" s="1349" t="s">
        <v>52</v>
      </c>
      <c r="M68" s="1438"/>
      <c r="N68" s="1350">
        <v>50000</v>
      </c>
      <c r="O68" s="1349"/>
      <c r="P68" s="1350">
        <v>50000</v>
      </c>
      <c r="Q68" s="1349" t="s">
        <v>5083</v>
      </c>
      <c r="R68" s="1349" t="s">
        <v>5026</v>
      </c>
    </row>
    <row r="69" spans="1:18" s="200" customFormat="1" ht="39" customHeight="1" x14ac:dyDescent="0.25">
      <c r="A69" s="1436"/>
      <c r="B69" s="1349"/>
      <c r="C69" s="1349"/>
      <c r="D69" s="1349"/>
      <c r="E69" s="1383"/>
      <c r="F69" s="1349"/>
      <c r="G69" s="1349"/>
      <c r="H69" s="1349"/>
      <c r="I69" s="1410"/>
      <c r="J69" s="1349"/>
      <c r="K69" s="1349"/>
      <c r="L69" s="1349"/>
      <c r="M69" s="1438"/>
      <c r="N69" s="1350"/>
      <c r="O69" s="1349"/>
      <c r="P69" s="1350"/>
      <c r="Q69" s="1349"/>
      <c r="R69" s="1349"/>
    </row>
    <row r="70" spans="1:18" s="200" customFormat="1" ht="51.75" customHeight="1" x14ac:dyDescent="0.25">
      <c r="A70" s="1436"/>
      <c r="B70" s="1349"/>
      <c r="C70" s="1349"/>
      <c r="D70" s="1349"/>
      <c r="E70" s="1383"/>
      <c r="F70" s="1349"/>
      <c r="G70" s="1349"/>
      <c r="H70" s="894" t="s">
        <v>165</v>
      </c>
      <c r="I70" s="893" t="s">
        <v>1689</v>
      </c>
      <c r="J70" s="1349"/>
      <c r="K70" s="1349"/>
      <c r="L70" s="1349"/>
      <c r="M70" s="1438"/>
      <c r="N70" s="1350"/>
      <c r="O70" s="1349"/>
      <c r="P70" s="1350"/>
      <c r="Q70" s="1349"/>
      <c r="R70" s="1349"/>
    </row>
    <row r="73" spans="1:18" x14ac:dyDescent="0.25">
      <c r="L73" s="505"/>
      <c r="M73" s="1347" t="s">
        <v>262</v>
      </c>
      <c r="N73" s="1347"/>
      <c r="O73" s="1347" t="s">
        <v>263</v>
      </c>
      <c r="P73" s="1347"/>
    </row>
    <row r="74" spans="1:18" x14ac:dyDescent="0.25">
      <c r="L74" s="505"/>
      <c r="M74" s="594" t="s">
        <v>264</v>
      </c>
      <c r="N74" s="594" t="s">
        <v>265</v>
      </c>
      <c r="O74" s="594" t="s">
        <v>264</v>
      </c>
      <c r="P74" s="594" t="s">
        <v>265</v>
      </c>
    </row>
    <row r="75" spans="1:18" x14ac:dyDescent="0.25">
      <c r="M75" s="581">
        <v>17</v>
      </c>
      <c r="N75" s="551">
        <v>1243319.8</v>
      </c>
      <c r="O75" s="580">
        <v>9</v>
      </c>
      <c r="P75" s="551">
        <v>1257690.1399999999</v>
      </c>
    </row>
  </sheetData>
  <mergeCells count="424">
    <mergeCell ref="P68:P70"/>
    <mergeCell ref="Q68:Q70"/>
    <mergeCell ref="R68:R70"/>
    <mergeCell ref="M68:M70"/>
    <mergeCell ref="P62:P67"/>
    <mergeCell ref="Q62:Q67"/>
    <mergeCell ref="R62:R67"/>
    <mergeCell ref="I62:I63"/>
    <mergeCell ref="J62:J67"/>
    <mergeCell ref="K62:K67"/>
    <mergeCell ref="L62:L67"/>
    <mergeCell ref="M62:M67"/>
    <mergeCell ref="N62:N67"/>
    <mergeCell ref="I68:I69"/>
    <mergeCell ref="J68:J70"/>
    <mergeCell ref="K68:K70"/>
    <mergeCell ref="L68:L70"/>
    <mergeCell ref="N68:N70"/>
    <mergeCell ref="O68:O70"/>
    <mergeCell ref="O62:O67"/>
    <mergeCell ref="G66:G67"/>
    <mergeCell ref="A68:A70"/>
    <mergeCell ref="B68:B70"/>
    <mergeCell ref="C68:C70"/>
    <mergeCell ref="D68:D70"/>
    <mergeCell ref="E68:E70"/>
    <mergeCell ref="F68:F70"/>
    <mergeCell ref="G68:G70"/>
    <mergeCell ref="H68:H69"/>
    <mergeCell ref="A62:A67"/>
    <mergeCell ref="B62:B67"/>
    <mergeCell ref="C62:C67"/>
    <mergeCell ref="D62:D67"/>
    <mergeCell ref="E62:E67"/>
    <mergeCell ref="F62:F67"/>
    <mergeCell ref="G62:G64"/>
    <mergeCell ref="H62:H63"/>
    <mergeCell ref="Q4:Q5"/>
    <mergeCell ref="R4:R5"/>
    <mergeCell ref="A7:A9"/>
    <mergeCell ref="B7:B9"/>
    <mergeCell ref="C7:C9"/>
    <mergeCell ref="D7:D9"/>
    <mergeCell ref="E7:E9"/>
    <mergeCell ref="F7:F9"/>
    <mergeCell ref="J59:J61"/>
    <mergeCell ref="K59:K61"/>
    <mergeCell ref="N7:N9"/>
    <mergeCell ref="O7:O9"/>
    <mergeCell ref="P7:P9"/>
    <mergeCell ref="Q10:Q11"/>
    <mergeCell ref="R10:R11"/>
    <mergeCell ref="O10:O11"/>
    <mergeCell ref="P10:P11"/>
    <mergeCell ref="Q7:Q9"/>
    <mergeCell ref="R7:R9"/>
    <mergeCell ref="K10:K11"/>
    <mergeCell ref="L10:L11"/>
    <mergeCell ref="M10:M11"/>
    <mergeCell ref="N10:N11"/>
    <mergeCell ref="A12:A13"/>
    <mergeCell ref="L59:L61"/>
    <mergeCell ref="M59:M61"/>
    <mergeCell ref="O59:O61"/>
    <mergeCell ref="E59:E61"/>
    <mergeCell ref="F59:F61"/>
    <mergeCell ref="G59:G61"/>
    <mergeCell ref="M4:N4"/>
    <mergeCell ref="O4:P4"/>
    <mergeCell ref="A4:A5"/>
    <mergeCell ref="B4:B5"/>
    <mergeCell ref="C4:C5"/>
    <mergeCell ref="D4:D5"/>
    <mergeCell ref="E4:E5"/>
    <mergeCell ref="F4:F5"/>
    <mergeCell ref="G7:G9"/>
    <mergeCell ref="J7:J9"/>
    <mergeCell ref="G4:G5"/>
    <mergeCell ref="H4:I4"/>
    <mergeCell ref="J4:J5"/>
    <mergeCell ref="K4:L4"/>
    <mergeCell ref="K7:K9"/>
    <mergeCell ref="L7:L9"/>
    <mergeCell ref="M7:M9"/>
    <mergeCell ref="C12:C13"/>
    <mergeCell ref="D12:D13"/>
    <mergeCell ref="E12:E13"/>
    <mergeCell ref="F12:F13"/>
    <mergeCell ref="A10:A11"/>
    <mergeCell ref="B10:B11"/>
    <mergeCell ref="C10:C11"/>
    <mergeCell ref="D10:D11"/>
    <mergeCell ref="E10:E11"/>
    <mergeCell ref="F10:F11"/>
    <mergeCell ref="G10:G11"/>
    <mergeCell ref="J10:J11"/>
    <mergeCell ref="Q12:Q13"/>
    <mergeCell ref="R12:R13"/>
    <mergeCell ref="L12:L13"/>
    <mergeCell ref="A14:A15"/>
    <mergeCell ref="B14:B15"/>
    <mergeCell ref="C14:C15"/>
    <mergeCell ref="D14:D15"/>
    <mergeCell ref="E14:E15"/>
    <mergeCell ref="F14:F15"/>
    <mergeCell ref="G14:G15"/>
    <mergeCell ref="G12:G13"/>
    <mergeCell ref="J12:J13"/>
    <mergeCell ref="K12:K13"/>
    <mergeCell ref="M12:M13"/>
    <mergeCell ref="N12:N13"/>
    <mergeCell ref="O12:O13"/>
    <mergeCell ref="P12:P13"/>
    <mergeCell ref="K14:K15"/>
    <mergeCell ref="L14:L15"/>
    <mergeCell ref="M14:M15"/>
    <mergeCell ref="N14:N15"/>
    <mergeCell ref="B12:B13"/>
    <mergeCell ref="R16:R17"/>
    <mergeCell ref="L16:L17"/>
    <mergeCell ref="M16:M17"/>
    <mergeCell ref="Q14:Q15"/>
    <mergeCell ref="R14:R15"/>
    <mergeCell ref="A16:A17"/>
    <mergeCell ref="B16:B17"/>
    <mergeCell ref="C16:C17"/>
    <mergeCell ref="D16:D17"/>
    <mergeCell ref="E16:E17"/>
    <mergeCell ref="F16:F17"/>
    <mergeCell ref="G16:G17"/>
    <mergeCell ref="J16:J17"/>
    <mergeCell ref="J14:J15"/>
    <mergeCell ref="A18:A20"/>
    <mergeCell ref="B18:B20"/>
    <mergeCell ref="C18:C20"/>
    <mergeCell ref="D18:D20"/>
    <mergeCell ref="E18:E20"/>
    <mergeCell ref="F18:F20"/>
    <mergeCell ref="O14:O15"/>
    <mergeCell ref="P14:P15"/>
    <mergeCell ref="Q16:Q17"/>
    <mergeCell ref="G18:G20"/>
    <mergeCell ref="J18:J20"/>
    <mergeCell ref="K16:K17"/>
    <mergeCell ref="N16:N17"/>
    <mergeCell ref="O16:O17"/>
    <mergeCell ref="P16:P17"/>
    <mergeCell ref="K18:K20"/>
    <mergeCell ref="L18:L20"/>
    <mergeCell ref="M18:M20"/>
    <mergeCell ref="N18:N20"/>
    <mergeCell ref="O18:O20"/>
    <mergeCell ref="P18:P20"/>
    <mergeCell ref="Q21:Q22"/>
    <mergeCell ref="R21:R22"/>
    <mergeCell ref="L21:L22"/>
    <mergeCell ref="M21:M22"/>
    <mergeCell ref="N21:N22"/>
    <mergeCell ref="Q18:Q20"/>
    <mergeCell ref="R18:R20"/>
    <mergeCell ref="K21:K22"/>
    <mergeCell ref="O21:O22"/>
    <mergeCell ref="P21:P22"/>
    <mergeCell ref="A21:A22"/>
    <mergeCell ref="B21:B22"/>
    <mergeCell ref="C21:C22"/>
    <mergeCell ref="D21:D22"/>
    <mergeCell ref="E21:E22"/>
    <mergeCell ref="F21:F22"/>
    <mergeCell ref="G21:G22"/>
    <mergeCell ref="J21:J22"/>
    <mergeCell ref="L24:L25"/>
    <mergeCell ref="A24:A25"/>
    <mergeCell ref="B24:B25"/>
    <mergeCell ref="C24:C25"/>
    <mergeCell ref="D24:D25"/>
    <mergeCell ref="E24:E25"/>
    <mergeCell ref="F24:F25"/>
    <mergeCell ref="A26:A27"/>
    <mergeCell ref="B26:B27"/>
    <mergeCell ref="C26:C27"/>
    <mergeCell ref="D26:D27"/>
    <mergeCell ref="E26:E27"/>
    <mergeCell ref="F26:F27"/>
    <mergeCell ref="J24:J25"/>
    <mergeCell ref="K24:K25"/>
    <mergeCell ref="R26:R27"/>
    <mergeCell ref="L26:L27"/>
    <mergeCell ref="M26:M27"/>
    <mergeCell ref="N26:N27"/>
    <mergeCell ref="O26:O27"/>
    <mergeCell ref="P26:P27"/>
    <mergeCell ref="G26:G27"/>
    <mergeCell ref="J26:J27"/>
    <mergeCell ref="K26:K27"/>
    <mergeCell ref="Q26:Q27"/>
    <mergeCell ref="R24:R25"/>
    <mergeCell ref="O24:O25"/>
    <mergeCell ref="P24:P25"/>
    <mergeCell ref="Q24:Q25"/>
    <mergeCell ref="M24:M25"/>
    <mergeCell ref="N24:N25"/>
    <mergeCell ref="A28:A29"/>
    <mergeCell ref="B32:B35"/>
    <mergeCell ref="C32:C35"/>
    <mergeCell ref="D32:D35"/>
    <mergeCell ref="E32:E35"/>
    <mergeCell ref="F32:F35"/>
    <mergeCell ref="A32:A35"/>
    <mergeCell ref="A30:A31"/>
    <mergeCell ref="B30:B31"/>
    <mergeCell ref="C30:C31"/>
    <mergeCell ref="D30:D31"/>
    <mergeCell ref="E30:E31"/>
    <mergeCell ref="F30:F31"/>
    <mergeCell ref="N30:N31"/>
    <mergeCell ref="O30:O31"/>
    <mergeCell ref="P30:P31"/>
    <mergeCell ref="Q30:Q31"/>
    <mergeCell ref="L28:L29"/>
    <mergeCell ref="M28:M29"/>
    <mergeCell ref="N28:N29"/>
    <mergeCell ref="O28:O29"/>
    <mergeCell ref="B28:B29"/>
    <mergeCell ref="C28:C29"/>
    <mergeCell ref="D28:D29"/>
    <mergeCell ref="E28:E29"/>
    <mergeCell ref="F28:F29"/>
    <mergeCell ref="G28:G29"/>
    <mergeCell ref="G30:G31"/>
    <mergeCell ref="J30:J31"/>
    <mergeCell ref="K30:K31"/>
    <mergeCell ref="A36:A37"/>
    <mergeCell ref="B36:B37"/>
    <mergeCell ref="C36:C37"/>
    <mergeCell ref="D36:D37"/>
    <mergeCell ref="E36:E37"/>
    <mergeCell ref="F36:F37"/>
    <mergeCell ref="G36:G37"/>
    <mergeCell ref="G32:G35"/>
    <mergeCell ref="J32:J35"/>
    <mergeCell ref="J36:J37"/>
    <mergeCell ref="K36:K37"/>
    <mergeCell ref="L32:L35"/>
    <mergeCell ref="M32:M35"/>
    <mergeCell ref="N32:N35"/>
    <mergeCell ref="O32:O35"/>
    <mergeCell ref="J28:J29"/>
    <mergeCell ref="K28:K29"/>
    <mergeCell ref="R32:R35"/>
    <mergeCell ref="K32:K35"/>
    <mergeCell ref="R30:R31"/>
    <mergeCell ref="P28:P29"/>
    <mergeCell ref="Q28:Q29"/>
    <mergeCell ref="R28:R29"/>
    <mergeCell ref="P32:P35"/>
    <mergeCell ref="Q32:Q35"/>
    <mergeCell ref="R36:R37"/>
    <mergeCell ref="L36:L37"/>
    <mergeCell ref="M36:M37"/>
    <mergeCell ref="N36:N37"/>
    <mergeCell ref="O36:O37"/>
    <mergeCell ref="P36:P37"/>
    <mergeCell ref="Q36:Q37"/>
    <mergeCell ref="L30:L31"/>
    <mergeCell ref="M30:M31"/>
    <mergeCell ref="C40:C41"/>
    <mergeCell ref="D40:D41"/>
    <mergeCell ref="E40:E41"/>
    <mergeCell ref="F40:F41"/>
    <mergeCell ref="R40:R41"/>
    <mergeCell ref="L40:L41"/>
    <mergeCell ref="M40:M41"/>
    <mergeCell ref="N40:N41"/>
    <mergeCell ref="O40:O41"/>
    <mergeCell ref="P40:P41"/>
    <mergeCell ref="Q40:Q41"/>
    <mergeCell ref="G40:G41"/>
    <mergeCell ref="J40:J41"/>
    <mergeCell ref="K40:K41"/>
    <mergeCell ref="P44:P45"/>
    <mergeCell ref="Q44:Q45"/>
    <mergeCell ref="D38:D39"/>
    <mergeCell ref="J38:J39"/>
    <mergeCell ref="G38:G39"/>
    <mergeCell ref="A44:A45"/>
    <mergeCell ref="B44:B45"/>
    <mergeCell ref="C44:C45"/>
    <mergeCell ref="D44:D45"/>
    <mergeCell ref="E44:E45"/>
    <mergeCell ref="F44:F45"/>
    <mergeCell ref="F42:F43"/>
    <mergeCell ref="G42:G43"/>
    <mergeCell ref="J42:J43"/>
    <mergeCell ref="G44:G45"/>
    <mergeCell ref="J44:J45"/>
    <mergeCell ref="A42:A43"/>
    <mergeCell ref="B42:B43"/>
    <mergeCell ref="C42:C43"/>
    <mergeCell ref="D42:D43"/>
    <mergeCell ref="E42:E43"/>
    <mergeCell ref="A38:A39"/>
    <mergeCell ref="A40:A41"/>
    <mergeCell ref="B40:B41"/>
    <mergeCell ref="R48:R51"/>
    <mergeCell ref="M46:M47"/>
    <mergeCell ref="N46:N47"/>
    <mergeCell ref="O46:O47"/>
    <mergeCell ref="P46:P47"/>
    <mergeCell ref="J46:J47"/>
    <mergeCell ref="K42:K43"/>
    <mergeCell ref="R46:R47"/>
    <mergeCell ref="L46:L47"/>
    <mergeCell ref="K44:K45"/>
    <mergeCell ref="Q46:Q47"/>
    <mergeCell ref="M48:M51"/>
    <mergeCell ref="N48:N51"/>
    <mergeCell ref="O48:O51"/>
    <mergeCell ref="P48:P51"/>
    <mergeCell ref="R42:R43"/>
    <mergeCell ref="L42:L43"/>
    <mergeCell ref="M42:M43"/>
    <mergeCell ref="N42:N43"/>
    <mergeCell ref="O42:O43"/>
    <mergeCell ref="P42:P43"/>
    <mergeCell ref="Q42:Q43"/>
    <mergeCell ref="R44:R45"/>
    <mergeCell ref="L44:L45"/>
    <mergeCell ref="A56:A58"/>
    <mergeCell ref="B56:B58"/>
    <mergeCell ref="K52:K53"/>
    <mergeCell ref="A46:A47"/>
    <mergeCell ref="L52:L53"/>
    <mergeCell ref="K46:K47"/>
    <mergeCell ref="A48:A51"/>
    <mergeCell ref="B48:B51"/>
    <mergeCell ref="C48:C51"/>
    <mergeCell ref="D48:D51"/>
    <mergeCell ref="E48:E51"/>
    <mergeCell ref="F48:F51"/>
    <mergeCell ref="L48:L51"/>
    <mergeCell ref="B46:B47"/>
    <mergeCell ref="C46:C47"/>
    <mergeCell ref="D46:D47"/>
    <mergeCell ref="E46:E47"/>
    <mergeCell ref="F46:F47"/>
    <mergeCell ref="G46:G47"/>
    <mergeCell ref="B54:B55"/>
    <mergeCell ref="C54:C55"/>
    <mergeCell ref="D54:D55"/>
    <mergeCell ref="E54:E55"/>
    <mergeCell ref="F54:F55"/>
    <mergeCell ref="G54:G55"/>
    <mergeCell ref="M73:N73"/>
    <mergeCell ref="O73:P73"/>
    <mergeCell ref="C38:C39"/>
    <mergeCell ref="B38:B39"/>
    <mergeCell ref="B52:B53"/>
    <mergeCell ref="G56:G58"/>
    <mergeCell ref="J56:J58"/>
    <mergeCell ref="K56:K58"/>
    <mergeCell ref="L56:L58"/>
    <mergeCell ref="P56:P58"/>
    <mergeCell ref="M52:M53"/>
    <mergeCell ref="N52:N53"/>
    <mergeCell ref="O52:O53"/>
    <mergeCell ref="P52:P53"/>
    <mergeCell ref="P54:P55"/>
    <mergeCell ref="O56:O58"/>
    <mergeCell ref="N56:N58"/>
    <mergeCell ref="M56:M58"/>
    <mergeCell ref="G48:G51"/>
    <mergeCell ref="J48:J51"/>
    <mergeCell ref="K48:K51"/>
    <mergeCell ref="N44:N45"/>
    <mergeCell ref="O44:O45"/>
    <mergeCell ref="A52:A53"/>
    <mergeCell ref="C52:C53"/>
    <mergeCell ref="D52:D53"/>
    <mergeCell ref="E52:E53"/>
    <mergeCell ref="O38:O39"/>
    <mergeCell ref="P38:P39"/>
    <mergeCell ref="N59:N61"/>
    <mergeCell ref="P59:P61"/>
    <mergeCell ref="Q59:Q61"/>
    <mergeCell ref="A59:A61"/>
    <mergeCell ref="B59:B61"/>
    <mergeCell ref="C59:C61"/>
    <mergeCell ref="D59:D61"/>
    <mergeCell ref="C56:C58"/>
    <mergeCell ref="D56:D58"/>
    <mergeCell ref="A54:A55"/>
    <mergeCell ref="Q38:Q39"/>
    <mergeCell ref="G52:G53"/>
    <mergeCell ref="J52:J53"/>
    <mergeCell ref="H54:H55"/>
    <mergeCell ref="I54:I55"/>
    <mergeCell ref="J54:J55"/>
    <mergeCell ref="K54:K55"/>
    <mergeCell ref="L54:L55"/>
    <mergeCell ref="R59:R61"/>
    <mergeCell ref="F38:F39"/>
    <mergeCell ref="E38:E39"/>
    <mergeCell ref="K38:K39"/>
    <mergeCell ref="L38:L39"/>
    <mergeCell ref="M38:M39"/>
    <mergeCell ref="N38:N39"/>
    <mergeCell ref="F52:F53"/>
    <mergeCell ref="I60:I61"/>
    <mergeCell ref="H60:H61"/>
    <mergeCell ref="E56:E58"/>
    <mergeCell ref="F56:F58"/>
    <mergeCell ref="R38:R39"/>
    <mergeCell ref="M54:M55"/>
    <mergeCell ref="R56:R58"/>
    <mergeCell ref="R54:R55"/>
    <mergeCell ref="Q52:Q53"/>
    <mergeCell ref="R52:R53"/>
    <mergeCell ref="Q56:Q58"/>
    <mergeCell ref="N54:N55"/>
    <mergeCell ref="O54:O55"/>
    <mergeCell ref="Q54:Q55"/>
    <mergeCell ref="Q48:Q51"/>
    <mergeCell ref="M44:M45"/>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23"/>
  <sheetViews>
    <sheetView zoomScale="50" zoomScaleNormal="50" workbookViewId="0">
      <selection activeCell="I50" sqref="I5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6341</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62.75" customHeight="1" x14ac:dyDescent="0.25">
      <c r="A7" s="508">
        <v>1</v>
      </c>
      <c r="B7" s="540">
        <v>1</v>
      </c>
      <c r="C7" s="540">
        <v>4</v>
      </c>
      <c r="D7" s="541">
        <v>5</v>
      </c>
      <c r="E7" s="586" t="s">
        <v>5273</v>
      </c>
      <c r="F7" s="527" t="s">
        <v>5272</v>
      </c>
      <c r="G7" s="541" t="s">
        <v>302</v>
      </c>
      <c r="H7" s="587" t="s">
        <v>5271</v>
      </c>
      <c r="I7" s="585" t="s">
        <v>5270</v>
      </c>
      <c r="J7" s="541" t="s">
        <v>5269</v>
      </c>
      <c r="K7" s="522" t="s">
        <v>402</v>
      </c>
      <c r="L7" s="522"/>
      <c r="M7" s="545">
        <v>12173.93</v>
      </c>
      <c r="N7" s="545"/>
      <c r="O7" s="545">
        <v>12173.93</v>
      </c>
      <c r="P7" s="545"/>
      <c r="Q7" s="541" t="s">
        <v>5208</v>
      </c>
      <c r="R7" s="541" t="s">
        <v>5207</v>
      </c>
    </row>
    <row r="8" spans="1:19" s="520" customFormat="1" ht="260.25" customHeight="1" x14ac:dyDescent="0.25">
      <c r="A8" s="540">
        <v>2</v>
      </c>
      <c r="B8" s="540">
        <v>1</v>
      </c>
      <c r="C8" s="540">
        <v>4</v>
      </c>
      <c r="D8" s="541">
        <v>2</v>
      </c>
      <c r="E8" s="586" t="s">
        <v>5268</v>
      </c>
      <c r="F8" s="527" t="s">
        <v>5267</v>
      </c>
      <c r="G8" s="541" t="s">
        <v>321</v>
      </c>
      <c r="H8" s="668" t="s">
        <v>5266</v>
      </c>
      <c r="I8" s="585" t="s">
        <v>5265</v>
      </c>
      <c r="J8" s="541" t="s">
        <v>5264</v>
      </c>
      <c r="K8" s="522" t="s">
        <v>424</v>
      </c>
      <c r="L8" s="522"/>
      <c r="M8" s="545">
        <v>26030.799999999999</v>
      </c>
      <c r="N8" s="545"/>
      <c r="O8" s="545">
        <v>26030.799999999999</v>
      </c>
      <c r="P8" s="545"/>
      <c r="Q8" s="541" t="s">
        <v>5208</v>
      </c>
      <c r="R8" s="541" t="s">
        <v>5207</v>
      </c>
    </row>
    <row r="9" spans="1:19" s="520" customFormat="1" ht="298.5" customHeight="1" x14ac:dyDescent="0.25">
      <c r="A9" s="540">
        <v>3</v>
      </c>
      <c r="B9" s="540">
        <v>1</v>
      </c>
      <c r="C9" s="540">
        <v>4</v>
      </c>
      <c r="D9" s="541">
        <v>2</v>
      </c>
      <c r="E9" s="586" t="s">
        <v>5263</v>
      </c>
      <c r="F9" s="527" t="s">
        <v>5262</v>
      </c>
      <c r="G9" s="541" t="s">
        <v>5261</v>
      </c>
      <c r="H9" s="668" t="s">
        <v>5260</v>
      </c>
      <c r="I9" s="585" t="s">
        <v>5259</v>
      </c>
      <c r="J9" s="541" t="s">
        <v>5258</v>
      </c>
      <c r="K9" s="522" t="s">
        <v>407</v>
      </c>
      <c r="L9" s="522"/>
      <c r="M9" s="545">
        <v>28970.799999999999</v>
      </c>
      <c r="N9" s="545"/>
      <c r="O9" s="545">
        <v>28970.799999999999</v>
      </c>
      <c r="P9" s="545"/>
      <c r="Q9" s="541" t="s">
        <v>5208</v>
      </c>
      <c r="R9" s="541" t="s">
        <v>5207</v>
      </c>
    </row>
    <row r="10" spans="1:19" s="520" customFormat="1" ht="120" x14ac:dyDescent="0.25">
      <c r="A10" s="540">
        <v>4</v>
      </c>
      <c r="B10" s="540">
        <v>1</v>
      </c>
      <c r="C10" s="540">
        <v>4</v>
      </c>
      <c r="D10" s="541">
        <v>2</v>
      </c>
      <c r="E10" s="586" t="s">
        <v>5257</v>
      </c>
      <c r="F10" s="527" t="s">
        <v>5256</v>
      </c>
      <c r="G10" s="541" t="s">
        <v>5255</v>
      </c>
      <c r="H10" s="668" t="s">
        <v>5254</v>
      </c>
      <c r="I10" s="585" t="s">
        <v>5253</v>
      </c>
      <c r="J10" s="541" t="s">
        <v>5252</v>
      </c>
      <c r="K10" s="522" t="s">
        <v>407</v>
      </c>
      <c r="L10" s="522"/>
      <c r="M10" s="545">
        <v>38780.839999999997</v>
      </c>
      <c r="N10" s="545"/>
      <c r="O10" s="545">
        <v>38780.839999999997</v>
      </c>
      <c r="P10" s="545"/>
      <c r="Q10" s="541" t="s">
        <v>5208</v>
      </c>
      <c r="R10" s="541" t="s">
        <v>5207</v>
      </c>
    </row>
    <row r="11" spans="1:19" s="520" customFormat="1" ht="372.75" customHeight="1" x14ac:dyDescent="0.25">
      <c r="A11" s="540">
        <v>5</v>
      </c>
      <c r="B11" s="540">
        <v>1</v>
      </c>
      <c r="C11" s="540">
        <v>4</v>
      </c>
      <c r="D11" s="541">
        <v>5</v>
      </c>
      <c r="E11" s="586" t="s">
        <v>5251</v>
      </c>
      <c r="F11" s="527" t="s">
        <v>5250</v>
      </c>
      <c r="G11" s="541" t="s">
        <v>181</v>
      </c>
      <c r="H11" s="529" t="s">
        <v>5249</v>
      </c>
      <c r="I11" s="509" t="s">
        <v>5248</v>
      </c>
      <c r="J11" s="541" t="s">
        <v>5247</v>
      </c>
      <c r="K11" s="522" t="s">
        <v>424</v>
      </c>
      <c r="L11" s="522"/>
      <c r="M11" s="545">
        <v>79820.19</v>
      </c>
      <c r="N11" s="545"/>
      <c r="O11" s="545">
        <v>79820.19</v>
      </c>
      <c r="P11" s="545"/>
      <c r="Q11" s="541" t="s">
        <v>95</v>
      </c>
      <c r="R11" s="541" t="s">
        <v>5215</v>
      </c>
    </row>
    <row r="12" spans="1:19" s="520" customFormat="1" ht="255" x14ac:dyDescent="0.25">
      <c r="A12" s="540">
        <v>6</v>
      </c>
      <c r="B12" s="540">
        <v>1</v>
      </c>
      <c r="C12" s="540">
        <v>4</v>
      </c>
      <c r="D12" s="541">
        <v>2</v>
      </c>
      <c r="E12" s="586" t="s">
        <v>5246</v>
      </c>
      <c r="F12" s="527" t="s">
        <v>5245</v>
      </c>
      <c r="G12" s="541" t="s">
        <v>5244</v>
      </c>
      <c r="H12" s="587" t="s">
        <v>5243</v>
      </c>
      <c r="I12" s="585" t="s">
        <v>5242</v>
      </c>
      <c r="J12" s="541" t="s">
        <v>5241</v>
      </c>
      <c r="K12" s="522"/>
      <c r="L12" s="522" t="s">
        <v>407</v>
      </c>
      <c r="M12" s="545"/>
      <c r="N12" s="545">
        <v>20008.93</v>
      </c>
      <c r="O12" s="545"/>
      <c r="P12" s="545">
        <v>20008.93</v>
      </c>
      <c r="Q12" s="541" t="s">
        <v>5208</v>
      </c>
      <c r="R12" s="541" t="s">
        <v>5207</v>
      </c>
    </row>
    <row r="13" spans="1:19" s="520" customFormat="1" ht="243.75" customHeight="1" x14ac:dyDescent="0.25">
      <c r="A13" s="540">
        <v>7</v>
      </c>
      <c r="B13" s="540">
        <v>1</v>
      </c>
      <c r="C13" s="540">
        <v>4</v>
      </c>
      <c r="D13" s="541">
        <v>2</v>
      </c>
      <c r="E13" s="586" t="s">
        <v>5240</v>
      </c>
      <c r="F13" s="527" t="s">
        <v>5239</v>
      </c>
      <c r="G13" s="541" t="s">
        <v>5238</v>
      </c>
      <c r="H13" s="587" t="s">
        <v>5237</v>
      </c>
      <c r="I13" s="585" t="s">
        <v>5236</v>
      </c>
      <c r="J13" s="541" t="s">
        <v>5235</v>
      </c>
      <c r="K13" s="522"/>
      <c r="L13" s="522" t="s">
        <v>424</v>
      </c>
      <c r="M13" s="545"/>
      <c r="N13" s="545">
        <v>71700</v>
      </c>
      <c r="O13" s="545"/>
      <c r="P13" s="545">
        <v>71700</v>
      </c>
      <c r="Q13" s="541" t="s">
        <v>5208</v>
      </c>
      <c r="R13" s="541" t="s">
        <v>5207</v>
      </c>
    </row>
    <row r="14" spans="1:19" s="520" customFormat="1" ht="135" x14ac:dyDescent="0.25">
      <c r="A14" s="804">
        <v>8</v>
      </c>
      <c r="B14" s="804">
        <v>1</v>
      </c>
      <c r="C14" s="804">
        <v>4</v>
      </c>
      <c r="D14" s="800">
        <v>2</v>
      </c>
      <c r="E14" s="586" t="s">
        <v>5234</v>
      </c>
      <c r="F14" s="813" t="s">
        <v>5233</v>
      </c>
      <c r="G14" s="800" t="s">
        <v>302</v>
      </c>
      <c r="H14" s="587" t="s">
        <v>5232</v>
      </c>
      <c r="I14" s="585" t="s">
        <v>5231</v>
      </c>
      <c r="J14" s="800" t="s">
        <v>5230</v>
      </c>
      <c r="K14" s="805"/>
      <c r="L14" s="805" t="s">
        <v>424</v>
      </c>
      <c r="M14" s="799"/>
      <c r="N14" s="799">
        <v>3900</v>
      </c>
      <c r="O14" s="799"/>
      <c r="P14" s="799">
        <v>3900</v>
      </c>
      <c r="Q14" s="800" t="s">
        <v>5208</v>
      </c>
      <c r="R14" s="800" t="s">
        <v>5207</v>
      </c>
    </row>
    <row r="15" spans="1:19" s="520" customFormat="1" ht="113.25" customHeight="1" x14ac:dyDescent="0.25">
      <c r="A15" s="804">
        <v>9</v>
      </c>
      <c r="B15" s="804">
        <v>1</v>
      </c>
      <c r="C15" s="804">
        <v>4</v>
      </c>
      <c r="D15" s="800">
        <v>5</v>
      </c>
      <c r="E15" s="586" t="s">
        <v>5229</v>
      </c>
      <c r="F15" s="813" t="s">
        <v>5228</v>
      </c>
      <c r="G15" s="800" t="s">
        <v>321</v>
      </c>
      <c r="H15" s="587" t="s">
        <v>5227</v>
      </c>
      <c r="I15" s="585" t="s">
        <v>5226</v>
      </c>
      <c r="J15" s="800" t="s">
        <v>5225</v>
      </c>
      <c r="K15" s="805"/>
      <c r="L15" s="805" t="s">
        <v>424</v>
      </c>
      <c r="M15" s="799"/>
      <c r="N15" s="799">
        <v>22615.25</v>
      </c>
      <c r="O15" s="799"/>
      <c r="P15" s="799">
        <v>22615.25</v>
      </c>
      <c r="Q15" s="800" t="s">
        <v>5208</v>
      </c>
      <c r="R15" s="800" t="s">
        <v>5207</v>
      </c>
    </row>
    <row r="16" spans="1:19" s="520" customFormat="1" ht="402.75" customHeight="1" x14ac:dyDescent="0.25">
      <c r="A16" s="804">
        <v>10</v>
      </c>
      <c r="B16" s="804">
        <v>1</v>
      </c>
      <c r="C16" s="804">
        <v>4</v>
      </c>
      <c r="D16" s="800">
        <v>5</v>
      </c>
      <c r="E16" s="586" t="s">
        <v>5224</v>
      </c>
      <c r="F16" s="813" t="s">
        <v>5223</v>
      </c>
      <c r="G16" s="800" t="s">
        <v>5222</v>
      </c>
      <c r="H16" s="587" t="s">
        <v>6319</v>
      </c>
      <c r="I16" s="585" t="s">
        <v>6320</v>
      </c>
      <c r="J16" s="800" t="s">
        <v>5221</v>
      </c>
      <c r="K16" s="805"/>
      <c r="L16" s="805" t="s">
        <v>424</v>
      </c>
      <c r="M16" s="799"/>
      <c r="N16" s="799">
        <v>20892.47</v>
      </c>
      <c r="O16" s="799"/>
      <c r="P16" s="799">
        <v>20892.47</v>
      </c>
      <c r="Q16" s="800" t="s">
        <v>5208</v>
      </c>
      <c r="R16" s="800" t="s">
        <v>5207</v>
      </c>
    </row>
    <row r="17" spans="1:18" s="493" customFormat="1" ht="214.5" customHeight="1" x14ac:dyDescent="0.25">
      <c r="A17" s="491">
        <v>11</v>
      </c>
      <c r="B17" s="491">
        <v>1</v>
      </c>
      <c r="C17" s="564">
        <v>4</v>
      </c>
      <c r="D17" s="491">
        <v>5</v>
      </c>
      <c r="E17" s="570" t="s">
        <v>5220</v>
      </c>
      <c r="F17" s="642" t="s">
        <v>5219</v>
      </c>
      <c r="G17" s="564" t="s">
        <v>181</v>
      </c>
      <c r="H17" s="494" t="s">
        <v>5218</v>
      </c>
      <c r="I17" s="707" t="s">
        <v>5217</v>
      </c>
      <c r="J17" s="564" t="s">
        <v>5216</v>
      </c>
      <c r="K17" s="568"/>
      <c r="L17" s="568" t="s">
        <v>124</v>
      </c>
      <c r="M17" s="569"/>
      <c r="N17" s="569">
        <v>110000</v>
      </c>
      <c r="O17" s="569"/>
      <c r="P17" s="569">
        <v>110000</v>
      </c>
      <c r="Q17" s="564" t="s">
        <v>95</v>
      </c>
      <c r="R17" s="564" t="s">
        <v>5215</v>
      </c>
    </row>
    <row r="18" spans="1:18" s="200" customFormat="1" ht="105" x14ac:dyDescent="0.25">
      <c r="A18" s="804">
        <v>12</v>
      </c>
      <c r="B18" s="804">
        <v>1</v>
      </c>
      <c r="C18" s="800">
        <v>4</v>
      </c>
      <c r="D18" s="804">
        <v>2</v>
      </c>
      <c r="E18" s="824" t="s">
        <v>5214</v>
      </c>
      <c r="F18" s="813" t="s">
        <v>5213</v>
      </c>
      <c r="G18" s="800" t="s">
        <v>5212</v>
      </c>
      <c r="H18" s="587" t="s">
        <v>5211</v>
      </c>
      <c r="I18" s="585" t="s">
        <v>5210</v>
      </c>
      <c r="J18" s="800" t="s">
        <v>5209</v>
      </c>
      <c r="K18" s="805"/>
      <c r="L18" s="805" t="s">
        <v>161</v>
      </c>
      <c r="M18" s="799"/>
      <c r="N18" s="799">
        <v>4159.83</v>
      </c>
      <c r="O18" s="799"/>
      <c r="P18" s="799">
        <v>4159.83</v>
      </c>
      <c r="Q18" s="800" t="s">
        <v>5208</v>
      </c>
      <c r="R18" s="800" t="s">
        <v>5207</v>
      </c>
    </row>
    <row r="21" spans="1:18" x14ac:dyDescent="0.25">
      <c r="L21" s="505"/>
      <c r="M21" s="1347" t="s">
        <v>262</v>
      </c>
      <c r="N21" s="1347"/>
      <c r="O21" s="1347" t="s">
        <v>263</v>
      </c>
      <c r="P21" s="1347"/>
    </row>
    <row r="22" spans="1:18" x14ac:dyDescent="0.25">
      <c r="L22" s="505"/>
      <c r="M22" s="594" t="s">
        <v>264</v>
      </c>
      <c r="N22" s="594" t="s">
        <v>265</v>
      </c>
      <c r="O22" s="594" t="s">
        <v>264</v>
      </c>
      <c r="P22" s="594" t="s">
        <v>265</v>
      </c>
    </row>
    <row r="23" spans="1:18" x14ac:dyDescent="0.25">
      <c r="M23" s="581">
        <v>10</v>
      </c>
      <c r="N23" s="551">
        <v>249232.85</v>
      </c>
      <c r="O23" s="580">
        <v>2</v>
      </c>
      <c r="P23" s="582">
        <v>189820.19</v>
      </c>
    </row>
  </sheetData>
  <mergeCells count="16">
    <mergeCell ref="A4:A5"/>
    <mergeCell ref="B4:B5"/>
    <mergeCell ref="C4:C5"/>
    <mergeCell ref="D4:D5"/>
    <mergeCell ref="E4:E5"/>
    <mergeCell ref="O4:P4"/>
    <mergeCell ref="F4:F5"/>
    <mergeCell ref="O21:P21"/>
    <mergeCell ref="Q4:Q5"/>
    <mergeCell ref="R4:R5"/>
    <mergeCell ref="G4:G5"/>
    <mergeCell ref="H4:I4"/>
    <mergeCell ref="J4:J5"/>
    <mergeCell ref="M21:N21"/>
    <mergeCell ref="K4:L4"/>
    <mergeCell ref="M4:N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52"/>
  <sheetViews>
    <sheetView zoomScale="50" zoomScaleNormal="50" workbookViewId="0">
      <selection activeCell="J12" sqref="J12:J15"/>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6342</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43.5" customHeight="1" x14ac:dyDescent="0.25">
      <c r="A7" s="958">
        <v>1</v>
      </c>
      <c r="B7" s="1463">
        <v>1</v>
      </c>
      <c r="C7" s="1314">
        <v>4</v>
      </c>
      <c r="D7" s="1314">
        <v>5</v>
      </c>
      <c r="E7" s="1466" t="s">
        <v>5332</v>
      </c>
      <c r="F7" s="1314" t="s">
        <v>5331</v>
      </c>
      <c r="G7" s="588" t="s">
        <v>170</v>
      </c>
      <c r="H7" s="1471" t="s">
        <v>767</v>
      </c>
      <c r="I7" s="588">
        <v>15</v>
      </c>
      <c r="J7" s="1314" t="s">
        <v>5326</v>
      </c>
      <c r="K7" s="1314" t="s">
        <v>73</v>
      </c>
      <c r="L7" s="1314"/>
      <c r="M7" s="1317">
        <v>31317.42</v>
      </c>
      <c r="N7" s="1317"/>
      <c r="O7" s="1317">
        <v>31317.42</v>
      </c>
      <c r="P7" s="1317"/>
      <c r="Q7" s="1314" t="s">
        <v>5275</v>
      </c>
      <c r="R7" s="1314" t="s">
        <v>5330</v>
      </c>
      <c r="S7" s="519"/>
    </row>
    <row r="8" spans="1:19" s="520" customFormat="1" ht="38.25" customHeight="1" x14ac:dyDescent="0.25">
      <c r="A8" s="959"/>
      <c r="B8" s="1464"/>
      <c r="C8" s="1315"/>
      <c r="D8" s="1315"/>
      <c r="E8" s="1467"/>
      <c r="F8" s="1469"/>
      <c r="G8" s="588" t="s">
        <v>170</v>
      </c>
      <c r="H8" s="1469"/>
      <c r="I8" s="588">
        <v>15</v>
      </c>
      <c r="J8" s="1315"/>
      <c r="K8" s="1315"/>
      <c r="L8" s="1315"/>
      <c r="M8" s="1318"/>
      <c r="N8" s="1318"/>
      <c r="O8" s="1318"/>
      <c r="P8" s="1318"/>
      <c r="Q8" s="1315"/>
      <c r="R8" s="1315"/>
      <c r="S8" s="519"/>
    </row>
    <row r="9" spans="1:19" s="520" customFormat="1" ht="36.75" customHeight="1" x14ac:dyDescent="0.25">
      <c r="A9" s="959"/>
      <c r="B9" s="1464"/>
      <c r="C9" s="1315"/>
      <c r="D9" s="1315"/>
      <c r="E9" s="1467"/>
      <c r="F9" s="1469"/>
      <c r="G9" s="588" t="s">
        <v>181</v>
      </c>
      <c r="H9" s="1469"/>
      <c r="I9" s="588">
        <v>15</v>
      </c>
      <c r="J9" s="1315"/>
      <c r="K9" s="1315"/>
      <c r="L9" s="1315"/>
      <c r="M9" s="1318"/>
      <c r="N9" s="1318"/>
      <c r="O9" s="1318"/>
      <c r="P9" s="1318"/>
      <c r="Q9" s="1315"/>
      <c r="R9" s="1315"/>
      <c r="S9" s="519"/>
    </row>
    <row r="10" spans="1:19" s="520" customFormat="1" ht="35.25" customHeight="1" x14ac:dyDescent="0.25">
      <c r="A10" s="959"/>
      <c r="B10" s="1464"/>
      <c r="C10" s="1315"/>
      <c r="D10" s="1315"/>
      <c r="E10" s="1467"/>
      <c r="F10" s="1469"/>
      <c r="G10" s="588" t="s">
        <v>321</v>
      </c>
      <c r="H10" s="1469"/>
      <c r="I10" s="588">
        <v>30</v>
      </c>
      <c r="J10" s="1315"/>
      <c r="K10" s="1315"/>
      <c r="L10" s="1315"/>
      <c r="M10" s="1318"/>
      <c r="N10" s="1318"/>
      <c r="O10" s="1318"/>
      <c r="P10" s="1318"/>
      <c r="Q10" s="1315"/>
      <c r="R10" s="1315"/>
      <c r="S10" s="519"/>
    </row>
    <row r="11" spans="1:19" s="521" customFormat="1" ht="33.75" customHeight="1" x14ac:dyDescent="0.25">
      <c r="A11" s="1059"/>
      <c r="B11" s="1465"/>
      <c r="C11" s="1316"/>
      <c r="D11" s="1316"/>
      <c r="E11" s="1468"/>
      <c r="F11" s="1470"/>
      <c r="G11" s="541" t="s">
        <v>79</v>
      </c>
      <c r="H11" s="1470"/>
      <c r="I11" s="541">
        <v>60</v>
      </c>
      <c r="J11" s="1316"/>
      <c r="K11" s="1316"/>
      <c r="L11" s="1316"/>
      <c r="M11" s="1319"/>
      <c r="N11" s="1319"/>
      <c r="O11" s="1319"/>
      <c r="P11" s="1319"/>
      <c r="Q11" s="1316"/>
      <c r="R11" s="1316"/>
    </row>
    <row r="12" spans="1:19" s="521" customFormat="1" ht="42.75" customHeight="1" x14ac:dyDescent="0.25">
      <c r="A12" s="958">
        <v>2</v>
      </c>
      <c r="B12" s="958">
        <v>1</v>
      </c>
      <c r="C12" s="958">
        <v>4</v>
      </c>
      <c r="D12" s="969">
        <v>5</v>
      </c>
      <c r="E12" s="1030" t="s">
        <v>5329</v>
      </c>
      <c r="F12" s="969" t="s">
        <v>5328</v>
      </c>
      <c r="G12" s="541" t="s">
        <v>5327</v>
      </c>
      <c r="H12" s="969" t="s">
        <v>767</v>
      </c>
      <c r="I12" s="541">
        <v>22</v>
      </c>
      <c r="J12" s="969" t="s">
        <v>5326</v>
      </c>
      <c r="K12" s="1125" t="s">
        <v>124</v>
      </c>
      <c r="L12" s="1125"/>
      <c r="M12" s="1049">
        <v>22195.55</v>
      </c>
      <c r="N12" s="1049"/>
      <c r="O12" s="1049">
        <v>22195.55</v>
      </c>
      <c r="P12" s="1049"/>
      <c r="Q12" s="969" t="s">
        <v>5275</v>
      </c>
      <c r="R12" s="969" t="s">
        <v>5274</v>
      </c>
    </row>
    <row r="13" spans="1:19" s="521" customFormat="1" ht="45" customHeight="1" x14ac:dyDescent="0.25">
      <c r="A13" s="959"/>
      <c r="B13" s="959"/>
      <c r="C13" s="959"/>
      <c r="D13" s="970"/>
      <c r="E13" s="1031"/>
      <c r="F13" s="970"/>
      <c r="G13" s="541" t="s">
        <v>5325</v>
      </c>
      <c r="H13" s="970"/>
      <c r="I13" s="541">
        <v>22</v>
      </c>
      <c r="J13" s="970"/>
      <c r="K13" s="1212"/>
      <c r="L13" s="1212"/>
      <c r="M13" s="1050"/>
      <c r="N13" s="1050"/>
      <c r="O13" s="1050"/>
      <c r="P13" s="1050"/>
      <c r="Q13" s="970"/>
      <c r="R13" s="970"/>
    </row>
    <row r="14" spans="1:19" s="521" customFormat="1" ht="47.25" customHeight="1" x14ac:dyDescent="0.25">
      <c r="A14" s="959"/>
      <c r="B14" s="959"/>
      <c r="C14" s="959"/>
      <c r="D14" s="970"/>
      <c r="E14" s="1031"/>
      <c r="F14" s="970"/>
      <c r="G14" s="541" t="s">
        <v>181</v>
      </c>
      <c r="H14" s="970"/>
      <c r="I14" s="541">
        <v>50</v>
      </c>
      <c r="J14" s="970"/>
      <c r="K14" s="1212"/>
      <c r="L14" s="1212"/>
      <c r="M14" s="1050"/>
      <c r="N14" s="1050"/>
      <c r="O14" s="1050"/>
      <c r="P14" s="1050"/>
      <c r="Q14" s="970"/>
      <c r="R14" s="970"/>
    </row>
    <row r="15" spans="1:19" s="521" customFormat="1" ht="43.5" customHeight="1" x14ac:dyDescent="0.25">
      <c r="A15" s="1059"/>
      <c r="B15" s="1059"/>
      <c r="C15" s="1059"/>
      <c r="D15" s="971"/>
      <c r="E15" s="1458"/>
      <c r="F15" s="971"/>
      <c r="G15" s="541" t="s">
        <v>79</v>
      </c>
      <c r="H15" s="971"/>
      <c r="I15" s="541">
        <v>50</v>
      </c>
      <c r="J15" s="971"/>
      <c r="K15" s="1158"/>
      <c r="L15" s="1158"/>
      <c r="M15" s="1051"/>
      <c r="N15" s="1051"/>
      <c r="O15" s="1051"/>
      <c r="P15" s="1051"/>
      <c r="Q15" s="971"/>
      <c r="R15" s="971"/>
    </row>
    <row r="16" spans="1:19" s="520" customFormat="1" ht="41.25" customHeight="1" x14ac:dyDescent="0.25">
      <c r="A16" s="963">
        <v>3</v>
      </c>
      <c r="B16" s="963">
        <v>1</v>
      </c>
      <c r="C16" s="963">
        <v>4</v>
      </c>
      <c r="D16" s="964">
        <v>5</v>
      </c>
      <c r="E16" s="1411" t="s">
        <v>5324</v>
      </c>
      <c r="F16" s="964" t="s">
        <v>5323</v>
      </c>
      <c r="G16" s="541" t="s">
        <v>79</v>
      </c>
      <c r="H16" s="964" t="s">
        <v>767</v>
      </c>
      <c r="I16" s="509" t="s">
        <v>1290</v>
      </c>
      <c r="J16" s="964" t="s">
        <v>5322</v>
      </c>
      <c r="K16" s="980" t="s">
        <v>379</v>
      </c>
      <c r="L16" s="980"/>
      <c r="M16" s="981">
        <v>24157.4</v>
      </c>
      <c r="N16" s="981"/>
      <c r="O16" s="981">
        <v>24157.4</v>
      </c>
      <c r="P16" s="981"/>
      <c r="Q16" s="964" t="s">
        <v>5275</v>
      </c>
      <c r="R16" s="964" t="s">
        <v>5308</v>
      </c>
    </row>
    <row r="17" spans="1:25" s="520" customFormat="1" ht="41.25" customHeight="1" x14ac:dyDescent="0.25">
      <c r="A17" s="963"/>
      <c r="B17" s="963"/>
      <c r="C17" s="963"/>
      <c r="D17" s="964"/>
      <c r="E17" s="1411"/>
      <c r="F17" s="964"/>
      <c r="G17" s="541" t="s">
        <v>321</v>
      </c>
      <c r="H17" s="964"/>
      <c r="I17" s="509" t="s">
        <v>444</v>
      </c>
      <c r="J17" s="964"/>
      <c r="K17" s="980"/>
      <c r="L17" s="980"/>
      <c r="M17" s="981"/>
      <c r="N17" s="981"/>
      <c r="O17" s="981"/>
      <c r="P17" s="981"/>
      <c r="Q17" s="964"/>
      <c r="R17" s="964"/>
    </row>
    <row r="18" spans="1:25" s="520" customFormat="1" ht="45" customHeight="1" x14ac:dyDescent="0.25">
      <c r="A18" s="963"/>
      <c r="B18" s="963"/>
      <c r="C18" s="963"/>
      <c r="D18" s="964"/>
      <c r="E18" s="1411"/>
      <c r="F18" s="964"/>
      <c r="G18" s="578" t="s">
        <v>5321</v>
      </c>
      <c r="H18" s="541" t="s">
        <v>5305</v>
      </c>
      <c r="I18" s="509" t="s">
        <v>210</v>
      </c>
      <c r="J18" s="964"/>
      <c r="K18" s="980"/>
      <c r="L18" s="980"/>
      <c r="M18" s="981"/>
      <c r="N18" s="981"/>
      <c r="O18" s="981"/>
      <c r="P18" s="981"/>
      <c r="Q18" s="964"/>
      <c r="R18" s="964"/>
    </row>
    <row r="19" spans="1:25" s="511" customFormat="1" ht="61.5" customHeight="1" x14ac:dyDescent="0.2">
      <c r="A19" s="963">
        <v>4</v>
      </c>
      <c r="B19" s="1459">
        <v>1</v>
      </c>
      <c r="C19" s="1459">
        <v>4</v>
      </c>
      <c r="D19" s="1459">
        <v>5</v>
      </c>
      <c r="E19" s="1460" t="s">
        <v>5320</v>
      </c>
      <c r="F19" s="1459" t="s">
        <v>5319</v>
      </c>
      <c r="G19" s="648" t="s">
        <v>5318</v>
      </c>
      <c r="H19" s="649" t="s">
        <v>767</v>
      </c>
      <c r="I19" s="649">
        <v>25</v>
      </c>
      <c r="J19" s="1459" t="s">
        <v>5317</v>
      </c>
      <c r="K19" s="1459" t="s">
        <v>124</v>
      </c>
      <c r="L19" s="1459"/>
      <c r="M19" s="1461">
        <v>39884.9</v>
      </c>
      <c r="N19" s="1462"/>
      <c r="O19" s="1461">
        <v>39884.9</v>
      </c>
      <c r="P19" s="1461"/>
      <c r="Q19" s="1459" t="s">
        <v>5316</v>
      </c>
      <c r="R19" s="1459" t="s">
        <v>5315</v>
      </c>
      <c r="S19" s="528"/>
    </row>
    <row r="20" spans="1:25" s="511" customFormat="1" ht="54" customHeight="1" x14ac:dyDescent="0.2">
      <c r="A20" s="963"/>
      <c r="B20" s="1459"/>
      <c r="C20" s="1459"/>
      <c r="D20" s="1459"/>
      <c r="E20" s="1460"/>
      <c r="F20" s="1459"/>
      <c r="G20" s="648" t="s">
        <v>5314</v>
      </c>
      <c r="H20" s="649" t="s">
        <v>767</v>
      </c>
      <c r="I20" s="649">
        <v>25</v>
      </c>
      <c r="J20" s="1459"/>
      <c r="K20" s="1459"/>
      <c r="L20" s="1459"/>
      <c r="M20" s="1461"/>
      <c r="N20" s="1462"/>
      <c r="O20" s="1461"/>
      <c r="P20" s="1461"/>
      <c r="Q20" s="1459"/>
      <c r="R20" s="1459"/>
      <c r="S20" s="528"/>
    </row>
    <row r="21" spans="1:25" s="511" customFormat="1" ht="55.5" customHeight="1" x14ac:dyDescent="0.2">
      <c r="A21" s="963"/>
      <c r="B21" s="1459"/>
      <c r="C21" s="1459"/>
      <c r="D21" s="1459"/>
      <c r="E21" s="1460"/>
      <c r="F21" s="1459"/>
      <c r="G21" s="648" t="s">
        <v>5313</v>
      </c>
      <c r="H21" s="649" t="s">
        <v>767</v>
      </c>
      <c r="I21" s="649">
        <v>25</v>
      </c>
      <c r="J21" s="1459"/>
      <c r="K21" s="1459"/>
      <c r="L21" s="1459"/>
      <c r="M21" s="1461"/>
      <c r="N21" s="1462"/>
      <c r="O21" s="1461"/>
      <c r="P21" s="1461"/>
      <c r="Q21" s="1459"/>
      <c r="R21" s="1459"/>
      <c r="S21" s="528"/>
    </row>
    <row r="22" spans="1:25" s="511" customFormat="1" ht="54" customHeight="1" x14ac:dyDescent="0.2">
      <c r="A22" s="963"/>
      <c r="B22" s="1459"/>
      <c r="C22" s="1459"/>
      <c r="D22" s="1459"/>
      <c r="E22" s="1460"/>
      <c r="F22" s="1459"/>
      <c r="G22" s="648" t="s">
        <v>79</v>
      </c>
      <c r="H22" s="649" t="s">
        <v>767</v>
      </c>
      <c r="I22" s="649">
        <v>100</v>
      </c>
      <c r="J22" s="1459"/>
      <c r="K22" s="1459"/>
      <c r="L22" s="1459"/>
      <c r="M22" s="1461"/>
      <c r="N22" s="1462"/>
      <c r="O22" s="1461"/>
      <c r="P22" s="1461"/>
      <c r="Q22" s="1459"/>
      <c r="R22" s="1459"/>
      <c r="S22" s="528"/>
    </row>
    <row r="23" spans="1:25" s="520" customFormat="1" ht="54" customHeight="1" x14ac:dyDescent="0.25">
      <c r="A23" s="963"/>
      <c r="B23" s="1459"/>
      <c r="C23" s="1459"/>
      <c r="D23" s="1459"/>
      <c r="E23" s="1460"/>
      <c r="F23" s="1459"/>
      <c r="G23" s="541" t="s">
        <v>1129</v>
      </c>
      <c r="H23" s="522" t="s">
        <v>1129</v>
      </c>
      <c r="I23" s="509" t="s">
        <v>39</v>
      </c>
      <c r="J23" s="1459"/>
      <c r="K23" s="1459"/>
      <c r="L23" s="1459"/>
      <c r="M23" s="1461"/>
      <c r="N23" s="1462"/>
      <c r="O23" s="1461"/>
      <c r="P23" s="1461"/>
      <c r="Q23" s="1459"/>
      <c r="R23" s="1459"/>
      <c r="S23" s="519"/>
    </row>
    <row r="24" spans="1:25" s="520" customFormat="1" ht="46.5" customHeight="1" x14ac:dyDescent="0.25">
      <c r="A24" s="958">
        <v>5</v>
      </c>
      <c r="B24" s="969">
        <v>1</v>
      </c>
      <c r="C24" s="969">
        <v>4</v>
      </c>
      <c r="D24" s="969">
        <v>2</v>
      </c>
      <c r="E24" s="1030" t="s">
        <v>5312</v>
      </c>
      <c r="F24" s="969" t="s">
        <v>5311</v>
      </c>
      <c r="G24" s="800" t="s">
        <v>5310</v>
      </c>
      <c r="H24" s="805" t="s">
        <v>767</v>
      </c>
      <c r="I24" s="830" t="s">
        <v>1784</v>
      </c>
      <c r="J24" s="969" t="s">
        <v>5309</v>
      </c>
      <c r="K24" s="1261"/>
      <c r="L24" s="969" t="s">
        <v>333</v>
      </c>
      <c r="M24" s="1268"/>
      <c r="N24" s="1049">
        <v>24200</v>
      </c>
      <c r="O24" s="1268"/>
      <c r="P24" s="1166">
        <f>N24</f>
        <v>24200</v>
      </c>
      <c r="Q24" s="969" t="s">
        <v>5275</v>
      </c>
      <c r="R24" s="969" t="s">
        <v>5308</v>
      </c>
      <c r="S24" s="519"/>
    </row>
    <row r="25" spans="1:25" s="520" customFormat="1" ht="43.5" customHeight="1" x14ac:dyDescent="0.25">
      <c r="A25" s="959"/>
      <c r="B25" s="970"/>
      <c r="C25" s="970"/>
      <c r="D25" s="970"/>
      <c r="E25" s="1031"/>
      <c r="F25" s="970"/>
      <c r="G25" s="800" t="s">
        <v>5307</v>
      </c>
      <c r="H25" s="805" t="s">
        <v>767</v>
      </c>
      <c r="I25" s="830" t="s">
        <v>1784</v>
      </c>
      <c r="J25" s="970"/>
      <c r="K25" s="1262"/>
      <c r="L25" s="970"/>
      <c r="M25" s="1269"/>
      <c r="N25" s="1050"/>
      <c r="O25" s="1269"/>
      <c r="P25" s="1167"/>
      <c r="Q25" s="970"/>
      <c r="R25" s="970"/>
      <c r="S25" s="519"/>
    </row>
    <row r="26" spans="1:25" s="520" customFormat="1" ht="44.25" customHeight="1" x14ac:dyDescent="0.25">
      <c r="A26" s="959"/>
      <c r="B26" s="970"/>
      <c r="C26" s="970"/>
      <c r="D26" s="970"/>
      <c r="E26" s="1031"/>
      <c r="F26" s="970"/>
      <c r="G26" s="969" t="s">
        <v>5306</v>
      </c>
      <c r="H26" s="1125" t="s">
        <v>5305</v>
      </c>
      <c r="I26" s="1190" t="s">
        <v>210</v>
      </c>
      <c r="J26" s="970"/>
      <c r="K26" s="1262"/>
      <c r="L26" s="970"/>
      <c r="M26" s="1269"/>
      <c r="N26" s="1050"/>
      <c r="O26" s="1269"/>
      <c r="P26" s="1167"/>
      <c r="Q26" s="970"/>
      <c r="R26" s="970"/>
      <c r="S26" s="519"/>
    </row>
    <row r="27" spans="1:25" s="520" customFormat="1" ht="64.5" customHeight="1" x14ac:dyDescent="0.25">
      <c r="A27" s="959"/>
      <c r="B27" s="971"/>
      <c r="C27" s="971"/>
      <c r="D27" s="971"/>
      <c r="E27" s="1458"/>
      <c r="F27" s="971"/>
      <c r="G27" s="971"/>
      <c r="H27" s="1158"/>
      <c r="I27" s="1191"/>
      <c r="J27" s="971"/>
      <c r="K27" s="1263"/>
      <c r="L27" s="971"/>
      <c r="M27" s="1270"/>
      <c r="N27" s="1051"/>
      <c r="O27" s="1270"/>
      <c r="P27" s="1168"/>
      <c r="Q27" s="971"/>
      <c r="R27" s="971"/>
      <c r="S27" s="519"/>
    </row>
    <row r="28" spans="1:25" s="520" customFormat="1" ht="49.5" customHeight="1" x14ac:dyDescent="0.25">
      <c r="A28" s="963">
        <v>6</v>
      </c>
      <c r="B28" s="1241">
        <v>1</v>
      </c>
      <c r="C28" s="1101">
        <v>4</v>
      </c>
      <c r="D28" s="1241">
        <v>5</v>
      </c>
      <c r="E28" s="1456" t="s">
        <v>5304</v>
      </c>
      <c r="F28" s="1002" t="s">
        <v>5303</v>
      </c>
      <c r="G28" s="1002" t="s">
        <v>170</v>
      </c>
      <c r="H28" s="530" t="s">
        <v>461</v>
      </c>
      <c r="I28" s="672" t="s">
        <v>39</v>
      </c>
      <c r="J28" s="1002" t="s">
        <v>5302</v>
      </c>
      <c r="K28" s="1102"/>
      <c r="L28" s="1231" t="s">
        <v>81</v>
      </c>
      <c r="M28" s="1107"/>
      <c r="N28" s="1453">
        <v>19999.41</v>
      </c>
      <c r="O28" s="1107"/>
      <c r="P28" s="1453">
        <v>19999.41</v>
      </c>
      <c r="Q28" s="1101" t="s">
        <v>5301</v>
      </c>
      <c r="R28" s="1101" t="s">
        <v>5300</v>
      </c>
      <c r="S28" s="519"/>
      <c r="V28" s="1457"/>
      <c r="W28" s="1457"/>
      <c r="X28" s="1457"/>
      <c r="Y28" s="1457"/>
    </row>
    <row r="29" spans="1:25" ht="46.5" customHeight="1" x14ac:dyDescent="0.25">
      <c r="A29" s="963"/>
      <c r="B29" s="1241"/>
      <c r="C29" s="1101"/>
      <c r="D29" s="1241"/>
      <c r="E29" s="1456"/>
      <c r="F29" s="1455"/>
      <c r="G29" s="1003"/>
      <c r="H29" s="530" t="s">
        <v>1116</v>
      </c>
      <c r="I29" s="672" t="s">
        <v>1784</v>
      </c>
      <c r="J29" s="1003"/>
      <c r="K29" s="1102"/>
      <c r="L29" s="1232"/>
      <c r="M29" s="1107"/>
      <c r="N29" s="1453"/>
      <c r="O29" s="1107"/>
      <c r="P29" s="1453"/>
      <c r="Q29" s="1101"/>
      <c r="R29" s="1101"/>
      <c r="V29" s="620"/>
      <c r="W29" s="620"/>
      <c r="X29" s="620"/>
      <c r="Y29" s="620"/>
    </row>
    <row r="30" spans="1:25" ht="30" customHeight="1" x14ac:dyDescent="0.25">
      <c r="A30" s="963"/>
      <c r="B30" s="1241"/>
      <c r="C30" s="1101"/>
      <c r="D30" s="1241"/>
      <c r="E30" s="1456"/>
      <c r="F30" s="1455"/>
      <c r="G30" s="1071" t="s">
        <v>5299</v>
      </c>
      <c r="H30" s="530" t="s">
        <v>1507</v>
      </c>
      <c r="I30" s="672" t="s">
        <v>1156</v>
      </c>
      <c r="J30" s="1002" t="s">
        <v>5298</v>
      </c>
      <c r="K30" s="1102"/>
      <c r="L30" s="1231" t="s">
        <v>127</v>
      </c>
      <c r="M30" s="1107"/>
      <c r="N30" s="1453"/>
      <c r="O30" s="1107"/>
      <c r="P30" s="1453"/>
      <c r="Q30" s="1101"/>
      <c r="R30" s="1101"/>
      <c r="V30" s="621"/>
      <c r="W30" s="670"/>
      <c r="X30" s="621"/>
      <c r="Y30" s="619"/>
    </row>
    <row r="31" spans="1:25" ht="144.75" customHeight="1" x14ac:dyDescent="0.25">
      <c r="A31" s="963"/>
      <c r="B31" s="1241"/>
      <c r="C31" s="1101"/>
      <c r="D31" s="1241"/>
      <c r="E31" s="1456"/>
      <c r="F31" s="1003"/>
      <c r="G31" s="1073"/>
      <c r="H31" s="530" t="s">
        <v>1116</v>
      </c>
      <c r="I31" s="672" t="s">
        <v>1689</v>
      </c>
      <c r="J31" s="1003"/>
      <c r="K31" s="1102"/>
      <c r="L31" s="1232"/>
      <c r="M31" s="1107"/>
      <c r="N31" s="1453"/>
      <c r="O31" s="1107"/>
      <c r="P31" s="1453"/>
      <c r="Q31" s="1101"/>
      <c r="R31" s="1101"/>
      <c r="Y31" s="505"/>
    </row>
    <row r="32" spans="1:25" ht="41.25" customHeight="1" x14ac:dyDescent="0.25">
      <c r="A32" s="1370">
        <v>7</v>
      </c>
      <c r="B32" s="1085">
        <v>1</v>
      </c>
      <c r="C32" s="1077">
        <v>4</v>
      </c>
      <c r="D32" s="1085">
        <v>5</v>
      </c>
      <c r="E32" s="1456" t="s">
        <v>5297</v>
      </c>
      <c r="F32" s="1077" t="s">
        <v>5296</v>
      </c>
      <c r="G32" s="1002" t="s">
        <v>4575</v>
      </c>
      <c r="H32" s="666" t="s">
        <v>1145</v>
      </c>
      <c r="I32" s="673" t="s">
        <v>39</v>
      </c>
      <c r="J32" s="1077" t="s">
        <v>5295</v>
      </c>
      <c r="K32" s="1078"/>
      <c r="L32" s="1102" t="s">
        <v>124</v>
      </c>
      <c r="M32" s="1081"/>
      <c r="N32" s="1081">
        <v>21327.5</v>
      </c>
      <c r="O32" s="1081"/>
      <c r="P32" s="1200">
        <v>18908.5</v>
      </c>
      <c r="Q32" s="1101" t="s">
        <v>5294</v>
      </c>
      <c r="R32" s="1101" t="s">
        <v>5293</v>
      </c>
    </row>
    <row r="33" spans="1:18" ht="36.75" customHeight="1" x14ac:dyDescent="0.25">
      <c r="A33" s="1370"/>
      <c r="B33" s="1085"/>
      <c r="C33" s="1077"/>
      <c r="D33" s="1085"/>
      <c r="E33" s="1456"/>
      <c r="F33" s="1077"/>
      <c r="G33" s="1003"/>
      <c r="H33" s="666" t="s">
        <v>1116</v>
      </c>
      <c r="I33" s="673" t="s">
        <v>1126</v>
      </c>
      <c r="J33" s="1077"/>
      <c r="K33" s="1078"/>
      <c r="L33" s="1102"/>
      <c r="M33" s="1081"/>
      <c r="N33" s="1081"/>
      <c r="O33" s="1081"/>
      <c r="P33" s="1200"/>
      <c r="Q33" s="1101"/>
      <c r="R33" s="1101"/>
    </row>
    <row r="34" spans="1:18" ht="30.75" customHeight="1" x14ac:dyDescent="0.25">
      <c r="A34" s="1370">
        <v>8</v>
      </c>
      <c r="B34" s="1241">
        <v>1</v>
      </c>
      <c r="C34" s="1101">
        <v>4</v>
      </c>
      <c r="D34" s="1241">
        <v>5</v>
      </c>
      <c r="E34" s="1454" t="s">
        <v>5292</v>
      </c>
      <c r="F34" s="1002" t="s">
        <v>5291</v>
      </c>
      <c r="G34" s="1002" t="s">
        <v>431</v>
      </c>
      <c r="H34" s="530" t="s">
        <v>1145</v>
      </c>
      <c r="I34" s="672" t="s">
        <v>39</v>
      </c>
      <c r="J34" s="1101" t="s">
        <v>5290</v>
      </c>
      <c r="K34" s="1102"/>
      <c r="L34" s="1102" t="s">
        <v>124</v>
      </c>
      <c r="M34" s="1107"/>
      <c r="N34" s="1453">
        <v>34352</v>
      </c>
      <c r="O34" s="1107"/>
      <c r="P34" s="1107">
        <v>30352</v>
      </c>
      <c r="Q34" s="1101" t="s">
        <v>5106</v>
      </c>
      <c r="R34" s="1101" t="s">
        <v>5289</v>
      </c>
    </row>
    <row r="35" spans="1:18" ht="30" customHeight="1" x14ac:dyDescent="0.25">
      <c r="A35" s="1370"/>
      <c r="B35" s="1241"/>
      <c r="C35" s="1101"/>
      <c r="D35" s="1241"/>
      <c r="E35" s="1454"/>
      <c r="F35" s="1455"/>
      <c r="G35" s="1003"/>
      <c r="H35" s="530" t="s">
        <v>165</v>
      </c>
      <c r="I35" s="672" t="s">
        <v>1120</v>
      </c>
      <c r="J35" s="1101"/>
      <c r="K35" s="1102"/>
      <c r="L35" s="1102"/>
      <c r="M35" s="1107"/>
      <c r="N35" s="1453"/>
      <c r="O35" s="1107"/>
      <c r="P35" s="1107"/>
      <c r="Q35" s="1101"/>
      <c r="R35" s="1101"/>
    </row>
    <row r="36" spans="1:18" ht="27.75" customHeight="1" x14ac:dyDescent="0.25">
      <c r="A36" s="1370"/>
      <c r="B36" s="1241"/>
      <c r="C36" s="1101"/>
      <c r="D36" s="1241"/>
      <c r="E36" s="1454"/>
      <c r="F36" s="1455"/>
      <c r="G36" s="1002" t="s">
        <v>181</v>
      </c>
      <c r="H36" s="530" t="s">
        <v>5060</v>
      </c>
      <c r="I36" s="672" t="s">
        <v>39</v>
      </c>
      <c r="J36" s="1101"/>
      <c r="K36" s="1102"/>
      <c r="L36" s="1102"/>
      <c r="M36" s="1107"/>
      <c r="N36" s="1453"/>
      <c r="O36" s="1107"/>
      <c r="P36" s="1107"/>
      <c r="Q36" s="1101"/>
      <c r="R36" s="1101"/>
    </row>
    <row r="37" spans="1:18" ht="110.25" customHeight="1" x14ac:dyDescent="0.25">
      <c r="A37" s="1370"/>
      <c r="B37" s="1241"/>
      <c r="C37" s="1101"/>
      <c r="D37" s="1241"/>
      <c r="E37" s="1454"/>
      <c r="F37" s="1003"/>
      <c r="G37" s="1003"/>
      <c r="H37" s="530" t="s">
        <v>165</v>
      </c>
      <c r="I37" s="672" t="s">
        <v>1120</v>
      </c>
      <c r="J37" s="1101"/>
      <c r="K37" s="1102"/>
      <c r="L37" s="1102"/>
      <c r="M37" s="1107"/>
      <c r="N37" s="1453"/>
      <c r="O37" s="1107"/>
      <c r="P37" s="1107"/>
      <c r="Q37" s="1101"/>
      <c r="R37" s="1101"/>
    </row>
    <row r="38" spans="1:18" s="200" customFormat="1" ht="15" customHeight="1" x14ac:dyDescent="0.25">
      <c r="A38" s="958">
        <v>9</v>
      </c>
      <c r="B38" s="1295">
        <v>1</v>
      </c>
      <c r="C38" s="1295">
        <v>4</v>
      </c>
      <c r="D38" s="1295">
        <v>2</v>
      </c>
      <c r="E38" s="1450" t="s">
        <v>5288</v>
      </c>
      <c r="F38" s="1295" t="s">
        <v>5287</v>
      </c>
      <c r="G38" s="1442" t="s">
        <v>431</v>
      </c>
      <c r="H38" s="1447" t="s">
        <v>1145</v>
      </c>
      <c r="I38" s="1447">
        <v>1</v>
      </c>
      <c r="J38" s="1295" t="s">
        <v>5286</v>
      </c>
      <c r="K38" s="1295"/>
      <c r="L38" s="1295" t="s">
        <v>5282</v>
      </c>
      <c r="M38" s="1298"/>
      <c r="N38" s="1298">
        <v>25895.1</v>
      </c>
      <c r="O38" s="1298"/>
      <c r="P38" s="1298">
        <f>N38</f>
        <v>25895.1</v>
      </c>
      <c r="Q38" s="1295" t="s">
        <v>5281</v>
      </c>
      <c r="R38" s="1295" t="s">
        <v>5280</v>
      </c>
    </row>
    <row r="39" spans="1:18" s="200" customFormat="1" x14ac:dyDescent="0.25">
      <c r="A39" s="959"/>
      <c r="B39" s="1296"/>
      <c r="C39" s="1296"/>
      <c r="D39" s="1296"/>
      <c r="E39" s="1451"/>
      <c r="F39" s="1296"/>
      <c r="G39" s="1446"/>
      <c r="H39" s="1448"/>
      <c r="I39" s="1448"/>
      <c r="J39" s="1296"/>
      <c r="K39" s="1296"/>
      <c r="L39" s="1296"/>
      <c r="M39" s="1299"/>
      <c r="N39" s="1299"/>
      <c r="O39" s="1299"/>
      <c r="P39" s="1299"/>
      <c r="Q39" s="1296"/>
      <c r="R39" s="1296"/>
    </row>
    <row r="40" spans="1:18" s="200" customFormat="1" ht="36.75" customHeight="1" x14ac:dyDescent="0.25">
      <c r="A40" s="959"/>
      <c r="B40" s="1296"/>
      <c r="C40" s="1296"/>
      <c r="D40" s="1296"/>
      <c r="E40" s="1451"/>
      <c r="F40" s="1296"/>
      <c r="G40" s="1446"/>
      <c r="H40" s="1449"/>
      <c r="I40" s="1449"/>
      <c r="J40" s="1296"/>
      <c r="K40" s="1296"/>
      <c r="L40" s="1296"/>
      <c r="M40" s="1299"/>
      <c r="N40" s="1299"/>
      <c r="O40" s="1299"/>
      <c r="P40" s="1299"/>
      <c r="Q40" s="1296"/>
      <c r="R40" s="1296"/>
    </row>
    <row r="41" spans="1:18" s="200" customFormat="1" ht="105.75" customHeight="1" x14ac:dyDescent="0.25">
      <c r="A41" s="959"/>
      <c r="B41" s="1297"/>
      <c r="C41" s="1297"/>
      <c r="D41" s="1297"/>
      <c r="E41" s="1452"/>
      <c r="F41" s="1297"/>
      <c r="G41" s="1443"/>
      <c r="H41" s="905" t="s">
        <v>1116</v>
      </c>
      <c r="I41" s="905">
        <v>300</v>
      </c>
      <c r="J41" s="1297"/>
      <c r="K41" s="1297"/>
      <c r="L41" s="1297"/>
      <c r="M41" s="1300"/>
      <c r="N41" s="1300"/>
      <c r="O41" s="1300"/>
      <c r="P41" s="1300"/>
      <c r="Q41" s="1297"/>
      <c r="R41" s="1297"/>
    </row>
    <row r="42" spans="1:18" s="200" customFormat="1" ht="31.5" customHeight="1" x14ac:dyDescent="0.25">
      <c r="A42" s="958">
        <v>10</v>
      </c>
      <c r="B42" s="958">
        <v>1</v>
      </c>
      <c r="C42" s="958">
        <v>4</v>
      </c>
      <c r="D42" s="969">
        <v>2</v>
      </c>
      <c r="E42" s="1030" t="s">
        <v>5285</v>
      </c>
      <c r="F42" s="969" t="s">
        <v>5284</v>
      </c>
      <c r="G42" s="1442" t="s">
        <v>431</v>
      </c>
      <c r="H42" s="906" t="s">
        <v>1145</v>
      </c>
      <c r="I42" s="800">
        <v>1</v>
      </c>
      <c r="J42" s="1190" t="s">
        <v>5283</v>
      </c>
      <c r="K42" s="1302"/>
      <c r="L42" s="1125" t="s">
        <v>5282</v>
      </c>
      <c r="M42" s="1049"/>
      <c r="N42" s="1049">
        <v>71032.78</v>
      </c>
      <c r="O42" s="1049"/>
      <c r="P42" s="1049">
        <f>N42</f>
        <v>71032.78</v>
      </c>
      <c r="Q42" s="969" t="s">
        <v>5281</v>
      </c>
      <c r="R42" s="969" t="s">
        <v>5280</v>
      </c>
    </row>
    <row r="43" spans="1:18" s="200" customFormat="1" ht="33" customHeight="1" x14ac:dyDescent="0.25">
      <c r="A43" s="959"/>
      <c r="B43" s="959"/>
      <c r="C43" s="959"/>
      <c r="D43" s="970"/>
      <c r="E43" s="1031"/>
      <c r="F43" s="970"/>
      <c r="G43" s="1443"/>
      <c r="H43" s="802" t="s">
        <v>1116</v>
      </c>
      <c r="I43" s="802">
        <v>80</v>
      </c>
      <c r="J43" s="1274"/>
      <c r="K43" s="1444"/>
      <c r="L43" s="1212"/>
      <c r="M43" s="1050"/>
      <c r="N43" s="1050"/>
      <c r="O43" s="1050"/>
      <c r="P43" s="1050"/>
      <c r="Q43" s="970"/>
      <c r="R43" s="970"/>
    </row>
    <row r="44" spans="1:18" s="200" customFormat="1" ht="42" customHeight="1" x14ac:dyDescent="0.25">
      <c r="A44" s="959"/>
      <c r="B44" s="959"/>
      <c r="C44" s="959"/>
      <c r="D44" s="970"/>
      <c r="E44" s="1031"/>
      <c r="F44" s="970"/>
      <c r="G44" s="1442" t="s">
        <v>5279</v>
      </c>
      <c r="H44" s="800" t="s">
        <v>685</v>
      </c>
      <c r="I44" s="802">
        <v>1</v>
      </c>
      <c r="J44" s="1274"/>
      <c r="K44" s="1444"/>
      <c r="L44" s="1212"/>
      <c r="M44" s="1050"/>
      <c r="N44" s="1050"/>
      <c r="O44" s="1050"/>
      <c r="P44" s="1050"/>
      <c r="Q44" s="970"/>
      <c r="R44" s="970"/>
    </row>
    <row r="45" spans="1:18" s="200" customFormat="1" ht="148.5" customHeight="1" x14ac:dyDescent="0.25">
      <c r="A45" s="959"/>
      <c r="B45" s="959"/>
      <c r="C45" s="959"/>
      <c r="D45" s="970"/>
      <c r="E45" s="1031"/>
      <c r="F45" s="970"/>
      <c r="G45" s="1446"/>
      <c r="H45" s="802" t="s">
        <v>1116</v>
      </c>
      <c r="I45" s="802">
        <v>20000</v>
      </c>
      <c r="J45" s="1274"/>
      <c r="K45" s="1444"/>
      <c r="L45" s="1212"/>
      <c r="M45" s="1050"/>
      <c r="N45" s="1050"/>
      <c r="O45" s="1050"/>
      <c r="P45" s="1050"/>
      <c r="Q45" s="970"/>
      <c r="R45" s="970"/>
    </row>
    <row r="46" spans="1:18" s="202" customFormat="1" ht="173.25" customHeight="1" x14ac:dyDescent="0.25">
      <c r="A46" s="804">
        <v>11</v>
      </c>
      <c r="B46" s="501">
        <v>1</v>
      </c>
      <c r="C46" s="800">
        <v>4</v>
      </c>
      <c r="D46" s="800">
        <v>5</v>
      </c>
      <c r="E46" s="800" t="s">
        <v>5278</v>
      </c>
      <c r="F46" s="800" t="s">
        <v>5277</v>
      </c>
      <c r="G46" s="800" t="s">
        <v>181</v>
      </c>
      <c r="H46" s="800" t="s">
        <v>767</v>
      </c>
      <c r="I46" s="800">
        <v>20</v>
      </c>
      <c r="J46" s="800" t="s">
        <v>5276</v>
      </c>
      <c r="K46" s="800"/>
      <c r="L46" s="800" t="s">
        <v>52</v>
      </c>
      <c r="M46" s="800"/>
      <c r="N46" s="816">
        <v>43700</v>
      </c>
      <c r="O46" s="800"/>
      <c r="P46" s="816">
        <v>43700</v>
      </c>
      <c r="Q46" s="800" t="s">
        <v>5275</v>
      </c>
      <c r="R46" s="800" t="s">
        <v>5274</v>
      </c>
    </row>
    <row r="47" spans="1:18" ht="15" customHeight="1" x14ac:dyDescent="0.25"/>
    <row r="48" spans="1:18" x14ac:dyDescent="0.25">
      <c r="A48" s="618"/>
      <c r="F48" s="618"/>
      <c r="H48" s="618"/>
      <c r="N48" s="1445"/>
      <c r="O48" s="1108" t="s">
        <v>262</v>
      </c>
      <c r="P48" s="1271"/>
      <c r="Q48" s="1109" t="s">
        <v>263</v>
      </c>
      <c r="R48" s="1271"/>
    </row>
    <row r="49" spans="1:19" x14ac:dyDescent="0.25">
      <c r="A49" s="618"/>
      <c r="F49" s="618"/>
      <c r="H49" s="618"/>
      <c r="N49" s="1445"/>
      <c r="O49" s="558" t="s">
        <v>264</v>
      </c>
      <c r="P49" s="558" t="s">
        <v>265</v>
      </c>
      <c r="Q49" s="566" t="s">
        <v>264</v>
      </c>
      <c r="R49" s="558" t="s">
        <v>265</v>
      </c>
      <c r="S49" s="521"/>
    </row>
    <row r="50" spans="1:19" x14ac:dyDescent="0.25">
      <c r="A50" s="618"/>
      <c r="F50" s="618"/>
      <c r="H50" s="612"/>
      <c r="J50" s="505"/>
      <c r="O50" s="580">
        <v>7</v>
      </c>
      <c r="P50" s="551">
        <v>242498.25</v>
      </c>
      <c r="Q50" s="843">
        <v>4</v>
      </c>
      <c r="R50" s="551">
        <v>109144.81</v>
      </c>
      <c r="S50" s="521"/>
    </row>
    <row r="51" spans="1:19" x14ac:dyDescent="0.25">
      <c r="A51" s="618"/>
      <c r="F51" s="618"/>
      <c r="H51" s="618"/>
      <c r="J51" s="505"/>
      <c r="S51" s="521"/>
    </row>
    <row r="52" spans="1:19" x14ac:dyDescent="0.25">
      <c r="A52" s="618"/>
      <c r="F52" s="618"/>
      <c r="H52" s="618"/>
    </row>
  </sheetData>
  <mergeCells count="187">
    <mergeCell ref="K4:L4"/>
    <mergeCell ref="M4:N4"/>
    <mergeCell ref="O4:P4"/>
    <mergeCell ref="Q4:Q5"/>
    <mergeCell ref="R4:R5"/>
    <mergeCell ref="A7:A11"/>
    <mergeCell ref="B7:B11"/>
    <mergeCell ref="C7:C11"/>
    <mergeCell ref="D7:D11"/>
    <mergeCell ref="E7:E11"/>
    <mergeCell ref="F7:F11"/>
    <mergeCell ref="H7:H11"/>
    <mergeCell ref="J7:J11"/>
    <mergeCell ref="A4:A5"/>
    <mergeCell ref="B4:B5"/>
    <mergeCell ref="C4:C5"/>
    <mergeCell ref="D4:D5"/>
    <mergeCell ref="E4:E5"/>
    <mergeCell ref="F4:F5"/>
    <mergeCell ref="G4:G5"/>
    <mergeCell ref="H4:I4"/>
    <mergeCell ref="J4:J5"/>
    <mergeCell ref="K7:K11"/>
    <mergeCell ref="L7:L11"/>
    <mergeCell ref="O7:O11"/>
    <mergeCell ref="P7:P11"/>
    <mergeCell ref="Q7:Q11"/>
    <mergeCell ref="R7:R11"/>
    <mergeCell ref="A12:A15"/>
    <mergeCell ref="B12:B15"/>
    <mergeCell ref="C12:C15"/>
    <mergeCell ref="D12:D15"/>
    <mergeCell ref="E12:E15"/>
    <mergeCell ref="F12:F15"/>
    <mergeCell ref="H12:H15"/>
    <mergeCell ref="J12:J15"/>
    <mergeCell ref="K12:K15"/>
    <mergeCell ref="L12:L15"/>
    <mergeCell ref="M12:M15"/>
    <mergeCell ref="N12:N15"/>
    <mergeCell ref="O12:O15"/>
    <mergeCell ref="P12:P15"/>
    <mergeCell ref="Q12:Q15"/>
    <mergeCell ref="R12:R15"/>
    <mergeCell ref="E16:E18"/>
    <mergeCell ref="F16:F18"/>
    <mergeCell ref="H16:H17"/>
    <mergeCell ref="J16:J18"/>
    <mergeCell ref="K16:K18"/>
    <mergeCell ref="M7:M11"/>
    <mergeCell ref="N7:N11"/>
    <mergeCell ref="M16:M18"/>
    <mergeCell ref="N16:N18"/>
    <mergeCell ref="O16:O18"/>
    <mergeCell ref="P16:P18"/>
    <mergeCell ref="Q16:Q18"/>
    <mergeCell ref="R16:R18"/>
    <mergeCell ref="L16:L18"/>
    <mergeCell ref="A19:A23"/>
    <mergeCell ref="B19:B23"/>
    <mergeCell ref="C19:C23"/>
    <mergeCell ref="D19:D23"/>
    <mergeCell ref="E19:E23"/>
    <mergeCell ref="F19:F23"/>
    <mergeCell ref="J19:J23"/>
    <mergeCell ref="R19:R23"/>
    <mergeCell ref="L19:L23"/>
    <mergeCell ref="M19:M23"/>
    <mergeCell ref="N19:N23"/>
    <mergeCell ref="O19:O23"/>
    <mergeCell ref="P19:P23"/>
    <mergeCell ref="Q19:Q23"/>
    <mergeCell ref="K19:K23"/>
    <mergeCell ref="A16:A18"/>
    <mergeCell ref="B16:B18"/>
    <mergeCell ref="C16:C18"/>
    <mergeCell ref="D16:D18"/>
    <mergeCell ref="A28:A31"/>
    <mergeCell ref="B28:B31"/>
    <mergeCell ref="C28:C31"/>
    <mergeCell ref="D28:D31"/>
    <mergeCell ref="E28:E31"/>
    <mergeCell ref="F28:F31"/>
    <mergeCell ref="O28:O31"/>
    <mergeCell ref="P28:P31"/>
    <mergeCell ref="Q28:Q31"/>
    <mergeCell ref="L28:L29"/>
    <mergeCell ref="M28:M31"/>
    <mergeCell ref="N28:N31"/>
    <mergeCell ref="G30:G31"/>
    <mergeCell ref="J30:J31"/>
    <mergeCell ref="L30:L31"/>
    <mergeCell ref="R28:R31"/>
    <mergeCell ref="V28:W28"/>
    <mergeCell ref="X28:Y28"/>
    <mergeCell ref="N24:N27"/>
    <mergeCell ref="O24:O27"/>
    <mergeCell ref="A24:A27"/>
    <mergeCell ref="B24:B27"/>
    <mergeCell ref="C24:C27"/>
    <mergeCell ref="D24:D27"/>
    <mergeCell ref="E24:E27"/>
    <mergeCell ref="F24:F27"/>
    <mergeCell ref="P24:P27"/>
    <mergeCell ref="Q24:Q27"/>
    <mergeCell ref="R24:R27"/>
    <mergeCell ref="G26:G27"/>
    <mergeCell ref="H26:H27"/>
    <mergeCell ref="I26:I27"/>
    <mergeCell ref="J24:J27"/>
    <mergeCell ref="K24:K27"/>
    <mergeCell ref="L24:L27"/>
    <mergeCell ref="M24:M27"/>
    <mergeCell ref="G28:G29"/>
    <mergeCell ref="J28:J29"/>
    <mergeCell ref="K28:K31"/>
    <mergeCell ref="L32:L33"/>
    <mergeCell ref="M32:M33"/>
    <mergeCell ref="N32:N33"/>
    <mergeCell ref="O32:O33"/>
    <mergeCell ref="P32:P33"/>
    <mergeCell ref="Q32:Q33"/>
    <mergeCell ref="R32:R33"/>
    <mergeCell ref="A34:A37"/>
    <mergeCell ref="B34:B37"/>
    <mergeCell ref="C34:C37"/>
    <mergeCell ref="D34:D37"/>
    <mergeCell ref="E34:E37"/>
    <mergeCell ref="F34:F37"/>
    <mergeCell ref="A32:A33"/>
    <mergeCell ref="B32:B33"/>
    <mergeCell ref="C32:C33"/>
    <mergeCell ref="D32:D33"/>
    <mergeCell ref="E32:E33"/>
    <mergeCell ref="F32:F33"/>
    <mergeCell ref="G32:G33"/>
    <mergeCell ref="J32:J33"/>
    <mergeCell ref="K32:K33"/>
    <mergeCell ref="Q34:Q37"/>
    <mergeCell ref="R34:R37"/>
    <mergeCell ref="F38:F41"/>
    <mergeCell ref="G38:G41"/>
    <mergeCell ref="O34:O37"/>
    <mergeCell ref="P34:P37"/>
    <mergeCell ref="A38:A41"/>
    <mergeCell ref="B38:B41"/>
    <mergeCell ref="C38:C41"/>
    <mergeCell ref="D38:D41"/>
    <mergeCell ref="E38:E41"/>
    <mergeCell ref="G34:G35"/>
    <mergeCell ref="J34:J37"/>
    <mergeCell ref="K34:K37"/>
    <mergeCell ref="G36:G37"/>
    <mergeCell ref="M34:M37"/>
    <mergeCell ref="N34:N37"/>
    <mergeCell ref="L34:L37"/>
    <mergeCell ref="M42:M45"/>
    <mergeCell ref="R38:R41"/>
    <mergeCell ref="N48:N49"/>
    <mergeCell ref="O48:P48"/>
    <mergeCell ref="Q48:R48"/>
    <mergeCell ref="Q42:Q45"/>
    <mergeCell ref="R42:R45"/>
    <mergeCell ref="G44:G45"/>
    <mergeCell ref="H38:H40"/>
    <mergeCell ref="I38:I40"/>
    <mergeCell ref="J38:J41"/>
    <mergeCell ref="K38:K41"/>
    <mergeCell ref="M38:M41"/>
    <mergeCell ref="N38:N41"/>
    <mergeCell ref="O38:O41"/>
    <mergeCell ref="P38:P41"/>
    <mergeCell ref="Q38:Q41"/>
    <mergeCell ref="L38:L41"/>
    <mergeCell ref="J42:J45"/>
    <mergeCell ref="N42:N45"/>
    <mergeCell ref="O42:O45"/>
    <mergeCell ref="P42:P45"/>
    <mergeCell ref="A42:A45"/>
    <mergeCell ref="B42:B45"/>
    <mergeCell ref="C42:C45"/>
    <mergeCell ref="D42:D45"/>
    <mergeCell ref="E42:E45"/>
    <mergeCell ref="F42:F45"/>
    <mergeCell ref="G42:G43"/>
    <mergeCell ref="K42:K45"/>
    <mergeCell ref="L42:L4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43"/>
  <sheetViews>
    <sheetView zoomScale="50" zoomScaleNormal="50" workbookViewId="0">
      <selection activeCell="J45" sqref="J45"/>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6343</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493" customFormat="1" ht="276.75" customHeight="1" x14ac:dyDescent="0.25">
      <c r="A7" s="543">
        <v>1</v>
      </c>
      <c r="B7" s="491">
        <v>1</v>
      </c>
      <c r="C7" s="491">
        <v>4</v>
      </c>
      <c r="D7" s="564">
        <v>2</v>
      </c>
      <c r="E7" s="570" t="s">
        <v>5398</v>
      </c>
      <c r="F7" s="564" t="s">
        <v>5397</v>
      </c>
      <c r="G7" s="564" t="s">
        <v>5396</v>
      </c>
      <c r="H7" s="568" t="s">
        <v>5395</v>
      </c>
      <c r="I7" s="495" t="s">
        <v>1235</v>
      </c>
      <c r="J7" s="564" t="s">
        <v>5394</v>
      </c>
      <c r="K7" s="568" t="s">
        <v>81</v>
      </c>
      <c r="L7" s="568"/>
      <c r="M7" s="569">
        <v>15321.6</v>
      </c>
      <c r="N7" s="569"/>
      <c r="O7" s="569">
        <v>15321.6</v>
      </c>
      <c r="P7" s="569"/>
      <c r="Q7" s="564" t="s">
        <v>5334</v>
      </c>
      <c r="R7" s="564" t="s">
        <v>5333</v>
      </c>
      <c r="S7" s="492"/>
    </row>
    <row r="8" spans="1:19" s="520" customFormat="1" ht="120" customHeight="1" x14ac:dyDescent="0.25">
      <c r="A8" s="543">
        <v>2</v>
      </c>
      <c r="B8" s="540">
        <v>1</v>
      </c>
      <c r="C8" s="540">
        <v>4</v>
      </c>
      <c r="D8" s="541">
        <v>2</v>
      </c>
      <c r="E8" s="590" t="s">
        <v>5393</v>
      </c>
      <c r="F8" s="541" t="s">
        <v>5392</v>
      </c>
      <c r="G8" s="541" t="s">
        <v>181</v>
      </c>
      <c r="H8" s="541" t="s">
        <v>165</v>
      </c>
      <c r="I8" s="509" t="s">
        <v>1380</v>
      </c>
      <c r="J8" s="541" t="s">
        <v>5391</v>
      </c>
      <c r="K8" s="522" t="s">
        <v>52</v>
      </c>
      <c r="L8" s="522"/>
      <c r="M8" s="545">
        <v>65380</v>
      </c>
      <c r="N8" s="545"/>
      <c r="O8" s="545">
        <v>65380</v>
      </c>
      <c r="P8" s="545"/>
      <c r="Q8" s="541" t="s">
        <v>5334</v>
      </c>
      <c r="R8" s="541" t="s">
        <v>5333</v>
      </c>
      <c r="S8" s="519"/>
    </row>
    <row r="9" spans="1:19" s="520" customFormat="1" ht="140.44999999999999" customHeight="1" x14ac:dyDescent="0.25">
      <c r="A9" s="543">
        <v>3</v>
      </c>
      <c r="B9" s="540">
        <v>1</v>
      </c>
      <c r="C9" s="540">
        <v>4</v>
      </c>
      <c r="D9" s="541">
        <v>2</v>
      </c>
      <c r="E9" s="590" t="s">
        <v>5390</v>
      </c>
      <c r="F9" s="541" t="s">
        <v>5389</v>
      </c>
      <c r="G9" s="541" t="s">
        <v>181</v>
      </c>
      <c r="H9" s="541" t="s">
        <v>165</v>
      </c>
      <c r="I9" s="509" t="s">
        <v>444</v>
      </c>
      <c r="J9" s="541" t="s">
        <v>5376</v>
      </c>
      <c r="K9" s="522" t="s">
        <v>52</v>
      </c>
      <c r="L9" s="522"/>
      <c r="M9" s="545">
        <v>24000</v>
      </c>
      <c r="N9" s="545"/>
      <c r="O9" s="545">
        <v>24000</v>
      </c>
      <c r="P9" s="545"/>
      <c r="Q9" s="541" t="s">
        <v>5334</v>
      </c>
      <c r="R9" s="541" t="s">
        <v>5333</v>
      </c>
    </row>
    <row r="10" spans="1:19" s="520" customFormat="1" ht="133.5" customHeight="1" x14ac:dyDescent="0.25">
      <c r="A10" s="543">
        <v>4</v>
      </c>
      <c r="B10" s="540">
        <v>1</v>
      </c>
      <c r="C10" s="540">
        <v>4</v>
      </c>
      <c r="D10" s="540">
        <v>5</v>
      </c>
      <c r="E10" s="590" t="s">
        <v>5388</v>
      </c>
      <c r="F10" s="541" t="s">
        <v>5387</v>
      </c>
      <c r="G10" s="540" t="s">
        <v>79</v>
      </c>
      <c r="H10" s="540" t="s">
        <v>165</v>
      </c>
      <c r="I10" s="540">
        <v>80</v>
      </c>
      <c r="J10" s="541" t="s">
        <v>5376</v>
      </c>
      <c r="K10" s="540" t="s">
        <v>52</v>
      </c>
      <c r="L10" s="540"/>
      <c r="M10" s="545">
        <v>14467.12</v>
      </c>
      <c r="N10" s="540"/>
      <c r="O10" s="545">
        <v>14467.12</v>
      </c>
      <c r="P10" s="540"/>
      <c r="Q10" s="541" t="s">
        <v>5334</v>
      </c>
      <c r="R10" s="541" t="s">
        <v>5333</v>
      </c>
    </row>
    <row r="11" spans="1:19" s="520" customFormat="1" ht="149.25" customHeight="1" x14ac:dyDescent="0.25">
      <c r="A11" s="543">
        <v>5</v>
      </c>
      <c r="B11" s="540">
        <v>1</v>
      </c>
      <c r="C11" s="540">
        <v>4</v>
      </c>
      <c r="D11" s="540">
        <v>5</v>
      </c>
      <c r="E11" s="590" t="s">
        <v>5386</v>
      </c>
      <c r="F11" s="541" t="s">
        <v>5385</v>
      </c>
      <c r="G11" s="540" t="s">
        <v>181</v>
      </c>
      <c r="H11" s="540" t="s">
        <v>165</v>
      </c>
      <c r="I11" s="540">
        <v>35</v>
      </c>
      <c r="J11" s="541" t="s">
        <v>5376</v>
      </c>
      <c r="K11" s="540" t="s">
        <v>52</v>
      </c>
      <c r="L11" s="540"/>
      <c r="M11" s="545">
        <v>44975</v>
      </c>
      <c r="N11" s="545"/>
      <c r="O11" s="545">
        <v>44975</v>
      </c>
      <c r="P11" s="650"/>
      <c r="Q11" s="541" t="s">
        <v>5334</v>
      </c>
      <c r="R11" s="541" t="s">
        <v>5333</v>
      </c>
    </row>
    <row r="12" spans="1:19" s="520" customFormat="1" ht="409.6" customHeight="1" x14ac:dyDescent="0.25">
      <c r="A12" s="540">
        <v>6</v>
      </c>
      <c r="B12" s="540">
        <v>1</v>
      </c>
      <c r="C12" s="540">
        <v>4</v>
      </c>
      <c r="D12" s="541">
        <v>5</v>
      </c>
      <c r="E12" s="541" t="s">
        <v>5384</v>
      </c>
      <c r="F12" s="541" t="s">
        <v>5383</v>
      </c>
      <c r="G12" s="541" t="s">
        <v>302</v>
      </c>
      <c r="H12" s="522" t="s">
        <v>5382</v>
      </c>
      <c r="I12" s="509" t="s">
        <v>5381</v>
      </c>
      <c r="J12" s="541" t="s">
        <v>5380</v>
      </c>
      <c r="K12" s="522" t="s">
        <v>124</v>
      </c>
      <c r="L12" s="522"/>
      <c r="M12" s="545">
        <v>22810</v>
      </c>
      <c r="N12" s="545"/>
      <c r="O12" s="545">
        <v>22810</v>
      </c>
      <c r="P12" s="545"/>
      <c r="Q12" s="541" t="s">
        <v>4457</v>
      </c>
      <c r="R12" s="541" t="s">
        <v>5379</v>
      </c>
      <c r="S12" s="519"/>
    </row>
    <row r="13" spans="1:19" s="520" customFormat="1" ht="174" customHeight="1" x14ac:dyDescent="0.25">
      <c r="A13" s="543">
        <v>7</v>
      </c>
      <c r="B13" s="540">
        <v>1</v>
      </c>
      <c r="C13" s="540">
        <v>4</v>
      </c>
      <c r="D13" s="541">
        <v>5</v>
      </c>
      <c r="E13" s="542" t="s">
        <v>5378</v>
      </c>
      <c r="F13" s="541" t="s">
        <v>5377</v>
      </c>
      <c r="G13" s="542" t="s">
        <v>431</v>
      </c>
      <c r="H13" s="523" t="s">
        <v>165</v>
      </c>
      <c r="I13" s="509" t="s">
        <v>1126</v>
      </c>
      <c r="J13" s="542" t="s">
        <v>5376</v>
      </c>
      <c r="K13" s="522" t="s">
        <v>52</v>
      </c>
      <c r="L13" s="522"/>
      <c r="M13" s="545">
        <v>17917.87</v>
      </c>
      <c r="N13" s="545"/>
      <c r="O13" s="545">
        <v>17917.87</v>
      </c>
      <c r="P13" s="545"/>
      <c r="Q13" s="542" t="s">
        <v>5334</v>
      </c>
      <c r="R13" s="542" t="s">
        <v>5333</v>
      </c>
      <c r="S13" s="519"/>
    </row>
    <row r="14" spans="1:19" s="520" customFormat="1" ht="156" customHeight="1" x14ac:dyDescent="0.25">
      <c r="A14" s="508">
        <v>8</v>
      </c>
      <c r="B14" s="540">
        <v>1</v>
      </c>
      <c r="C14" s="540">
        <v>4</v>
      </c>
      <c r="D14" s="541">
        <v>2</v>
      </c>
      <c r="E14" s="541" t="s">
        <v>5375</v>
      </c>
      <c r="F14" s="547" t="s">
        <v>5374</v>
      </c>
      <c r="G14" s="541" t="s">
        <v>431</v>
      </c>
      <c r="H14" s="522" t="s">
        <v>165</v>
      </c>
      <c r="I14" s="509" t="s">
        <v>1126</v>
      </c>
      <c r="J14" s="541" t="s">
        <v>5373</v>
      </c>
      <c r="K14" s="522"/>
      <c r="L14" s="522" t="s">
        <v>52</v>
      </c>
      <c r="M14" s="545"/>
      <c r="N14" s="545">
        <v>11500</v>
      </c>
      <c r="O14" s="545"/>
      <c r="P14" s="545">
        <v>11500</v>
      </c>
      <c r="Q14" s="541" t="s">
        <v>5334</v>
      </c>
      <c r="R14" s="541" t="s">
        <v>5333</v>
      </c>
      <c r="S14" s="519"/>
    </row>
    <row r="15" spans="1:19" s="520" customFormat="1" ht="105" customHeight="1" x14ac:dyDescent="0.25">
      <c r="A15" s="540">
        <v>9</v>
      </c>
      <c r="B15" s="540">
        <v>1</v>
      </c>
      <c r="C15" s="540">
        <v>4</v>
      </c>
      <c r="D15" s="541">
        <v>2</v>
      </c>
      <c r="E15" s="541" t="s">
        <v>5372</v>
      </c>
      <c r="F15" s="541" t="s">
        <v>5371</v>
      </c>
      <c r="G15" s="541" t="s">
        <v>1588</v>
      </c>
      <c r="H15" s="541" t="s">
        <v>165</v>
      </c>
      <c r="I15" s="509" t="s">
        <v>1380</v>
      </c>
      <c r="J15" s="541" t="s">
        <v>5360</v>
      </c>
      <c r="K15" s="522"/>
      <c r="L15" s="522" t="s">
        <v>52</v>
      </c>
      <c r="M15" s="545"/>
      <c r="N15" s="545">
        <v>22000</v>
      </c>
      <c r="O15" s="545"/>
      <c r="P15" s="545">
        <v>22000</v>
      </c>
      <c r="Q15" s="541" t="s">
        <v>5334</v>
      </c>
      <c r="R15" s="541" t="s">
        <v>5333</v>
      </c>
      <c r="S15" s="519"/>
    </row>
    <row r="16" spans="1:19" s="520" customFormat="1" ht="139.5" customHeight="1" x14ac:dyDescent="0.25">
      <c r="A16" s="540">
        <v>10</v>
      </c>
      <c r="B16" s="541">
        <v>1</v>
      </c>
      <c r="C16" s="540">
        <v>4</v>
      </c>
      <c r="D16" s="540">
        <v>2</v>
      </c>
      <c r="E16" s="541" t="s">
        <v>5370</v>
      </c>
      <c r="F16" s="541" t="s">
        <v>5369</v>
      </c>
      <c r="G16" s="541" t="s">
        <v>79</v>
      </c>
      <c r="H16" s="541" t="s">
        <v>165</v>
      </c>
      <c r="I16" s="541">
        <v>45</v>
      </c>
      <c r="J16" s="541" t="s">
        <v>5360</v>
      </c>
      <c r="K16" s="541"/>
      <c r="L16" s="540" t="s">
        <v>52</v>
      </c>
      <c r="M16" s="540"/>
      <c r="N16" s="651">
        <v>10000</v>
      </c>
      <c r="O16" s="651"/>
      <c r="P16" s="651">
        <v>10000</v>
      </c>
      <c r="Q16" s="541" t="s">
        <v>5334</v>
      </c>
      <c r="R16" s="541" t="s">
        <v>5333</v>
      </c>
    </row>
    <row r="17" spans="1:18" s="520" customFormat="1" ht="131.25" customHeight="1" x14ac:dyDescent="0.25">
      <c r="A17" s="540">
        <v>11</v>
      </c>
      <c r="B17" s="541">
        <v>3</v>
      </c>
      <c r="C17" s="540">
        <v>4</v>
      </c>
      <c r="D17" s="540">
        <v>5</v>
      </c>
      <c r="E17" s="541" t="s">
        <v>5368</v>
      </c>
      <c r="F17" s="541" t="s">
        <v>5367</v>
      </c>
      <c r="G17" s="541" t="s">
        <v>79</v>
      </c>
      <c r="H17" s="541" t="s">
        <v>165</v>
      </c>
      <c r="I17" s="541">
        <v>40</v>
      </c>
      <c r="J17" s="541" t="s">
        <v>5335</v>
      </c>
      <c r="K17" s="541"/>
      <c r="L17" s="541" t="s">
        <v>52</v>
      </c>
      <c r="M17" s="541"/>
      <c r="N17" s="544">
        <v>8500</v>
      </c>
      <c r="O17" s="544"/>
      <c r="P17" s="544">
        <v>8500</v>
      </c>
      <c r="Q17" s="541" t="s">
        <v>5334</v>
      </c>
      <c r="R17" s="541" t="s">
        <v>5333</v>
      </c>
    </row>
    <row r="18" spans="1:18" s="520" customFormat="1" ht="127.5" customHeight="1" x14ac:dyDescent="0.25">
      <c r="A18" s="798">
        <v>12</v>
      </c>
      <c r="B18" s="800">
        <v>1</v>
      </c>
      <c r="C18" s="804">
        <v>4</v>
      </c>
      <c r="D18" s="804">
        <v>2</v>
      </c>
      <c r="E18" s="800" t="s">
        <v>5366</v>
      </c>
      <c r="F18" s="800" t="s">
        <v>5365</v>
      </c>
      <c r="G18" s="804" t="s">
        <v>79</v>
      </c>
      <c r="H18" s="804" t="s">
        <v>165</v>
      </c>
      <c r="I18" s="804">
        <v>40</v>
      </c>
      <c r="J18" s="800" t="s">
        <v>5335</v>
      </c>
      <c r="K18" s="804"/>
      <c r="L18" s="804" t="s">
        <v>101</v>
      </c>
      <c r="M18" s="804"/>
      <c r="N18" s="799">
        <v>7697.5</v>
      </c>
      <c r="O18" s="799"/>
      <c r="P18" s="816">
        <v>7697.5</v>
      </c>
      <c r="Q18" s="800" t="s">
        <v>5334</v>
      </c>
      <c r="R18" s="800" t="s">
        <v>5333</v>
      </c>
    </row>
    <row r="19" spans="1:18" s="520" customFormat="1" ht="77.25" customHeight="1" x14ac:dyDescent="0.25">
      <c r="A19" s="540">
        <v>13</v>
      </c>
      <c r="B19" s="541">
        <v>1</v>
      </c>
      <c r="C19" s="541">
        <v>4</v>
      </c>
      <c r="D19" s="541">
        <v>2</v>
      </c>
      <c r="E19" s="541" t="s">
        <v>5364</v>
      </c>
      <c r="F19" s="541" t="s">
        <v>5363</v>
      </c>
      <c r="G19" s="541" t="s">
        <v>79</v>
      </c>
      <c r="H19" s="541" t="s">
        <v>165</v>
      </c>
      <c r="I19" s="541">
        <v>40</v>
      </c>
      <c r="J19" s="541" t="s">
        <v>5360</v>
      </c>
      <c r="K19" s="541"/>
      <c r="L19" s="541" t="s">
        <v>52</v>
      </c>
      <c r="M19" s="541"/>
      <c r="N19" s="544">
        <v>13000</v>
      </c>
      <c r="O19" s="544"/>
      <c r="P19" s="544">
        <v>13000</v>
      </c>
      <c r="Q19" s="541" t="s">
        <v>5334</v>
      </c>
      <c r="R19" s="541" t="s">
        <v>5333</v>
      </c>
    </row>
    <row r="20" spans="1:18" s="520" customFormat="1" ht="109.5" customHeight="1" x14ac:dyDescent="0.25">
      <c r="A20" s="540">
        <v>14</v>
      </c>
      <c r="B20" s="540">
        <v>1</v>
      </c>
      <c r="C20" s="540">
        <v>4</v>
      </c>
      <c r="D20" s="540">
        <v>2</v>
      </c>
      <c r="E20" s="541" t="s">
        <v>5362</v>
      </c>
      <c r="F20" s="541" t="s">
        <v>5361</v>
      </c>
      <c r="G20" s="540" t="s">
        <v>79</v>
      </c>
      <c r="H20" s="540" t="s">
        <v>165</v>
      </c>
      <c r="I20" s="540">
        <v>50</v>
      </c>
      <c r="J20" s="541" t="s">
        <v>5360</v>
      </c>
      <c r="K20" s="540"/>
      <c r="L20" s="540" t="s">
        <v>52</v>
      </c>
      <c r="M20" s="545"/>
      <c r="N20" s="545">
        <v>13500</v>
      </c>
      <c r="O20" s="545"/>
      <c r="P20" s="545">
        <v>13500</v>
      </c>
      <c r="Q20" s="541" t="s">
        <v>5334</v>
      </c>
      <c r="R20" s="541" t="s">
        <v>5333</v>
      </c>
    </row>
    <row r="21" spans="1:18" s="520" customFormat="1" ht="153" customHeight="1" x14ac:dyDescent="0.25">
      <c r="A21" s="798">
        <v>15</v>
      </c>
      <c r="B21" s="804">
        <v>1</v>
      </c>
      <c r="C21" s="804">
        <v>4</v>
      </c>
      <c r="D21" s="804">
        <v>2</v>
      </c>
      <c r="E21" s="800" t="s">
        <v>5359</v>
      </c>
      <c r="F21" s="800" t="s">
        <v>5358</v>
      </c>
      <c r="G21" s="804" t="s">
        <v>181</v>
      </c>
      <c r="H21" s="804" t="s">
        <v>165</v>
      </c>
      <c r="I21" s="804">
        <v>25</v>
      </c>
      <c r="J21" s="800" t="s">
        <v>5335</v>
      </c>
      <c r="K21" s="804"/>
      <c r="L21" s="804" t="s">
        <v>81</v>
      </c>
      <c r="M21" s="799"/>
      <c r="N21" s="799">
        <v>24475</v>
      </c>
      <c r="O21" s="799"/>
      <c r="P21" s="799">
        <v>24475</v>
      </c>
      <c r="Q21" s="800" t="s">
        <v>5334</v>
      </c>
      <c r="R21" s="800" t="s">
        <v>5333</v>
      </c>
    </row>
    <row r="22" spans="1:18" s="520" customFormat="1" ht="140.25" customHeight="1" x14ac:dyDescent="0.25">
      <c r="A22" s="798">
        <v>16</v>
      </c>
      <c r="B22" s="804">
        <v>1</v>
      </c>
      <c r="C22" s="804">
        <v>4</v>
      </c>
      <c r="D22" s="804">
        <v>2</v>
      </c>
      <c r="E22" s="800" t="s">
        <v>5357</v>
      </c>
      <c r="F22" s="800" t="s">
        <v>5356</v>
      </c>
      <c r="G22" s="804" t="s">
        <v>181</v>
      </c>
      <c r="H22" s="804" t="s">
        <v>165</v>
      </c>
      <c r="I22" s="804">
        <v>25</v>
      </c>
      <c r="J22" s="800" t="s">
        <v>5335</v>
      </c>
      <c r="K22" s="804"/>
      <c r="L22" s="804" t="s">
        <v>81</v>
      </c>
      <c r="M22" s="799"/>
      <c r="N22" s="799">
        <v>23825</v>
      </c>
      <c r="O22" s="799"/>
      <c r="P22" s="799">
        <v>23825</v>
      </c>
      <c r="Q22" s="800" t="s">
        <v>5334</v>
      </c>
      <c r="R22" s="800" t="s">
        <v>5333</v>
      </c>
    </row>
    <row r="23" spans="1:18" s="520" customFormat="1" ht="165.6" customHeight="1" x14ac:dyDescent="0.25">
      <c r="A23" s="540">
        <v>17</v>
      </c>
      <c r="B23" s="540">
        <v>1</v>
      </c>
      <c r="C23" s="540">
        <v>4</v>
      </c>
      <c r="D23" s="540">
        <v>5</v>
      </c>
      <c r="E23" s="541" t="s">
        <v>5355</v>
      </c>
      <c r="F23" s="541" t="s">
        <v>5354</v>
      </c>
      <c r="G23" s="540" t="s">
        <v>181</v>
      </c>
      <c r="H23" s="540" t="s">
        <v>165</v>
      </c>
      <c r="I23" s="540">
        <v>25</v>
      </c>
      <c r="J23" s="541" t="s">
        <v>5335</v>
      </c>
      <c r="K23" s="540"/>
      <c r="L23" s="540" t="s">
        <v>52</v>
      </c>
      <c r="M23" s="545"/>
      <c r="N23" s="545">
        <v>66000</v>
      </c>
      <c r="O23" s="545"/>
      <c r="P23" s="545">
        <v>66000</v>
      </c>
      <c r="Q23" s="541" t="s">
        <v>5334</v>
      </c>
      <c r="R23" s="541" t="s">
        <v>5333</v>
      </c>
    </row>
    <row r="24" spans="1:18" s="520" customFormat="1" ht="167.25" customHeight="1" x14ac:dyDescent="0.25">
      <c r="A24" s="540">
        <v>18</v>
      </c>
      <c r="B24" s="540">
        <v>1</v>
      </c>
      <c r="C24" s="540">
        <v>4</v>
      </c>
      <c r="D24" s="540">
        <v>5</v>
      </c>
      <c r="E24" s="541" t="s">
        <v>581</v>
      </c>
      <c r="F24" s="541" t="s">
        <v>5353</v>
      </c>
      <c r="G24" s="540" t="s">
        <v>181</v>
      </c>
      <c r="H24" s="540" t="s">
        <v>165</v>
      </c>
      <c r="I24" s="540">
        <v>20</v>
      </c>
      <c r="J24" s="541" t="s">
        <v>5335</v>
      </c>
      <c r="K24" s="540"/>
      <c r="L24" s="540" t="s">
        <v>52</v>
      </c>
      <c r="M24" s="545"/>
      <c r="N24" s="545">
        <v>25500</v>
      </c>
      <c r="O24" s="545"/>
      <c r="P24" s="545">
        <v>25500</v>
      </c>
      <c r="Q24" s="541" t="s">
        <v>5334</v>
      </c>
      <c r="R24" s="541" t="s">
        <v>5333</v>
      </c>
    </row>
    <row r="25" spans="1:18" s="674" customFormat="1" ht="189" customHeight="1" x14ac:dyDescent="0.25">
      <c r="A25" s="1241">
        <v>19</v>
      </c>
      <c r="B25" s="1241">
        <v>1</v>
      </c>
      <c r="C25" s="1101">
        <v>4</v>
      </c>
      <c r="D25" s="1241">
        <v>5</v>
      </c>
      <c r="E25" s="1454" t="s">
        <v>5352</v>
      </c>
      <c r="F25" s="1101" t="s">
        <v>5351</v>
      </c>
      <c r="G25" s="1101" t="s">
        <v>181</v>
      </c>
      <c r="H25" s="530" t="s">
        <v>118</v>
      </c>
      <c r="I25" s="672" t="s">
        <v>39</v>
      </c>
      <c r="J25" s="1002" t="s">
        <v>5350</v>
      </c>
      <c r="K25" s="1102"/>
      <c r="L25" s="1102" t="s">
        <v>124</v>
      </c>
      <c r="M25" s="1107"/>
      <c r="N25" s="1107">
        <v>36510</v>
      </c>
      <c r="O25" s="1107"/>
      <c r="P25" s="1107">
        <v>36330</v>
      </c>
      <c r="Q25" s="1101" t="s">
        <v>446</v>
      </c>
      <c r="R25" s="1101" t="s">
        <v>5349</v>
      </c>
    </row>
    <row r="26" spans="1:18" s="674" customFormat="1" ht="190.5" customHeight="1" x14ac:dyDescent="0.25">
      <c r="A26" s="1241"/>
      <c r="B26" s="1241"/>
      <c r="C26" s="1101"/>
      <c r="D26" s="1241"/>
      <c r="E26" s="1454"/>
      <c r="F26" s="1101"/>
      <c r="G26" s="1101"/>
      <c r="H26" s="530" t="s">
        <v>165</v>
      </c>
      <c r="I26" s="672" t="s">
        <v>444</v>
      </c>
      <c r="J26" s="1455"/>
      <c r="K26" s="1102"/>
      <c r="L26" s="1102"/>
      <c r="M26" s="1107"/>
      <c r="N26" s="1107"/>
      <c r="O26" s="1107"/>
      <c r="P26" s="1107"/>
      <c r="Q26" s="1101"/>
      <c r="R26" s="1101"/>
    </row>
    <row r="27" spans="1:18" s="575" customFormat="1" ht="42" customHeight="1" x14ac:dyDescent="0.25">
      <c r="A27" s="1085">
        <v>20</v>
      </c>
      <c r="B27" s="1085">
        <v>1</v>
      </c>
      <c r="C27" s="1077">
        <v>4</v>
      </c>
      <c r="D27" s="1085">
        <v>5</v>
      </c>
      <c r="E27" s="1456" t="s">
        <v>5348</v>
      </c>
      <c r="F27" s="1077" t="s">
        <v>5347</v>
      </c>
      <c r="G27" s="1101" t="s">
        <v>181</v>
      </c>
      <c r="H27" s="530" t="s">
        <v>118</v>
      </c>
      <c r="I27" s="498" t="s">
        <v>39</v>
      </c>
      <c r="J27" s="1077" t="s">
        <v>5346</v>
      </c>
      <c r="K27" s="1078"/>
      <c r="L27" s="1102" t="s">
        <v>81</v>
      </c>
      <c r="M27" s="1081"/>
      <c r="N27" s="1081">
        <v>27191.24</v>
      </c>
      <c r="O27" s="1081"/>
      <c r="P27" s="1081">
        <v>27191.24</v>
      </c>
      <c r="Q27" s="1101" t="s">
        <v>5345</v>
      </c>
      <c r="R27" s="1101" t="s">
        <v>5344</v>
      </c>
    </row>
    <row r="28" spans="1:18" s="575" customFormat="1" ht="92.25" customHeight="1" x14ac:dyDescent="0.25">
      <c r="A28" s="1085"/>
      <c r="B28" s="1085"/>
      <c r="C28" s="1077"/>
      <c r="D28" s="1085"/>
      <c r="E28" s="1456"/>
      <c r="F28" s="1077"/>
      <c r="G28" s="1101"/>
      <c r="H28" s="530" t="s">
        <v>165</v>
      </c>
      <c r="I28" s="498" t="s">
        <v>1660</v>
      </c>
      <c r="J28" s="1077"/>
      <c r="K28" s="1078"/>
      <c r="L28" s="1102"/>
      <c r="M28" s="1081"/>
      <c r="N28" s="1081"/>
      <c r="O28" s="1081"/>
      <c r="P28" s="1081"/>
      <c r="Q28" s="1101"/>
      <c r="R28" s="1101"/>
    </row>
    <row r="29" spans="1:18" s="674" customFormat="1" ht="64.5" customHeight="1" x14ac:dyDescent="0.25">
      <c r="A29" s="1241">
        <v>21</v>
      </c>
      <c r="B29" s="1241">
        <v>1</v>
      </c>
      <c r="C29" s="1101">
        <v>4</v>
      </c>
      <c r="D29" s="1241">
        <v>5</v>
      </c>
      <c r="E29" s="1454" t="s">
        <v>5343</v>
      </c>
      <c r="F29" s="1101" t="s">
        <v>5291</v>
      </c>
      <c r="G29" s="1472" t="s">
        <v>79</v>
      </c>
      <c r="H29" s="530" t="s">
        <v>1145</v>
      </c>
      <c r="I29" s="498" t="s">
        <v>39</v>
      </c>
      <c r="J29" s="1101" t="s">
        <v>5342</v>
      </c>
      <c r="K29" s="1102"/>
      <c r="L29" s="1102" t="s">
        <v>124</v>
      </c>
      <c r="M29" s="1107"/>
      <c r="N29" s="1107">
        <v>33885.5</v>
      </c>
      <c r="O29" s="1107"/>
      <c r="P29" s="1107">
        <v>29885.5</v>
      </c>
      <c r="Q29" s="1101" t="s">
        <v>5106</v>
      </c>
      <c r="R29" s="1101" t="s">
        <v>5341</v>
      </c>
    </row>
    <row r="30" spans="1:18" s="674" customFormat="1" ht="64.5" customHeight="1" x14ac:dyDescent="0.25">
      <c r="A30" s="1241"/>
      <c r="B30" s="1241"/>
      <c r="C30" s="1101"/>
      <c r="D30" s="1241"/>
      <c r="E30" s="1454"/>
      <c r="F30" s="1101"/>
      <c r="G30" s="1240"/>
      <c r="H30" s="530" t="s">
        <v>165</v>
      </c>
      <c r="I30" s="498" t="s">
        <v>1120</v>
      </c>
      <c r="J30" s="1101"/>
      <c r="K30" s="1102"/>
      <c r="L30" s="1102"/>
      <c r="M30" s="1107"/>
      <c r="N30" s="1107"/>
      <c r="O30" s="1107"/>
      <c r="P30" s="1107"/>
      <c r="Q30" s="1101"/>
      <c r="R30" s="1101"/>
    </row>
    <row r="31" spans="1:18" s="674" customFormat="1" ht="53.25" customHeight="1" x14ac:dyDescent="0.25">
      <c r="A31" s="1241"/>
      <c r="B31" s="1241"/>
      <c r="C31" s="1101"/>
      <c r="D31" s="1241"/>
      <c r="E31" s="1454"/>
      <c r="F31" s="1101"/>
      <c r="G31" s="1472" t="s">
        <v>181</v>
      </c>
      <c r="H31" s="530" t="s">
        <v>5060</v>
      </c>
      <c r="I31" s="498" t="s">
        <v>39</v>
      </c>
      <c r="J31" s="1101"/>
      <c r="K31" s="1102"/>
      <c r="L31" s="1102"/>
      <c r="M31" s="1107"/>
      <c r="N31" s="1107"/>
      <c r="O31" s="1107"/>
      <c r="P31" s="1107"/>
      <c r="Q31" s="1101"/>
      <c r="R31" s="1101"/>
    </row>
    <row r="32" spans="1:18" s="674" customFormat="1" ht="15.75" customHeight="1" x14ac:dyDescent="0.25">
      <c r="A32" s="1241"/>
      <c r="B32" s="1241"/>
      <c r="C32" s="1101"/>
      <c r="D32" s="1241"/>
      <c r="E32" s="1454"/>
      <c r="F32" s="1101"/>
      <c r="G32" s="1240"/>
      <c r="H32" s="530" t="s">
        <v>165</v>
      </c>
      <c r="I32" s="498" t="s">
        <v>1120</v>
      </c>
      <c r="J32" s="1101"/>
      <c r="K32" s="1102"/>
      <c r="L32" s="1102"/>
      <c r="M32" s="1107"/>
      <c r="N32" s="1107"/>
      <c r="O32" s="1107"/>
      <c r="P32" s="1107"/>
      <c r="Q32" s="1101"/>
      <c r="R32" s="1101"/>
    </row>
    <row r="33" spans="1:18" s="520" customFormat="1" ht="43.5" customHeight="1" x14ac:dyDescent="0.25">
      <c r="A33" s="958">
        <v>22</v>
      </c>
      <c r="B33" s="958">
        <v>1</v>
      </c>
      <c r="C33" s="969">
        <v>4</v>
      </c>
      <c r="D33" s="958">
        <v>2</v>
      </c>
      <c r="E33" s="1030" t="s">
        <v>5340</v>
      </c>
      <c r="F33" s="969" t="s">
        <v>5339</v>
      </c>
      <c r="G33" s="958" t="s">
        <v>321</v>
      </c>
      <c r="H33" s="800" t="s">
        <v>1330</v>
      </c>
      <c r="I33" s="830" t="s">
        <v>39</v>
      </c>
      <c r="J33" s="969" t="s">
        <v>5335</v>
      </c>
      <c r="K33" s="1125"/>
      <c r="L33" s="1125" t="s">
        <v>52</v>
      </c>
      <c r="M33" s="1049"/>
      <c r="N33" s="1049">
        <v>23000</v>
      </c>
      <c r="O33" s="1049"/>
      <c r="P33" s="1049">
        <v>23000</v>
      </c>
      <c r="Q33" s="969" t="s">
        <v>5334</v>
      </c>
      <c r="R33" s="969" t="s">
        <v>5333</v>
      </c>
    </row>
    <row r="34" spans="1:18" s="520" customFormat="1" ht="27" customHeight="1" x14ac:dyDescent="0.25">
      <c r="A34" s="959"/>
      <c r="B34" s="959"/>
      <c r="C34" s="970"/>
      <c r="D34" s="959"/>
      <c r="E34" s="1031"/>
      <c r="F34" s="970"/>
      <c r="G34" s="1059"/>
      <c r="H34" s="804" t="s">
        <v>165</v>
      </c>
      <c r="I34" s="804">
        <v>15</v>
      </c>
      <c r="J34" s="970"/>
      <c r="K34" s="1212"/>
      <c r="L34" s="1212"/>
      <c r="M34" s="1050"/>
      <c r="N34" s="1050"/>
      <c r="O34" s="1050"/>
      <c r="P34" s="1050"/>
      <c r="Q34" s="970"/>
      <c r="R34" s="970"/>
    </row>
    <row r="35" spans="1:18" s="520" customFormat="1" ht="33.75" customHeight="1" x14ac:dyDescent="0.25">
      <c r="A35" s="959"/>
      <c r="B35" s="959"/>
      <c r="C35" s="970"/>
      <c r="D35" s="959"/>
      <c r="E35" s="1031"/>
      <c r="F35" s="970"/>
      <c r="G35" s="958" t="s">
        <v>181</v>
      </c>
      <c r="H35" s="800" t="s">
        <v>5338</v>
      </c>
      <c r="I35" s="804">
        <v>1</v>
      </c>
      <c r="J35" s="970"/>
      <c r="K35" s="1212"/>
      <c r="L35" s="1212"/>
      <c r="M35" s="1050"/>
      <c r="N35" s="1050"/>
      <c r="O35" s="1050"/>
      <c r="P35" s="1050"/>
      <c r="Q35" s="970"/>
      <c r="R35" s="970"/>
    </row>
    <row r="36" spans="1:18" s="520" customFormat="1" ht="31.5" customHeight="1" x14ac:dyDescent="0.25">
      <c r="A36" s="959"/>
      <c r="B36" s="1059"/>
      <c r="C36" s="971"/>
      <c r="D36" s="1059"/>
      <c r="E36" s="1458"/>
      <c r="F36" s="971"/>
      <c r="G36" s="1059"/>
      <c r="H36" s="804" t="s">
        <v>165</v>
      </c>
      <c r="I36" s="804">
        <v>15</v>
      </c>
      <c r="J36" s="971"/>
      <c r="K36" s="1158"/>
      <c r="L36" s="1158"/>
      <c r="M36" s="1051"/>
      <c r="N36" s="1051"/>
      <c r="O36" s="1051"/>
      <c r="P36" s="1051"/>
      <c r="Q36" s="971"/>
      <c r="R36" s="971"/>
    </row>
    <row r="37" spans="1:18" s="520" customFormat="1" ht="65.25" customHeight="1" x14ac:dyDescent="0.25">
      <c r="A37" s="958">
        <v>23</v>
      </c>
      <c r="B37" s="958">
        <v>1</v>
      </c>
      <c r="C37" s="958">
        <v>4</v>
      </c>
      <c r="D37" s="958">
        <v>5</v>
      </c>
      <c r="E37" s="1030" t="s">
        <v>5337</v>
      </c>
      <c r="F37" s="969" t="s">
        <v>5336</v>
      </c>
      <c r="G37" s="958" t="s">
        <v>302</v>
      </c>
      <c r="H37" s="804" t="s">
        <v>1810</v>
      </c>
      <c r="I37" s="804">
        <v>1</v>
      </c>
      <c r="J37" s="969" t="s">
        <v>5335</v>
      </c>
      <c r="K37" s="1145"/>
      <c r="L37" s="958" t="s">
        <v>52</v>
      </c>
      <c r="M37" s="1145"/>
      <c r="N37" s="1049">
        <v>6593.26</v>
      </c>
      <c r="O37" s="1049"/>
      <c r="P37" s="1049">
        <v>6593.26</v>
      </c>
      <c r="Q37" s="969" t="s">
        <v>5334</v>
      </c>
      <c r="R37" s="969" t="s">
        <v>5333</v>
      </c>
    </row>
    <row r="38" spans="1:18" s="520" customFormat="1" ht="56.25" customHeight="1" x14ac:dyDescent="0.25">
      <c r="A38" s="1059"/>
      <c r="B38" s="1059"/>
      <c r="C38" s="1059"/>
      <c r="D38" s="1059"/>
      <c r="E38" s="1458"/>
      <c r="F38" s="971"/>
      <c r="G38" s="1059"/>
      <c r="H38" s="804" t="s">
        <v>165</v>
      </c>
      <c r="I38" s="804">
        <v>35</v>
      </c>
      <c r="J38" s="971"/>
      <c r="K38" s="1146"/>
      <c r="L38" s="1059"/>
      <c r="M38" s="1146"/>
      <c r="N38" s="1051"/>
      <c r="O38" s="1051"/>
      <c r="P38" s="1051"/>
      <c r="Q38" s="971"/>
      <c r="R38" s="971"/>
    </row>
    <row r="41" spans="1:18" x14ac:dyDescent="0.25">
      <c r="M41" s="521"/>
      <c r="N41" s="1110" t="s">
        <v>262</v>
      </c>
      <c r="O41" s="1110"/>
      <c r="P41" s="1109" t="s">
        <v>263</v>
      </c>
      <c r="Q41" s="1271"/>
    </row>
    <row r="42" spans="1:18" x14ac:dyDescent="0.25">
      <c r="M42" s="521"/>
      <c r="N42" s="644" t="s">
        <v>264</v>
      </c>
      <c r="O42" s="574" t="s">
        <v>265</v>
      </c>
      <c r="P42" s="572" t="s">
        <v>264</v>
      </c>
      <c r="Q42" s="558" t="s">
        <v>265</v>
      </c>
    </row>
    <row r="43" spans="1:18" x14ac:dyDescent="0.25">
      <c r="N43" s="539">
        <v>19</v>
      </c>
      <c r="O43" s="538">
        <v>437652.35</v>
      </c>
      <c r="P43" s="537">
        <v>4</v>
      </c>
      <c r="Q43" s="538">
        <v>116216.74</v>
      </c>
    </row>
  </sheetData>
  <mergeCells count="98">
    <mergeCell ref="E25:E26"/>
    <mergeCell ref="E4:E5"/>
    <mergeCell ref="R4:R5"/>
    <mergeCell ref="G4:G5"/>
    <mergeCell ref="H4:I4"/>
    <mergeCell ref="J4:J5"/>
    <mergeCell ref="K4:L4"/>
    <mergeCell ref="M4:N4"/>
    <mergeCell ref="O4:P4"/>
    <mergeCell ref="F4:F5"/>
    <mergeCell ref="Q4:Q5"/>
    <mergeCell ref="F25:F26"/>
    <mergeCell ref="G25:G26"/>
    <mergeCell ref="J25:J26"/>
    <mergeCell ref="Q25:Q26"/>
    <mergeCell ref="K25:K26"/>
    <mergeCell ref="A4:A5"/>
    <mergeCell ref="B4:B5"/>
    <mergeCell ref="C4:C5"/>
    <mergeCell ref="D4:D5"/>
    <mergeCell ref="A27:A28"/>
    <mergeCell ref="B27:B28"/>
    <mergeCell ref="C27:C28"/>
    <mergeCell ref="D27:D28"/>
    <mergeCell ref="A25:A26"/>
    <mergeCell ref="B25:B26"/>
    <mergeCell ref="C25:C26"/>
    <mergeCell ref="D25:D26"/>
    <mergeCell ref="N27:N28"/>
    <mergeCell ref="O27:O28"/>
    <mergeCell ref="R25:R26"/>
    <mergeCell ref="L25:L26"/>
    <mergeCell ref="M25:M26"/>
    <mergeCell ref="N25:N26"/>
    <mergeCell ref="O25:O26"/>
    <mergeCell ref="P25:P26"/>
    <mergeCell ref="P27:P28"/>
    <mergeCell ref="M27:M28"/>
    <mergeCell ref="Q27:Q28"/>
    <mergeCell ref="R27:R28"/>
    <mergeCell ref="E27:E28"/>
    <mergeCell ref="F27:F28"/>
    <mergeCell ref="A29:A32"/>
    <mergeCell ref="B29:B32"/>
    <mergeCell ref="C29:C32"/>
    <mergeCell ref="D29:D32"/>
    <mergeCell ref="E29:E32"/>
    <mergeCell ref="F29:F32"/>
    <mergeCell ref="Q29:Q32"/>
    <mergeCell ref="R29:R32"/>
    <mergeCell ref="G31:G32"/>
    <mergeCell ref="M29:M32"/>
    <mergeCell ref="N29:N32"/>
    <mergeCell ref="O29:O32"/>
    <mergeCell ref="P29:P32"/>
    <mergeCell ref="K29:K32"/>
    <mergeCell ref="L29:L32"/>
    <mergeCell ref="G27:G28"/>
    <mergeCell ref="P33:P36"/>
    <mergeCell ref="Q33:Q36"/>
    <mergeCell ref="R33:R36"/>
    <mergeCell ref="G35:G36"/>
    <mergeCell ref="K33:K36"/>
    <mergeCell ref="L33:L36"/>
    <mergeCell ref="M33:M36"/>
    <mergeCell ref="N33:N36"/>
    <mergeCell ref="O33:O36"/>
    <mergeCell ref="J33:J36"/>
    <mergeCell ref="G29:G30"/>
    <mergeCell ref="J29:J32"/>
    <mergeCell ref="K27:K28"/>
    <mergeCell ref="L27:L28"/>
    <mergeCell ref="J27:J28"/>
    <mergeCell ref="F33:F36"/>
    <mergeCell ref="G33:G34"/>
    <mergeCell ref="A37:A38"/>
    <mergeCell ref="B37:B38"/>
    <mergeCell ref="C37:C38"/>
    <mergeCell ref="D37:D38"/>
    <mergeCell ref="E37:E38"/>
    <mergeCell ref="A33:A36"/>
    <mergeCell ref="B33:B36"/>
    <mergeCell ref="C33:C36"/>
    <mergeCell ref="D33:D36"/>
    <mergeCell ref="E33:E36"/>
    <mergeCell ref="R37:R38"/>
    <mergeCell ref="F37:F38"/>
    <mergeCell ref="G37:G38"/>
    <mergeCell ref="J37:J38"/>
    <mergeCell ref="K37:K38"/>
    <mergeCell ref="L37:L38"/>
    <mergeCell ref="M37:M38"/>
    <mergeCell ref="N41:O41"/>
    <mergeCell ref="P41:Q41"/>
    <mergeCell ref="N37:N38"/>
    <mergeCell ref="O37:O38"/>
    <mergeCell ref="P37:P38"/>
    <mergeCell ref="Q37:Q3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29"/>
  <sheetViews>
    <sheetView zoomScale="70" zoomScaleNormal="70" workbookViewId="0">
      <selection activeCell="K34" sqref="K34"/>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6344</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ht="180" x14ac:dyDescent="0.25">
      <c r="A7" s="508">
        <v>1</v>
      </c>
      <c r="B7" s="541">
        <v>1</v>
      </c>
      <c r="C7" s="541">
        <v>4</v>
      </c>
      <c r="D7" s="541">
        <v>2</v>
      </c>
      <c r="E7" s="526" t="s">
        <v>5456</v>
      </c>
      <c r="F7" s="526" t="s">
        <v>5455</v>
      </c>
      <c r="G7" s="541" t="s">
        <v>170</v>
      </c>
      <c r="H7" s="541" t="s">
        <v>165</v>
      </c>
      <c r="I7" s="509" t="s">
        <v>207</v>
      </c>
      <c r="J7" s="589" t="s">
        <v>5454</v>
      </c>
      <c r="K7" s="522" t="s">
        <v>124</v>
      </c>
      <c r="L7" s="522"/>
      <c r="M7" s="544">
        <v>12539.94</v>
      </c>
      <c r="N7" s="544"/>
      <c r="O7" s="544">
        <v>12539.94</v>
      </c>
      <c r="P7" s="544"/>
      <c r="Q7" s="541" t="s">
        <v>910</v>
      </c>
      <c r="R7" s="541" t="s">
        <v>5399</v>
      </c>
    </row>
    <row r="8" spans="1:19" ht="106.5" customHeight="1" x14ac:dyDescent="0.25">
      <c r="A8" s="508">
        <v>2</v>
      </c>
      <c r="B8" s="541">
        <v>1</v>
      </c>
      <c r="C8" s="541">
        <v>4</v>
      </c>
      <c r="D8" s="541">
        <v>2</v>
      </c>
      <c r="E8" s="526" t="s">
        <v>5453</v>
      </c>
      <c r="F8" s="589" t="s">
        <v>5452</v>
      </c>
      <c r="G8" s="541" t="s">
        <v>181</v>
      </c>
      <c r="H8" s="541" t="s">
        <v>165</v>
      </c>
      <c r="I8" s="509" t="s">
        <v>1165</v>
      </c>
      <c r="J8" s="526" t="s">
        <v>5451</v>
      </c>
      <c r="K8" s="522" t="s">
        <v>81</v>
      </c>
      <c r="L8" s="522"/>
      <c r="M8" s="544">
        <v>41712.199999999997</v>
      </c>
      <c r="N8" s="544"/>
      <c r="O8" s="544">
        <v>41712.199999999997</v>
      </c>
      <c r="P8" s="544"/>
      <c r="Q8" s="541" t="s">
        <v>910</v>
      </c>
      <c r="R8" s="541" t="s">
        <v>5399</v>
      </c>
    </row>
    <row r="9" spans="1:19" ht="135" x14ac:dyDescent="0.25">
      <c r="A9" s="508">
        <v>3</v>
      </c>
      <c r="B9" s="540">
        <v>1</v>
      </c>
      <c r="C9" s="540">
        <v>4</v>
      </c>
      <c r="D9" s="541">
        <v>2</v>
      </c>
      <c r="E9" s="526" t="s">
        <v>5450</v>
      </c>
      <c r="F9" s="526" t="s">
        <v>5449</v>
      </c>
      <c r="G9" s="541" t="s">
        <v>181</v>
      </c>
      <c r="H9" s="541" t="s">
        <v>165</v>
      </c>
      <c r="I9" s="509" t="s">
        <v>444</v>
      </c>
      <c r="J9" s="527" t="s">
        <v>5448</v>
      </c>
      <c r="K9" s="522" t="s">
        <v>52</v>
      </c>
      <c r="L9" s="522"/>
      <c r="M9" s="544">
        <v>70013.899999999994</v>
      </c>
      <c r="N9" s="544"/>
      <c r="O9" s="545">
        <v>70013.899999999994</v>
      </c>
      <c r="P9" s="545"/>
      <c r="Q9" s="541" t="s">
        <v>910</v>
      </c>
      <c r="R9" s="541" t="s">
        <v>5399</v>
      </c>
    </row>
    <row r="10" spans="1:19" ht="255" x14ac:dyDescent="0.25">
      <c r="A10" s="508">
        <v>4</v>
      </c>
      <c r="B10" s="540">
        <v>1</v>
      </c>
      <c r="C10" s="540">
        <v>4</v>
      </c>
      <c r="D10" s="541">
        <v>5</v>
      </c>
      <c r="E10" s="526" t="s">
        <v>5447</v>
      </c>
      <c r="F10" s="526" t="s">
        <v>5446</v>
      </c>
      <c r="G10" s="541" t="s">
        <v>181</v>
      </c>
      <c r="H10" s="541" t="s">
        <v>165</v>
      </c>
      <c r="I10" s="509" t="s">
        <v>444</v>
      </c>
      <c r="J10" s="526" t="s">
        <v>5445</v>
      </c>
      <c r="K10" s="522" t="s">
        <v>81</v>
      </c>
      <c r="L10" s="522"/>
      <c r="M10" s="545">
        <v>10011.5</v>
      </c>
      <c r="N10" s="545"/>
      <c r="O10" s="545">
        <v>10011.5</v>
      </c>
      <c r="P10" s="545"/>
      <c r="Q10" s="541" t="s">
        <v>910</v>
      </c>
      <c r="R10" s="541" t="s">
        <v>5399</v>
      </c>
    </row>
    <row r="11" spans="1:19" s="493" customFormat="1" ht="120" x14ac:dyDescent="0.25">
      <c r="A11" s="571">
        <v>5</v>
      </c>
      <c r="B11" s="491">
        <v>1</v>
      </c>
      <c r="C11" s="491">
        <v>4</v>
      </c>
      <c r="D11" s="564">
        <v>2</v>
      </c>
      <c r="E11" s="565" t="s">
        <v>5444</v>
      </c>
      <c r="F11" s="565" t="s">
        <v>5443</v>
      </c>
      <c r="G11" s="564" t="s">
        <v>79</v>
      </c>
      <c r="H11" s="564" t="s">
        <v>165</v>
      </c>
      <c r="I11" s="495" t="s">
        <v>5442</v>
      </c>
      <c r="J11" s="565" t="s">
        <v>5441</v>
      </c>
      <c r="K11" s="568" t="s">
        <v>81</v>
      </c>
      <c r="L11" s="568"/>
      <c r="M11" s="569">
        <v>14109.609999999999</v>
      </c>
      <c r="N11" s="569"/>
      <c r="O11" s="569">
        <v>14109.609999999999</v>
      </c>
      <c r="P11" s="569"/>
      <c r="Q11" s="541" t="s">
        <v>910</v>
      </c>
      <c r="R11" s="541" t="s">
        <v>5399</v>
      </c>
    </row>
    <row r="12" spans="1:19" s="520" customFormat="1" ht="120" x14ac:dyDescent="0.25">
      <c r="A12" s="540">
        <v>6</v>
      </c>
      <c r="B12" s="624">
        <v>1</v>
      </c>
      <c r="C12" s="624">
        <v>4</v>
      </c>
      <c r="D12" s="626">
        <v>2</v>
      </c>
      <c r="E12" s="577" t="s">
        <v>5440</v>
      </c>
      <c r="F12" s="632" t="s">
        <v>5439</v>
      </c>
      <c r="G12" s="626" t="s">
        <v>170</v>
      </c>
      <c r="H12" s="626" t="s">
        <v>165</v>
      </c>
      <c r="I12" s="652" t="s">
        <v>5438</v>
      </c>
      <c r="J12" s="631" t="s">
        <v>5437</v>
      </c>
      <c r="K12" s="630" t="s">
        <v>52</v>
      </c>
      <c r="L12" s="630"/>
      <c r="M12" s="629">
        <v>9644.73</v>
      </c>
      <c r="N12" s="629"/>
      <c r="O12" s="629">
        <v>9644.73</v>
      </c>
      <c r="P12" s="629"/>
      <c r="Q12" s="626" t="s">
        <v>910</v>
      </c>
      <c r="R12" s="542" t="s">
        <v>5399</v>
      </c>
    </row>
    <row r="13" spans="1:19" ht="135" x14ac:dyDescent="0.25">
      <c r="A13" s="508">
        <v>7</v>
      </c>
      <c r="B13" s="540">
        <v>1</v>
      </c>
      <c r="C13" s="540">
        <v>4</v>
      </c>
      <c r="D13" s="541">
        <v>2</v>
      </c>
      <c r="E13" s="526" t="s">
        <v>5436</v>
      </c>
      <c r="F13" s="526" t="s">
        <v>5435</v>
      </c>
      <c r="G13" s="541" t="s">
        <v>170</v>
      </c>
      <c r="H13" s="541" t="s">
        <v>165</v>
      </c>
      <c r="I13" s="509" t="s">
        <v>1290</v>
      </c>
      <c r="J13" s="527" t="s">
        <v>5434</v>
      </c>
      <c r="K13" s="522" t="s">
        <v>52</v>
      </c>
      <c r="L13" s="522"/>
      <c r="M13" s="545">
        <v>4674.12</v>
      </c>
      <c r="N13" s="545"/>
      <c r="O13" s="545">
        <v>4674.12</v>
      </c>
      <c r="P13" s="545"/>
      <c r="Q13" s="541" t="s">
        <v>910</v>
      </c>
      <c r="R13" s="564" t="str">
        <f>R15</f>
        <v>Kalsk 91
66-100 Sulechów</v>
      </c>
    </row>
    <row r="14" spans="1:19" s="520" customFormat="1" ht="210" x14ac:dyDescent="0.25">
      <c r="A14" s="540">
        <v>8</v>
      </c>
      <c r="B14" s="540">
        <v>1</v>
      </c>
      <c r="C14" s="540">
        <v>4</v>
      </c>
      <c r="D14" s="541">
        <v>2</v>
      </c>
      <c r="E14" s="527" t="s">
        <v>5433</v>
      </c>
      <c r="F14" s="527" t="s">
        <v>5432</v>
      </c>
      <c r="G14" s="541" t="s">
        <v>5431</v>
      </c>
      <c r="H14" s="541" t="s">
        <v>165</v>
      </c>
      <c r="I14" s="509" t="s">
        <v>1380</v>
      </c>
      <c r="J14" s="527" t="s">
        <v>5430</v>
      </c>
      <c r="K14" s="522" t="s">
        <v>52</v>
      </c>
      <c r="L14" s="522"/>
      <c r="M14" s="545">
        <v>18014.86</v>
      </c>
      <c r="N14" s="545"/>
      <c r="O14" s="545">
        <v>18014.86</v>
      </c>
      <c r="P14" s="545"/>
      <c r="Q14" s="541" t="s">
        <v>910</v>
      </c>
      <c r="R14" s="541" t="s">
        <v>5399</v>
      </c>
    </row>
    <row r="15" spans="1:19" ht="120" x14ac:dyDescent="0.25">
      <c r="A15" s="540">
        <v>9</v>
      </c>
      <c r="B15" s="540">
        <v>1</v>
      </c>
      <c r="C15" s="540">
        <v>4</v>
      </c>
      <c r="D15" s="541">
        <v>2</v>
      </c>
      <c r="E15" s="526" t="s">
        <v>5429</v>
      </c>
      <c r="F15" s="526" t="s">
        <v>5428</v>
      </c>
      <c r="G15" s="541" t="s">
        <v>170</v>
      </c>
      <c r="H15" s="541" t="s">
        <v>165</v>
      </c>
      <c r="I15" s="509" t="s">
        <v>1290</v>
      </c>
      <c r="J15" s="527" t="s">
        <v>5427</v>
      </c>
      <c r="K15" s="522" t="s">
        <v>81</v>
      </c>
      <c r="L15" s="522"/>
      <c r="M15" s="545">
        <v>4756.2100000000009</v>
      </c>
      <c r="N15" s="545"/>
      <c r="O15" s="545">
        <v>4756.2100000000009</v>
      </c>
      <c r="P15" s="545"/>
      <c r="Q15" s="541" t="s">
        <v>910</v>
      </c>
      <c r="R15" s="541" t="s">
        <v>5399</v>
      </c>
    </row>
    <row r="16" spans="1:19" ht="375" x14ac:dyDescent="0.25">
      <c r="A16" s="540">
        <v>10</v>
      </c>
      <c r="B16" s="540">
        <v>1</v>
      </c>
      <c r="C16" s="540">
        <v>4</v>
      </c>
      <c r="D16" s="541">
        <v>2</v>
      </c>
      <c r="E16" s="527" t="s">
        <v>5426</v>
      </c>
      <c r="F16" s="527" t="s">
        <v>5425</v>
      </c>
      <c r="G16" s="541" t="s">
        <v>170</v>
      </c>
      <c r="H16" s="541" t="s">
        <v>165</v>
      </c>
      <c r="I16" s="509" t="s">
        <v>1120</v>
      </c>
      <c r="J16" s="527" t="s">
        <v>5424</v>
      </c>
      <c r="K16" s="522" t="s">
        <v>52</v>
      </c>
      <c r="L16" s="522"/>
      <c r="M16" s="545">
        <v>6276.43</v>
      </c>
      <c r="N16" s="545"/>
      <c r="O16" s="545">
        <v>6276.43</v>
      </c>
      <c r="P16" s="545"/>
      <c r="Q16" s="541" t="s">
        <v>910</v>
      </c>
      <c r="R16" s="541" t="s">
        <v>5399</v>
      </c>
    </row>
    <row r="17" spans="1:21" s="520" customFormat="1" ht="135" x14ac:dyDescent="0.25">
      <c r="A17" s="804">
        <v>11</v>
      </c>
      <c r="B17" s="804">
        <v>1</v>
      </c>
      <c r="C17" s="804">
        <v>4</v>
      </c>
      <c r="D17" s="800">
        <v>5</v>
      </c>
      <c r="E17" s="813" t="s">
        <v>5423</v>
      </c>
      <c r="F17" s="813" t="s">
        <v>5422</v>
      </c>
      <c r="G17" s="800" t="s">
        <v>181</v>
      </c>
      <c r="H17" s="800" t="s">
        <v>165</v>
      </c>
      <c r="I17" s="830" t="s">
        <v>1380</v>
      </c>
      <c r="J17" s="811" t="s">
        <v>5421</v>
      </c>
      <c r="K17" s="805"/>
      <c r="L17" s="805" t="s">
        <v>41</v>
      </c>
      <c r="M17" s="799"/>
      <c r="N17" s="799">
        <v>48800</v>
      </c>
      <c r="O17" s="799"/>
      <c r="P17" s="799">
        <v>48800</v>
      </c>
      <c r="Q17" s="800" t="s">
        <v>910</v>
      </c>
      <c r="R17" s="800" t="s">
        <v>5399</v>
      </c>
    </row>
    <row r="18" spans="1:21" s="520" customFormat="1" ht="165" x14ac:dyDescent="0.25">
      <c r="A18" s="798">
        <v>12</v>
      </c>
      <c r="B18" s="798">
        <v>1</v>
      </c>
      <c r="C18" s="798">
        <v>4</v>
      </c>
      <c r="D18" s="802">
        <v>5</v>
      </c>
      <c r="E18" s="810" t="s">
        <v>5420</v>
      </c>
      <c r="F18" s="810" t="s">
        <v>5419</v>
      </c>
      <c r="G18" s="802" t="s">
        <v>79</v>
      </c>
      <c r="H18" s="802" t="s">
        <v>165</v>
      </c>
      <c r="I18" s="809" t="s">
        <v>5418</v>
      </c>
      <c r="J18" s="813" t="s">
        <v>5417</v>
      </c>
      <c r="K18" s="812"/>
      <c r="L18" s="812" t="s">
        <v>81</v>
      </c>
      <c r="M18" s="801"/>
      <c r="N18" s="801">
        <v>15000</v>
      </c>
      <c r="O18" s="801"/>
      <c r="P18" s="801">
        <v>15000</v>
      </c>
      <c r="Q18" s="802" t="s">
        <v>910</v>
      </c>
      <c r="R18" s="802" t="s">
        <v>5399</v>
      </c>
    </row>
    <row r="19" spans="1:21" s="579" customFormat="1" ht="195" x14ac:dyDescent="0.25">
      <c r="A19" s="804">
        <v>13</v>
      </c>
      <c r="B19" s="804">
        <v>1</v>
      </c>
      <c r="C19" s="804">
        <v>4</v>
      </c>
      <c r="D19" s="800">
        <v>5</v>
      </c>
      <c r="E19" s="813" t="s">
        <v>5416</v>
      </c>
      <c r="F19" s="813" t="s">
        <v>5415</v>
      </c>
      <c r="G19" s="800" t="s">
        <v>181</v>
      </c>
      <c r="H19" s="800" t="s">
        <v>165</v>
      </c>
      <c r="I19" s="830" t="s">
        <v>1165</v>
      </c>
      <c r="J19" s="813" t="s">
        <v>5414</v>
      </c>
      <c r="K19" s="805"/>
      <c r="L19" s="812" t="s">
        <v>52</v>
      </c>
      <c r="M19" s="799"/>
      <c r="N19" s="799">
        <v>55000</v>
      </c>
      <c r="O19" s="799"/>
      <c r="P19" s="799">
        <v>55000</v>
      </c>
      <c r="Q19" s="800" t="s">
        <v>910</v>
      </c>
      <c r="R19" s="800" t="s">
        <v>5399</v>
      </c>
    </row>
    <row r="20" spans="1:21" s="579" customFormat="1" ht="225" x14ac:dyDescent="0.25">
      <c r="A20" s="804">
        <v>14</v>
      </c>
      <c r="B20" s="800">
        <v>1</v>
      </c>
      <c r="C20" s="800">
        <v>4</v>
      </c>
      <c r="D20" s="800">
        <v>2</v>
      </c>
      <c r="E20" s="813" t="s">
        <v>5413</v>
      </c>
      <c r="F20" s="813" t="s">
        <v>6321</v>
      </c>
      <c r="G20" s="800" t="s">
        <v>181</v>
      </c>
      <c r="H20" s="800" t="s">
        <v>165</v>
      </c>
      <c r="I20" s="800">
        <v>40</v>
      </c>
      <c r="J20" s="813" t="s">
        <v>5412</v>
      </c>
      <c r="K20" s="800"/>
      <c r="L20" s="812" t="s">
        <v>52</v>
      </c>
      <c r="M20" s="709"/>
      <c r="N20" s="816">
        <v>12000</v>
      </c>
      <c r="O20" s="709"/>
      <c r="P20" s="816">
        <v>12000</v>
      </c>
      <c r="Q20" s="800" t="s">
        <v>910</v>
      </c>
      <c r="R20" s="800" t="s">
        <v>5399</v>
      </c>
      <c r="S20" s="682"/>
      <c r="T20" s="682"/>
      <c r="U20" s="653"/>
    </row>
    <row r="21" spans="1:21" s="579" customFormat="1" ht="210" x14ac:dyDescent="0.25">
      <c r="A21" s="804">
        <v>15</v>
      </c>
      <c r="B21" s="800">
        <v>1</v>
      </c>
      <c r="C21" s="800">
        <v>4</v>
      </c>
      <c r="D21" s="800">
        <v>2</v>
      </c>
      <c r="E21" s="813" t="s">
        <v>5411</v>
      </c>
      <c r="F21" s="813" t="s">
        <v>5410</v>
      </c>
      <c r="G21" s="800" t="s">
        <v>181</v>
      </c>
      <c r="H21" s="800" t="s">
        <v>165</v>
      </c>
      <c r="I21" s="800">
        <v>20</v>
      </c>
      <c r="J21" s="813" t="s">
        <v>5409</v>
      </c>
      <c r="K21" s="800"/>
      <c r="L21" s="812" t="s">
        <v>81</v>
      </c>
      <c r="M21" s="709"/>
      <c r="N21" s="816">
        <v>12200</v>
      </c>
      <c r="O21" s="709"/>
      <c r="P21" s="816">
        <v>12200</v>
      </c>
      <c r="Q21" s="800" t="s">
        <v>910</v>
      </c>
      <c r="R21" s="800" t="s">
        <v>5399</v>
      </c>
    </row>
    <row r="22" spans="1:21" s="681" customFormat="1" ht="36.75" customHeight="1" x14ac:dyDescent="0.25">
      <c r="A22" s="972">
        <v>16</v>
      </c>
      <c r="B22" s="972">
        <v>1</v>
      </c>
      <c r="C22" s="978" t="s">
        <v>5408</v>
      </c>
      <c r="D22" s="972">
        <v>5</v>
      </c>
      <c r="E22" s="1473" t="s">
        <v>5407</v>
      </c>
      <c r="F22" s="978" t="s">
        <v>5406</v>
      </c>
      <c r="G22" s="978" t="s">
        <v>181</v>
      </c>
      <c r="H22" s="978" t="s">
        <v>165</v>
      </c>
      <c r="I22" s="1475" t="s">
        <v>1380</v>
      </c>
      <c r="J22" s="969" t="s">
        <v>5405</v>
      </c>
      <c r="K22" s="1286"/>
      <c r="L22" s="1286" t="s">
        <v>52</v>
      </c>
      <c r="M22" s="1061"/>
      <c r="N22" s="1061">
        <v>135000</v>
      </c>
      <c r="O22" s="1061"/>
      <c r="P22" s="1061">
        <v>135000</v>
      </c>
      <c r="Q22" s="978" t="s">
        <v>856</v>
      </c>
      <c r="R22" s="978" t="s">
        <v>5404</v>
      </c>
      <c r="S22" s="493"/>
      <c r="T22" s="493"/>
    </row>
    <row r="23" spans="1:21" s="493" customFormat="1" ht="219.75" customHeight="1" x14ac:dyDescent="0.25">
      <c r="A23" s="973"/>
      <c r="B23" s="973"/>
      <c r="C23" s="979"/>
      <c r="D23" s="973"/>
      <c r="E23" s="1474"/>
      <c r="F23" s="979"/>
      <c r="G23" s="979"/>
      <c r="H23" s="979"/>
      <c r="I23" s="1476"/>
      <c r="J23" s="971"/>
      <c r="K23" s="1288"/>
      <c r="L23" s="1288"/>
      <c r="M23" s="1063"/>
      <c r="N23" s="1063"/>
      <c r="O23" s="1063"/>
      <c r="P23" s="1063"/>
      <c r="Q23" s="979"/>
      <c r="R23" s="979"/>
    </row>
    <row r="24" spans="1:21" s="200" customFormat="1" ht="145.5" customHeight="1" x14ac:dyDescent="0.25">
      <c r="A24" s="889">
        <v>17</v>
      </c>
      <c r="B24" s="889">
        <v>1</v>
      </c>
      <c r="C24" s="889">
        <v>4</v>
      </c>
      <c r="D24" s="889">
        <v>2</v>
      </c>
      <c r="E24" s="907" t="s">
        <v>5403</v>
      </c>
      <c r="F24" s="907" t="s">
        <v>5402</v>
      </c>
      <c r="G24" s="783" t="s">
        <v>5401</v>
      </c>
      <c r="H24" s="783" t="s">
        <v>165</v>
      </c>
      <c r="I24" s="783">
        <v>50</v>
      </c>
      <c r="J24" s="907" t="s">
        <v>5400</v>
      </c>
      <c r="K24" s="907"/>
      <c r="L24" s="783" t="s">
        <v>52</v>
      </c>
      <c r="M24" s="783"/>
      <c r="N24" s="908">
        <v>17000</v>
      </c>
      <c r="O24" s="783"/>
      <c r="P24" s="908">
        <v>17000</v>
      </c>
      <c r="Q24" s="783" t="s">
        <v>910</v>
      </c>
      <c r="R24" s="783" t="s">
        <v>5399</v>
      </c>
    </row>
    <row r="27" spans="1:21" x14ac:dyDescent="0.25">
      <c r="L27" s="521"/>
      <c r="M27" s="1110" t="s">
        <v>262</v>
      </c>
      <c r="N27" s="1110"/>
      <c r="O27" s="1109" t="s">
        <v>263</v>
      </c>
      <c r="P27" s="1271"/>
    </row>
    <row r="28" spans="1:21" x14ac:dyDescent="0.25">
      <c r="L28" s="521"/>
      <c r="M28" s="644" t="s">
        <v>264</v>
      </c>
      <c r="N28" s="574" t="s">
        <v>265</v>
      </c>
      <c r="O28" s="572" t="s">
        <v>264</v>
      </c>
      <c r="P28" s="558" t="s">
        <v>265</v>
      </c>
    </row>
    <row r="29" spans="1:21" x14ac:dyDescent="0.25">
      <c r="M29" s="539">
        <v>16</v>
      </c>
      <c r="N29" s="538">
        <v>351753.5</v>
      </c>
      <c r="O29" s="537">
        <v>1</v>
      </c>
      <c r="P29" s="538">
        <v>135000</v>
      </c>
    </row>
  </sheetData>
  <mergeCells count="34">
    <mergeCell ref="I22:I23"/>
    <mergeCell ref="J22:J23"/>
    <mergeCell ref="K22:K23"/>
    <mergeCell ref="L22:L23"/>
    <mergeCell ref="M22:M23"/>
    <mergeCell ref="O22:O23"/>
    <mergeCell ref="P22:P23"/>
    <mergeCell ref="Q22:Q23"/>
    <mergeCell ref="R22:R23"/>
    <mergeCell ref="M27:N27"/>
    <mergeCell ref="O27:P27"/>
    <mergeCell ref="N22:N23"/>
    <mergeCell ref="A22:A23"/>
    <mergeCell ref="H22:H23"/>
    <mergeCell ref="B22:B23"/>
    <mergeCell ref="C22:C23"/>
    <mergeCell ref="D22:D23"/>
    <mergeCell ref="E22:E23"/>
    <mergeCell ref="F22:F23"/>
    <mergeCell ref="G22:G23"/>
    <mergeCell ref="F4:F5"/>
    <mergeCell ref="A4:A5"/>
    <mergeCell ref="B4:B5"/>
    <mergeCell ref="C4:C5"/>
    <mergeCell ref="D4:D5"/>
    <mergeCell ref="E4:E5"/>
    <mergeCell ref="Q4:Q5"/>
    <mergeCell ref="R4:R5"/>
    <mergeCell ref="G4:G5"/>
    <mergeCell ref="H4:I4"/>
    <mergeCell ref="J4:J5"/>
    <mergeCell ref="K4:L4"/>
    <mergeCell ref="M4:N4"/>
    <mergeCell ref="O4:P4"/>
  </mergeCells>
  <pageMargins left="0.7" right="0.7" top="0.75" bottom="0.75" header="0.3" footer="0.3"/>
  <pageSetup paperSize="9" orientation="portrait" horizontalDpi="4294967294" verticalDpi="429496729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35"/>
  <sheetViews>
    <sheetView zoomScale="50" zoomScaleNormal="50" workbookViewId="0">
      <selection activeCell="M43" sqref="M43"/>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6345</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212.25" customHeight="1" x14ac:dyDescent="0.25">
      <c r="A7" s="508">
        <v>1</v>
      </c>
      <c r="B7" s="540">
        <v>1</v>
      </c>
      <c r="C7" s="540">
        <v>4</v>
      </c>
      <c r="D7" s="541">
        <v>2</v>
      </c>
      <c r="E7" s="541" t="s">
        <v>5546</v>
      </c>
      <c r="F7" s="541" t="s">
        <v>5545</v>
      </c>
      <c r="G7" s="541" t="s">
        <v>181</v>
      </c>
      <c r="H7" s="522" t="s">
        <v>5164</v>
      </c>
      <c r="I7" s="509" t="s">
        <v>444</v>
      </c>
      <c r="J7" s="654" t="s">
        <v>5544</v>
      </c>
      <c r="K7" s="522" t="s">
        <v>124</v>
      </c>
      <c r="L7" s="522"/>
      <c r="M7" s="541">
        <v>25000</v>
      </c>
      <c r="N7" s="544"/>
      <c r="O7" s="544">
        <v>25000</v>
      </c>
      <c r="P7" s="545"/>
      <c r="Q7" s="654" t="s">
        <v>5458</v>
      </c>
      <c r="R7" s="654" t="s">
        <v>5543</v>
      </c>
    </row>
    <row r="8" spans="1:19" s="520" customFormat="1" ht="140.25" customHeight="1" x14ac:dyDescent="0.25">
      <c r="A8" s="508">
        <v>2</v>
      </c>
      <c r="B8" s="541">
        <v>1</v>
      </c>
      <c r="C8" s="541">
        <v>4</v>
      </c>
      <c r="D8" s="541">
        <v>2</v>
      </c>
      <c r="E8" s="541" t="s">
        <v>5542</v>
      </c>
      <c r="F8" s="541" t="s">
        <v>5541</v>
      </c>
      <c r="G8" s="541" t="s">
        <v>5540</v>
      </c>
      <c r="H8" s="541" t="s">
        <v>5164</v>
      </c>
      <c r="I8" s="509" t="s">
        <v>1126</v>
      </c>
      <c r="J8" s="657" t="s">
        <v>5539</v>
      </c>
      <c r="K8" s="522" t="s">
        <v>124</v>
      </c>
      <c r="L8" s="522"/>
      <c r="M8" s="518">
        <v>8700</v>
      </c>
      <c r="N8" s="544"/>
      <c r="O8" s="544">
        <v>8700</v>
      </c>
      <c r="P8" s="544"/>
      <c r="Q8" s="654" t="s">
        <v>5458</v>
      </c>
      <c r="R8" s="654" t="s">
        <v>5538</v>
      </c>
    </row>
    <row r="9" spans="1:19" s="520" customFormat="1" ht="158.25" customHeight="1" x14ac:dyDescent="0.25">
      <c r="A9" s="508">
        <v>3</v>
      </c>
      <c r="B9" s="540">
        <v>1</v>
      </c>
      <c r="C9" s="540">
        <v>4</v>
      </c>
      <c r="D9" s="541">
        <v>5</v>
      </c>
      <c r="E9" s="541" t="s">
        <v>5537</v>
      </c>
      <c r="F9" s="541" t="s">
        <v>5536</v>
      </c>
      <c r="G9" s="541" t="s">
        <v>181</v>
      </c>
      <c r="H9" s="522" t="s">
        <v>5164</v>
      </c>
      <c r="I9" s="509" t="s">
        <v>444</v>
      </c>
      <c r="J9" s="654" t="s">
        <v>5535</v>
      </c>
      <c r="K9" s="522" t="s">
        <v>124</v>
      </c>
      <c r="L9" s="522"/>
      <c r="M9" s="684">
        <v>50300</v>
      </c>
      <c r="N9" s="544"/>
      <c r="O9" s="545">
        <v>50300</v>
      </c>
      <c r="P9" s="545"/>
      <c r="Q9" s="654" t="s">
        <v>5458</v>
      </c>
      <c r="R9" s="654" t="s">
        <v>5527</v>
      </c>
    </row>
    <row r="10" spans="1:19" s="520" customFormat="1" ht="147.75" customHeight="1" x14ac:dyDescent="0.25">
      <c r="A10" s="508">
        <v>4</v>
      </c>
      <c r="B10" s="541">
        <v>1</v>
      </c>
      <c r="C10" s="541">
        <v>4</v>
      </c>
      <c r="D10" s="541">
        <v>2</v>
      </c>
      <c r="E10" s="541" t="s">
        <v>5534</v>
      </c>
      <c r="F10" s="541" t="s">
        <v>5533</v>
      </c>
      <c r="G10" s="541" t="s">
        <v>181</v>
      </c>
      <c r="H10" s="541" t="s">
        <v>5164</v>
      </c>
      <c r="I10" s="509" t="s">
        <v>1290</v>
      </c>
      <c r="J10" s="657" t="s">
        <v>5532</v>
      </c>
      <c r="K10" s="522" t="s">
        <v>124</v>
      </c>
      <c r="L10" s="522"/>
      <c r="M10" s="545">
        <v>19000</v>
      </c>
      <c r="N10" s="544"/>
      <c r="O10" s="545">
        <v>19000</v>
      </c>
      <c r="P10" s="544"/>
      <c r="Q10" s="654" t="s">
        <v>5458</v>
      </c>
      <c r="R10" s="654" t="s">
        <v>5531</v>
      </c>
    </row>
    <row r="11" spans="1:19" s="520" customFormat="1" ht="189" customHeight="1" x14ac:dyDescent="0.25">
      <c r="A11" s="508">
        <v>5</v>
      </c>
      <c r="B11" s="541">
        <v>1</v>
      </c>
      <c r="C11" s="541">
        <v>4</v>
      </c>
      <c r="D11" s="541">
        <v>2</v>
      </c>
      <c r="E11" s="541" t="s">
        <v>5530</v>
      </c>
      <c r="F11" s="541" t="s">
        <v>5529</v>
      </c>
      <c r="G11" s="541" t="s">
        <v>181</v>
      </c>
      <c r="H11" s="541" t="s">
        <v>5164</v>
      </c>
      <c r="I11" s="509" t="s">
        <v>444</v>
      </c>
      <c r="J11" s="657" t="s">
        <v>5528</v>
      </c>
      <c r="K11" s="522" t="s">
        <v>124</v>
      </c>
      <c r="L11" s="522"/>
      <c r="M11" s="545">
        <v>17000</v>
      </c>
      <c r="N11" s="544"/>
      <c r="O11" s="545">
        <v>17000</v>
      </c>
      <c r="P11" s="544"/>
      <c r="Q11" s="654" t="s">
        <v>5458</v>
      </c>
      <c r="R11" s="654" t="s">
        <v>5527</v>
      </c>
    </row>
    <row r="12" spans="1:19" s="520" customFormat="1" ht="157.5" customHeight="1" x14ac:dyDescent="0.25">
      <c r="A12" s="508">
        <v>6</v>
      </c>
      <c r="B12" s="540">
        <v>1</v>
      </c>
      <c r="C12" s="540">
        <v>4</v>
      </c>
      <c r="D12" s="541">
        <v>5</v>
      </c>
      <c r="E12" s="541" t="s">
        <v>5526</v>
      </c>
      <c r="F12" s="541" t="s">
        <v>5525</v>
      </c>
      <c r="G12" s="541" t="s">
        <v>431</v>
      </c>
      <c r="H12" s="522" t="s">
        <v>490</v>
      </c>
      <c r="I12" s="509" t="s">
        <v>1126</v>
      </c>
      <c r="J12" s="541" t="s">
        <v>5524</v>
      </c>
      <c r="K12" s="522" t="s">
        <v>5523</v>
      </c>
      <c r="L12" s="522"/>
      <c r="M12" s="545">
        <v>26778.5</v>
      </c>
      <c r="N12" s="545"/>
      <c r="O12" s="545">
        <v>20153.5</v>
      </c>
      <c r="P12" s="545"/>
      <c r="Q12" s="541" t="s">
        <v>5106</v>
      </c>
      <c r="R12" s="541" t="s">
        <v>5522</v>
      </c>
    </row>
    <row r="13" spans="1:19" s="520" customFormat="1" ht="172.5" customHeight="1" x14ac:dyDescent="0.25">
      <c r="A13" s="508">
        <v>7</v>
      </c>
      <c r="B13" s="541">
        <v>1</v>
      </c>
      <c r="C13" s="541">
        <v>4</v>
      </c>
      <c r="D13" s="541">
        <v>5</v>
      </c>
      <c r="E13" s="541" t="s">
        <v>5521</v>
      </c>
      <c r="F13" s="541" t="s">
        <v>5520</v>
      </c>
      <c r="G13" s="541" t="s">
        <v>181</v>
      </c>
      <c r="H13" s="541" t="s">
        <v>5164</v>
      </c>
      <c r="I13" s="509" t="s">
        <v>444</v>
      </c>
      <c r="J13" s="654" t="s">
        <v>5519</v>
      </c>
      <c r="K13" s="522" t="s">
        <v>52</v>
      </c>
      <c r="L13" s="522"/>
      <c r="M13" s="545">
        <v>19846.5</v>
      </c>
      <c r="N13" s="544"/>
      <c r="O13" s="545">
        <v>19846.5</v>
      </c>
      <c r="P13" s="544"/>
      <c r="Q13" s="654" t="s">
        <v>5458</v>
      </c>
      <c r="R13" s="654" t="s">
        <v>5518</v>
      </c>
      <c r="S13" s="519"/>
    </row>
    <row r="14" spans="1:19" s="520" customFormat="1" ht="255.75" customHeight="1" x14ac:dyDescent="0.25">
      <c r="A14" s="818">
        <v>8</v>
      </c>
      <c r="B14" s="654">
        <v>1</v>
      </c>
      <c r="C14" s="654">
        <v>4</v>
      </c>
      <c r="D14" s="654">
        <v>5</v>
      </c>
      <c r="E14" s="654" t="s">
        <v>5517</v>
      </c>
      <c r="F14" s="654" t="s">
        <v>5516</v>
      </c>
      <c r="G14" s="654" t="s">
        <v>181</v>
      </c>
      <c r="H14" s="654" t="s">
        <v>5515</v>
      </c>
      <c r="I14" s="654" t="s">
        <v>5483</v>
      </c>
      <c r="J14" s="654" t="s">
        <v>5514</v>
      </c>
      <c r="K14" s="654"/>
      <c r="L14" s="654" t="s">
        <v>73</v>
      </c>
      <c r="M14" s="655"/>
      <c r="N14" s="655">
        <v>26000</v>
      </c>
      <c r="O14" s="655"/>
      <c r="P14" s="655">
        <v>26000</v>
      </c>
      <c r="Q14" s="654" t="s">
        <v>5458</v>
      </c>
      <c r="R14" s="654" t="s">
        <v>5457</v>
      </c>
      <c r="S14" s="519"/>
    </row>
    <row r="15" spans="1:19" s="520" customFormat="1" ht="251.25" customHeight="1" x14ac:dyDescent="0.25">
      <c r="A15" s="818">
        <v>9</v>
      </c>
      <c r="B15" s="654">
        <v>1</v>
      </c>
      <c r="C15" s="654">
        <v>4</v>
      </c>
      <c r="D15" s="654">
        <v>5</v>
      </c>
      <c r="E15" s="654" t="s">
        <v>5513</v>
      </c>
      <c r="F15" s="654" t="s">
        <v>5512</v>
      </c>
      <c r="G15" s="654" t="s">
        <v>79</v>
      </c>
      <c r="H15" s="654" t="s">
        <v>5511</v>
      </c>
      <c r="I15" s="654" t="s">
        <v>5510</v>
      </c>
      <c r="J15" s="654" t="s">
        <v>5509</v>
      </c>
      <c r="K15" s="654"/>
      <c r="L15" s="654" t="s">
        <v>73</v>
      </c>
      <c r="M15" s="655"/>
      <c r="N15" s="655">
        <v>21000</v>
      </c>
      <c r="O15" s="655"/>
      <c r="P15" s="655">
        <v>21000</v>
      </c>
      <c r="Q15" s="654" t="s">
        <v>5458</v>
      </c>
      <c r="R15" s="654" t="s">
        <v>5457</v>
      </c>
      <c r="S15" s="519"/>
    </row>
    <row r="16" spans="1:19" s="520" customFormat="1" ht="165" x14ac:dyDescent="0.25">
      <c r="A16" s="804">
        <v>10</v>
      </c>
      <c r="B16" s="654">
        <v>1</v>
      </c>
      <c r="C16" s="654">
        <v>4</v>
      </c>
      <c r="D16" s="654">
        <v>5</v>
      </c>
      <c r="E16" s="654" t="s">
        <v>5508</v>
      </c>
      <c r="F16" s="654" t="s">
        <v>5507</v>
      </c>
      <c r="G16" s="654" t="s">
        <v>5506</v>
      </c>
      <c r="H16" s="909" t="s">
        <v>5505</v>
      </c>
      <c r="I16" s="656" t="s">
        <v>5504</v>
      </c>
      <c r="J16" s="656" t="s">
        <v>5497</v>
      </c>
      <c r="K16" s="654"/>
      <c r="L16" s="654" t="s">
        <v>73</v>
      </c>
      <c r="M16" s="655"/>
      <c r="N16" s="655">
        <v>26250</v>
      </c>
      <c r="O16" s="655"/>
      <c r="P16" s="655">
        <v>26250</v>
      </c>
      <c r="Q16" s="654" t="s">
        <v>5458</v>
      </c>
      <c r="R16" s="654" t="s">
        <v>5457</v>
      </c>
    </row>
    <row r="17" spans="1:18" s="520" customFormat="1" ht="135" x14ac:dyDescent="0.25">
      <c r="A17" s="818">
        <v>11</v>
      </c>
      <c r="B17" s="654">
        <v>1</v>
      </c>
      <c r="C17" s="654">
        <v>4</v>
      </c>
      <c r="D17" s="654">
        <v>2</v>
      </c>
      <c r="E17" s="654" t="s">
        <v>5503</v>
      </c>
      <c r="F17" s="654" t="s">
        <v>5502</v>
      </c>
      <c r="G17" s="654" t="s">
        <v>1801</v>
      </c>
      <c r="H17" s="654" t="s">
        <v>5461</v>
      </c>
      <c r="I17" s="654" t="s">
        <v>5466</v>
      </c>
      <c r="J17" s="654" t="s">
        <v>5501</v>
      </c>
      <c r="K17" s="654"/>
      <c r="L17" s="654" t="s">
        <v>73</v>
      </c>
      <c r="M17" s="655"/>
      <c r="N17" s="655">
        <v>39750</v>
      </c>
      <c r="O17" s="655"/>
      <c r="P17" s="655">
        <v>39750</v>
      </c>
      <c r="Q17" s="654" t="s">
        <v>5458</v>
      </c>
      <c r="R17" s="654" t="s">
        <v>5457</v>
      </c>
    </row>
    <row r="18" spans="1:18" s="520" customFormat="1" ht="165.6" customHeight="1" x14ac:dyDescent="0.25">
      <c r="A18" s="818">
        <v>12</v>
      </c>
      <c r="B18" s="654">
        <v>1</v>
      </c>
      <c r="C18" s="654">
        <v>4</v>
      </c>
      <c r="D18" s="654">
        <v>5</v>
      </c>
      <c r="E18" s="654" t="s">
        <v>5500</v>
      </c>
      <c r="F18" s="654" t="s">
        <v>5499</v>
      </c>
      <c r="G18" s="654" t="s">
        <v>790</v>
      </c>
      <c r="H18" s="654" t="s">
        <v>5484</v>
      </c>
      <c r="I18" s="654" t="s">
        <v>5498</v>
      </c>
      <c r="J18" s="654" t="s">
        <v>5497</v>
      </c>
      <c r="K18" s="654"/>
      <c r="L18" s="654" t="s">
        <v>73</v>
      </c>
      <c r="M18" s="655"/>
      <c r="N18" s="655">
        <v>26500</v>
      </c>
      <c r="O18" s="655"/>
      <c r="P18" s="655">
        <f>N18</f>
        <v>26500</v>
      </c>
      <c r="Q18" s="654" t="s">
        <v>5458</v>
      </c>
      <c r="R18" s="654" t="s">
        <v>5457</v>
      </c>
    </row>
    <row r="19" spans="1:18" s="520" customFormat="1" ht="121.9" customHeight="1" x14ac:dyDescent="0.25">
      <c r="A19" s="818">
        <v>13</v>
      </c>
      <c r="B19" s="654">
        <v>1</v>
      </c>
      <c r="C19" s="654">
        <v>4</v>
      </c>
      <c r="D19" s="654">
        <v>2</v>
      </c>
      <c r="E19" s="654" t="s">
        <v>5496</v>
      </c>
      <c r="F19" s="654" t="s">
        <v>5495</v>
      </c>
      <c r="G19" s="654" t="s">
        <v>5494</v>
      </c>
      <c r="H19" s="654" t="s">
        <v>5493</v>
      </c>
      <c r="I19" s="654" t="s">
        <v>5492</v>
      </c>
      <c r="J19" s="654" t="s">
        <v>5491</v>
      </c>
      <c r="K19" s="654"/>
      <c r="L19" s="654" t="s">
        <v>73</v>
      </c>
      <c r="M19" s="655"/>
      <c r="N19" s="655">
        <v>25000</v>
      </c>
      <c r="O19" s="655"/>
      <c r="P19" s="655">
        <v>25000</v>
      </c>
      <c r="Q19" s="654" t="s">
        <v>5458</v>
      </c>
      <c r="R19" s="654" t="s">
        <v>5457</v>
      </c>
    </row>
    <row r="20" spans="1:18" s="520" customFormat="1" ht="140.44999999999999" customHeight="1" x14ac:dyDescent="0.25">
      <c r="A20" s="804">
        <v>14</v>
      </c>
      <c r="B20" s="654">
        <v>1</v>
      </c>
      <c r="C20" s="654">
        <v>4</v>
      </c>
      <c r="D20" s="654">
        <v>5</v>
      </c>
      <c r="E20" s="800" t="s">
        <v>5490</v>
      </c>
      <c r="F20" s="654" t="s">
        <v>5489</v>
      </c>
      <c r="G20" s="654" t="s">
        <v>79</v>
      </c>
      <c r="H20" s="654" t="s">
        <v>5484</v>
      </c>
      <c r="I20" s="654" t="s">
        <v>5460</v>
      </c>
      <c r="J20" s="654" t="s">
        <v>5482</v>
      </c>
      <c r="K20" s="654"/>
      <c r="L20" s="654" t="s">
        <v>73</v>
      </c>
      <c r="M20" s="655"/>
      <c r="N20" s="655">
        <v>10086</v>
      </c>
      <c r="O20" s="655"/>
      <c r="P20" s="655">
        <v>10086</v>
      </c>
      <c r="Q20" s="654" t="s">
        <v>5458</v>
      </c>
      <c r="R20" s="654" t="s">
        <v>5457</v>
      </c>
    </row>
    <row r="21" spans="1:18" s="520" customFormat="1" ht="150.6" customHeight="1" x14ac:dyDescent="0.25">
      <c r="A21" s="804">
        <v>15</v>
      </c>
      <c r="B21" s="654">
        <v>1</v>
      </c>
      <c r="C21" s="654">
        <v>4</v>
      </c>
      <c r="D21" s="654">
        <v>5</v>
      </c>
      <c r="E21" s="800" t="s">
        <v>5488</v>
      </c>
      <c r="F21" s="654" t="s">
        <v>5487</v>
      </c>
      <c r="G21" s="654" t="s">
        <v>79</v>
      </c>
      <c r="H21" s="654" t="s">
        <v>5484</v>
      </c>
      <c r="I21" s="654" t="s">
        <v>5483</v>
      </c>
      <c r="J21" s="654" t="s">
        <v>5482</v>
      </c>
      <c r="K21" s="654"/>
      <c r="L21" s="654" t="s">
        <v>73</v>
      </c>
      <c r="M21" s="655"/>
      <c r="N21" s="655">
        <v>8487</v>
      </c>
      <c r="O21" s="655"/>
      <c r="P21" s="655">
        <v>8487</v>
      </c>
      <c r="Q21" s="654" t="s">
        <v>5458</v>
      </c>
      <c r="R21" s="654" t="s">
        <v>5457</v>
      </c>
    </row>
    <row r="22" spans="1:18" s="520" customFormat="1" ht="144.6" customHeight="1" x14ac:dyDescent="0.25">
      <c r="A22" s="804">
        <v>16</v>
      </c>
      <c r="B22" s="654">
        <v>1</v>
      </c>
      <c r="C22" s="654">
        <v>4</v>
      </c>
      <c r="D22" s="654">
        <v>5</v>
      </c>
      <c r="E22" s="654" t="s">
        <v>5486</v>
      </c>
      <c r="F22" s="654" t="s">
        <v>5485</v>
      </c>
      <c r="G22" s="654" t="s">
        <v>79</v>
      </c>
      <c r="H22" s="654" t="s">
        <v>5484</v>
      </c>
      <c r="I22" s="654" t="s">
        <v>5483</v>
      </c>
      <c r="J22" s="654" t="s">
        <v>5482</v>
      </c>
      <c r="K22" s="654"/>
      <c r="L22" s="654" t="s">
        <v>73</v>
      </c>
      <c r="M22" s="655"/>
      <c r="N22" s="655">
        <v>8487</v>
      </c>
      <c r="O22" s="655"/>
      <c r="P22" s="655">
        <v>8487</v>
      </c>
      <c r="Q22" s="654" t="s">
        <v>5458</v>
      </c>
      <c r="R22" s="654" t="s">
        <v>5457</v>
      </c>
    </row>
    <row r="23" spans="1:18" s="520" customFormat="1" ht="33" customHeight="1" x14ac:dyDescent="0.25">
      <c r="A23" s="963">
        <v>17</v>
      </c>
      <c r="B23" s="963">
        <v>1</v>
      </c>
      <c r="C23" s="964">
        <v>4</v>
      </c>
      <c r="D23" s="963">
        <v>5</v>
      </c>
      <c r="E23" s="1411" t="s">
        <v>5481</v>
      </c>
      <c r="F23" s="964" t="s">
        <v>5480</v>
      </c>
      <c r="G23" s="541" t="s">
        <v>5479</v>
      </c>
      <c r="H23" s="509" t="s">
        <v>165</v>
      </c>
      <c r="I23" s="541">
        <v>60</v>
      </c>
      <c r="J23" s="964" t="s">
        <v>5478</v>
      </c>
      <c r="K23" s="980"/>
      <c r="L23" s="980" t="s">
        <v>1357</v>
      </c>
      <c r="M23" s="981"/>
      <c r="N23" s="981">
        <v>110928</v>
      </c>
      <c r="O23" s="981"/>
      <c r="P23" s="981">
        <v>99936</v>
      </c>
      <c r="Q23" s="964" t="s">
        <v>5477</v>
      </c>
      <c r="R23" s="964" t="s">
        <v>5476</v>
      </c>
    </row>
    <row r="24" spans="1:18" s="520" customFormat="1" ht="27" customHeight="1" x14ac:dyDescent="0.25">
      <c r="A24" s="963"/>
      <c r="B24" s="963"/>
      <c r="C24" s="964"/>
      <c r="D24" s="963"/>
      <c r="E24" s="1411"/>
      <c r="F24" s="964"/>
      <c r="G24" s="541" t="s">
        <v>5475</v>
      </c>
      <c r="H24" s="509" t="s">
        <v>165</v>
      </c>
      <c r="I24" s="541">
        <v>60</v>
      </c>
      <c r="J24" s="964"/>
      <c r="K24" s="980"/>
      <c r="L24" s="980"/>
      <c r="M24" s="981"/>
      <c r="N24" s="981"/>
      <c r="O24" s="981"/>
      <c r="P24" s="981"/>
      <c r="Q24" s="964"/>
      <c r="R24" s="964"/>
    </row>
    <row r="25" spans="1:18" s="520" customFormat="1" ht="29.25" customHeight="1" x14ac:dyDescent="0.25">
      <c r="A25" s="963"/>
      <c r="B25" s="963"/>
      <c r="C25" s="964"/>
      <c r="D25" s="963"/>
      <c r="E25" s="1411"/>
      <c r="F25" s="964"/>
      <c r="G25" s="541" t="s">
        <v>5474</v>
      </c>
      <c r="H25" s="509" t="s">
        <v>165</v>
      </c>
      <c r="I25" s="541">
        <v>60</v>
      </c>
      <c r="J25" s="964"/>
      <c r="K25" s="980"/>
      <c r="L25" s="980"/>
      <c r="M25" s="981"/>
      <c r="N25" s="981"/>
      <c r="O25" s="981"/>
      <c r="P25" s="981"/>
      <c r="Q25" s="964"/>
      <c r="R25" s="964"/>
    </row>
    <row r="26" spans="1:18" s="520" customFormat="1" ht="55.5" customHeight="1" x14ac:dyDescent="0.25">
      <c r="A26" s="963"/>
      <c r="B26" s="963"/>
      <c r="C26" s="964"/>
      <c r="D26" s="963"/>
      <c r="E26" s="1411"/>
      <c r="F26" s="964"/>
      <c r="G26" s="541" t="s">
        <v>5473</v>
      </c>
      <c r="H26" s="509" t="s">
        <v>5472</v>
      </c>
      <c r="I26" s="541">
        <v>1</v>
      </c>
      <c r="J26" s="964"/>
      <c r="K26" s="980"/>
      <c r="L26" s="980"/>
      <c r="M26" s="981"/>
      <c r="N26" s="981"/>
      <c r="O26" s="981"/>
      <c r="P26" s="981"/>
      <c r="Q26" s="964"/>
      <c r="R26" s="964"/>
    </row>
    <row r="27" spans="1:18" s="520" customFormat="1" ht="147.75" customHeight="1" x14ac:dyDescent="0.25">
      <c r="A27" s="804">
        <v>18</v>
      </c>
      <c r="B27" s="654">
        <v>1</v>
      </c>
      <c r="C27" s="654">
        <v>4</v>
      </c>
      <c r="D27" s="654">
        <v>5</v>
      </c>
      <c r="E27" s="654" t="s">
        <v>5471</v>
      </c>
      <c r="F27" s="654" t="s">
        <v>5470</v>
      </c>
      <c r="G27" s="654" t="s">
        <v>1801</v>
      </c>
      <c r="H27" s="654" t="s">
        <v>5461</v>
      </c>
      <c r="I27" s="654" t="s">
        <v>5460</v>
      </c>
      <c r="J27" s="654" t="s">
        <v>5469</v>
      </c>
      <c r="K27" s="654"/>
      <c r="L27" s="654" t="s">
        <v>73</v>
      </c>
      <c r="M27" s="655"/>
      <c r="N27" s="655">
        <v>54000</v>
      </c>
      <c r="O27" s="655"/>
      <c r="P27" s="655">
        <v>54000</v>
      </c>
      <c r="Q27" s="654" t="s">
        <v>5458</v>
      </c>
      <c r="R27" s="654" t="s">
        <v>5457</v>
      </c>
    </row>
    <row r="28" spans="1:18" s="520" customFormat="1" ht="120" x14ac:dyDescent="0.25">
      <c r="A28" s="804">
        <v>19</v>
      </c>
      <c r="B28" s="654">
        <v>1</v>
      </c>
      <c r="C28" s="654">
        <v>4</v>
      </c>
      <c r="D28" s="654">
        <v>5</v>
      </c>
      <c r="E28" s="654" t="s">
        <v>5468</v>
      </c>
      <c r="F28" s="654" t="s">
        <v>5467</v>
      </c>
      <c r="G28" s="654" t="s">
        <v>1801</v>
      </c>
      <c r="H28" s="654" t="s">
        <v>5461</v>
      </c>
      <c r="I28" s="654" t="s">
        <v>5466</v>
      </c>
      <c r="J28" s="654" t="s">
        <v>5459</v>
      </c>
      <c r="K28" s="654"/>
      <c r="L28" s="654" t="s">
        <v>73</v>
      </c>
      <c r="M28" s="655"/>
      <c r="N28" s="655">
        <v>60000</v>
      </c>
      <c r="O28" s="655"/>
      <c r="P28" s="655">
        <v>60000</v>
      </c>
      <c r="Q28" s="654" t="s">
        <v>5458</v>
      </c>
      <c r="R28" s="654" t="s">
        <v>5457</v>
      </c>
    </row>
    <row r="29" spans="1:18" s="520" customFormat="1" ht="120" x14ac:dyDescent="0.25">
      <c r="A29" s="804">
        <v>20</v>
      </c>
      <c r="B29" s="654">
        <v>1</v>
      </c>
      <c r="C29" s="654">
        <v>4</v>
      </c>
      <c r="D29" s="654">
        <v>5</v>
      </c>
      <c r="E29" s="654" t="s">
        <v>5465</v>
      </c>
      <c r="F29" s="654" t="s">
        <v>5464</v>
      </c>
      <c r="G29" s="654" t="s">
        <v>1801</v>
      </c>
      <c r="H29" s="654" t="s">
        <v>5461</v>
      </c>
      <c r="I29" s="654" t="s">
        <v>5460</v>
      </c>
      <c r="J29" s="654" t="s">
        <v>5459</v>
      </c>
      <c r="K29" s="654"/>
      <c r="L29" s="654" t="s">
        <v>73</v>
      </c>
      <c r="M29" s="655"/>
      <c r="N29" s="655">
        <v>52504</v>
      </c>
      <c r="O29" s="655"/>
      <c r="P29" s="655">
        <v>52504</v>
      </c>
      <c r="Q29" s="654" t="s">
        <v>5458</v>
      </c>
      <c r="R29" s="654" t="s">
        <v>5457</v>
      </c>
    </row>
    <row r="30" spans="1:18" s="520" customFormat="1" ht="150" x14ac:dyDescent="0.25">
      <c r="A30" s="804">
        <v>21</v>
      </c>
      <c r="B30" s="654">
        <v>1</v>
      </c>
      <c r="C30" s="654">
        <v>4</v>
      </c>
      <c r="D30" s="654">
        <v>5</v>
      </c>
      <c r="E30" s="654" t="s">
        <v>5463</v>
      </c>
      <c r="F30" s="654" t="s">
        <v>5462</v>
      </c>
      <c r="G30" s="654" t="s">
        <v>1801</v>
      </c>
      <c r="H30" s="654" t="s">
        <v>5461</v>
      </c>
      <c r="I30" s="654" t="s">
        <v>5460</v>
      </c>
      <c r="J30" s="654" t="s">
        <v>5459</v>
      </c>
      <c r="K30" s="654"/>
      <c r="L30" s="654" t="s">
        <v>73</v>
      </c>
      <c r="M30" s="655"/>
      <c r="N30" s="655">
        <v>42000</v>
      </c>
      <c r="O30" s="655"/>
      <c r="P30" s="655">
        <v>42000</v>
      </c>
      <c r="Q30" s="654" t="s">
        <v>5458</v>
      </c>
      <c r="R30" s="654" t="s">
        <v>5457</v>
      </c>
    </row>
    <row r="33" spans="12:16" x14ac:dyDescent="0.25">
      <c r="L33" s="521"/>
      <c r="M33" s="1110" t="s">
        <v>262</v>
      </c>
      <c r="N33" s="1110"/>
      <c r="O33" s="1109" t="s">
        <v>263</v>
      </c>
      <c r="P33" s="1271"/>
    </row>
    <row r="34" spans="12:16" x14ac:dyDescent="0.25">
      <c r="L34" s="521"/>
      <c r="M34" s="644" t="s">
        <v>264</v>
      </c>
      <c r="N34" s="574" t="s">
        <v>265</v>
      </c>
      <c r="O34" s="572" t="s">
        <v>264</v>
      </c>
      <c r="P34" s="558" t="s">
        <v>265</v>
      </c>
    </row>
    <row r="35" spans="12:16" x14ac:dyDescent="0.25">
      <c r="M35" s="539">
        <v>19</v>
      </c>
      <c r="N35" s="538">
        <v>539910.5</v>
      </c>
      <c r="O35" s="537">
        <v>2</v>
      </c>
      <c r="P35" s="538">
        <v>120089.5</v>
      </c>
    </row>
  </sheetData>
  <mergeCells count="31">
    <mergeCell ref="M33:N33"/>
    <mergeCell ref="O33:P33"/>
    <mergeCell ref="O23:O26"/>
    <mergeCell ref="P23:P26"/>
    <mergeCell ref="Q23:Q26"/>
    <mergeCell ref="R23:R26"/>
    <mergeCell ref="F23:F26"/>
    <mergeCell ref="J23:J26"/>
    <mergeCell ref="K23:K26"/>
    <mergeCell ref="L23:L26"/>
    <mergeCell ref="M23:M26"/>
    <mergeCell ref="N23:N26"/>
    <mergeCell ref="A23:A26"/>
    <mergeCell ref="B23:B26"/>
    <mergeCell ref="C23:C26"/>
    <mergeCell ref="D23:D26"/>
    <mergeCell ref="E23:E26"/>
    <mergeCell ref="Q4:Q5"/>
    <mergeCell ref="R4:R5"/>
    <mergeCell ref="O4:P4"/>
    <mergeCell ref="A4:A5"/>
    <mergeCell ref="B4:B5"/>
    <mergeCell ref="C4:C5"/>
    <mergeCell ref="K4:L4"/>
    <mergeCell ref="M4:N4"/>
    <mergeCell ref="D4:D5"/>
    <mergeCell ref="E4:E5"/>
    <mergeCell ref="F4:F5"/>
    <mergeCell ref="G4:G5"/>
    <mergeCell ref="H4:I4"/>
    <mergeCell ref="J4:J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36"/>
  <sheetViews>
    <sheetView zoomScale="50" zoomScaleNormal="50" workbookViewId="0">
      <selection activeCell="M44" sqref="M44"/>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6346</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724" customFormat="1" ht="100.5" customHeight="1" x14ac:dyDescent="0.25">
      <c r="A7" s="1483">
        <v>1</v>
      </c>
      <c r="B7" s="1483">
        <v>1</v>
      </c>
      <c r="C7" s="1483">
        <v>4</v>
      </c>
      <c r="D7" s="1479">
        <v>2</v>
      </c>
      <c r="E7" s="1485" t="s">
        <v>5598</v>
      </c>
      <c r="F7" s="1479" t="s">
        <v>5597</v>
      </c>
      <c r="G7" s="1479" t="s">
        <v>5596</v>
      </c>
      <c r="H7" s="827" t="s">
        <v>1422</v>
      </c>
      <c r="I7" s="717" t="s">
        <v>5595</v>
      </c>
      <c r="J7" s="1479" t="s">
        <v>5594</v>
      </c>
      <c r="K7" s="1487" t="s">
        <v>161</v>
      </c>
      <c r="L7" s="1479"/>
      <c r="M7" s="1489">
        <v>14010</v>
      </c>
      <c r="N7" s="1481"/>
      <c r="O7" s="1489">
        <v>14010</v>
      </c>
      <c r="P7" s="1481"/>
      <c r="Q7" s="1479" t="s">
        <v>5548</v>
      </c>
      <c r="R7" s="1479" t="s">
        <v>5547</v>
      </c>
      <c r="S7" s="730"/>
    </row>
    <row r="8" spans="1:19" s="724" customFormat="1" ht="100.5" customHeight="1" x14ac:dyDescent="0.25">
      <c r="A8" s="1484"/>
      <c r="B8" s="1484"/>
      <c r="C8" s="1484"/>
      <c r="D8" s="1480"/>
      <c r="E8" s="1486"/>
      <c r="F8" s="1480"/>
      <c r="G8" s="1480"/>
      <c r="H8" s="827" t="s">
        <v>617</v>
      </c>
      <c r="I8" s="717" t="s">
        <v>1296</v>
      </c>
      <c r="J8" s="1480"/>
      <c r="K8" s="1488"/>
      <c r="L8" s="1480"/>
      <c r="M8" s="1490"/>
      <c r="N8" s="1482"/>
      <c r="O8" s="1490"/>
      <c r="P8" s="1482"/>
      <c r="Q8" s="1480"/>
      <c r="R8" s="1480"/>
      <c r="S8" s="730"/>
    </row>
    <row r="9" spans="1:19" s="724" customFormat="1" ht="133.5" customHeight="1" x14ac:dyDescent="0.25">
      <c r="A9" s="1483">
        <v>2</v>
      </c>
      <c r="B9" s="1478">
        <v>1</v>
      </c>
      <c r="C9" s="1478">
        <v>4</v>
      </c>
      <c r="D9" s="1477">
        <v>2</v>
      </c>
      <c r="E9" s="1491" t="s">
        <v>5593</v>
      </c>
      <c r="F9" s="1477" t="s">
        <v>5592</v>
      </c>
      <c r="G9" s="1479" t="s">
        <v>5573</v>
      </c>
      <c r="H9" s="826" t="s">
        <v>5591</v>
      </c>
      <c r="I9" s="717" t="s">
        <v>1689</v>
      </c>
      <c r="J9" s="1477" t="s">
        <v>5590</v>
      </c>
      <c r="K9" s="1492" t="s">
        <v>124</v>
      </c>
      <c r="L9" s="1477"/>
      <c r="M9" s="1493">
        <v>9790</v>
      </c>
      <c r="N9" s="1477"/>
      <c r="O9" s="1493">
        <v>9790</v>
      </c>
      <c r="P9" s="1477"/>
      <c r="Q9" s="1477" t="s">
        <v>5548</v>
      </c>
      <c r="R9" s="1477" t="s">
        <v>5547</v>
      </c>
      <c r="S9" s="730"/>
    </row>
    <row r="10" spans="1:19" s="724" customFormat="1" ht="133.5" customHeight="1" x14ac:dyDescent="0.25">
      <c r="A10" s="1484"/>
      <c r="B10" s="1478"/>
      <c r="C10" s="1478"/>
      <c r="D10" s="1477"/>
      <c r="E10" s="1491"/>
      <c r="F10" s="1477"/>
      <c r="G10" s="1480"/>
      <c r="H10" s="826" t="s">
        <v>617</v>
      </c>
      <c r="I10" s="717" t="s">
        <v>1296</v>
      </c>
      <c r="J10" s="1477"/>
      <c r="K10" s="1492"/>
      <c r="L10" s="1477"/>
      <c r="M10" s="1493"/>
      <c r="N10" s="1477"/>
      <c r="O10" s="1493"/>
      <c r="P10" s="1477"/>
      <c r="Q10" s="1477"/>
      <c r="R10" s="1477"/>
      <c r="S10" s="730"/>
    </row>
    <row r="11" spans="1:19" s="710" customFormat="1" ht="128.25" customHeight="1" x14ac:dyDescent="0.25">
      <c r="A11" s="723">
        <v>3</v>
      </c>
      <c r="B11" s="723">
        <v>1</v>
      </c>
      <c r="C11" s="723">
        <v>4</v>
      </c>
      <c r="D11" s="718">
        <v>2</v>
      </c>
      <c r="E11" s="722" t="s">
        <v>5589</v>
      </c>
      <c r="F11" s="718" t="s">
        <v>5588</v>
      </c>
      <c r="G11" s="718" t="s">
        <v>181</v>
      </c>
      <c r="H11" s="718" t="s">
        <v>183</v>
      </c>
      <c r="I11" s="717" t="s">
        <v>1972</v>
      </c>
      <c r="J11" s="718" t="s">
        <v>5584</v>
      </c>
      <c r="K11" s="720" t="s">
        <v>52</v>
      </c>
      <c r="L11" s="720"/>
      <c r="M11" s="719">
        <v>64200</v>
      </c>
      <c r="N11" s="719"/>
      <c r="O11" s="719">
        <v>64200</v>
      </c>
      <c r="P11" s="719"/>
      <c r="Q11" s="718" t="s">
        <v>5548</v>
      </c>
      <c r="R11" s="718" t="s">
        <v>5547</v>
      </c>
    </row>
    <row r="12" spans="1:19" s="710" customFormat="1" ht="60.75" customHeight="1" x14ac:dyDescent="0.25">
      <c r="A12" s="1478">
        <v>4</v>
      </c>
      <c r="B12" s="1478">
        <v>1</v>
      </c>
      <c r="C12" s="1478">
        <v>4</v>
      </c>
      <c r="D12" s="1477">
        <v>5</v>
      </c>
      <c r="E12" s="1491" t="s">
        <v>5587</v>
      </c>
      <c r="F12" s="1477" t="s">
        <v>5586</v>
      </c>
      <c r="G12" s="1483" t="s">
        <v>5585</v>
      </c>
      <c r="H12" s="718" t="s">
        <v>1422</v>
      </c>
      <c r="I12" s="723">
        <v>40</v>
      </c>
      <c r="J12" s="1477" t="s">
        <v>5584</v>
      </c>
      <c r="K12" s="1478" t="s">
        <v>124</v>
      </c>
      <c r="L12" s="1478"/>
      <c r="M12" s="1493">
        <v>60000</v>
      </c>
      <c r="N12" s="1493"/>
      <c r="O12" s="1493">
        <v>60000</v>
      </c>
      <c r="P12" s="1478"/>
      <c r="Q12" s="1477" t="s">
        <v>5548</v>
      </c>
      <c r="R12" s="1477" t="s">
        <v>5547</v>
      </c>
    </row>
    <row r="13" spans="1:19" s="710" customFormat="1" ht="60.75" customHeight="1" x14ac:dyDescent="0.25">
      <c r="A13" s="1478"/>
      <c r="B13" s="1478"/>
      <c r="C13" s="1478"/>
      <c r="D13" s="1477"/>
      <c r="E13" s="1491"/>
      <c r="F13" s="1477"/>
      <c r="G13" s="1494"/>
      <c r="H13" s="718" t="s">
        <v>183</v>
      </c>
      <c r="I13" s="723">
        <v>20</v>
      </c>
      <c r="J13" s="1477"/>
      <c r="K13" s="1478"/>
      <c r="L13" s="1478"/>
      <c r="M13" s="1493"/>
      <c r="N13" s="1493"/>
      <c r="O13" s="1493"/>
      <c r="P13" s="1478"/>
      <c r="Q13" s="1477"/>
      <c r="R13" s="1477"/>
    </row>
    <row r="14" spans="1:19" s="710" customFormat="1" ht="60.75" customHeight="1" x14ac:dyDescent="0.25">
      <c r="A14" s="1478"/>
      <c r="B14" s="1478"/>
      <c r="C14" s="1478"/>
      <c r="D14" s="1477"/>
      <c r="E14" s="1491"/>
      <c r="F14" s="1477"/>
      <c r="G14" s="1495"/>
      <c r="H14" s="718" t="s">
        <v>617</v>
      </c>
      <c r="I14" s="717" t="s">
        <v>449</v>
      </c>
      <c r="J14" s="1477"/>
      <c r="K14" s="1478"/>
      <c r="L14" s="1478"/>
      <c r="M14" s="1493"/>
      <c r="N14" s="1493"/>
      <c r="O14" s="1493"/>
      <c r="P14" s="1478"/>
      <c r="Q14" s="1477"/>
      <c r="R14" s="1477"/>
    </row>
    <row r="15" spans="1:19" s="712" customFormat="1" ht="179.25" customHeight="1" x14ac:dyDescent="0.25">
      <c r="A15" s="723">
        <v>5</v>
      </c>
      <c r="B15" s="729">
        <v>1</v>
      </c>
      <c r="C15" s="729">
        <v>4</v>
      </c>
      <c r="D15" s="714">
        <v>5</v>
      </c>
      <c r="E15" s="714" t="s">
        <v>5583</v>
      </c>
      <c r="F15" s="714" t="s">
        <v>5582</v>
      </c>
      <c r="G15" s="714" t="s">
        <v>79</v>
      </c>
      <c r="H15" s="714" t="s">
        <v>5158</v>
      </c>
      <c r="I15" s="713" t="s">
        <v>1126</v>
      </c>
      <c r="J15" s="714" t="s">
        <v>5157</v>
      </c>
      <c r="K15" s="728" t="s">
        <v>3169</v>
      </c>
      <c r="L15" s="727"/>
      <c r="M15" s="726">
        <v>27588.5</v>
      </c>
      <c r="N15" s="726"/>
      <c r="O15" s="726">
        <v>20963.5</v>
      </c>
      <c r="P15" s="726"/>
      <c r="Q15" s="714" t="s">
        <v>5106</v>
      </c>
      <c r="R15" s="714" t="s">
        <v>5581</v>
      </c>
      <c r="S15" s="725"/>
    </row>
    <row r="16" spans="1:19" s="715" customFormat="1" ht="228" customHeight="1" x14ac:dyDescent="0.25">
      <c r="A16" s="871">
        <v>6</v>
      </c>
      <c r="B16" s="871">
        <v>1</v>
      </c>
      <c r="C16" s="871">
        <v>4</v>
      </c>
      <c r="D16" s="872">
        <v>2</v>
      </c>
      <c r="E16" s="873" t="s">
        <v>5580</v>
      </c>
      <c r="F16" s="872" t="s">
        <v>5579</v>
      </c>
      <c r="G16" s="872" t="s">
        <v>231</v>
      </c>
      <c r="H16" s="872" t="s">
        <v>617</v>
      </c>
      <c r="I16" s="717" t="s">
        <v>210</v>
      </c>
      <c r="J16" s="872" t="s">
        <v>5578</v>
      </c>
      <c r="K16" s="721"/>
      <c r="L16" s="874" t="s">
        <v>3169</v>
      </c>
      <c r="M16" s="875"/>
      <c r="N16" s="875">
        <v>27000</v>
      </c>
      <c r="O16" s="875"/>
      <c r="P16" s="875">
        <v>27000</v>
      </c>
      <c r="Q16" s="872" t="s">
        <v>5548</v>
      </c>
      <c r="R16" s="872" t="s">
        <v>5547</v>
      </c>
      <c r="S16" s="716"/>
    </row>
    <row r="17" spans="1:19" s="715" customFormat="1" ht="113.25" customHeight="1" x14ac:dyDescent="0.2">
      <c r="A17" s="1483">
        <v>7</v>
      </c>
      <c r="B17" s="1478">
        <v>1</v>
      </c>
      <c r="C17" s="1478">
        <v>4</v>
      </c>
      <c r="D17" s="1477">
        <v>2</v>
      </c>
      <c r="E17" s="1491" t="s">
        <v>5577</v>
      </c>
      <c r="F17" s="1498" t="s">
        <v>5576</v>
      </c>
      <c r="G17" s="1479" t="s">
        <v>5573</v>
      </c>
      <c r="H17" s="718" t="s">
        <v>165</v>
      </c>
      <c r="I17" s="717" t="s">
        <v>1689</v>
      </c>
      <c r="J17" s="1477" t="s">
        <v>5565</v>
      </c>
      <c r="K17" s="1492"/>
      <c r="L17" s="1477" t="s">
        <v>124</v>
      </c>
      <c r="M17" s="1493"/>
      <c r="N17" s="1496">
        <v>10000</v>
      </c>
      <c r="O17" s="1493"/>
      <c r="P17" s="1496">
        <v>10000</v>
      </c>
      <c r="Q17" s="1477" t="s">
        <v>5548</v>
      </c>
      <c r="R17" s="1477" t="s">
        <v>5547</v>
      </c>
      <c r="S17" s="716"/>
    </row>
    <row r="18" spans="1:19" s="715" customFormat="1" ht="108" customHeight="1" x14ac:dyDescent="0.2">
      <c r="A18" s="1484"/>
      <c r="B18" s="1478"/>
      <c r="C18" s="1478"/>
      <c r="D18" s="1477"/>
      <c r="E18" s="1491"/>
      <c r="F18" s="1499"/>
      <c r="G18" s="1480"/>
      <c r="H18" s="718" t="s">
        <v>617</v>
      </c>
      <c r="I18" s="717" t="s">
        <v>1296</v>
      </c>
      <c r="J18" s="1477"/>
      <c r="K18" s="1492"/>
      <c r="L18" s="1477"/>
      <c r="M18" s="1493"/>
      <c r="N18" s="1496"/>
      <c r="O18" s="1493"/>
      <c r="P18" s="1496"/>
      <c r="Q18" s="1477"/>
      <c r="R18" s="1477"/>
      <c r="S18" s="716"/>
    </row>
    <row r="19" spans="1:19" s="715" customFormat="1" ht="103.5" customHeight="1" x14ac:dyDescent="0.2">
      <c r="A19" s="1483">
        <v>8</v>
      </c>
      <c r="B19" s="1478">
        <v>1</v>
      </c>
      <c r="C19" s="1478">
        <v>4</v>
      </c>
      <c r="D19" s="1477">
        <v>2</v>
      </c>
      <c r="E19" s="1491" t="s">
        <v>5575</v>
      </c>
      <c r="F19" s="1477" t="s">
        <v>5574</v>
      </c>
      <c r="G19" s="1479" t="s">
        <v>5573</v>
      </c>
      <c r="H19" s="718" t="s">
        <v>165</v>
      </c>
      <c r="I19" s="717" t="s">
        <v>1689</v>
      </c>
      <c r="J19" s="1477" t="s">
        <v>5565</v>
      </c>
      <c r="K19" s="1492"/>
      <c r="L19" s="1477" t="s">
        <v>124</v>
      </c>
      <c r="M19" s="1493"/>
      <c r="N19" s="1496">
        <v>10000</v>
      </c>
      <c r="O19" s="1497"/>
      <c r="P19" s="1496">
        <v>10000</v>
      </c>
      <c r="Q19" s="1477" t="s">
        <v>5548</v>
      </c>
      <c r="R19" s="1477" t="s">
        <v>5547</v>
      </c>
      <c r="S19" s="716"/>
    </row>
    <row r="20" spans="1:19" s="715" customFormat="1" ht="114" customHeight="1" x14ac:dyDescent="0.2">
      <c r="A20" s="1484"/>
      <c r="B20" s="1478"/>
      <c r="C20" s="1478"/>
      <c r="D20" s="1477"/>
      <c r="E20" s="1491"/>
      <c r="F20" s="1477"/>
      <c r="G20" s="1480"/>
      <c r="H20" s="718" t="s">
        <v>617</v>
      </c>
      <c r="I20" s="717" t="s">
        <v>1296</v>
      </c>
      <c r="J20" s="1477"/>
      <c r="K20" s="1492"/>
      <c r="L20" s="1477"/>
      <c r="M20" s="1493"/>
      <c r="N20" s="1496"/>
      <c r="O20" s="1497"/>
      <c r="P20" s="1496"/>
      <c r="Q20" s="1477"/>
      <c r="R20" s="1477"/>
      <c r="S20" s="716"/>
    </row>
    <row r="21" spans="1:19" s="715" customFormat="1" ht="94.9" customHeight="1" x14ac:dyDescent="0.2">
      <c r="A21" s="1483">
        <v>9</v>
      </c>
      <c r="B21" s="1483">
        <v>1</v>
      </c>
      <c r="C21" s="1483">
        <v>4</v>
      </c>
      <c r="D21" s="1479">
        <v>2</v>
      </c>
      <c r="E21" s="1485" t="s">
        <v>5572</v>
      </c>
      <c r="F21" s="1479" t="s">
        <v>5571</v>
      </c>
      <c r="G21" s="1479" t="s">
        <v>5570</v>
      </c>
      <c r="H21" s="872" t="s">
        <v>183</v>
      </c>
      <c r="I21" s="717" t="s">
        <v>1689</v>
      </c>
      <c r="J21" s="1479" t="s">
        <v>5569</v>
      </c>
      <c r="K21" s="1500"/>
      <c r="L21" s="1487" t="s">
        <v>124</v>
      </c>
      <c r="M21" s="1489"/>
      <c r="N21" s="1489">
        <v>20000</v>
      </c>
      <c r="O21" s="1489"/>
      <c r="P21" s="1489">
        <v>20000</v>
      </c>
      <c r="Q21" s="1479" t="s">
        <v>5548</v>
      </c>
      <c r="R21" s="1479" t="s">
        <v>5547</v>
      </c>
      <c r="S21" s="716"/>
    </row>
    <row r="22" spans="1:19" s="715" customFormat="1" ht="117" customHeight="1" x14ac:dyDescent="0.2">
      <c r="A22" s="1484"/>
      <c r="B22" s="1484"/>
      <c r="C22" s="1484"/>
      <c r="D22" s="1480"/>
      <c r="E22" s="1486"/>
      <c r="F22" s="1480"/>
      <c r="G22" s="1480"/>
      <c r="H22" s="872" t="s">
        <v>1422</v>
      </c>
      <c r="I22" s="717" t="s">
        <v>1784</v>
      </c>
      <c r="J22" s="1480"/>
      <c r="K22" s="1501"/>
      <c r="L22" s="1488"/>
      <c r="M22" s="1490"/>
      <c r="N22" s="1490"/>
      <c r="O22" s="1490"/>
      <c r="P22" s="1490"/>
      <c r="Q22" s="1480"/>
      <c r="R22" s="1480"/>
      <c r="S22" s="716"/>
    </row>
    <row r="23" spans="1:19" s="715" customFormat="1" ht="177.75" customHeight="1" x14ac:dyDescent="0.25">
      <c r="A23" s="871">
        <v>10</v>
      </c>
      <c r="B23" s="871">
        <v>1</v>
      </c>
      <c r="C23" s="871">
        <v>4</v>
      </c>
      <c r="D23" s="872">
        <v>2</v>
      </c>
      <c r="E23" s="873" t="s">
        <v>5568</v>
      </c>
      <c r="F23" s="872" t="s">
        <v>5567</v>
      </c>
      <c r="G23" s="872" t="s">
        <v>321</v>
      </c>
      <c r="H23" s="872" t="s">
        <v>165</v>
      </c>
      <c r="I23" s="717" t="s">
        <v>1882</v>
      </c>
      <c r="J23" s="872" t="s">
        <v>5566</v>
      </c>
      <c r="K23" s="724"/>
      <c r="L23" s="874" t="s">
        <v>101</v>
      </c>
      <c r="M23" s="875"/>
      <c r="N23" s="875">
        <v>14000</v>
      </c>
      <c r="O23" s="875"/>
      <c r="P23" s="875">
        <v>14000</v>
      </c>
      <c r="Q23" s="872" t="s">
        <v>5548</v>
      </c>
      <c r="R23" s="872" t="s">
        <v>5547</v>
      </c>
      <c r="S23" s="716"/>
    </row>
    <row r="24" spans="1:19" s="715" customFormat="1" ht="85.5" customHeight="1" x14ac:dyDescent="0.2">
      <c r="A24" s="1483">
        <v>11</v>
      </c>
      <c r="B24" s="1478">
        <v>1</v>
      </c>
      <c r="C24" s="1478">
        <v>4</v>
      </c>
      <c r="D24" s="1477">
        <v>5</v>
      </c>
      <c r="E24" s="1491" t="s">
        <v>5564</v>
      </c>
      <c r="F24" s="1477" t="s">
        <v>5563</v>
      </c>
      <c r="G24" s="1479" t="s">
        <v>5562</v>
      </c>
      <c r="H24" s="872" t="s">
        <v>1140</v>
      </c>
      <c r="I24" s="717" t="s">
        <v>956</v>
      </c>
      <c r="J24" s="1477" t="s">
        <v>5561</v>
      </c>
      <c r="K24" s="1492"/>
      <c r="L24" s="1477" t="s">
        <v>124</v>
      </c>
      <c r="M24" s="1493"/>
      <c r="N24" s="1496">
        <v>22000</v>
      </c>
      <c r="O24" s="1497"/>
      <c r="P24" s="1496">
        <v>22000</v>
      </c>
      <c r="Q24" s="1477" t="s">
        <v>5548</v>
      </c>
      <c r="R24" s="1477" t="s">
        <v>5547</v>
      </c>
      <c r="S24" s="716"/>
    </row>
    <row r="25" spans="1:19" s="715" customFormat="1" ht="85.5" customHeight="1" x14ac:dyDescent="0.2">
      <c r="A25" s="1503"/>
      <c r="B25" s="1478"/>
      <c r="C25" s="1478"/>
      <c r="D25" s="1477"/>
      <c r="E25" s="1491"/>
      <c r="F25" s="1477"/>
      <c r="G25" s="1507"/>
      <c r="H25" s="872" t="s">
        <v>165</v>
      </c>
      <c r="I25" s="717" t="s">
        <v>1165</v>
      </c>
      <c r="J25" s="1477"/>
      <c r="K25" s="1492"/>
      <c r="L25" s="1477"/>
      <c r="M25" s="1493"/>
      <c r="N25" s="1496"/>
      <c r="O25" s="1497"/>
      <c r="P25" s="1496"/>
      <c r="Q25" s="1477"/>
      <c r="R25" s="1477"/>
      <c r="S25" s="716"/>
    </row>
    <row r="26" spans="1:19" s="715" customFormat="1" ht="99" customHeight="1" x14ac:dyDescent="0.2">
      <c r="A26" s="1484"/>
      <c r="B26" s="1478"/>
      <c r="C26" s="1478"/>
      <c r="D26" s="1477"/>
      <c r="E26" s="1491"/>
      <c r="F26" s="1477"/>
      <c r="G26" s="1480"/>
      <c r="H26" s="872" t="s">
        <v>617</v>
      </c>
      <c r="I26" s="717" t="s">
        <v>1296</v>
      </c>
      <c r="J26" s="1477"/>
      <c r="K26" s="1492"/>
      <c r="L26" s="1477"/>
      <c r="M26" s="1493"/>
      <c r="N26" s="1496"/>
      <c r="O26" s="1497"/>
      <c r="P26" s="1496"/>
      <c r="Q26" s="1477"/>
      <c r="R26" s="1477"/>
      <c r="S26" s="716"/>
    </row>
    <row r="27" spans="1:19" s="711" customFormat="1" ht="64.5" customHeight="1" x14ac:dyDescent="0.25">
      <c r="A27" s="1510">
        <v>12</v>
      </c>
      <c r="B27" s="1510">
        <v>2</v>
      </c>
      <c r="C27" s="1502">
        <v>4</v>
      </c>
      <c r="D27" s="1510">
        <v>5</v>
      </c>
      <c r="E27" s="1511" t="s">
        <v>5560</v>
      </c>
      <c r="F27" s="1502" t="s">
        <v>5559</v>
      </c>
      <c r="G27" s="1502" t="s">
        <v>5558</v>
      </c>
      <c r="H27" s="714" t="s">
        <v>118</v>
      </c>
      <c r="I27" s="713" t="s">
        <v>39</v>
      </c>
      <c r="J27" s="1504" t="s">
        <v>5557</v>
      </c>
      <c r="K27" s="1508"/>
      <c r="L27" s="1508" t="s">
        <v>73</v>
      </c>
      <c r="M27" s="1509"/>
      <c r="N27" s="1509">
        <v>87851.46</v>
      </c>
      <c r="O27" s="1509"/>
      <c r="P27" s="1509">
        <v>79130</v>
      </c>
      <c r="Q27" s="1502" t="s">
        <v>5556</v>
      </c>
      <c r="R27" s="1502" t="s">
        <v>5555</v>
      </c>
      <c r="S27" s="712"/>
    </row>
    <row r="28" spans="1:19" s="711" customFormat="1" ht="53.25" customHeight="1" x14ac:dyDescent="0.25">
      <c r="A28" s="1510"/>
      <c r="B28" s="1510"/>
      <c r="C28" s="1502"/>
      <c r="D28" s="1510"/>
      <c r="E28" s="1511"/>
      <c r="F28" s="1502"/>
      <c r="G28" s="1502"/>
      <c r="H28" s="714" t="s">
        <v>183</v>
      </c>
      <c r="I28" s="713" t="s">
        <v>1689</v>
      </c>
      <c r="J28" s="1505"/>
      <c r="K28" s="1508"/>
      <c r="L28" s="1508"/>
      <c r="M28" s="1509"/>
      <c r="N28" s="1509"/>
      <c r="O28" s="1509"/>
      <c r="P28" s="1509"/>
      <c r="Q28" s="1502"/>
      <c r="R28" s="1502"/>
      <c r="S28" s="712"/>
    </row>
    <row r="29" spans="1:19" s="711" customFormat="1" ht="79.5" customHeight="1" x14ac:dyDescent="0.25">
      <c r="A29" s="1510"/>
      <c r="B29" s="1510"/>
      <c r="C29" s="1502"/>
      <c r="D29" s="1510"/>
      <c r="E29" s="1511"/>
      <c r="F29" s="1502"/>
      <c r="G29" s="1502"/>
      <c r="H29" s="714" t="s">
        <v>617</v>
      </c>
      <c r="I29" s="713" t="s">
        <v>449</v>
      </c>
      <c r="J29" s="1506"/>
      <c r="K29" s="1508"/>
      <c r="L29" s="1508"/>
      <c r="M29" s="1509"/>
      <c r="N29" s="1509"/>
      <c r="O29" s="1509"/>
      <c r="P29" s="1509"/>
      <c r="Q29" s="1502"/>
      <c r="R29" s="1502"/>
      <c r="S29" s="712"/>
    </row>
    <row r="30" spans="1:19" s="712" customFormat="1" ht="196.5" customHeight="1" x14ac:dyDescent="0.25">
      <c r="A30" s="825">
        <v>13</v>
      </c>
      <c r="B30" s="825">
        <v>1</v>
      </c>
      <c r="C30" s="825">
        <v>4</v>
      </c>
      <c r="D30" s="826">
        <v>5</v>
      </c>
      <c r="E30" s="828" t="s">
        <v>5554</v>
      </c>
      <c r="F30" s="826" t="s">
        <v>5553</v>
      </c>
      <c r="G30" s="826" t="s">
        <v>181</v>
      </c>
      <c r="H30" s="826" t="s">
        <v>165</v>
      </c>
      <c r="I30" s="717" t="s">
        <v>1972</v>
      </c>
      <c r="J30" s="826" t="s">
        <v>5552</v>
      </c>
      <c r="K30" s="721"/>
      <c r="L30" s="827" t="s">
        <v>52</v>
      </c>
      <c r="M30" s="829"/>
      <c r="N30" s="829">
        <v>52870</v>
      </c>
      <c r="O30" s="829"/>
      <c r="P30" s="829">
        <v>52870</v>
      </c>
      <c r="Q30" s="826" t="s">
        <v>5548</v>
      </c>
      <c r="R30" s="826" t="s">
        <v>5547</v>
      </c>
    </row>
    <row r="31" spans="1:19" s="712" customFormat="1" ht="150" x14ac:dyDescent="0.25">
      <c r="A31" s="825">
        <v>14</v>
      </c>
      <c r="B31" s="825">
        <v>1</v>
      </c>
      <c r="C31" s="825">
        <v>4</v>
      </c>
      <c r="D31" s="826">
        <v>5</v>
      </c>
      <c r="E31" s="828" t="s">
        <v>5551</v>
      </c>
      <c r="F31" s="826" t="s">
        <v>5550</v>
      </c>
      <c r="G31" s="826" t="s">
        <v>181</v>
      </c>
      <c r="H31" s="826" t="s">
        <v>165</v>
      </c>
      <c r="I31" s="717" t="s">
        <v>1972</v>
      </c>
      <c r="J31" s="826" t="s">
        <v>5549</v>
      </c>
      <c r="K31" s="721"/>
      <c r="L31" s="827" t="s">
        <v>124</v>
      </c>
      <c r="M31" s="829"/>
      <c r="N31" s="829">
        <v>50000</v>
      </c>
      <c r="O31" s="829"/>
      <c r="P31" s="829">
        <v>50000</v>
      </c>
      <c r="Q31" s="826" t="s">
        <v>5548</v>
      </c>
      <c r="R31" s="826" t="s">
        <v>5547</v>
      </c>
    </row>
    <row r="34" spans="12:16" x14ac:dyDescent="0.25">
      <c r="L34" s="521"/>
      <c r="M34" s="1110" t="s">
        <v>262</v>
      </c>
      <c r="N34" s="1110"/>
      <c r="O34" s="1109" t="s">
        <v>263</v>
      </c>
      <c r="P34" s="1271"/>
    </row>
    <row r="35" spans="12:16" x14ac:dyDescent="0.25">
      <c r="L35" s="521"/>
      <c r="M35" s="644" t="s">
        <v>264</v>
      </c>
      <c r="N35" s="574" t="s">
        <v>265</v>
      </c>
      <c r="O35" s="572" t="s">
        <v>264</v>
      </c>
      <c r="P35" s="558" t="s">
        <v>265</v>
      </c>
    </row>
    <row r="36" spans="12:16" x14ac:dyDescent="0.25">
      <c r="M36" s="539">
        <v>12</v>
      </c>
      <c r="N36" s="538">
        <v>353870</v>
      </c>
      <c r="O36" s="537">
        <v>2</v>
      </c>
      <c r="P36" s="538">
        <v>100093.5</v>
      </c>
    </row>
  </sheetData>
  <mergeCells count="144">
    <mergeCell ref="M34:N34"/>
    <mergeCell ref="O34:P34"/>
    <mergeCell ref="K27:K29"/>
    <mergeCell ref="L27:L29"/>
    <mergeCell ref="M27:M29"/>
    <mergeCell ref="N27:N29"/>
    <mergeCell ref="O27:O29"/>
    <mergeCell ref="P27:P29"/>
    <mergeCell ref="A27:A29"/>
    <mergeCell ref="B27:B29"/>
    <mergeCell ref="C27:C29"/>
    <mergeCell ref="D27:D29"/>
    <mergeCell ref="E27:E29"/>
    <mergeCell ref="F27:F29"/>
    <mergeCell ref="Q27:Q29"/>
    <mergeCell ref="R27:R29"/>
    <mergeCell ref="A24:A26"/>
    <mergeCell ref="B24:B26"/>
    <mergeCell ref="C24:C26"/>
    <mergeCell ref="D24:D26"/>
    <mergeCell ref="E24:E26"/>
    <mergeCell ref="F24:F26"/>
    <mergeCell ref="G27:G29"/>
    <mergeCell ref="J27:J29"/>
    <mergeCell ref="G24:G26"/>
    <mergeCell ref="J24:J26"/>
    <mergeCell ref="K24:K26"/>
    <mergeCell ref="R24:R26"/>
    <mergeCell ref="L24:L26"/>
    <mergeCell ref="M24:M26"/>
    <mergeCell ref="N24:N26"/>
    <mergeCell ref="O24:O26"/>
    <mergeCell ref="P24:P26"/>
    <mergeCell ref="A21:A22"/>
    <mergeCell ref="B21:B22"/>
    <mergeCell ref="C21:C22"/>
    <mergeCell ref="D21:D22"/>
    <mergeCell ref="E21:E22"/>
    <mergeCell ref="N21:N22"/>
    <mergeCell ref="O21:O22"/>
    <mergeCell ref="P21:P22"/>
    <mergeCell ref="Q24:Q26"/>
    <mergeCell ref="Q21:Q22"/>
    <mergeCell ref="Q17:Q18"/>
    <mergeCell ref="R17:R18"/>
    <mergeCell ref="N17:N18"/>
    <mergeCell ref="O17:O18"/>
    <mergeCell ref="F17:F18"/>
    <mergeCell ref="G17:G18"/>
    <mergeCell ref="J17:J18"/>
    <mergeCell ref="K17:K18"/>
    <mergeCell ref="Q19:Q20"/>
    <mergeCell ref="R19:R20"/>
    <mergeCell ref="L19:L20"/>
    <mergeCell ref="M19:M20"/>
    <mergeCell ref="R21:R22"/>
    <mergeCell ref="F19:F20"/>
    <mergeCell ref="G19:G20"/>
    <mergeCell ref="F21:F22"/>
    <mergeCell ref="G21:G22"/>
    <mergeCell ref="J21:J22"/>
    <mergeCell ref="K21:K22"/>
    <mergeCell ref="L21:L22"/>
    <mergeCell ref="M21:M22"/>
    <mergeCell ref="J19:J20"/>
    <mergeCell ref="K19:K20"/>
    <mergeCell ref="L12:L14"/>
    <mergeCell ref="M12:M14"/>
    <mergeCell ref="N12:N14"/>
    <mergeCell ref="N19:N20"/>
    <mergeCell ref="O19:O20"/>
    <mergeCell ref="P19:P20"/>
    <mergeCell ref="A17:A18"/>
    <mergeCell ref="B17:B18"/>
    <mergeCell ref="C17:C18"/>
    <mergeCell ref="D17:D18"/>
    <mergeCell ref="E17:E18"/>
    <mergeCell ref="P17:P18"/>
    <mergeCell ref="L17:L18"/>
    <mergeCell ref="M17:M18"/>
    <mergeCell ref="E12:E14"/>
    <mergeCell ref="F12:F14"/>
    <mergeCell ref="A19:A20"/>
    <mergeCell ref="B19:B20"/>
    <mergeCell ref="C19:C20"/>
    <mergeCell ref="D19:D20"/>
    <mergeCell ref="E19:E20"/>
    <mergeCell ref="P9:P10"/>
    <mergeCell ref="P12:P14"/>
    <mergeCell ref="Q12:Q14"/>
    <mergeCell ref="R12:R14"/>
    <mergeCell ref="A9:A10"/>
    <mergeCell ref="B9:B10"/>
    <mergeCell ref="C9:C10"/>
    <mergeCell ref="D9:D10"/>
    <mergeCell ref="E9:E10"/>
    <mergeCell ref="F9:F10"/>
    <mergeCell ref="G9:G10"/>
    <mergeCell ref="K9:K10"/>
    <mergeCell ref="L9:L10"/>
    <mergeCell ref="M9:M10"/>
    <mergeCell ref="N9:N10"/>
    <mergeCell ref="O9:O10"/>
    <mergeCell ref="O12:O14"/>
    <mergeCell ref="Q9:Q10"/>
    <mergeCell ref="R9:R10"/>
    <mergeCell ref="A12:A14"/>
    <mergeCell ref="G12:G14"/>
    <mergeCell ref="B12:B14"/>
    <mergeCell ref="C12:C14"/>
    <mergeCell ref="D12:D14"/>
    <mergeCell ref="E7:E8"/>
    <mergeCell ref="F7:F8"/>
    <mergeCell ref="K7:K8"/>
    <mergeCell ref="L7:L8"/>
    <mergeCell ref="M7:M8"/>
    <mergeCell ref="N7:N8"/>
    <mergeCell ref="O7:O8"/>
    <mergeCell ref="G7:G8"/>
    <mergeCell ref="J7:J8"/>
    <mergeCell ref="J9:J10"/>
    <mergeCell ref="J12:J14"/>
    <mergeCell ref="K12:K14"/>
    <mergeCell ref="K4:L4"/>
    <mergeCell ref="M4:N4"/>
    <mergeCell ref="O4:P4"/>
    <mergeCell ref="Q4:Q5"/>
    <mergeCell ref="R4:R5"/>
    <mergeCell ref="A4:A5"/>
    <mergeCell ref="B4:B5"/>
    <mergeCell ref="C4:C5"/>
    <mergeCell ref="D4:D5"/>
    <mergeCell ref="E4:E5"/>
    <mergeCell ref="F4:F5"/>
    <mergeCell ref="G4:G5"/>
    <mergeCell ref="H4:I4"/>
    <mergeCell ref="J4:J5"/>
    <mergeCell ref="Q7:Q8"/>
    <mergeCell ref="R7:R8"/>
    <mergeCell ref="P7:P8"/>
    <mergeCell ref="A7:A8"/>
    <mergeCell ref="B7:B8"/>
    <mergeCell ref="C7:C8"/>
    <mergeCell ref="D7:D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W50"/>
  <sheetViews>
    <sheetView zoomScale="50" zoomScaleNormal="50" workbookViewId="0">
      <selection activeCell="J50" sqref="J5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6347</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35" x14ac:dyDescent="0.25">
      <c r="A7" s="508">
        <v>1</v>
      </c>
      <c r="B7" s="540">
        <v>1</v>
      </c>
      <c r="C7" s="540">
        <v>4</v>
      </c>
      <c r="D7" s="541">
        <v>5</v>
      </c>
      <c r="E7" s="590" t="s">
        <v>5662</v>
      </c>
      <c r="F7" s="541" t="s">
        <v>5661</v>
      </c>
      <c r="G7" s="541" t="s">
        <v>181</v>
      </c>
      <c r="H7" s="522" t="s">
        <v>1144</v>
      </c>
      <c r="I7" s="509" t="s">
        <v>1302</v>
      </c>
      <c r="J7" s="541" t="s">
        <v>5600</v>
      </c>
      <c r="K7" s="522" t="s">
        <v>124</v>
      </c>
      <c r="L7" s="522"/>
      <c r="M7" s="545">
        <v>2000</v>
      </c>
      <c r="N7" s="545"/>
      <c r="O7" s="545">
        <v>2000</v>
      </c>
      <c r="P7" s="545"/>
      <c r="Q7" s="525" t="s">
        <v>1812</v>
      </c>
      <c r="R7" s="525" t="s">
        <v>5599</v>
      </c>
      <c r="S7" s="519"/>
    </row>
    <row r="8" spans="1:19" s="520" customFormat="1" ht="246.75" customHeight="1" x14ac:dyDescent="0.25">
      <c r="A8" s="540">
        <v>2</v>
      </c>
      <c r="B8" s="540">
        <v>1</v>
      </c>
      <c r="C8" s="540">
        <v>4</v>
      </c>
      <c r="D8" s="541">
        <v>5</v>
      </c>
      <c r="E8" s="590" t="s">
        <v>5508</v>
      </c>
      <c r="F8" s="541" t="s">
        <v>5660</v>
      </c>
      <c r="G8" s="541" t="s">
        <v>181</v>
      </c>
      <c r="H8" s="541" t="s">
        <v>1144</v>
      </c>
      <c r="I8" s="509" t="s">
        <v>1290</v>
      </c>
      <c r="J8" s="541" t="s">
        <v>5600</v>
      </c>
      <c r="K8" s="522" t="s">
        <v>124</v>
      </c>
      <c r="L8" s="522"/>
      <c r="M8" s="545">
        <v>7000</v>
      </c>
      <c r="N8" s="545"/>
      <c r="O8" s="545">
        <v>7000</v>
      </c>
      <c r="P8" s="545"/>
      <c r="Q8" s="525" t="s">
        <v>1812</v>
      </c>
      <c r="R8" s="525" t="s">
        <v>5599</v>
      </c>
      <c r="S8" s="519"/>
    </row>
    <row r="9" spans="1:19" s="520" customFormat="1" ht="149.25" customHeight="1" x14ac:dyDescent="0.25">
      <c r="A9" s="508">
        <v>3</v>
      </c>
      <c r="B9" s="540">
        <v>1</v>
      </c>
      <c r="C9" s="540">
        <v>4</v>
      </c>
      <c r="D9" s="541">
        <v>5</v>
      </c>
      <c r="E9" s="590" t="s">
        <v>5659</v>
      </c>
      <c r="F9" s="541" t="s">
        <v>5658</v>
      </c>
      <c r="G9" s="541" t="s">
        <v>170</v>
      </c>
      <c r="H9" s="522" t="s">
        <v>1144</v>
      </c>
      <c r="I9" s="509" t="s">
        <v>1120</v>
      </c>
      <c r="J9" s="541" t="s">
        <v>5600</v>
      </c>
      <c r="K9" s="522" t="s">
        <v>124</v>
      </c>
      <c r="L9" s="522"/>
      <c r="M9" s="545">
        <v>8000</v>
      </c>
      <c r="N9" s="545"/>
      <c r="O9" s="545">
        <v>8000</v>
      </c>
      <c r="P9" s="545"/>
      <c r="Q9" s="525" t="s">
        <v>1812</v>
      </c>
      <c r="R9" s="525" t="s">
        <v>5599</v>
      </c>
      <c r="S9" s="519"/>
    </row>
    <row r="10" spans="1:19" s="520" customFormat="1" ht="174.75" customHeight="1" x14ac:dyDescent="0.25">
      <c r="A10" s="508">
        <v>4</v>
      </c>
      <c r="B10" s="540">
        <v>1</v>
      </c>
      <c r="C10" s="540">
        <v>4</v>
      </c>
      <c r="D10" s="541">
        <v>5</v>
      </c>
      <c r="E10" s="590" t="s">
        <v>5657</v>
      </c>
      <c r="F10" s="541" t="s">
        <v>5656</v>
      </c>
      <c r="G10" s="541" t="s">
        <v>170</v>
      </c>
      <c r="H10" s="522" t="s">
        <v>1144</v>
      </c>
      <c r="I10" s="509" t="s">
        <v>1380</v>
      </c>
      <c r="J10" s="541" t="s">
        <v>5600</v>
      </c>
      <c r="K10" s="522" t="s">
        <v>124</v>
      </c>
      <c r="L10" s="522"/>
      <c r="M10" s="545">
        <v>5500</v>
      </c>
      <c r="N10" s="545"/>
      <c r="O10" s="545">
        <v>5500</v>
      </c>
      <c r="P10" s="545"/>
      <c r="Q10" s="525" t="s">
        <v>1812</v>
      </c>
      <c r="R10" s="525" t="s">
        <v>5599</v>
      </c>
      <c r="S10" s="519"/>
    </row>
    <row r="11" spans="1:19" s="520" customFormat="1" ht="166.5" customHeight="1" x14ac:dyDescent="0.25">
      <c r="A11" s="508">
        <v>5</v>
      </c>
      <c r="B11" s="540">
        <v>1</v>
      </c>
      <c r="C11" s="540">
        <v>4</v>
      </c>
      <c r="D11" s="541">
        <v>5</v>
      </c>
      <c r="E11" s="590" t="s">
        <v>5655</v>
      </c>
      <c r="F11" s="541" t="s">
        <v>5654</v>
      </c>
      <c r="G11" s="541" t="s">
        <v>181</v>
      </c>
      <c r="H11" s="522" t="s">
        <v>1144</v>
      </c>
      <c r="I11" s="509" t="s">
        <v>1290</v>
      </c>
      <c r="J11" s="541" t="s">
        <v>5600</v>
      </c>
      <c r="K11" s="522" t="s">
        <v>124</v>
      </c>
      <c r="L11" s="522"/>
      <c r="M11" s="545">
        <v>23000</v>
      </c>
      <c r="N11" s="545"/>
      <c r="O11" s="545">
        <v>23000</v>
      </c>
      <c r="P11" s="545"/>
      <c r="Q11" s="525" t="s">
        <v>1812</v>
      </c>
      <c r="R11" s="525" t="s">
        <v>5599</v>
      </c>
      <c r="S11" s="519"/>
    </row>
    <row r="12" spans="1:19" s="520" customFormat="1" ht="154.5" customHeight="1" x14ac:dyDescent="0.25">
      <c r="A12" s="508">
        <v>6</v>
      </c>
      <c r="B12" s="540">
        <v>1</v>
      </c>
      <c r="C12" s="540">
        <v>4</v>
      </c>
      <c r="D12" s="541">
        <v>5</v>
      </c>
      <c r="E12" s="590" t="s">
        <v>5653</v>
      </c>
      <c r="F12" s="541" t="s">
        <v>5652</v>
      </c>
      <c r="G12" s="541" t="s">
        <v>170</v>
      </c>
      <c r="H12" s="522" t="s">
        <v>1144</v>
      </c>
      <c r="I12" s="509" t="s">
        <v>5645</v>
      </c>
      <c r="J12" s="541" t="s">
        <v>5600</v>
      </c>
      <c r="K12" s="522" t="s">
        <v>124</v>
      </c>
      <c r="L12" s="522"/>
      <c r="M12" s="545">
        <v>6600</v>
      </c>
      <c r="N12" s="545"/>
      <c r="O12" s="545">
        <v>6600</v>
      </c>
      <c r="P12" s="545"/>
      <c r="Q12" s="525" t="s">
        <v>1812</v>
      </c>
      <c r="R12" s="525" t="s">
        <v>5599</v>
      </c>
      <c r="S12" s="519"/>
    </row>
    <row r="13" spans="1:19" s="520" customFormat="1" ht="86.25" customHeight="1" x14ac:dyDescent="0.25">
      <c r="A13" s="508">
        <v>7</v>
      </c>
      <c r="B13" s="540">
        <v>1</v>
      </c>
      <c r="C13" s="540">
        <v>4</v>
      </c>
      <c r="D13" s="541">
        <v>5</v>
      </c>
      <c r="E13" s="590" t="s">
        <v>5651</v>
      </c>
      <c r="F13" s="541" t="s">
        <v>5650</v>
      </c>
      <c r="G13" s="541" t="s">
        <v>170</v>
      </c>
      <c r="H13" s="522" t="s">
        <v>1144</v>
      </c>
      <c r="I13" s="509" t="s">
        <v>207</v>
      </c>
      <c r="J13" s="541" t="s">
        <v>5600</v>
      </c>
      <c r="K13" s="522" t="s">
        <v>124</v>
      </c>
      <c r="L13" s="522"/>
      <c r="M13" s="545">
        <v>8500</v>
      </c>
      <c r="N13" s="545"/>
      <c r="O13" s="545">
        <v>8500</v>
      </c>
      <c r="P13" s="545"/>
      <c r="Q13" s="525" t="s">
        <v>1812</v>
      </c>
      <c r="R13" s="525" t="s">
        <v>5599</v>
      </c>
      <c r="S13" s="519"/>
    </row>
    <row r="14" spans="1:19" s="520" customFormat="1" ht="182.25" customHeight="1" x14ac:dyDescent="0.25">
      <c r="A14" s="508">
        <v>8</v>
      </c>
      <c r="B14" s="540">
        <v>1</v>
      </c>
      <c r="C14" s="540">
        <v>4</v>
      </c>
      <c r="D14" s="541">
        <v>5</v>
      </c>
      <c r="E14" s="590" t="s">
        <v>5649</v>
      </c>
      <c r="F14" s="541" t="s">
        <v>5648</v>
      </c>
      <c r="G14" s="541" t="s">
        <v>181</v>
      </c>
      <c r="H14" s="522" t="s">
        <v>1144</v>
      </c>
      <c r="I14" s="509" t="s">
        <v>1126</v>
      </c>
      <c r="J14" s="541" t="s">
        <v>5600</v>
      </c>
      <c r="K14" s="522" t="s">
        <v>124</v>
      </c>
      <c r="L14" s="522"/>
      <c r="M14" s="545">
        <v>37000</v>
      </c>
      <c r="N14" s="545"/>
      <c r="O14" s="545">
        <v>37000</v>
      </c>
      <c r="P14" s="545"/>
      <c r="Q14" s="525" t="s">
        <v>1812</v>
      </c>
      <c r="R14" s="525" t="s">
        <v>5599</v>
      </c>
      <c r="S14" s="519"/>
    </row>
    <row r="15" spans="1:19" s="521" customFormat="1" ht="120" x14ac:dyDescent="0.25">
      <c r="A15" s="508">
        <v>9</v>
      </c>
      <c r="B15" s="540">
        <v>1</v>
      </c>
      <c r="C15" s="540">
        <v>4</v>
      </c>
      <c r="D15" s="541">
        <v>5</v>
      </c>
      <c r="E15" s="590" t="s">
        <v>5647</v>
      </c>
      <c r="F15" s="541" t="s">
        <v>5646</v>
      </c>
      <c r="G15" s="541" t="s">
        <v>170</v>
      </c>
      <c r="H15" s="522" t="s">
        <v>1144</v>
      </c>
      <c r="I15" s="509" t="s">
        <v>5645</v>
      </c>
      <c r="J15" s="541" t="s">
        <v>5600</v>
      </c>
      <c r="K15" s="522" t="s">
        <v>124</v>
      </c>
      <c r="L15" s="522"/>
      <c r="M15" s="545">
        <v>8000</v>
      </c>
      <c r="N15" s="545"/>
      <c r="O15" s="545">
        <v>8000</v>
      </c>
      <c r="P15" s="545"/>
      <c r="Q15" s="525" t="s">
        <v>1812</v>
      </c>
      <c r="R15" s="525" t="s">
        <v>5599</v>
      </c>
    </row>
    <row r="16" spans="1:19" s="493" customFormat="1" ht="21.75" customHeight="1" x14ac:dyDescent="0.25">
      <c r="A16" s="972">
        <v>10</v>
      </c>
      <c r="B16" s="972">
        <v>1</v>
      </c>
      <c r="C16" s="972">
        <v>4</v>
      </c>
      <c r="D16" s="978">
        <v>5</v>
      </c>
      <c r="E16" s="978" t="s">
        <v>5644</v>
      </c>
      <c r="F16" s="978" t="s">
        <v>5643</v>
      </c>
      <c r="G16" s="1283" t="s">
        <v>5642</v>
      </c>
      <c r="H16" s="593" t="s">
        <v>170</v>
      </c>
      <c r="I16" s="583">
        <v>5</v>
      </c>
      <c r="J16" s="978" t="s">
        <v>5641</v>
      </c>
      <c r="K16" s="1286" t="s">
        <v>124</v>
      </c>
      <c r="L16" s="1475"/>
      <c r="M16" s="989">
        <v>48161.5</v>
      </c>
      <c r="N16" s="1475"/>
      <c r="O16" s="989">
        <v>40161.5</v>
      </c>
      <c r="P16" s="1475"/>
      <c r="Q16" s="1286" t="s">
        <v>5640</v>
      </c>
      <c r="R16" s="1286" t="s">
        <v>5639</v>
      </c>
      <c r="S16" s="492"/>
    </row>
    <row r="17" spans="1:19" s="493" customFormat="1" ht="29.25" customHeight="1" x14ac:dyDescent="0.25">
      <c r="A17" s="1091"/>
      <c r="B17" s="1091"/>
      <c r="C17" s="1091"/>
      <c r="D17" s="995"/>
      <c r="E17" s="995"/>
      <c r="F17" s="995"/>
      <c r="G17" s="1284"/>
      <c r="H17" s="593" t="s">
        <v>1351</v>
      </c>
      <c r="I17" s="583">
        <v>26</v>
      </c>
      <c r="J17" s="995"/>
      <c r="K17" s="1287"/>
      <c r="L17" s="1512"/>
      <c r="M17" s="996"/>
      <c r="N17" s="1512"/>
      <c r="O17" s="996"/>
      <c r="P17" s="1512"/>
      <c r="Q17" s="1287"/>
      <c r="R17" s="1287"/>
      <c r="S17" s="492"/>
    </row>
    <row r="18" spans="1:19" s="493" customFormat="1" ht="21.75" customHeight="1" x14ac:dyDescent="0.25">
      <c r="A18" s="1091"/>
      <c r="B18" s="1091"/>
      <c r="C18" s="1091"/>
      <c r="D18" s="995"/>
      <c r="E18" s="995"/>
      <c r="F18" s="995"/>
      <c r="G18" s="1284"/>
      <c r="H18" s="593" t="s">
        <v>181</v>
      </c>
      <c r="I18" s="583">
        <v>1</v>
      </c>
      <c r="J18" s="995"/>
      <c r="K18" s="1287"/>
      <c r="L18" s="1512"/>
      <c r="M18" s="996"/>
      <c r="N18" s="1512"/>
      <c r="O18" s="996"/>
      <c r="P18" s="1512"/>
      <c r="Q18" s="1287"/>
      <c r="R18" s="1287"/>
      <c r="S18" s="492"/>
    </row>
    <row r="19" spans="1:19" s="493" customFormat="1" ht="48.75" customHeight="1" x14ac:dyDescent="0.25">
      <c r="A19" s="1091"/>
      <c r="B19" s="1091"/>
      <c r="C19" s="1091"/>
      <c r="D19" s="995"/>
      <c r="E19" s="995"/>
      <c r="F19" s="995"/>
      <c r="G19" s="1284"/>
      <c r="H19" s="593" t="s">
        <v>155</v>
      </c>
      <c r="I19" s="583">
        <v>25</v>
      </c>
      <c r="J19" s="995"/>
      <c r="K19" s="1287"/>
      <c r="L19" s="1512"/>
      <c r="M19" s="996"/>
      <c r="N19" s="1512"/>
      <c r="O19" s="996"/>
      <c r="P19" s="1512"/>
      <c r="Q19" s="1287"/>
      <c r="R19" s="1287"/>
      <c r="S19" s="492"/>
    </row>
    <row r="20" spans="1:19" s="493" customFormat="1" ht="30" customHeight="1" x14ac:dyDescent="0.25">
      <c r="A20" s="1091"/>
      <c r="B20" s="1091"/>
      <c r="C20" s="1091"/>
      <c r="D20" s="995"/>
      <c r="E20" s="995"/>
      <c r="F20" s="995"/>
      <c r="G20" s="1284"/>
      <c r="H20" s="593" t="s">
        <v>79</v>
      </c>
      <c r="I20" s="583">
        <v>1</v>
      </c>
      <c r="J20" s="995"/>
      <c r="K20" s="1287"/>
      <c r="L20" s="1512"/>
      <c r="M20" s="996"/>
      <c r="N20" s="1512"/>
      <c r="O20" s="996"/>
      <c r="P20" s="1512"/>
      <c r="Q20" s="1287"/>
      <c r="R20" s="1287"/>
      <c r="S20" s="492"/>
    </row>
    <row r="21" spans="1:19" s="493" customFormat="1" ht="45.75" customHeight="1" x14ac:dyDescent="0.25">
      <c r="A21" s="973"/>
      <c r="B21" s="973"/>
      <c r="C21" s="973"/>
      <c r="D21" s="979"/>
      <c r="E21" s="979"/>
      <c r="F21" s="979"/>
      <c r="G21" s="1285"/>
      <c r="H21" s="592" t="s">
        <v>1422</v>
      </c>
      <c r="I21" s="591" t="s">
        <v>5638</v>
      </c>
      <c r="J21" s="979"/>
      <c r="K21" s="1288"/>
      <c r="L21" s="1476"/>
      <c r="M21" s="990"/>
      <c r="N21" s="1476"/>
      <c r="O21" s="990"/>
      <c r="P21" s="1476"/>
      <c r="Q21" s="1288"/>
      <c r="R21" s="1288"/>
      <c r="S21" s="492"/>
    </row>
    <row r="22" spans="1:19" s="520" customFormat="1" ht="242.25" customHeight="1" x14ac:dyDescent="0.25">
      <c r="A22" s="540">
        <v>11</v>
      </c>
      <c r="B22" s="540">
        <v>1</v>
      </c>
      <c r="C22" s="540">
        <v>4</v>
      </c>
      <c r="D22" s="541">
        <v>5</v>
      </c>
      <c r="E22" s="541" t="s">
        <v>5637</v>
      </c>
      <c r="F22" s="541" t="s">
        <v>5636</v>
      </c>
      <c r="G22" s="541" t="s">
        <v>181</v>
      </c>
      <c r="H22" s="522" t="s">
        <v>165</v>
      </c>
      <c r="I22" s="531">
        <v>40</v>
      </c>
      <c r="J22" s="541" t="s">
        <v>5635</v>
      </c>
      <c r="K22" s="522"/>
      <c r="L22" s="522" t="s">
        <v>124</v>
      </c>
      <c r="M22" s="544"/>
      <c r="N22" s="544">
        <v>30000</v>
      </c>
      <c r="O22" s="544"/>
      <c r="P22" s="544">
        <v>30000</v>
      </c>
      <c r="Q22" s="541" t="s">
        <v>1812</v>
      </c>
      <c r="R22" s="541" t="s">
        <v>5599</v>
      </c>
      <c r="S22" s="519"/>
    </row>
    <row r="23" spans="1:19" s="520" customFormat="1" ht="148.5" customHeight="1" x14ac:dyDescent="0.25">
      <c r="A23" s="540">
        <v>12</v>
      </c>
      <c r="B23" s="540">
        <v>1</v>
      </c>
      <c r="C23" s="540">
        <v>4</v>
      </c>
      <c r="D23" s="541">
        <v>2</v>
      </c>
      <c r="E23" s="541" t="s">
        <v>5634</v>
      </c>
      <c r="F23" s="541" t="s">
        <v>5633</v>
      </c>
      <c r="G23" s="541" t="s">
        <v>170</v>
      </c>
      <c r="H23" s="522" t="s">
        <v>165</v>
      </c>
      <c r="I23" s="531">
        <v>65</v>
      </c>
      <c r="J23" s="541" t="s">
        <v>5600</v>
      </c>
      <c r="K23" s="522"/>
      <c r="L23" s="522" t="s">
        <v>124</v>
      </c>
      <c r="M23" s="544"/>
      <c r="N23" s="544">
        <v>9341.09</v>
      </c>
      <c r="O23" s="544"/>
      <c r="P23" s="544">
        <v>9341.09</v>
      </c>
      <c r="Q23" s="541" t="s">
        <v>1812</v>
      </c>
      <c r="R23" s="541" t="s">
        <v>5599</v>
      </c>
      <c r="S23" s="519"/>
    </row>
    <row r="24" spans="1:19" s="520" customFormat="1" ht="157.5" customHeight="1" x14ac:dyDescent="0.25">
      <c r="A24" s="540">
        <v>13</v>
      </c>
      <c r="B24" s="540">
        <v>1</v>
      </c>
      <c r="C24" s="540">
        <v>4</v>
      </c>
      <c r="D24" s="541">
        <v>2</v>
      </c>
      <c r="E24" s="541" t="s">
        <v>5632</v>
      </c>
      <c r="F24" s="541" t="s">
        <v>5631</v>
      </c>
      <c r="G24" s="541" t="s">
        <v>170</v>
      </c>
      <c r="H24" s="522" t="s">
        <v>165</v>
      </c>
      <c r="I24" s="531">
        <v>65</v>
      </c>
      <c r="J24" s="541" t="s">
        <v>5600</v>
      </c>
      <c r="K24" s="522"/>
      <c r="L24" s="522" t="s">
        <v>124</v>
      </c>
      <c r="M24" s="544"/>
      <c r="N24" s="544">
        <v>9341.09</v>
      </c>
      <c r="O24" s="544"/>
      <c r="P24" s="544">
        <v>9341.09</v>
      </c>
      <c r="Q24" s="541" t="s">
        <v>1812</v>
      </c>
      <c r="R24" s="541" t="s">
        <v>5599</v>
      </c>
      <c r="S24" s="519"/>
    </row>
    <row r="25" spans="1:19" s="520" customFormat="1" ht="105.75" customHeight="1" x14ac:dyDescent="0.25">
      <c r="A25" s="540">
        <v>14</v>
      </c>
      <c r="B25" s="540">
        <v>1</v>
      </c>
      <c r="C25" s="540">
        <v>4</v>
      </c>
      <c r="D25" s="541">
        <v>2</v>
      </c>
      <c r="E25" s="541" t="s">
        <v>5630</v>
      </c>
      <c r="F25" s="541" t="s">
        <v>5629</v>
      </c>
      <c r="G25" s="541" t="s">
        <v>170</v>
      </c>
      <c r="H25" s="522" t="s">
        <v>165</v>
      </c>
      <c r="I25" s="531">
        <v>60</v>
      </c>
      <c r="J25" s="541" t="s">
        <v>5600</v>
      </c>
      <c r="K25" s="522"/>
      <c r="L25" s="522" t="s">
        <v>124</v>
      </c>
      <c r="M25" s="544"/>
      <c r="N25" s="544">
        <v>8961</v>
      </c>
      <c r="O25" s="544"/>
      <c r="P25" s="544">
        <v>8961</v>
      </c>
      <c r="Q25" s="541" t="s">
        <v>1812</v>
      </c>
      <c r="R25" s="541" t="s">
        <v>5599</v>
      </c>
      <c r="S25" s="519"/>
    </row>
    <row r="26" spans="1:19" s="520" customFormat="1" ht="90" customHeight="1" x14ac:dyDescent="0.25">
      <c r="A26" s="540">
        <v>15</v>
      </c>
      <c r="B26" s="540">
        <v>1</v>
      </c>
      <c r="C26" s="540">
        <v>4</v>
      </c>
      <c r="D26" s="541">
        <v>2</v>
      </c>
      <c r="E26" s="541" t="s">
        <v>5628</v>
      </c>
      <c r="F26" s="541" t="s">
        <v>5627</v>
      </c>
      <c r="G26" s="541" t="s">
        <v>170</v>
      </c>
      <c r="H26" s="522" t="s">
        <v>165</v>
      </c>
      <c r="I26" s="531">
        <v>70</v>
      </c>
      <c r="J26" s="541" t="s">
        <v>5600</v>
      </c>
      <c r="K26" s="522"/>
      <c r="L26" s="522" t="s">
        <v>124</v>
      </c>
      <c r="M26" s="544"/>
      <c r="N26" s="544">
        <v>10060.34</v>
      </c>
      <c r="O26" s="544"/>
      <c r="P26" s="544">
        <v>10060.34</v>
      </c>
      <c r="Q26" s="541" t="s">
        <v>1812</v>
      </c>
      <c r="R26" s="541" t="s">
        <v>5599</v>
      </c>
      <c r="S26" s="519"/>
    </row>
    <row r="27" spans="1:19" s="520" customFormat="1" ht="88.5" customHeight="1" x14ac:dyDescent="0.25">
      <c r="A27" s="963">
        <v>16</v>
      </c>
      <c r="B27" s="963">
        <v>1</v>
      </c>
      <c r="C27" s="963">
        <v>4</v>
      </c>
      <c r="D27" s="964">
        <v>5</v>
      </c>
      <c r="E27" s="964" t="s">
        <v>5626</v>
      </c>
      <c r="F27" s="964" t="s">
        <v>5625</v>
      </c>
      <c r="G27" s="964" t="s">
        <v>170</v>
      </c>
      <c r="H27" s="522" t="s">
        <v>1155</v>
      </c>
      <c r="I27" s="531">
        <v>3</v>
      </c>
      <c r="J27" s="964" t="s">
        <v>5600</v>
      </c>
      <c r="K27" s="980"/>
      <c r="L27" s="1414" t="s">
        <v>124</v>
      </c>
      <c r="M27" s="1175"/>
      <c r="N27" s="1175">
        <v>12008.92</v>
      </c>
      <c r="O27" s="1175"/>
      <c r="P27" s="1175">
        <v>12008.92</v>
      </c>
      <c r="Q27" s="964" t="s">
        <v>1812</v>
      </c>
      <c r="R27" s="969" t="s">
        <v>5599</v>
      </c>
      <c r="S27" s="519"/>
    </row>
    <row r="28" spans="1:19" s="520" customFormat="1" ht="137.25" customHeight="1" x14ac:dyDescent="0.25">
      <c r="A28" s="963"/>
      <c r="B28" s="963"/>
      <c r="C28" s="963"/>
      <c r="D28" s="964"/>
      <c r="E28" s="964"/>
      <c r="F28" s="964"/>
      <c r="G28" s="964"/>
      <c r="H28" s="522" t="s">
        <v>5624</v>
      </c>
      <c r="I28" s="531">
        <v>60</v>
      </c>
      <c r="J28" s="964"/>
      <c r="K28" s="980"/>
      <c r="L28" s="1414"/>
      <c r="M28" s="1175"/>
      <c r="N28" s="1175"/>
      <c r="O28" s="1175"/>
      <c r="P28" s="1175"/>
      <c r="Q28" s="964"/>
      <c r="R28" s="971"/>
      <c r="S28" s="519"/>
    </row>
    <row r="29" spans="1:19" s="520" customFormat="1" ht="141.75" customHeight="1" x14ac:dyDescent="0.25">
      <c r="A29" s="540">
        <v>17</v>
      </c>
      <c r="B29" s="540">
        <v>1</v>
      </c>
      <c r="C29" s="540">
        <v>4</v>
      </c>
      <c r="D29" s="541">
        <v>2</v>
      </c>
      <c r="E29" s="541" t="s">
        <v>5623</v>
      </c>
      <c r="F29" s="541" t="s">
        <v>5622</v>
      </c>
      <c r="G29" s="541" t="s">
        <v>181</v>
      </c>
      <c r="H29" s="659" t="s">
        <v>767</v>
      </c>
      <c r="I29" s="531">
        <v>45</v>
      </c>
      <c r="J29" s="541" t="s">
        <v>5600</v>
      </c>
      <c r="K29" s="522"/>
      <c r="L29" s="522" t="s">
        <v>124</v>
      </c>
      <c r="M29" s="544"/>
      <c r="N29" s="544">
        <v>139735.79999999999</v>
      </c>
      <c r="O29" s="544"/>
      <c r="P29" s="544">
        <v>139735.79999999999</v>
      </c>
      <c r="Q29" s="541" t="s">
        <v>1812</v>
      </c>
      <c r="R29" s="541" t="s">
        <v>5599</v>
      </c>
      <c r="S29" s="519"/>
    </row>
    <row r="30" spans="1:19" s="520" customFormat="1" ht="118.5" customHeight="1" x14ac:dyDescent="0.25">
      <c r="A30" s="841">
        <v>18</v>
      </c>
      <c r="B30" s="841">
        <v>1</v>
      </c>
      <c r="C30" s="841">
        <v>4</v>
      </c>
      <c r="D30" s="842">
        <v>5</v>
      </c>
      <c r="E30" s="842" t="s">
        <v>5621</v>
      </c>
      <c r="F30" s="842" t="s">
        <v>5620</v>
      </c>
      <c r="G30" s="842" t="s">
        <v>181</v>
      </c>
      <c r="H30" s="850" t="s">
        <v>767</v>
      </c>
      <c r="I30" s="531">
        <v>90</v>
      </c>
      <c r="J30" s="842" t="s">
        <v>5600</v>
      </c>
      <c r="K30" s="850"/>
      <c r="L30" s="850" t="s">
        <v>124</v>
      </c>
      <c r="M30" s="859"/>
      <c r="N30" s="859">
        <v>63884.98</v>
      </c>
      <c r="O30" s="859"/>
      <c r="P30" s="859">
        <f>N30</f>
        <v>63884.98</v>
      </c>
      <c r="Q30" s="842" t="s">
        <v>1812</v>
      </c>
      <c r="R30" s="842" t="s">
        <v>5599</v>
      </c>
      <c r="S30" s="519"/>
    </row>
    <row r="31" spans="1:19" s="520" customFormat="1" ht="159" customHeight="1" x14ac:dyDescent="0.25">
      <c r="A31" s="540">
        <v>19</v>
      </c>
      <c r="B31" s="540">
        <v>1</v>
      </c>
      <c r="C31" s="540">
        <v>4</v>
      </c>
      <c r="D31" s="541">
        <v>5</v>
      </c>
      <c r="E31" s="541" t="s">
        <v>5619</v>
      </c>
      <c r="F31" s="541" t="s">
        <v>5618</v>
      </c>
      <c r="G31" s="541" t="s">
        <v>5617</v>
      </c>
      <c r="H31" s="522" t="s">
        <v>5616</v>
      </c>
      <c r="I31" s="531">
        <v>4</v>
      </c>
      <c r="J31" s="541" t="s">
        <v>5600</v>
      </c>
      <c r="K31" s="522"/>
      <c r="L31" s="522" t="s">
        <v>124</v>
      </c>
      <c r="M31" s="544"/>
      <c r="N31" s="544">
        <v>10551.76</v>
      </c>
      <c r="O31" s="544"/>
      <c r="P31" s="544">
        <v>10551.76</v>
      </c>
      <c r="Q31" s="541" t="s">
        <v>1812</v>
      </c>
      <c r="R31" s="541" t="s">
        <v>5599</v>
      </c>
      <c r="S31" s="519"/>
    </row>
    <row r="32" spans="1:19" s="493" customFormat="1" ht="37.5" customHeight="1" x14ac:dyDescent="0.25">
      <c r="A32" s="972">
        <v>20</v>
      </c>
      <c r="B32" s="972">
        <v>1</v>
      </c>
      <c r="C32" s="978">
        <v>4</v>
      </c>
      <c r="D32" s="972">
        <v>5</v>
      </c>
      <c r="E32" s="1473" t="s">
        <v>5615</v>
      </c>
      <c r="F32" s="969" t="s">
        <v>5614</v>
      </c>
      <c r="G32" s="978" t="s">
        <v>4203</v>
      </c>
      <c r="H32" s="541" t="s">
        <v>1810</v>
      </c>
      <c r="I32" s="509" t="s">
        <v>1235</v>
      </c>
      <c r="J32" s="969" t="s">
        <v>5613</v>
      </c>
      <c r="K32" s="1286"/>
      <c r="L32" s="1286" t="s">
        <v>124</v>
      </c>
      <c r="M32" s="1061"/>
      <c r="N32" s="1049">
        <v>54800</v>
      </c>
      <c r="O32" s="1061"/>
      <c r="P32" s="1049">
        <v>48800</v>
      </c>
      <c r="Q32" s="978" t="s">
        <v>5612</v>
      </c>
      <c r="R32" s="975" t="s">
        <v>5611</v>
      </c>
    </row>
    <row r="33" spans="1:75" s="493" customFormat="1" ht="37.5" customHeight="1" x14ac:dyDescent="0.25">
      <c r="A33" s="1091"/>
      <c r="B33" s="1091"/>
      <c r="C33" s="995"/>
      <c r="D33" s="1091"/>
      <c r="E33" s="1058"/>
      <c r="F33" s="970"/>
      <c r="G33" s="979"/>
      <c r="H33" s="563" t="s">
        <v>165</v>
      </c>
      <c r="I33" s="669" t="s">
        <v>1120</v>
      </c>
      <c r="J33" s="970"/>
      <c r="K33" s="1287"/>
      <c r="L33" s="1287"/>
      <c r="M33" s="1062"/>
      <c r="N33" s="1050"/>
      <c r="O33" s="1062"/>
      <c r="P33" s="1050"/>
      <c r="Q33" s="995"/>
      <c r="R33" s="975"/>
    </row>
    <row r="34" spans="1:75" s="493" customFormat="1" ht="37.5" customHeight="1" x14ac:dyDescent="0.25">
      <c r="A34" s="1091"/>
      <c r="B34" s="1091"/>
      <c r="C34" s="995"/>
      <c r="D34" s="1091"/>
      <c r="E34" s="1058"/>
      <c r="F34" s="970"/>
      <c r="G34" s="978" t="s">
        <v>4161</v>
      </c>
      <c r="H34" s="542" t="s">
        <v>1330</v>
      </c>
      <c r="I34" s="524" t="s">
        <v>204</v>
      </c>
      <c r="J34" s="970"/>
      <c r="K34" s="1287"/>
      <c r="L34" s="1287"/>
      <c r="M34" s="1062"/>
      <c r="N34" s="1050"/>
      <c r="O34" s="1062"/>
      <c r="P34" s="1050"/>
      <c r="Q34" s="995"/>
      <c r="R34" s="975"/>
    </row>
    <row r="35" spans="1:75" s="493" customFormat="1" ht="33" customHeight="1" x14ac:dyDescent="0.25">
      <c r="A35" s="1091"/>
      <c r="B35" s="1091"/>
      <c r="C35" s="995"/>
      <c r="D35" s="1091"/>
      <c r="E35" s="1058"/>
      <c r="F35" s="970"/>
      <c r="G35" s="979"/>
      <c r="H35" s="563" t="s">
        <v>165</v>
      </c>
      <c r="I35" s="669" t="s">
        <v>1126</v>
      </c>
      <c r="J35" s="970"/>
      <c r="K35" s="1287"/>
      <c r="L35" s="1287"/>
      <c r="M35" s="1062"/>
      <c r="N35" s="1050"/>
      <c r="O35" s="1062"/>
      <c r="P35" s="1050"/>
      <c r="Q35" s="995"/>
      <c r="R35" s="975"/>
    </row>
    <row r="36" spans="1:75" s="677" customFormat="1" ht="35.25" customHeight="1" x14ac:dyDescent="0.25">
      <c r="A36" s="1091"/>
      <c r="B36" s="1091"/>
      <c r="C36" s="995"/>
      <c r="D36" s="1091"/>
      <c r="E36" s="1058"/>
      <c r="F36" s="970"/>
      <c r="G36" s="491" t="s">
        <v>1129</v>
      </c>
      <c r="H36" s="491" t="s">
        <v>231</v>
      </c>
      <c r="I36" s="491">
        <v>1</v>
      </c>
      <c r="J36" s="970"/>
      <c r="K36" s="1287"/>
      <c r="L36" s="1287"/>
      <c r="M36" s="1062"/>
      <c r="N36" s="1050"/>
      <c r="O36" s="1062"/>
      <c r="P36" s="1050"/>
      <c r="Q36" s="995"/>
      <c r="R36" s="9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6"/>
    </row>
    <row r="37" spans="1:75" s="493" customFormat="1" ht="38.25" customHeight="1" x14ac:dyDescent="0.25">
      <c r="A37" s="1091"/>
      <c r="B37" s="1091"/>
      <c r="C37" s="995"/>
      <c r="D37" s="1091"/>
      <c r="E37" s="1058"/>
      <c r="F37" s="970"/>
      <c r="G37" s="564" t="s">
        <v>5610</v>
      </c>
      <c r="H37" s="541" t="s">
        <v>5050</v>
      </c>
      <c r="I37" s="495" t="s">
        <v>39</v>
      </c>
      <c r="J37" s="970"/>
      <c r="K37" s="1287"/>
      <c r="L37" s="1287"/>
      <c r="M37" s="1062"/>
      <c r="N37" s="1050"/>
      <c r="O37" s="1062"/>
      <c r="P37" s="1050"/>
      <c r="Q37" s="995"/>
      <c r="R37" s="975"/>
    </row>
    <row r="38" spans="1:75" s="493" customFormat="1" ht="35.25" customHeight="1" x14ac:dyDescent="0.25">
      <c r="A38" s="1091"/>
      <c r="B38" s="1091"/>
      <c r="C38" s="995"/>
      <c r="D38" s="1091"/>
      <c r="E38" s="1058"/>
      <c r="F38" s="970"/>
      <c r="G38" s="564" t="s">
        <v>5609</v>
      </c>
      <c r="H38" s="541" t="s">
        <v>5050</v>
      </c>
      <c r="I38" s="495" t="s">
        <v>39</v>
      </c>
      <c r="J38" s="970"/>
      <c r="K38" s="1287"/>
      <c r="L38" s="1287"/>
      <c r="M38" s="1062"/>
      <c r="N38" s="1050"/>
      <c r="O38" s="1062"/>
      <c r="P38" s="1050"/>
      <c r="Q38" s="995"/>
      <c r="R38" s="975"/>
    </row>
    <row r="39" spans="1:75" s="493" customFormat="1" ht="34.5" customHeight="1" x14ac:dyDescent="0.25">
      <c r="A39" s="1091"/>
      <c r="B39" s="1091"/>
      <c r="C39" s="995"/>
      <c r="D39" s="1091"/>
      <c r="E39" s="1058"/>
      <c r="F39" s="970"/>
      <c r="G39" s="564" t="s">
        <v>1129</v>
      </c>
      <c r="H39" s="541" t="s">
        <v>5050</v>
      </c>
      <c r="I39" s="495" t="s">
        <v>39</v>
      </c>
      <c r="J39" s="970"/>
      <c r="K39" s="1287"/>
      <c r="L39" s="1287"/>
      <c r="M39" s="1062"/>
      <c r="N39" s="1050"/>
      <c r="O39" s="1062"/>
      <c r="P39" s="1050"/>
      <c r="Q39" s="995"/>
      <c r="R39" s="975"/>
    </row>
    <row r="40" spans="1:75" s="493" customFormat="1" ht="33.75" customHeight="1" x14ac:dyDescent="0.25">
      <c r="A40" s="973"/>
      <c r="B40" s="973"/>
      <c r="C40" s="979"/>
      <c r="D40" s="973"/>
      <c r="E40" s="1474"/>
      <c r="F40" s="971"/>
      <c r="G40" s="564" t="s">
        <v>5608</v>
      </c>
      <c r="H40" s="541" t="s">
        <v>5050</v>
      </c>
      <c r="I40" s="495" t="s">
        <v>1235</v>
      </c>
      <c r="J40" s="971"/>
      <c r="K40" s="1288"/>
      <c r="L40" s="1288"/>
      <c r="M40" s="1063"/>
      <c r="N40" s="1051"/>
      <c r="O40" s="1063"/>
      <c r="P40" s="1051"/>
      <c r="Q40" s="979"/>
      <c r="R40" s="975"/>
    </row>
    <row r="41" spans="1:75" s="493" customFormat="1" ht="49.5" customHeight="1" x14ac:dyDescent="0.25">
      <c r="A41" s="972">
        <v>21</v>
      </c>
      <c r="B41" s="972">
        <v>1</v>
      </c>
      <c r="C41" s="978">
        <v>4</v>
      </c>
      <c r="D41" s="972">
        <v>5</v>
      </c>
      <c r="E41" s="1473" t="s">
        <v>5607</v>
      </c>
      <c r="F41" s="969" t="s">
        <v>5606</v>
      </c>
      <c r="G41" s="978" t="s">
        <v>79</v>
      </c>
      <c r="H41" s="491" t="s">
        <v>1145</v>
      </c>
      <c r="I41" s="491">
        <v>1</v>
      </c>
      <c r="J41" s="978" t="s">
        <v>5605</v>
      </c>
      <c r="K41" s="972"/>
      <c r="L41" s="1286" t="s">
        <v>124</v>
      </c>
      <c r="M41" s="972"/>
      <c r="N41" s="1049">
        <v>36030.199999999997</v>
      </c>
      <c r="O41" s="972"/>
      <c r="P41" s="1049">
        <v>32030.2</v>
      </c>
      <c r="Q41" s="978" t="s">
        <v>5604</v>
      </c>
      <c r="R41" s="978" t="s">
        <v>5603</v>
      </c>
    </row>
    <row r="42" spans="1:75" s="493" customFormat="1" ht="46.5" customHeight="1" x14ac:dyDescent="0.25">
      <c r="A42" s="1091"/>
      <c r="B42" s="1091"/>
      <c r="C42" s="995"/>
      <c r="D42" s="1091"/>
      <c r="E42" s="1058"/>
      <c r="F42" s="970"/>
      <c r="G42" s="979"/>
      <c r="H42" s="564" t="s">
        <v>165</v>
      </c>
      <c r="I42" s="495" t="s">
        <v>1120</v>
      </c>
      <c r="J42" s="995"/>
      <c r="K42" s="1091"/>
      <c r="L42" s="1287"/>
      <c r="M42" s="1091"/>
      <c r="N42" s="1050"/>
      <c r="O42" s="1091"/>
      <c r="P42" s="1050"/>
      <c r="Q42" s="995"/>
      <c r="R42" s="995"/>
    </row>
    <row r="43" spans="1:75" s="493" customFormat="1" ht="42.75" customHeight="1" x14ac:dyDescent="0.25">
      <c r="A43" s="1091"/>
      <c r="B43" s="1091"/>
      <c r="C43" s="995"/>
      <c r="D43" s="1091"/>
      <c r="E43" s="1058"/>
      <c r="F43" s="970"/>
      <c r="G43" s="978" t="s">
        <v>181</v>
      </c>
      <c r="H43" s="564" t="s">
        <v>118</v>
      </c>
      <c r="I43" s="495" t="s">
        <v>39</v>
      </c>
      <c r="J43" s="995"/>
      <c r="K43" s="1091"/>
      <c r="L43" s="1287"/>
      <c r="M43" s="1091"/>
      <c r="N43" s="1050"/>
      <c r="O43" s="1091"/>
      <c r="P43" s="1050"/>
      <c r="Q43" s="995"/>
      <c r="R43" s="995"/>
    </row>
    <row r="44" spans="1:75" s="493" customFormat="1" ht="45.75" customHeight="1" x14ac:dyDescent="0.25">
      <c r="A44" s="973"/>
      <c r="B44" s="973"/>
      <c r="C44" s="979"/>
      <c r="D44" s="973"/>
      <c r="E44" s="1474"/>
      <c r="F44" s="971"/>
      <c r="G44" s="979"/>
      <c r="H44" s="564" t="s">
        <v>165</v>
      </c>
      <c r="I44" s="495" t="s">
        <v>1120</v>
      </c>
      <c r="J44" s="979"/>
      <c r="K44" s="973"/>
      <c r="L44" s="1288"/>
      <c r="M44" s="973"/>
      <c r="N44" s="1051"/>
      <c r="O44" s="973"/>
      <c r="P44" s="1051"/>
      <c r="Q44" s="979"/>
      <c r="R44" s="979"/>
    </row>
    <row r="45" spans="1:75" s="493" customFormat="1" ht="106.5" customHeight="1" x14ac:dyDescent="0.25">
      <c r="A45" s="847">
        <v>22</v>
      </c>
      <c r="B45" s="847">
        <v>1</v>
      </c>
      <c r="C45" s="848">
        <v>4</v>
      </c>
      <c r="D45" s="847">
        <v>5</v>
      </c>
      <c r="E45" s="882" t="s">
        <v>5602</v>
      </c>
      <c r="F45" s="842" t="s">
        <v>5601</v>
      </c>
      <c r="G45" s="848" t="s">
        <v>181</v>
      </c>
      <c r="H45" s="848" t="s">
        <v>165</v>
      </c>
      <c r="I45" s="495" t="s">
        <v>1290</v>
      </c>
      <c r="J45" s="842" t="s">
        <v>5600</v>
      </c>
      <c r="K45" s="847"/>
      <c r="L45" s="852" t="s">
        <v>52</v>
      </c>
      <c r="M45" s="847"/>
      <c r="N45" s="851">
        <v>25284.82</v>
      </c>
      <c r="O45" s="847"/>
      <c r="P45" s="851">
        <f>N45</f>
        <v>25284.82</v>
      </c>
      <c r="Q45" s="842" t="s">
        <v>1812</v>
      </c>
      <c r="R45" s="842" t="s">
        <v>5599</v>
      </c>
    </row>
    <row r="48" spans="1:75" x14ac:dyDescent="0.25">
      <c r="L48" s="521"/>
      <c r="M48" s="1110" t="s">
        <v>262</v>
      </c>
      <c r="N48" s="1110"/>
      <c r="O48" s="1109" t="s">
        <v>263</v>
      </c>
      <c r="P48" s="1271"/>
    </row>
    <row r="49" spans="12:16" x14ac:dyDescent="0.25">
      <c r="L49" s="521"/>
      <c r="M49" s="644" t="s">
        <v>264</v>
      </c>
      <c r="N49" s="574" t="s">
        <v>265</v>
      </c>
      <c r="O49" s="572" t="s">
        <v>264</v>
      </c>
      <c r="P49" s="558" t="s">
        <v>265</v>
      </c>
    </row>
    <row r="50" spans="12:16" x14ac:dyDescent="0.25">
      <c r="M50" s="539">
        <v>19</v>
      </c>
      <c r="N50" s="538">
        <v>424769.8</v>
      </c>
      <c r="O50" s="537">
        <v>3</v>
      </c>
      <c r="P50" s="538">
        <v>120991.7</v>
      </c>
    </row>
  </sheetData>
  <mergeCells count="82">
    <mergeCell ref="M48:N48"/>
    <mergeCell ref="O48:P48"/>
    <mergeCell ref="O41:O44"/>
    <mergeCell ref="P41:P44"/>
    <mergeCell ref="Q41:Q44"/>
    <mergeCell ref="A41:A44"/>
    <mergeCell ref="B41:B44"/>
    <mergeCell ref="C41:C44"/>
    <mergeCell ref="D41:D44"/>
    <mergeCell ref="E41:E44"/>
    <mergeCell ref="P32:P40"/>
    <mergeCell ref="Q32:Q40"/>
    <mergeCell ref="R32:R40"/>
    <mergeCell ref="G34:G35"/>
    <mergeCell ref="F41:F44"/>
    <mergeCell ref="G43:G44"/>
    <mergeCell ref="G41:G42"/>
    <mergeCell ref="J41:J44"/>
    <mergeCell ref="K41:K44"/>
    <mergeCell ref="L41:L44"/>
    <mergeCell ref="M41:M44"/>
    <mergeCell ref="N41:N44"/>
    <mergeCell ref="R41:R44"/>
    <mergeCell ref="P27:P28"/>
    <mergeCell ref="Q27:Q28"/>
    <mergeCell ref="R27:R28"/>
    <mergeCell ref="A32:A40"/>
    <mergeCell ref="B32:B40"/>
    <mergeCell ref="C32:C40"/>
    <mergeCell ref="D32:D40"/>
    <mergeCell ref="E32:E40"/>
    <mergeCell ref="F32:F40"/>
    <mergeCell ref="G32:G33"/>
    <mergeCell ref="J32:J40"/>
    <mergeCell ref="K32:K40"/>
    <mergeCell ref="L32:L40"/>
    <mergeCell ref="M32:M40"/>
    <mergeCell ref="N32:N40"/>
    <mergeCell ref="O32:O40"/>
    <mergeCell ref="P16:P21"/>
    <mergeCell ref="Q16:Q21"/>
    <mergeCell ref="R16:R21"/>
    <mergeCell ref="A27:A28"/>
    <mergeCell ref="B27:B28"/>
    <mergeCell ref="C27:C28"/>
    <mergeCell ref="D27:D28"/>
    <mergeCell ref="E27:E28"/>
    <mergeCell ref="F27:F28"/>
    <mergeCell ref="G27:G28"/>
    <mergeCell ref="J27:J28"/>
    <mergeCell ref="K27:K28"/>
    <mergeCell ref="L27:L28"/>
    <mergeCell ref="M27:M28"/>
    <mergeCell ref="N27:N28"/>
    <mergeCell ref="O27:O28"/>
    <mergeCell ref="O4:P4"/>
    <mergeCell ref="Q4:Q5"/>
    <mergeCell ref="R4:R5"/>
    <mergeCell ref="A16:A21"/>
    <mergeCell ref="B16:B21"/>
    <mergeCell ref="C16:C21"/>
    <mergeCell ref="D16:D21"/>
    <mergeCell ref="E16:E21"/>
    <mergeCell ref="F16:F21"/>
    <mergeCell ref="G16:G21"/>
    <mergeCell ref="J16:J21"/>
    <mergeCell ref="K16:K21"/>
    <mergeCell ref="L16:L21"/>
    <mergeCell ref="M16:M21"/>
    <mergeCell ref="N16:N21"/>
    <mergeCell ref="O16:O21"/>
    <mergeCell ref="G4:G5"/>
    <mergeCell ref="H4:I4"/>
    <mergeCell ref="J4:J5"/>
    <mergeCell ref="K4:L4"/>
    <mergeCell ref="M4:N4"/>
    <mergeCell ref="F4:F5"/>
    <mergeCell ref="A4:A5"/>
    <mergeCell ref="B4:B5"/>
    <mergeCell ref="C4:C5"/>
    <mergeCell ref="D4:D5"/>
    <mergeCell ref="E4:E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32"/>
  <sheetViews>
    <sheetView topLeftCell="F1" zoomScale="70" zoomScaleNormal="70" workbookViewId="0">
      <selection activeCell="K48" sqref="K48"/>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6348</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83.75" customHeight="1" x14ac:dyDescent="0.25">
      <c r="A7" s="571">
        <v>1</v>
      </c>
      <c r="B7" s="491">
        <v>1</v>
      </c>
      <c r="C7" s="491">
        <v>4</v>
      </c>
      <c r="D7" s="564">
        <v>5</v>
      </c>
      <c r="E7" s="570" t="s">
        <v>5770</v>
      </c>
      <c r="F7" s="564" t="s">
        <v>5769</v>
      </c>
      <c r="G7" s="564" t="s">
        <v>5768</v>
      </c>
      <c r="H7" s="568" t="s">
        <v>5767</v>
      </c>
      <c r="I7" s="495" t="s">
        <v>5766</v>
      </c>
      <c r="J7" s="564" t="s">
        <v>5765</v>
      </c>
      <c r="K7" s="568" t="s">
        <v>5764</v>
      </c>
      <c r="L7" s="568"/>
      <c r="M7" s="569">
        <v>24100</v>
      </c>
      <c r="N7" s="569"/>
      <c r="O7" s="569">
        <v>24100</v>
      </c>
      <c r="P7" s="569"/>
      <c r="Q7" s="564" t="s">
        <v>5692</v>
      </c>
      <c r="R7" s="564" t="s">
        <v>5763</v>
      </c>
      <c r="S7" s="519"/>
    </row>
    <row r="8" spans="1:19" s="520" customFormat="1" ht="188.25" customHeight="1" x14ac:dyDescent="0.25">
      <c r="A8" s="540">
        <v>2</v>
      </c>
      <c r="B8" s="540">
        <v>1</v>
      </c>
      <c r="C8" s="540">
        <v>4</v>
      </c>
      <c r="D8" s="541">
        <v>5</v>
      </c>
      <c r="E8" s="590" t="s">
        <v>5762</v>
      </c>
      <c r="F8" s="541" t="s">
        <v>5761</v>
      </c>
      <c r="G8" s="541" t="s">
        <v>431</v>
      </c>
      <c r="H8" s="522" t="s">
        <v>490</v>
      </c>
      <c r="I8" s="509" t="s">
        <v>1126</v>
      </c>
      <c r="J8" s="541" t="s">
        <v>5524</v>
      </c>
      <c r="K8" s="522" t="s">
        <v>1648</v>
      </c>
      <c r="L8" s="522"/>
      <c r="M8" s="545">
        <v>24216</v>
      </c>
      <c r="N8" s="545"/>
      <c r="O8" s="545">
        <v>20716</v>
      </c>
      <c r="P8" s="545"/>
      <c r="Q8" s="541" t="s">
        <v>5760</v>
      </c>
      <c r="R8" s="541" t="s">
        <v>5759</v>
      </c>
      <c r="S8" s="519"/>
    </row>
    <row r="9" spans="1:19" s="520" customFormat="1" ht="165" customHeight="1" x14ac:dyDescent="0.25">
      <c r="A9" s="508">
        <v>3</v>
      </c>
      <c r="B9" s="540">
        <v>1</v>
      </c>
      <c r="C9" s="540">
        <v>4</v>
      </c>
      <c r="D9" s="541">
        <v>2</v>
      </c>
      <c r="E9" s="590" t="s">
        <v>5758</v>
      </c>
      <c r="F9" s="541" t="s">
        <v>5757</v>
      </c>
      <c r="G9" s="541" t="s">
        <v>5756</v>
      </c>
      <c r="H9" s="522" t="s">
        <v>5755</v>
      </c>
      <c r="I9" s="509" t="s">
        <v>5754</v>
      </c>
      <c r="J9" s="541" t="s">
        <v>5753</v>
      </c>
      <c r="K9" s="522" t="s">
        <v>463</v>
      </c>
      <c r="L9" s="522"/>
      <c r="M9" s="545">
        <v>85000</v>
      </c>
      <c r="N9" s="545"/>
      <c r="O9" s="545">
        <v>85000</v>
      </c>
      <c r="P9" s="545"/>
      <c r="Q9" s="541" t="s">
        <v>5692</v>
      </c>
      <c r="R9" s="541" t="s">
        <v>5744</v>
      </c>
      <c r="S9" s="519"/>
    </row>
    <row r="10" spans="1:19" s="520" customFormat="1" ht="109.5" customHeight="1" x14ac:dyDescent="0.25">
      <c r="A10" s="540">
        <v>4</v>
      </c>
      <c r="B10" s="540">
        <v>1</v>
      </c>
      <c r="C10" s="540">
        <v>4</v>
      </c>
      <c r="D10" s="541">
        <v>5</v>
      </c>
      <c r="E10" s="590" t="s">
        <v>5752</v>
      </c>
      <c r="F10" s="541" t="s">
        <v>5751</v>
      </c>
      <c r="G10" s="541" t="s">
        <v>170</v>
      </c>
      <c r="H10" s="541" t="s">
        <v>165</v>
      </c>
      <c r="I10" s="509" t="s">
        <v>444</v>
      </c>
      <c r="J10" s="541" t="s">
        <v>5750</v>
      </c>
      <c r="K10" s="522" t="s">
        <v>463</v>
      </c>
      <c r="L10" s="522"/>
      <c r="M10" s="545">
        <v>8500</v>
      </c>
      <c r="N10" s="545"/>
      <c r="O10" s="545">
        <v>8500</v>
      </c>
      <c r="P10" s="545"/>
      <c r="Q10" s="541" t="s">
        <v>5692</v>
      </c>
      <c r="R10" s="541" t="s">
        <v>5744</v>
      </c>
      <c r="S10" s="519"/>
    </row>
    <row r="11" spans="1:19" s="520" customFormat="1" ht="159.75" customHeight="1" x14ac:dyDescent="0.25">
      <c r="A11" s="540">
        <v>5</v>
      </c>
      <c r="B11" s="540">
        <v>1</v>
      </c>
      <c r="C11" s="540">
        <v>4</v>
      </c>
      <c r="D11" s="541">
        <v>5</v>
      </c>
      <c r="E11" s="590" t="s">
        <v>5749</v>
      </c>
      <c r="F11" s="541" t="s">
        <v>5748</v>
      </c>
      <c r="G11" s="541" t="s">
        <v>170</v>
      </c>
      <c r="H11" s="541" t="s">
        <v>165</v>
      </c>
      <c r="I11" s="509" t="s">
        <v>1660</v>
      </c>
      <c r="J11" s="541" t="s">
        <v>5669</v>
      </c>
      <c r="K11" s="522" t="s">
        <v>463</v>
      </c>
      <c r="L11" s="522"/>
      <c r="M11" s="545">
        <v>7500</v>
      </c>
      <c r="N11" s="545"/>
      <c r="O11" s="545">
        <v>7500</v>
      </c>
      <c r="P11" s="545"/>
      <c r="Q11" s="541" t="s">
        <v>5692</v>
      </c>
      <c r="R11" s="541" t="s">
        <v>5744</v>
      </c>
    </row>
    <row r="12" spans="1:19" s="520" customFormat="1" ht="108" customHeight="1" x14ac:dyDescent="0.25">
      <c r="A12" s="540">
        <v>6</v>
      </c>
      <c r="B12" s="540">
        <v>1</v>
      </c>
      <c r="C12" s="540">
        <v>4</v>
      </c>
      <c r="D12" s="541">
        <v>2</v>
      </c>
      <c r="E12" s="590" t="s">
        <v>5747</v>
      </c>
      <c r="F12" s="541" t="s">
        <v>5746</v>
      </c>
      <c r="G12" s="541" t="s">
        <v>170</v>
      </c>
      <c r="H12" s="541" t="s">
        <v>165</v>
      </c>
      <c r="I12" s="509" t="s">
        <v>1660</v>
      </c>
      <c r="J12" s="541" t="s">
        <v>5745</v>
      </c>
      <c r="K12" s="522" t="s">
        <v>463</v>
      </c>
      <c r="L12" s="522"/>
      <c r="M12" s="545">
        <v>7500</v>
      </c>
      <c r="N12" s="545"/>
      <c r="O12" s="545">
        <v>7500</v>
      </c>
      <c r="P12" s="545"/>
      <c r="Q12" s="541" t="s">
        <v>5692</v>
      </c>
      <c r="R12" s="541" t="s">
        <v>5744</v>
      </c>
    </row>
    <row r="13" spans="1:19" s="520" customFormat="1" ht="225" customHeight="1" x14ac:dyDescent="0.25">
      <c r="A13" s="508">
        <v>7</v>
      </c>
      <c r="B13" s="540">
        <v>1</v>
      </c>
      <c r="C13" s="540">
        <v>4</v>
      </c>
      <c r="D13" s="541">
        <v>2</v>
      </c>
      <c r="E13" s="590" t="s">
        <v>5743</v>
      </c>
      <c r="F13" s="541" t="s">
        <v>5742</v>
      </c>
      <c r="G13" s="541" t="s">
        <v>5741</v>
      </c>
      <c r="H13" s="522" t="s">
        <v>5740</v>
      </c>
      <c r="I13" s="509" t="s">
        <v>5739</v>
      </c>
      <c r="J13" s="541" t="s">
        <v>5738</v>
      </c>
      <c r="K13" s="522"/>
      <c r="L13" s="522" t="s">
        <v>124</v>
      </c>
      <c r="M13" s="545"/>
      <c r="N13" s="545">
        <v>50000</v>
      </c>
      <c r="O13" s="545"/>
      <c r="P13" s="545">
        <v>50000</v>
      </c>
      <c r="Q13" s="541" t="s">
        <v>5692</v>
      </c>
      <c r="R13" s="541" t="s">
        <v>5663</v>
      </c>
    </row>
    <row r="14" spans="1:19" s="520" customFormat="1" ht="221.25" customHeight="1" x14ac:dyDescent="0.25">
      <c r="A14" s="540">
        <v>8</v>
      </c>
      <c r="B14" s="540">
        <v>1</v>
      </c>
      <c r="C14" s="540">
        <v>4</v>
      </c>
      <c r="D14" s="541">
        <v>5</v>
      </c>
      <c r="E14" s="590" t="s">
        <v>5337</v>
      </c>
      <c r="F14" s="541" t="s">
        <v>5737</v>
      </c>
      <c r="G14" s="541" t="s">
        <v>79</v>
      </c>
      <c r="H14" s="541" t="s">
        <v>5736</v>
      </c>
      <c r="I14" s="509" t="s">
        <v>5735</v>
      </c>
      <c r="J14" s="541" t="s">
        <v>5734</v>
      </c>
      <c r="K14" s="522"/>
      <c r="L14" s="522" t="s">
        <v>124</v>
      </c>
      <c r="M14" s="545"/>
      <c r="N14" s="545">
        <v>35000</v>
      </c>
      <c r="O14" s="545"/>
      <c r="P14" s="545">
        <v>35000</v>
      </c>
      <c r="Q14" s="541" t="s">
        <v>5733</v>
      </c>
      <c r="R14" s="541" t="s">
        <v>5663</v>
      </c>
    </row>
    <row r="15" spans="1:19" s="520" customFormat="1" ht="281.25" customHeight="1" x14ac:dyDescent="0.25">
      <c r="A15" s="540">
        <v>9</v>
      </c>
      <c r="B15" s="540">
        <v>1</v>
      </c>
      <c r="C15" s="540">
        <v>4</v>
      </c>
      <c r="D15" s="541">
        <v>2</v>
      </c>
      <c r="E15" s="590" t="s">
        <v>5732</v>
      </c>
      <c r="F15" s="541" t="s">
        <v>5731</v>
      </c>
      <c r="G15" s="541" t="s">
        <v>5730</v>
      </c>
      <c r="H15" s="541" t="s">
        <v>5729</v>
      </c>
      <c r="I15" s="509" t="s">
        <v>5728</v>
      </c>
      <c r="J15" s="541" t="s">
        <v>5727</v>
      </c>
      <c r="K15" s="522"/>
      <c r="L15" s="522" t="s">
        <v>101</v>
      </c>
      <c r="M15" s="545"/>
      <c r="N15" s="545">
        <v>16000</v>
      </c>
      <c r="O15" s="545"/>
      <c r="P15" s="545">
        <v>16000</v>
      </c>
      <c r="Q15" s="541" t="s">
        <v>5692</v>
      </c>
      <c r="R15" s="541" t="s">
        <v>5663</v>
      </c>
    </row>
    <row r="16" spans="1:19" s="520" customFormat="1" ht="336" customHeight="1" x14ac:dyDescent="0.25">
      <c r="A16" s="540">
        <v>10</v>
      </c>
      <c r="B16" s="540">
        <v>3</v>
      </c>
      <c r="C16" s="540">
        <v>4</v>
      </c>
      <c r="D16" s="541">
        <v>5</v>
      </c>
      <c r="E16" s="590" t="s">
        <v>5726</v>
      </c>
      <c r="F16" s="527" t="s">
        <v>5725</v>
      </c>
      <c r="G16" s="541" t="s">
        <v>181</v>
      </c>
      <c r="H16" s="522" t="s">
        <v>5724</v>
      </c>
      <c r="I16" s="509" t="s">
        <v>5723</v>
      </c>
      <c r="J16" s="541" t="s">
        <v>5722</v>
      </c>
      <c r="K16" s="522"/>
      <c r="L16" s="522" t="s">
        <v>124</v>
      </c>
      <c r="M16" s="545"/>
      <c r="N16" s="545">
        <v>40000</v>
      </c>
      <c r="O16" s="545"/>
      <c r="P16" s="545">
        <v>40000</v>
      </c>
      <c r="Q16" s="541" t="s">
        <v>5692</v>
      </c>
      <c r="R16" s="541" t="s">
        <v>5663</v>
      </c>
    </row>
    <row r="17" spans="1:18" s="520" customFormat="1" ht="244.5" customHeight="1" x14ac:dyDescent="0.25">
      <c r="A17" s="508">
        <v>11</v>
      </c>
      <c r="B17" s="540">
        <v>1</v>
      </c>
      <c r="C17" s="540">
        <v>4</v>
      </c>
      <c r="D17" s="541">
        <v>2</v>
      </c>
      <c r="E17" s="590" t="s">
        <v>5721</v>
      </c>
      <c r="F17" s="541" t="s">
        <v>5720</v>
      </c>
      <c r="G17" s="541" t="s">
        <v>181</v>
      </c>
      <c r="H17" s="522" t="s">
        <v>5719</v>
      </c>
      <c r="I17" s="509" t="s">
        <v>5718</v>
      </c>
      <c r="J17" s="541" t="s">
        <v>5717</v>
      </c>
      <c r="K17" s="522"/>
      <c r="L17" s="522" t="s">
        <v>124</v>
      </c>
      <c r="M17" s="545"/>
      <c r="N17" s="545">
        <v>28000</v>
      </c>
      <c r="O17" s="545"/>
      <c r="P17" s="545">
        <v>28000</v>
      </c>
      <c r="Q17" s="541" t="s">
        <v>5692</v>
      </c>
      <c r="R17" s="541" t="s">
        <v>5663</v>
      </c>
    </row>
    <row r="18" spans="1:18" s="520" customFormat="1" ht="225.75" customHeight="1" x14ac:dyDescent="0.25">
      <c r="A18" s="540">
        <v>12</v>
      </c>
      <c r="B18" s="540">
        <v>5</v>
      </c>
      <c r="C18" s="540">
        <v>4</v>
      </c>
      <c r="D18" s="541" t="s">
        <v>5716</v>
      </c>
      <c r="E18" s="590" t="s">
        <v>5715</v>
      </c>
      <c r="F18" s="541" t="s">
        <v>5714</v>
      </c>
      <c r="G18" s="541" t="s">
        <v>5713</v>
      </c>
      <c r="H18" s="541" t="s">
        <v>5712</v>
      </c>
      <c r="I18" s="509" t="s">
        <v>5711</v>
      </c>
      <c r="J18" s="541" t="s">
        <v>5710</v>
      </c>
      <c r="K18" s="522"/>
      <c r="L18" s="522" t="s">
        <v>5699</v>
      </c>
      <c r="M18" s="545"/>
      <c r="N18" s="545">
        <v>28000</v>
      </c>
      <c r="O18" s="545"/>
      <c r="P18" s="545">
        <v>28000</v>
      </c>
      <c r="Q18" s="541" t="s">
        <v>5692</v>
      </c>
      <c r="R18" s="541" t="s">
        <v>5663</v>
      </c>
    </row>
    <row r="19" spans="1:18" s="520" customFormat="1" ht="212.25" customHeight="1" x14ac:dyDescent="0.25">
      <c r="A19" s="540">
        <v>13</v>
      </c>
      <c r="B19" s="540">
        <v>5</v>
      </c>
      <c r="C19" s="540">
        <v>4</v>
      </c>
      <c r="D19" s="541">
        <v>2</v>
      </c>
      <c r="E19" s="590" t="s">
        <v>5709</v>
      </c>
      <c r="F19" s="541" t="s">
        <v>5708</v>
      </c>
      <c r="G19" s="541" t="s">
        <v>431</v>
      </c>
      <c r="H19" s="541" t="s">
        <v>5707</v>
      </c>
      <c r="I19" s="509" t="s">
        <v>5706</v>
      </c>
      <c r="J19" s="541" t="s">
        <v>5705</v>
      </c>
      <c r="K19" s="522"/>
      <c r="L19" s="522" t="s">
        <v>5699</v>
      </c>
      <c r="M19" s="545"/>
      <c r="N19" s="545">
        <v>24000</v>
      </c>
      <c r="O19" s="545"/>
      <c r="P19" s="545">
        <v>24000</v>
      </c>
      <c r="Q19" s="541" t="s">
        <v>5692</v>
      </c>
      <c r="R19" s="541" t="s">
        <v>5704</v>
      </c>
    </row>
    <row r="20" spans="1:18" s="520" customFormat="1" ht="228.75" customHeight="1" x14ac:dyDescent="0.25">
      <c r="A20" s="540">
        <v>14</v>
      </c>
      <c r="B20" s="540">
        <v>1</v>
      </c>
      <c r="C20" s="540">
        <v>4</v>
      </c>
      <c r="D20" s="541">
        <v>5</v>
      </c>
      <c r="E20" s="590" t="s">
        <v>5703</v>
      </c>
      <c r="F20" s="541" t="s">
        <v>5702</v>
      </c>
      <c r="G20" s="541" t="s">
        <v>170</v>
      </c>
      <c r="H20" s="541" t="s">
        <v>5666</v>
      </c>
      <c r="I20" s="509" t="s">
        <v>5701</v>
      </c>
      <c r="J20" s="541" t="s">
        <v>5700</v>
      </c>
      <c r="K20" s="522"/>
      <c r="L20" s="522" t="s">
        <v>5699</v>
      </c>
      <c r="M20" s="545"/>
      <c r="N20" s="545">
        <v>13000</v>
      </c>
      <c r="O20" s="545"/>
      <c r="P20" s="545">
        <v>13000</v>
      </c>
      <c r="Q20" s="541" t="s">
        <v>5692</v>
      </c>
      <c r="R20" s="541" t="s">
        <v>5663</v>
      </c>
    </row>
    <row r="21" spans="1:18" s="520" customFormat="1" ht="223.5" customHeight="1" x14ac:dyDescent="0.25">
      <c r="A21" s="540">
        <v>15</v>
      </c>
      <c r="B21" s="540">
        <v>1</v>
      </c>
      <c r="C21" s="540">
        <v>4</v>
      </c>
      <c r="D21" s="541">
        <v>5</v>
      </c>
      <c r="E21" s="590" t="s">
        <v>5698</v>
      </c>
      <c r="F21" s="541" t="s">
        <v>5697</v>
      </c>
      <c r="G21" s="541" t="s">
        <v>5696</v>
      </c>
      <c r="H21" s="541" t="s">
        <v>5695</v>
      </c>
      <c r="I21" s="509" t="s">
        <v>5694</v>
      </c>
      <c r="J21" s="541" t="s">
        <v>5693</v>
      </c>
      <c r="K21" s="522"/>
      <c r="L21" s="522" t="s">
        <v>81</v>
      </c>
      <c r="M21" s="545"/>
      <c r="N21" s="545">
        <v>13000</v>
      </c>
      <c r="O21" s="545"/>
      <c r="P21" s="545">
        <v>13000</v>
      </c>
      <c r="Q21" s="541" t="s">
        <v>5692</v>
      </c>
      <c r="R21" s="541" t="s">
        <v>5663</v>
      </c>
    </row>
    <row r="22" spans="1:18" s="493" customFormat="1" ht="138.75" customHeight="1" x14ac:dyDescent="0.25">
      <c r="A22" s="491">
        <v>16</v>
      </c>
      <c r="B22" s="491">
        <v>1</v>
      </c>
      <c r="C22" s="564">
        <v>4</v>
      </c>
      <c r="D22" s="491">
        <v>5</v>
      </c>
      <c r="E22" s="564" t="s">
        <v>5691</v>
      </c>
      <c r="F22" s="542" t="s">
        <v>5690</v>
      </c>
      <c r="G22" s="563" t="s">
        <v>181</v>
      </c>
      <c r="H22" s="542" t="s">
        <v>165</v>
      </c>
      <c r="I22" s="524" t="s">
        <v>5689</v>
      </c>
      <c r="J22" s="542" t="s">
        <v>5688</v>
      </c>
      <c r="K22" s="688"/>
      <c r="L22" s="688" t="s">
        <v>127</v>
      </c>
      <c r="M22" s="683"/>
      <c r="N22" s="683">
        <v>109352.06</v>
      </c>
      <c r="O22" s="683"/>
      <c r="P22" s="683">
        <v>108316.85</v>
      </c>
      <c r="Q22" s="563" t="s">
        <v>5687</v>
      </c>
      <c r="R22" s="542" t="s">
        <v>5686</v>
      </c>
    </row>
    <row r="23" spans="1:18" s="781" customFormat="1" ht="120" customHeight="1" x14ac:dyDescent="0.25">
      <c r="A23" s="846">
        <v>17</v>
      </c>
      <c r="B23" s="846">
        <v>1</v>
      </c>
      <c r="C23" s="846">
        <v>4</v>
      </c>
      <c r="D23" s="846">
        <v>5</v>
      </c>
      <c r="E23" s="930" t="s">
        <v>5685</v>
      </c>
      <c r="F23" s="930" t="s">
        <v>5684</v>
      </c>
      <c r="G23" s="931" t="s">
        <v>5683</v>
      </c>
      <c r="H23" s="930" t="s">
        <v>5677</v>
      </c>
      <c r="I23" s="849" t="s">
        <v>5682</v>
      </c>
      <c r="J23" s="930" t="s">
        <v>5681</v>
      </c>
      <c r="K23" s="931"/>
      <c r="L23" s="931" t="s">
        <v>407</v>
      </c>
      <c r="M23" s="846" t="s">
        <v>1164</v>
      </c>
      <c r="N23" s="855">
        <v>10000</v>
      </c>
      <c r="O23" s="932"/>
      <c r="P23" s="855">
        <v>10000</v>
      </c>
      <c r="Q23" s="931" t="s">
        <v>5664</v>
      </c>
      <c r="R23" s="930" t="s">
        <v>5680</v>
      </c>
    </row>
    <row r="24" spans="1:18" s="493" customFormat="1" ht="221.25" customHeight="1" x14ac:dyDescent="0.25">
      <c r="A24" s="847">
        <v>18</v>
      </c>
      <c r="B24" s="847">
        <v>1</v>
      </c>
      <c r="C24" s="847">
        <v>4</v>
      </c>
      <c r="D24" s="847">
        <v>2</v>
      </c>
      <c r="E24" s="642" t="s">
        <v>5679</v>
      </c>
      <c r="F24" s="642" t="s">
        <v>5678</v>
      </c>
      <c r="G24" s="847" t="s">
        <v>79</v>
      </c>
      <c r="H24" s="642" t="s">
        <v>5677</v>
      </c>
      <c r="I24" s="848" t="s">
        <v>5676</v>
      </c>
      <c r="J24" s="642" t="s">
        <v>5675</v>
      </c>
      <c r="K24" s="145"/>
      <c r="L24" s="847" t="s">
        <v>3744</v>
      </c>
      <c r="M24" s="933"/>
      <c r="N24" s="853">
        <v>45000</v>
      </c>
      <c r="O24" s="145"/>
      <c r="P24" s="853">
        <v>45000</v>
      </c>
      <c r="Q24" s="847" t="s">
        <v>5664</v>
      </c>
      <c r="R24" s="642" t="s">
        <v>5663</v>
      </c>
    </row>
    <row r="25" spans="1:18" s="493" customFormat="1" ht="123.75" customHeight="1" x14ac:dyDescent="0.25">
      <c r="A25" s="847">
        <v>19</v>
      </c>
      <c r="B25" s="847">
        <v>1</v>
      </c>
      <c r="C25" s="847">
        <v>4</v>
      </c>
      <c r="D25" s="847">
        <v>5</v>
      </c>
      <c r="E25" s="642" t="s">
        <v>5674</v>
      </c>
      <c r="F25" s="864" t="s">
        <v>5673</v>
      </c>
      <c r="G25" s="847" t="s">
        <v>5672</v>
      </c>
      <c r="H25" s="642" t="s">
        <v>5666</v>
      </c>
      <c r="I25" s="848" t="s">
        <v>6349</v>
      </c>
      <c r="J25" s="642" t="s">
        <v>5669</v>
      </c>
      <c r="K25" s="145"/>
      <c r="L25" s="848" t="s">
        <v>3744</v>
      </c>
      <c r="M25" s="145"/>
      <c r="N25" s="860">
        <v>7000</v>
      </c>
      <c r="O25" s="934"/>
      <c r="P25" s="853">
        <v>7000</v>
      </c>
      <c r="Q25" s="847" t="s">
        <v>5664</v>
      </c>
      <c r="R25" s="642" t="s">
        <v>5663</v>
      </c>
    </row>
    <row r="26" spans="1:18" s="493" customFormat="1" ht="114" customHeight="1" x14ac:dyDescent="0.25">
      <c r="A26" s="847">
        <v>20</v>
      </c>
      <c r="B26" s="847">
        <v>1</v>
      </c>
      <c r="C26" s="847">
        <v>4</v>
      </c>
      <c r="D26" s="847">
        <v>2</v>
      </c>
      <c r="E26" s="862" t="s">
        <v>5671</v>
      </c>
      <c r="F26" s="642" t="s">
        <v>5670</v>
      </c>
      <c r="G26" s="847" t="s">
        <v>621</v>
      </c>
      <c r="H26" s="642" t="s">
        <v>5666</v>
      </c>
      <c r="I26" s="848" t="s">
        <v>6350</v>
      </c>
      <c r="J26" s="196" t="s">
        <v>5669</v>
      </c>
      <c r="K26" s="145"/>
      <c r="L26" s="847" t="s">
        <v>52</v>
      </c>
      <c r="M26" s="145"/>
      <c r="N26" s="860">
        <v>7000</v>
      </c>
      <c r="O26" s="170"/>
      <c r="P26" s="853">
        <v>7000</v>
      </c>
      <c r="Q26" s="847" t="s">
        <v>5664</v>
      </c>
      <c r="R26" s="642" t="s">
        <v>5663</v>
      </c>
    </row>
    <row r="27" spans="1:18" s="493" customFormat="1" ht="127.5" customHeight="1" x14ac:dyDescent="0.25">
      <c r="A27" s="847">
        <v>21</v>
      </c>
      <c r="B27" s="847">
        <v>1</v>
      </c>
      <c r="C27" s="847">
        <v>4</v>
      </c>
      <c r="D27" s="847">
        <v>5</v>
      </c>
      <c r="E27" s="864" t="s">
        <v>5668</v>
      </c>
      <c r="F27" s="888" t="s">
        <v>5667</v>
      </c>
      <c r="G27" s="847" t="s">
        <v>170</v>
      </c>
      <c r="H27" s="642" t="s">
        <v>5666</v>
      </c>
      <c r="I27" s="848" t="s">
        <v>6351</v>
      </c>
      <c r="J27" s="935" t="s">
        <v>5665</v>
      </c>
      <c r="K27" s="145"/>
      <c r="L27" s="847" t="s">
        <v>52</v>
      </c>
      <c r="M27" s="145"/>
      <c r="N27" s="853">
        <v>13000</v>
      </c>
      <c r="O27" s="145"/>
      <c r="P27" s="853">
        <v>13000</v>
      </c>
      <c r="Q27" s="847" t="s">
        <v>5664</v>
      </c>
      <c r="R27" s="848" t="s">
        <v>5663</v>
      </c>
    </row>
    <row r="30" spans="1:18" x14ac:dyDescent="0.25">
      <c r="L30" s="521"/>
      <c r="M30" s="1110" t="s">
        <v>262</v>
      </c>
      <c r="N30" s="1110"/>
      <c r="O30" s="1109" t="s">
        <v>263</v>
      </c>
      <c r="P30" s="1271"/>
    </row>
    <row r="31" spans="1:18" x14ac:dyDescent="0.25">
      <c r="L31" s="521"/>
      <c r="M31" s="644" t="s">
        <v>264</v>
      </c>
      <c r="N31" s="574" t="s">
        <v>265</v>
      </c>
      <c r="O31" s="572" t="s">
        <v>264</v>
      </c>
      <c r="P31" s="558" t="s">
        <v>265</v>
      </c>
    </row>
    <row r="32" spans="1:18" x14ac:dyDescent="0.25">
      <c r="M32" s="539">
        <v>19</v>
      </c>
      <c r="N32" s="538">
        <v>461600</v>
      </c>
      <c r="O32" s="537">
        <v>2</v>
      </c>
      <c r="P32" s="538">
        <v>129032.85</v>
      </c>
    </row>
  </sheetData>
  <mergeCells count="16">
    <mergeCell ref="A4:A5"/>
    <mergeCell ref="B4:B5"/>
    <mergeCell ref="C4:C5"/>
    <mergeCell ref="D4:D5"/>
    <mergeCell ref="E4:E5"/>
    <mergeCell ref="M30:N30"/>
    <mergeCell ref="O30:P30"/>
    <mergeCell ref="Q4:Q5"/>
    <mergeCell ref="R4:R5"/>
    <mergeCell ref="G4:G5"/>
    <mergeCell ref="O4:P4"/>
    <mergeCell ref="F4:F5"/>
    <mergeCell ref="H4:I4"/>
    <mergeCell ref="J4:J5"/>
    <mergeCell ref="K4:L4"/>
    <mergeCell ref="M4:N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20"/>
  <sheetViews>
    <sheetView zoomScale="50" zoomScaleNormal="50" workbookViewId="0">
      <selection activeCell="L31" sqref="L31"/>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6352</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733" customFormat="1" ht="171.75" customHeight="1" x14ac:dyDescent="0.25">
      <c r="A7" s="600">
        <v>1</v>
      </c>
      <c r="B7" s="600">
        <v>1</v>
      </c>
      <c r="C7" s="600">
        <v>4</v>
      </c>
      <c r="D7" s="549">
        <v>2</v>
      </c>
      <c r="E7" s="549" t="s">
        <v>5820</v>
      </c>
      <c r="F7" s="549" t="s">
        <v>5819</v>
      </c>
      <c r="G7" s="549" t="s">
        <v>5814</v>
      </c>
      <c r="H7" s="599" t="s">
        <v>5818</v>
      </c>
      <c r="I7" s="548" t="s">
        <v>5817</v>
      </c>
      <c r="J7" s="598" t="s">
        <v>5793</v>
      </c>
      <c r="K7" s="597" t="s">
        <v>5811</v>
      </c>
      <c r="L7" s="597"/>
      <c r="M7" s="596">
        <v>121500</v>
      </c>
      <c r="N7" s="596"/>
      <c r="O7" s="596">
        <v>121500</v>
      </c>
      <c r="P7" s="596"/>
      <c r="Q7" s="549" t="s">
        <v>5772</v>
      </c>
      <c r="R7" s="549" t="s">
        <v>5771</v>
      </c>
      <c r="S7" s="734"/>
    </row>
    <row r="8" spans="1:19" s="733" customFormat="1" ht="143.25" customHeight="1" x14ac:dyDescent="0.25">
      <c r="A8" s="600">
        <v>2</v>
      </c>
      <c r="B8" s="600">
        <v>1</v>
      </c>
      <c r="C8" s="600">
        <v>4</v>
      </c>
      <c r="D8" s="549">
        <v>5</v>
      </c>
      <c r="E8" s="549" t="s">
        <v>5816</v>
      </c>
      <c r="F8" s="549" t="s">
        <v>5815</v>
      </c>
      <c r="G8" s="549" t="s">
        <v>5814</v>
      </c>
      <c r="H8" s="599" t="s">
        <v>5813</v>
      </c>
      <c r="I8" s="548" t="s">
        <v>5812</v>
      </c>
      <c r="J8" s="598" t="s">
        <v>5793</v>
      </c>
      <c r="K8" s="597" t="s">
        <v>5811</v>
      </c>
      <c r="L8" s="597"/>
      <c r="M8" s="596">
        <v>72900</v>
      </c>
      <c r="N8" s="596"/>
      <c r="O8" s="596">
        <f>M8</f>
        <v>72900</v>
      </c>
      <c r="P8" s="596"/>
      <c r="Q8" s="549" t="s">
        <v>5772</v>
      </c>
      <c r="R8" s="549" t="s">
        <v>5771</v>
      </c>
      <c r="S8" s="734"/>
    </row>
    <row r="9" spans="1:19" s="579" customFormat="1" ht="334.5" customHeight="1" x14ac:dyDescent="0.25">
      <c r="A9" s="515">
        <v>3</v>
      </c>
      <c r="B9" s="515">
        <v>1</v>
      </c>
      <c r="C9" s="515">
        <v>4</v>
      </c>
      <c r="D9" s="512">
        <v>5</v>
      </c>
      <c r="E9" s="516" t="s">
        <v>5810</v>
      </c>
      <c r="F9" s="512" t="s">
        <v>5809</v>
      </c>
      <c r="G9" s="512" t="s">
        <v>181</v>
      </c>
      <c r="H9" s="660" t="s">
        <v>5808</v>
      </c>
      <c r="I9" s="513" t="s">
        <v>5807</v>
      </c>
      <c r="J9" s="516" t="s">
        <v>5806</v>
      </c>
      <c r="K9" s="514" t="s">
        <v>5805</v>
      </c>
      <c r="L9" s="514"/>
      <c r="M9" s="517">
        <v>48600</v>
      </c>
      <c r="N9" s="517"/>
      <c r="O9" s="517">
        <v>48600</v>
      </c>
      <c r="P9" s="517"/>
      <c r="Q9" s="512" t="s">
        <v>5804</v>
      </c>
      <c r="R9" s="512" t="s">
        <v>5803</v>
      </c>
      <c r="S9" s="680"/>
    </row>
    <row r="10" spans="1:19" s="419" customFormat="1" ht="191.25" x14ac:dyDescent="0.25">
      <c r="A10" s="600">
        <v>4</v>
      </c>
      <c r="B10" s="600">
        <v>1</v>
      </c>
      <c r="C10" s="600">
        <v>1</v>
      </c>
      <c r="D10" s="549">
        <v>2</v>
      </c>
      <c r="E10" s="549" t="s">
        <v>5802</v>
      </c>
      <c r="F10" s="549" t="s">
        <v>5801</v>
      </c>
      <c r="G10" s="549" t="s">
        <v>79</v>
      </c>
      <c r="H10" s="599" t="s">
        <v>5800</v>
      </c>
      <c r="I10" s="548" t="s">
        <v>5799</v>
      </c>
      <c r="J10" s="598" t="s">
        <v>5793</v>
      </c>
      <c r="K10" s="597"/>
      <c r="L10" s="597" t="s">
        <v>73</v>
      </c>
      <c r="M10" s="596"/>
      <c r="N10" s="596">
        <v>24912</v>
      </c>
      <c r="O10" s="596"/>
      <c r="P10" s="596">
        <f>N10</f>
        <v>24912</v>
      </c>
      <c r="Q10" s="549" t="s">
        <v>5772</v>
      </c>
      <c r="R10" s="549" t="s">
        <v>5771</v>
      </c>
    </row>
    <row r="11" spans="1:19" s="579" customFormat="1" ht="162" customHeight="1" x14ac:dyDescent="0.25">
      <c r="A11" s="877">
        <v>5</v>
      </c>
      <c r="B11" s="877">
        <v>1</v>
      </c>
      <c r="C11" s="877">
        <v>4</v>
      </c>
      <c r="D11" s="878">
        <v>2</v>
      </c>
      <c r="E11" s="878" t="s">
        <v>5798</v>
      </c>
      <c r="F11" s="878" t="s">
        <v>5797</v>
      </c>
      <c r="G11" s="878" t="s">
        <v>5796</v>
      </c>
      <c r="H11" s="660" t="s">
        <v>5795</v>
      </c>
      <c r="I11" s="513" t="s">
        <v>5794</v>
      </c>
      <c r="J11" s="516" t="s">
        <v>5793</v>
      </c>
      <c r="K11" s="879"/>
      <c r="L11" s="879" t="s">
        <v>124</v>
      </c>
      <c r="M11" s="880"/>
      <c r="N11" s="880">
        <v>172967.72</v>
      </c>
      <c r="O11" s="880">
        <f>M11</f>
        <v>0</v>
      </c>
      <c r="P11" s="880">
        <f>N11</f>
        <v>172967.72</v>
      </c>
      <c r="Q11" s="878" t="s">
        <v>5772</v>
      </c>
      <c r="R11" s="878" t="s">
        <v>5771</v>
      </c>
    </row>
    <row r="12" spans="1:19" s="579" customFormat="1" ht="138.75" customHeight="1" x14ac:dyDescent="0.25">
      <c r="A12" s="877">
        <v>6</v>
      </c>
      <c r="B12" s="877">
        <v>1</v>
      </c>
      <c r="C12" s="877">
        <v>4</v>
      </c>
      <c r="D12" s="877">
        <v>5</v>
      </c>
      <c r="E12" s="878" t="s">
        <v>5788</v>
      </c>
      <c r="F12" s="878" t="s">
        <v>5792</v>
      </c>
      <c r="G12" s="878" t="s">
        <v>5791</v>
      </c>
      <c r="H12" s="878" t="s">
        <v>5784</v>
      </c>
      <c r="I12" s="513" t="s">
        <v>5787</v>
      </c>
      <c r="J12" s="878" t="s">
        <v>5790</v>
      </c>
      <c r="K12" s="879"/>
      <c r="L12" s="879" t="s">
        <v>124</v>
      </c>
      <c r="M12" s="880"/>
      <c r="N12" s="880">
        <v>142908.32</v>
      </c>
      <c r="O12" s="880"/>
      <c r="P12" s="880">
        <v>142908.32</v>
      </c>
      <c r="Q12" s="878" t="s">
        <v>5789</v>
      </c>
      <c r="R12" s="878" t="s">
        <v>5771</v>
      </c>
    </row>
    <row r="13" spans="1:19" s="731" customFormat="1" ht="141" customHeight="1" x14ac:dyDescent="0.25">
      <c r="A13" s="1513">
        <v>7</v>
      </c>
      <c r="B13" s="1513">
        <v>1</v>
      </c>
      <c r="C13" s="1514">
        <v>4</v>
      </c>
      <c r="D13" s="1513">
        <v>5</v>
      </c>
      <c r="E13" s="1516" t="s">
        <v>5786</v>
      </c>
      <c r="F13" s="1516" t="s">
        <v>5785</v>
      </c>
      <c r="G13" s="1515" t="s">
        <v>181</v>
      </c>
      <c r="H13" s="512" t="s">
        <v>5784</v>
      </c>
      <c r="I13" s="552" t="s">
        <v>5783</v>
      </c>
      <c r="J13" s="1516" t="s">
        <v>5782</v>
      </c>
      <c r="K13" s="1517"/>
      <c r="L13" s="1517" t="s">
        <v>5773</v>
      </c>
      <c r="M13" s="1518"/>
      <c r="N13" s="1518">
        <v>103000</v>
      </c>
      <c r="O13" s="1518"/>
      <c r="P13" s="1518">
        <v>103000</v>
      </c>
      <c r="Q13" s="1515" t="s">
        <v>5781</v>
      </c>
      <c r="R13" s="1515" t="s">
        <v>5780</v>
      </c>
      <c r="S13" s="732"/>
    </row>
    <row r="14" spans="1:19" s="731" customFormat="1" ht="130.5" customHeight="1" x14ac:dyDescent="0.25">
      <c r="A14" s="1513"/>
      <c r="B14" s="1513"/>
      <c r="C14" s="1514"/>
      <c r="D14" s="1513"/>
      <c r="E14" s="1516"/>
      <c r="F14" s="1516"/>
      <c r="G14" s="1515"/>
      <c r="H14" s="553" t="s">
        <v>165</v>
      </c>
      <c r="I14" s="552" t="s">
        <v>1165</v>
      </c>
      <c r="J14" s="1516"/>
      <c r="K14" s="1517"/>
      <c r="L14" s="1517"/>
      <c r="M14" s="1518"/>
      <c r="N14" s="1518"/>
      <c r="O14" s="1518"/>
      <c r="P14" s="1518"/>
      <c r="Q14" s="1515"/>
      <c r="R14" s="1515"/>
    </row>
    <row r="15" spans="1:19" s="936" customFormat="1" ht="263.25" customHeight="1" x14ac:dyDescent="0.25">
      <c r="A15" s="841">
        <v>8</v>
      </c>
      <c r="B15" s="841">
        <v>1</v>
      </c>
      <c r="C15" s="841">
        <v>4</v>
      </c>
      <c r="D15" s="841">
        <v>5</v>
      </c>
      <c r="E15" s="841" t="s">
        <v>5779</v>
      </c>
      <c r="F15" s="842" t="s">
        <v>5778</v>
      </c>
      <c r="G15" s="841" t="s">
        <v>5777</v>
      </c>
      <c r="H15" s="842" t="s">
        <v>5776</v>
      </c>
      <c r="I15" s="842" t="s">
        <v>5775</v>
      </c>
      <c r="J15" s="842" t="s">
        <v>5774</v>
      </c>
      <c r="K15" s="841"/>
      <c r="L15" s="841" t="s">
        <v>5773</v>
      </c>
      <c r="M15" s="841"/>
      <c r="N15" s="851">
        <v>73611.960000000006</v>
      </c>
      <c r="O15" s="841"/>
      <c r="P15" s="851">
        <f>N15</f>
        <v>73611.960000000006</v>
      </c>
      <c r="Q15" s="878" t="s">
        <v>5772</v>
      </c>
      <c r="R15" s="878" t="s">
        <v>5771</v>
      </c>
    </row>
    <row r="18" spans="12:16" x14ac:dyDescent="0.25">
      <c r="L18" s="521"/>
      <c r="M18" s="1110" t="s">
        <v>262</v>
      </c>
      <c r="N18" s="1110"/>
      <c r="O18" s="1109" t="s">
        <v>263</v>
      </c>
      <c r="P18" s="1271"/>
    </row>
    <row r="19" spans="12:16" x14ac:dyDescent="0.25">
      <c r="L19" s="521"/>
      <c r="M19" s="644" t="s">
        <v>264</v>
      </c>
      <c r="N19" s="574" t="s">
        <v>265</v>
      </c>
      <c r="O19" s="572" t="s">
        <v>264</v>
      </c>
      <c r="P19" s="558" t="s">
        <v>265</v>
      </c>
    </row>
    <row r="20" spans="12:16" x14ac:dyDescent="0.25">
      <c r="M20" s="539">
        <v>6</v>
      </c>
      <c r="N20" s="538">
        <v>608800</v>
      </c>
      <c r="O20" s="537">
        <v>2</v>
      </c>
      <c r="P20" s="538">
        <v>151600</v>
      </c>
    </row>
  </sheetData>
  <mergeCells count="32">
    <mergeCell ref="M18:N18"/>
    <mergeCell ref="O18:P18"/>
    <mergeCell ref="O13:O14"/>
    <mergeCell ref="P13:P14"/>
    <mergeCell ref="Q13:Q14"/>
    <mergeCell ref="M13:M14"/>
    <mergeCell ref="N13:N14"/>
    <mergeCell ref="A13:A14"/>
    <mergeCell ref="B13:B14"/>
    <mergeCell ref="C13:C14"/>
    <mergeCell ref="R13:R14"/>
    <mergeCell ref="D13:D14"/>
    <mergeCell ref="E13:E14"/>
    <mergeCell ref="F13:F14"/>
    <mergeCell ref="G13:G14"/>
    <mergeCell ref="J13:J14"/>
    <mergeCell ref="K13:K14"/>
    <mergeCell ref="L13:L14"/>
    <mergeCell ref="R4:R5"/>
    <mergeCell ref="O4:P4"/>
    <mergeCell ref="Q4:Q5"/>
    <mergeCell ref="G4:G5"/>
    <mergeCell ref="H4:I4"/>
    <mergeCell ref="J4:J5"/>
    <mergeCell ref="K4:L4"/>
    <mergeCell ref="M4:N4"/>
    <mergeCell ref="F4:F5"/>
    <mergeCell ref="A4:A5"/>
    <mergeCell ref="B4:B5"/>
    <mergeCell ref="C4:C5"/>
    <mergeCell ref="D4:D5"/>
    <mergeCell ref="E4:E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63"/>
  <sheetViews>
    <sheetView zoomScale="50" zoomScaleNormal="50" workbookViewId="0">
      <selection activeCell="L72" sqref="L72"/>
    </sheetView>
  </sheetViews>
  <sheetFormatPr defaultRowHeight="15" x14ac:dyDescent="0.25"/>
  <cols>
    <col min="1" max="1" width="4.7109375" style="22" customWidth="1"/>
    <col min="2" max="2" width="8.85546875" style="22" customWidth="1"/>
    <col min="3" max="3" width="11.42578125" style="22" customWidth="1"/>
    <col min="4" max="4" width="9.7109375" style="22" customWidth="1"/>
    <col min="5" max="5" width="45.7109375" style="22" customWidth="1"/>
    <col min="6" max="6" width="61.42578125" style="22" customWidth="1"/>
    <col min="7" max="7" width="35.7109375" style="22" customWidth="1"/>
    <col min="8" max="8" width="20.42578125" style="22" customWidth="1"/>
    <col min="9" max="9" width="10.42578125" style="22" customWidth="1"/>
    <col min="10" max="10" width="32.140625" style="22" customWidth="1"/>
    <col min="11" max="11" width="10.7109375" style="22" customWidth="1"/>
    <col min="12" max="12" width="12.7109375" style="22" customWidth="1"/>
    <col min="13" max="15" width="14.7109375" style="22" customWidth="1"/>
    <col min="16" max="16" width="14.7109375" style="168" customWidth="1"/>
    <col min="17" max="17" width="16.7109375" style="22" customWidth="1"/>
    <col min="18" max="18" width="15.7109375" style="2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2" spans="1:19" x14ac:dyDescent="0.25">
      <c r="A2" s="1" t="s">
        <v>6323</v>
      </c>
    </row>
    <row r="3" spans="1:19"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8" customFormat="1" ht="84" customHeight="1" x14ac:dyDescent="0.25">
      <c r="A7" s="77">
        <v>1</v>
      </c>
      <c r="B7" s="77">
        <v>6</v>
      </c>
      <c r="C7" s="77">
        <v>1</v>
      </c>
      <c r="D7" s="78">
        <v>3</v>
      </c>
      <c r="E7" s="78" t="s">
        <v>269</v>
      </c>
      <c r="F7" s="144" t="s">
        <v>270</v>
      </c>
      <c r="G7" s="78" t="s">
        <v>190</v>
      </c>
      <c r="H7" s="78">
        <v>1</v>
      </c>
      <c r="I7" s="16" t="s">
        <v>271</v>
      </c>
      <c r="J7" s="78" t="s">
        <v>272</v>
      </c>
      <c r="K7" s="86" t="s">
        <v>124</v>
      </c>
      <c r="L7" s="145"/>
      <c r="M7" s="87">
        <v>88400</v>
      </c>
      <c r="N7" s="87"/>
      <c r="O7" s="87">
        <v>88400</v>
      </c>
      <c r="P7" s="170"/>
      <c r="Q7" s="78" t="s">
        <v>273</v>
      </c>
      <c r="R7" s="78" t="s">
        <v>274</v>
      </c>
      <c r="S7" s="146"/>
    </row>
    <row r="8" spans="1:19" s="18" customFormat="1" ht="81" customHeight="1" x14ac:dyDescent="0.25">
      <c r="A8" s="77">
        <v>2</v>
      </c>
      <c r="B8" s="77">
        <v>6</v>
      </c>
      <c r="C8" s="77">
        <v>5</v>
      </c>
      <c r="D8" s="78">
        <v>4</v>
      </c>
      <c r="E8" s="78" t="s">
        <v>275</v>
      </c>
      <c r="F8" s="144" t="s">
        <v>276</v>
      </c>
      <c r="G8" s="78" t="s">
        <v>277</v>
      </c>
      <c r="H8" s="147">
        <v>38</v>
      </c>
      <c r="I8" s="16" t="s">
        <v>278</v>
      </c>
      <c r="J8" s="78" t="s">
        <v>279</v>
      </c>
      <c r="K8" s="86" t="s">
        <v>124</v>
      </c>
      <c r="L8" s="145"/>
      <c r="M8" s="87">
        <v>113000</v>
      </c>
      <c r="N8" s="87"/>
      <c r="O8" s="87">
        <v>113000</v>
      </c>
      <c r="P8" s="170"/>
      <c r="Q8" s="78" t="s">
        <v>273</v>
      </c>
      <c r="R8" s="78" t="s">
        <v>274</v>
      </c>
      <c r="S8" s="17"/>
    </row>
    <row r="9" spans="1:19" s="18" customFormat="1" ht="52.5" customHeight="1" x14ac:dyDescent="0.25">
      <c r="A9" s="77">
        <v>3</v>
      </c>
      <c r="B9" s="77">
        <v>6</v>
      </c>
      <c r="C9" s="77">
        <v>5</v>
      </c>
      <c r="D9" s="78">
        <v>4</v>
      </c>
      <c r="E9" s="78" t="s">
        <v>280</v>
      </c>
      <c r="F9" s="144" t="s">
        <v>281</v>
      </c>
      <c r="G9" s="78" t="s">
        <v>170</v>
      </c>
      <c r="H9" s="78">
        <v>30</v>
      </c>
      <c r="I9" s="16" t="s">
        <v>278</v>
      </c>
      <c r="J9" s="78" t="s">
        <v>282</v>
      </c>
      <c r="K9" s="86" t="s">
        <v>124</v>
      </c>
      <c r="L9" s="145"/>
      <c r="M9" s="87">
        <v>4900</v>
      </c>
      <c r="N9" s="87"/>
      <c r="O9" s="87">
        <v>4900</v>
      </c>
      <c r="P9" s="170"/>
      <c r="Q9" s="78" t="s">
        <v>273</v>
      </c>
      <c r="R9" s="78" t="s">
        <v>274</v>
      </c>
      <c r="S9" s="17"/>
    </row>
    <row r="10" spans="1:19" s="13" customFormat="1" ht="82.5" customHeight="1" x14ac:dyDescent="0.25">
      <c r="A10" s="71">
        <v>4</v>
      </c>
      <c r="B10" s="71">
        <v>6</v>
      </c>
      <c r="C10" s="71">
        <v>1</v>
      </c>
      <c r="D10" s="72">
        <v>9</v>
      </c>
      <c r="E10" s="72" t="s">
        <v>283</v>
      </c>
      <c r="F10" s="148" t="s">
        <v>284</v>
      </c>
      <c r="G10" s="72" t="s">
        <v>285</v>
      </c>
      <c r="H10" s="72">
        <v>4</v>
      </c>
      <c r="I10" s="11" t="s">
        <v>278</v>
      </c>
      <c r="J10" s="72" t="s">
        <v>286</v>
      </c>
      <c r="K10" s="83" t="s">
        <v>287</v>
      </c>
      <c r="L10" s="149"/>
      <c r="M10" s="84">
        <v>10500</v>
      </c>
      <c r="N10" s="84"/>
      <c r="O10" s="84">
        <v>10500</v>
      </c>
      <c r="P10" s="171"/>
      <c r="Q10" s="72" t="s">
        <v>273</v>
      </c>
      <c r="R10" s="72" t="s">
        <v>274</v>
      </c>
      <c r="S10" s="12"/>
    </row>
    <row r="11" spans="1:19" s="18" customFormat="1" ht="130.5" customHeight="1" x14ac:dyDescent="0.25">
      <c r="A11" s="77">
        <v>5</v>
      </c>
      <c r="B11" s="77">
        <v>6</v>
      </c>
      <c r="C11" s="77">
        <v>1</v>
      </c>
      <c r="D11" s="78">
        <v>9</v>
      </c>
      <c r="E11" s="78" t="s">
        <v>288</v>
      </c>
      <c r="F11" s="144" t="s">
        <v>289</v>
      </c>
      <c r="G11" s="78" t="s">
        <v>277</v>
      </c>
      <c r="H11" s="78">
        <v>30</v>
      </c>
      <c r="I11" s="16" t="s">
        <v>278</v>
      </c>
      <c r="J11" s="78" t="s">
        <v>290</v>
      </c>
      <c r="K11" s="86" t="s">
        <v>124</v>
      </c>
      <c r="L11" s="145"/>
      <c r="M11" s="87">
        <v>24950</v>
      </c>
      <c r="N11" s="87"/>
      <c r="O11" s="87">
        <v>24950</v>
      </c>
      <c r="P11" s="170"/>
      <c r="Q11" s="78" t="s">
        <v>273</v>
      </c>
      <c r="R11" s="78" t="s">
        <v>274</v>
      </c>
      <c r="S11" s="17"/>
    </row>
    <row r="12" spans="1:19" s="13" customFormat="1" ht="86.25" customHeight="1" x14ac:dyDescent="0.25">
      <c r="A12" s="71">
        <v>6</v>
      </c>
      <c r="B12" s="71">
        <v>3</v>
      </c>
      <c r="C12" s="71">
        <v>2</v>
      </c>
      <c r="D12" s="72">
        <v>10</v>
      </c>
      <c r="E12" s="72" t="s">
        <v>291</v>
      </c>
      <c r="F12" s="148" t="s">
        <v>292</v>
      </c>
      <c r="G12" s="72" t="s">
        <v>293</v>
      </c>
      <c r="H12" s="72">
        <v>1</v>
      </c>
      <c r="I12" s="11" t="s">
        <v>271</v>
      </c>
      <c r="J12" s="72" t="s">
        <v>294</v>
      </c>
      <c r="K12" s="83" t="s">
        <v>295</v>
      </c>
      <c r="L12" s="149"/>
      <c r="M12" s="108">
        <v>8500</v>
      </c>
      <c r="N12" s="84"/>
      <c r="O12" s="84">
        <v>8500</v>
      </c>
      <c r="P12" s="171"/>
      <c r="Q12" s="72" t="s">
        <v>273</v>
      </c>
      <c r="R12" s="72" t="s">
        <v>274</v>
      </c>
      <c r="S12" s="12"/>
    </row>
    <row r="13" spans="1:19" s="18" customFormat="1" ht="78" customHeight="1" x14ac:dyDescent="0.25">
      <c r="A13" s="77">
        <v>7</v>
      </c>
      <c r="B13" s="77">
        <v>6</v>
      </c>
      <c r="C13" s="77">
        <v>1</v>
      </c>
      <c r="D13" s="78">
        <v>13</v>
      </c>
      <c r="E13" s="78" t="s">
        <v>296</v>
      </c>
      <c r="F13" s="144" t="s">
        <v>297</v>
      </c>
      <c r="G13" s="78" t="s">
        <v>298</v>
      </c>
      <c r="H13" s="78">
        <v>4</v>
      </c>
      <c r="I13" s="16" t="s">
        <v>271</v>
      </c>
      <c r="J13" s="78" t="s">
        <v>299</v>
      </c>
      <c r="K13" s="86" t="s">
        <v>124</v>
      </c>
      <c r="L13" s="145"/>
      <c r="M13" s="87">
        <v>20000</v>
      </c>
      <c r="N13" s="87"/>
      <c r="O13" s="87">
        <v>20000</v>
      </c>
      <c r="P13" s="170"/>
      <c r="Q13" s="78" t="s">
        <v>273</v>
      </c>
      <c r="R13" s="78" t="s">
        <v>274</v>
      </c>
      <c r="S13" s="17"/>
    </row>
    <row r="14" spans="1:19" s="13" customFormat="1" ht="48.75" customHeight="1" x14ac:dyDescent="0.25">
      <c r="A14" s="958">
        <v>8</v>
      </c>
      <c r="B14" s="958">
        <v>6</v>
      </c>
      <c r="C14" s="958">
        <v>5</v>
      </c>
      <c r="D14" s="969">
        <v>4</v>
      </c>
      <c r="E14" s="969" t="s">
        <v>300</v>
      </c>
      <c r="F14" s="1128" t="s">
        <v>301</v>
      </c>
      <c r="G14" s="73" t="s">
        <v>302</v>
      </c>
      <c r="H14" s="73">
        <v>120</v>
      </c>
      <c r="I14" s="150" t="s">
        <v>278</v>
      </c>
      <c r="J14" s="969" t="s">
        <v>303</v>
      </c>
      <c r="K14" s="1125" t="s">
        <v>52</v>
      </c>
      <c r="L14" s="1145"/>
      <c r="M14" s="1049">
        <v>36000.199999999997</v>
      </c>
      <c r="N14" s="1049"/>
      <c r="O14" s="1049">
        <v>33000.199999999997</v>
      </c>
      <c r="P14" s="1145"/>
      <c r="Q14" s="969" t="s">
        <v>304</v>
      </c>
      <c r="R14" s="969" t="s">
        <v>305</v>
      </c>
      <c r="S14" s="152"/>
    </row>
    <row r="15" spans="1:19" s="13" customFormat="1" ht="48.75" customHeight="1" x14ac:dyDescent="0.25">
      <c r="A15" s="1059"/>
      <c r="B15" s="1059"/>
      <c r="C15" s="1059"/>
      <c r="D15" s="971"/>
      <c r="E15" s="971" t="s">
        <v>300</v>
      </c>
      <c r="F15" s="1157" t="s">
        <v>301</v>
      </c>
      <c r="G15" s="73" t="s">
        <v>181</v>
      </c>
      <c r="H15" s="73">
        <v>120</v>
      </c>
      <c r="I15" s="150" t="s">
        <v>278</v>
      </c>
      <c r="J15" s="971"/>
      <c r="K15" s="1158"/>
      <c r="L15" s="1146"/>
      <c r="M15" s="1051">
        <v>36000.199999999997</v>
      </c>
      <c r="N15" s="1051"/>
      <c r="O15" s="1051"/>
      <c r="P15" s="1146"/>
      <c r="Q15" s="971" t="s">
        <v>304</v>
      </c>
      <c r="R15" s="971" t="s">
        <v>305</v>
      </c>
      <c r="S15" s="152"/>
    </row>
    <row r="16" spans="1:19" s="13" customFormat="1" ht="115.5" customHeight="1" x14ac:dyDescent="0.25">
      <c r="A16" s="153">
        <v>9</v>
      </c>
      <c r="B16" s="71">
        <v>6</v>
      </c>
      <c r="C16" s="71">
        <v>1</v>
      </c>
      <c r="D16" s="72">
        <v>4</v>
      </c>
      <c r="E16" s="72" t="s">
        <v>306</v>
      </c>
      <c r="F16" s="148" t="s">
        <v>307</v>
      </c>
      <c r="G16" s="72" t="s">
        <v>170</v>
      </c>
      <c r="H16" s="154">
        <v>20</v>
      </c>
      <c r="I16" s="11" t="s">
        <v>278</v>
      </c>
      <c r="J16" s="148" t="s">
        <v>308</v>
      </c>
      <c r="K16" s="83" t="s">
        <v>81</v>
      </c>
      <c r="L16" s="155"/>
      <c r="M16" s="84">
        <v>4818</v>
      </c>
      <c r="N16" s="84"/>
      <c r="O16" s="84">
        <v>4818</v>
      </c>
      <c r="P16" s="171"/>
      <c r="Q16" s="72" t="s">
        <v>309</v>
      </c>
      <c r="R16" s="148" t="s">
        <v>310</v>
      </c>
      <c r="S16" s="12"/>
    </row>
    <row r="17" spans="1:19" s="13" customFormat="1" ht="69.75" customHeight="1" x14ac:dyDescent="0.25">
      <c r="A17" s="71">
        <v>10</v>
      </c>
      <c r="B17" s="71">
        <v>1</v>
      </c>
      <c r="C17" s="71">
        <v>1</v>
      </c>
      <c r="D17" s="72">
        <v>6</v>
      </c>
      <c r="E17" s="72" t="s">
        <v>311</v>
      </c>
      <c r="F17" s="148" t="s">
        <v>312</v>
      </c>
      <c r="G17" s="72" t="s">
        <v>277</v>
      </c>
      <c r="H17" s="72">
        <v>20</v>
      </c>
      <c r="I17" s="11" t="s">
        <v>278</v>
      </c>
      <c r="J17" s="148" t="s">
        <v>313</v>
      </c>
      <c r="K17" s="83" t="s">
        <v>124</v>
      </c>
      <c r="L17" s="155"/>
      <c r="M17" s="84">
        <v>4816.24</v>
      </c>
      <c r="N17" s="84"/>
      <c r="O17" s="84">
        <v>4366.24</v>
      </c>
      <c r="P17" s="171"/>
      <c r="Q17" s="72" t="s">
        <v>314</v>
      </c>
      <c r="R17" s="148" t="s">
        <v>315</v>
      </c>
      <c r="S17" s="12"/>
    </row>
    <row r="18" spans="1:19" s="13" customFormat="1" ht="57" customHeight="1" x14ac:dyDescent="0.25">
      <c r="A18" s="958">
        <v>11</v>
      </c>
      <c r="B18" s="958">
        <v>3</v>
      </c>
      <c r="C18" s="958">
        <v>1</v>
      </c>
      <c r="D18" s="969">
        <v>6</v>
      </c>
      <c r="E18" s="969" t="s">
        <v>316</v>
      </c>
      <c r="F18" s="1149" t="s">
        <v>317</v>
      </c>
      <c r="G18" s="72" t="s">
        <v>277</v>
      </c>
      <c r="H18" s="72">
        <v>40</v>
      </c>
      <c r="I18" s="11" t="s">
        <v>278</v>
      </c>
      <c r="J18" s="1128" t="s">
        <v>318</v>
      </c>
      <c r="K18" s="1125" t="s">
        <v>287</v>
      </c>
      <c r="L18" s="1151"/>
      <c r="M18" s="1049">
        <v>23679.65</v>
      </c>
      <c r="N18" s="1049"/>
      <c r="O18" s="1049">
        <v>19379.650000000001</v>
      </c>
      <c r="P18" s="1145"/>
      <c r="Q18" s="969" t="s">
        <v>319</v>
      </c>
      <c r="R18" s="1128" t="s">
        <v>320</v>
      </c>
      <c r="S18" s="12"/>
    </row>
    <row r="19" spans="1:19" s="13" customFormat="1" ht="47.25" customHeight="1" x14ac:dyDescent="0.25">
      <c r="A19" s="1123"/>
      <c r="B19" s="1123"/>
      <c r="C19" s="1123"/>
      <c r="D19" s="1001"/>
      <c r="E19" s="1001"/>
      <c r="F19" s="1150"/>
      <c r="G19" s="72" t="s">
        <v>321</v>
      </c>
      <c r="H19" s="72">
        <v>25</v>
      </c>
      <c r="I19" s="11" t="s">
        <v>278</v>
      </c>
      <c r="J19" s="1129"/>
      <c r="K19" s="1126"/>
      <c r="L19" s="1131"/>
      <c r="M19" s="1123"/>
      <c r="N19" s="1123"/>
      <c r="O19" s="1123"/>
      <c r="P19" s="1152"/>
      <c r="Q19" s="1001"/>
      <c r="R19" s="1144"/>
      <c r="S19" s="12"/>
    </row>
    <row r="20" spans="1:19" s="13" customFormat="1" ht="18.75" customHeight="1" x14ac:dyDescent="0.25">
      <c r="A20" s="963">
        <v>12</v>
      </c>
      <c r="B20" s="963">
        <v>3</v>
      </c>
      <c r="C20" s="963">
        <v>1</v>
      </c>
      <c r="D20" s="964">
        <v>6</v>
      </c>
      <c r="E20" s="964" t="s">
        <v>322</v>
      </c>
      <c r="F20" s="1142" t="s">
        <v>323</v>
      </c>
      <c r="G20" s="72" t="s">
        <v>85</v>
      </c>
      <c r="H20" s="72" t="s">
        <v>324</v>
      </c>
      <c r="I20" s="11" t="s">
        <v>278</v>
      </c>
      <c r="J20" s="1119" t="s">
        <v>325</v>
      </c>
      <c r="K20" s="980" t="s">
        <v>73</v>
      </c>
      <c r="L20" s="1137"/>
      <c r="M20" s="981">
        <v>60707.76</v>
      </c>
      <c r="N20" s="1137"/>
      <c r="O20" s="981">
        <v>37690.36</v>
      </c>
      <c r="P20" s="1147"/>
      <c r="Q20" s="964" t="s">
        <v>326</v>
      </c>
      <c r="R20" s="1119" t="s">
        <v>327</v>
      </c>
      <c r="S20" s="12"/>
    </row>
    <row r="21" spans="1:19" s="13" customFormat="1" ht="20.25" customHeight="1" x14ac:dyDescent="0.25">
      <c r="A21" s="986"/>
      <c r="B21" s="986"/>
      <c r="C21" s="986"/>
      <c r="D21" s="988"/>
      <c r="E21" s="988"/>
      <c r="F21" s="1135"/>
      <c r="G21" s="72" t="s">
        <v>79</v>
      </c>
      <c r="H21" s="72" t="s">
        <v>328</v>
      </c>
      <c r="I21" s="11" t="s">
        <v>278</v>
      </c>
      <c r="J21" s="1121"/>
      <c r="K21" s="988"/>
      <c r="L21" s="1138"/>
      <c r="M21" s="986"/>
      <c r="N21" s="1138"/>
      <c r="O21" s="986"/>
      <c r="P21" s="1148"/>
      <c r="Q21" s="988"/>
      <c r="R21" s="1121"/>
      <c r="S21" s="12"/>
    </row>
    <row r="22" spans="1:19" s="13" customFormat="1" ht="39.75" customHeight="1" x14ac:dyDescent="0.25">
      <c r="A22" s="986"/>
      <c r="B22" s="986"/>
      <c r="C22" s="986"/>
      <c r="D22" s="988"/>
      <c r="E22" s="988"/>
      <c r="F22" s="1135"/>
      <c r="G22" s="72" t="s">
        <v>329</v>
      </c>
      <c r="H22" s="72">
        <v>3000</v>
      </c>
      <c r="I22" s="11" t="s">
        <v>278</v>
      </c>
      <c r="J22" s="1121"/>
      <c r="K22" s="988"/>
      <c r="L22" s="1138"/>
      <c r="M22" s="986"/>
      <c r="N22" s="1138"/>
      <c r="O22" s="986"/>
      <c r="P22" s="1148"/>
      <c r="Q22" s="988"/>
      <c r="R22" s="1121"/>
      <c r="S22" s="12"/>
    </row>
    <row r="23" spans="1:19" s="13" customFormat="1" ht="33" customHeight="1" x14ac:dyDescent="0.25">
      <c r="A23" s="963">
        <v>13</v>
      </c>
      <c r="B23" s="963">
        <v>1</v>
      </c>
      <c r="C23" s="963">
        <v>1</v>
      </c>
      <c r="D23" s="964">
        <v>6</v>
      </c>
      <c r="E23" s="964" t="s">
        <v>330</v>
      </c>
      <c r="F23" s="1142" t="s">
        <v>331</v>
      </c>
      <c r="G23" s="72" t="s">
        <v>79</v>
      </c>
      <c r="H23" s="72">
        <v>100</v>
      </c>
      <c r="I23" s="11" t="s">
        <v>278</v>
      </c>
      <c r="J23" s="964" t="s">
        <v>332</v>
      </c>
      <c r="K23" s="980" t="s">
        <v>333</v>
      </c>
      <c r="L23" s="1137"/>
      <c r="M23" s="1081">
        <v>19071.86</v>
      </c>
      <c r="N23" s="1137"/>
      <c r="O23" s="981">
        <v>16071.86</v>
      </c>
      <c r="P23" s="1147"/>
      <c r="Q23" s="964" t="s">
        <v>334</v>
      </c>
      <c r="R23" s="1119" t="s">
        <v>335</v>
      </c>
      <c r="S23" s="12"/>
    </row>
    <row r="24" spans="1:19" s="13" customFormat="1" ht="66" customHeight="1" x14ac:dyDescent="0.25">
      <c r="A24" s="986"/>
      <c r="B24" s="986"/>
      <c r="C24" s="986"/>
      <c r="D24" s="988"/>
      <c r="E24" s="988"/>
      <c r="F24" s="1143"/>
      <c r="G24" s="72" t="s">
        <v>321</v>
      </c>
      <c r="H24" s="72">
        <v>60</v>
      </c>
      <c r="I24" s="11" t="s">
        <v>278</v>
      </c>
      <c r="J24" s="987"/>
      <c r="K24" s="987"/>
      <c r="L24" s="1138"/>
      <c r="M24" s="986"/>
      <c r="N24" s="1138"/>
      <c r="O24" s="986"/>
      <c r="P24" s="1148"/>
      <c r="Q24" s="988"/>
      <c r="R24" s="1121"/>
      <c r="S24" s="12"/>
    </row>
    <row r="25" spans="1:19" s="13" customFormat="1" ht="98.25" customHeight="1" x14ac:dyDescent="0.25">
      <c r="A25" s="71">
        <v>14</v>
      </c>
      <c r="B25" s="71">
        <v>1</v>
      </c>
      <c r="C25" s="71">
        <v>1</v>
      </c>
      <c r="D25" s="72">
        <v>6</v>
      </c>
      <c r="E25" s="72" t="s">
        <v>336</v>
      </c>
      <c r="F25" s="156" t="s">
        <v>337</v>
      </c>
      <c r="G25" s="72" t="s">
        <v>277</v>
      </c>
      <c r="H25" s="72">
        <v>40</v>
      </c>
      <c r="I25" s="11" t="s">
        <v>278</v>
      </c>
      <c r="J25" s="148" t="s">
        <v>338</v>
      </c>
      <c r="K25" s="83" t="s">
        <v>124</v>
      </c>
      <c r="L25" s="155"/>
      <c r="M25" s="84">
        <v>59548.1</v>
      </c>
      <c r="N25" s="84"/>
      <c r="O25" s="84">
        <v>51800</v>
      </c>
      <c r="P25" s="171"/>
      <c r="Q25" s="72" t="s">
        <v>334</v>
      </c>
      <c r="R25" s="148" t="s">
        <v>335</v>
      </c>
      <c r="S25" s="12"/>
    </row>
    <row r="26" spans="1:19" s="161" customFormat="1" ht="91.5" customHeight="1" x14ac:dyDescent="0.25">
      <c r="A26" s="89">
        <v>15</v>
      </c>
      <c r="B26" s="89">
        <v>1</v>
      </c>
      <c r="C26" s="89">
        <v>1</v>
      </c>
      <c r="D26" s="89">
        <v>6</v>
      </c>
      <c r="E26" s="89" t="s">
        <v>339</v>
      </c>
      <c r="F26" s="157" t="s">
        <v>340</v>
      </c>
      <c r="G26" s="89" t="s">
        <v>277</v>
      </c>
      <c r="H26" s="88">
        <v>27</v>
      </c>
      <c r="I26" s="89" t="s">
        <v>278</v>
      </c>
      <c r="J26" s="158" t="s">
        <v>341</v>
      </c>
      <c r="K26" s="88" t="s">
        <v>81</v>
      </c>
      <c r="L26" s="159"/>
      <c r="M26" s="90">
        <v>50000</v>
      </c>
      <c r="N26" s="90"/>
      <c r="O26" s="90">
        <v>50000</v>
      </c>
      <c r="P26" s="90"/>
      <c r="Q26" s="89" t="s">
        <v>334</v>
      </c>
      <c r="R26" s="160" t="s">
        <v>335</v>
      </c>
    </row>
    <row r="27" spans="1:19" s="161" customFormat="1" ht="67.5" customHeight="1" x14ac:dyDescent="0.25">
      <c r="A27" s="89">
        <v>16</v>
      </c>
      <c r="B27" s="89">
        <v>2</v>
      </c>
      <c r="C27" s="89">
        <v>1</v>
      </c>
      <c r="D27" s="89">
        <v>9</v>
      </c>
      <c r="E27" s="89" t="s">
        <v>342</v>
      </c>
      <c r="F27" s="157" t="s">
        <v>343</v>
      </c>
      <c r="G27" s="89" t="s">
        <v>85</v>
      </c>
      <c r="H27" s="88" t="s">
        <v>344</v>
      </c>
      <c r="I27" s="89" t="s">
        <v>278</v>
      </c>
      <c r="J27" s="162" t="s">
        <v>345</v>
      </c>
      <c r="K27" s="88" t="s">
        <v>124</v>
      </c>
      <c r="L27" s="159"/>
      <c r="M27" s="90">
        <v>66469.62</v>
      </c>
      <c r="N27" s="90"/>
      <c r="O27" s="90">
        <v>60368.28</v>
      </c>
      <c r="P27" s="90"/>
      <c r="Q27" s="89" t="s">
        <v>346</v>
      </c>
      <c r="R27" s="160" t="s">
        <v>347</v>
      </c>
    </row>
    <row r="28" spans="1:19" s="161" customFormat="1" ht="88.5" customHeight="1" x14ac:dyDescent="0.25">
      <c r="A28" s="89">
        <v>17</v>
      </c>
      <c r="B28" s="89">
        <v>3</v>
      </c>
      <c r="C28" s="89" t="s">
        <v>348</v>
      </c>
      <c r="D28" s="89">
        <v>10</v>
      </c>
      <c r="E28" s="89" t="s">
        <v>349</v>
      </c>
      <c r="F28" s="158" t="s">
        <v>350</v>
      </c>
      <c r="G28" s="88" t="s">
        <v>351</v>
      </c>
      <c r="H28" s="88">
        <v>3</v>
      </c>
      <c r="I28" s="88" t="s">
        <v>271</v>
      </c>
      <c r="J28" s="162" t="s">
        <v>352</v>
      </c>
      <c r="K28" s="88" t="s">
        <v>73</v>
      </c>
      <c r="L28" s="159"/>
      <c r="M28" s="90">
        <v>29346</v>
      </c>
      <c r="N28" s="90"/>
      <c r="O28" s="90">
        <v>26678</v>
      </c>
      <c r="P28" s="90"/>
      <c r="Q28" s="89" t="s">
        <v>353</v>
      </c>
      <c r="R28" s="160" t="s">
        <v>347</v>
      </c>
    </row>
    <row r="29" spans="1:19" s="161" customFormat="1" ht="49.5" customHeight="1" x14ac:dyDescent="0.25">
      <c r="A29" s="1000">
        <v>18</v>
      </c>
      <c r="B29" s="1000">
        <v>6</v>
      </c>
      <c r="C29" s="1000">
        <v>5</v>
      </c>
      <c r="D29" s="1000">
        <v>11</v>
      </c>
      <c r="E29" s="1000" t="s">
        <v>354</v>
      </c>
      <c r="F29" s="1139" t="s">
        <v>355</v>
      </c>
      <c r="G29" s="89" t="s">
        <v>85</v>
      </c>
      <c r="H29" s="88">
        <v>32</v>
      </c>
      <c r="I29" s="89" t="s">
        <v>278</v>
      </c>
      <c r="J29" s="1140" t="s">
        <v>356</v>
      </c>
      <c r="K29" s="1140" t="s">
        <v>124</v>
      </c>
      <c r="L29" s="1141"/>
      <c r="M29" s="1136">
        <v>48139.99</v>
      </c>
      <c r="N29" s="1136"/>
      <c r="O29" s="1136">
        <v>37199.99</v>
      </c>
      <c r="P29" s="1136"/>
      <c r="Q29" s="1000" t="s">
        <v>357</v>
      </c>
      <c r="R29" s="1132" t="s">
        <v>358</v>
      </c>
    </row>
    <row r="30" spans="1:19" s="161" customFormat="1" ht="50.25" customHeight="1" x14ac:dyDescent="0.25">
      <c r="A30" s="1001"/>
      <c r="B30" s="1001"/>
      <c r="C30" s="1001"/>
      <c r="D30" s="1001"/>
      <c r="E30" s="1001"/>
      <c r="F30" s="1129"/>
      <c r="G30" s="89" t="s">
        <v>79</v>
      </c>
      <c r="H30" s="88">
        <v>100</v>
      </c>
      <c r="I30" s="89" t="s">
        <v>278</v>
      </c>
      <c r="J30" s="1126"/>
      <c r="K30" s="1126"/>
      <c r="L30" s="1001"/>
      <c r="M30" s="1001"/>
      <c r="N30" s="1001"/>
      <c r="O30" s="1001"/>
      <c r="P30" s="1001"/>
      <c r="Q30" s="1001"/>
      <c r="R30" s="1133"/>
    </row>
    <row r="31" spans="1:19" s="575" customFormat="1" ht="84" customHeight="1" x14ac:dyDescent="0.25">
      <c r="A31" s="790">
        <v>19</v>
      </c>
      <c r="B31" s="790">
        <v>6</v>
      </c>
      <c r="C31" s="790">
        <v>1</v>
      </c>
      <c r="D31" s="789">
        <v>3</v>
      </c>
      <c r="E31" s="789" t="s">
        <v>359</v>
      </c>
      <c r="F31" s="797" t="s">
        <v>270</v>
      </c>
      <c r="G31" s="789" t="s">
        <v>190</v>
      </c>
      <c r="H31" s="789">
        <v>1</v>
      </c>
      <c r="I31" s="498" t="s">
        <v>271</v>
      </c>
      <c r="J31" s="797" t="s">
        <v>272</v>
      </c>
      <c r="K31" s="239"/>
      <c r="L31" s="791" t="s">
        <v>124</v>
      </c>
      <c r="M31" s="239"/>
      <c r="N31" s="792">
        <v>85000</v>
      </c>
      <c r="O31" s="239"/>
      <c r="P31" s="792">
        <v>85000</v>
      </c>
      <c r="Q31" s="789" t="s">
        <v>273</v>
      </c>
      <c r="R31" s="789" t="s">
        <v>274</v>
      </c>
      <c r="S31" s="835"/>
    </row>
    <row r="32" spans="1:19" s="18" customFormat="1" ht="100.5" customHeight="1" x14ac:dyDescent="0.25">
      <c r="A32" s="77">
        <v>20</v>
      </c>
      <c r="B32" s="77">
        <v>6</v>
      </c>
      <c r="C32" s="77">
        <v>5</v>
      </c>
      <c r="D32" s="78">
        <v>4</v>
      </c>
      <c r="E32" s="78" t="s">
        <v>360</v>
      </c>
      <c r="F32" s="144" t="s">
        <v>276</v>
      </c>
      <c r="G32" s="78" t="s">
        <v>277</v>
      </c>
      <c r="H32" s="147">
        <v>10</v>
      </c>
      <c r="I32" s="16" t="s">
        <v>278</v>
      </c>
      <c r="J32" s="144" t="s">
        <v>361</v>
      </c>
      <c r="K32" s="145"/>
      <c r="L32" s="86" t="s">
        <v>124</v>
      </c>
      <c r="M32" s="87"/>
      <c r="N32" s="87">
        <v>5000</v>
      </c>
      <c r="O32" s="87"/>
      <c r="P32" s="87">
        <v>5000</v>
      </c>
      <c r="Q32" s="78" t="s">
        <v>273</v>
      </c>
      <c r="R32" s="78" t="s">
        <v>274</v>
      </c>
      <c r="S32" s="17"/>
    </row>
    <row r="33" spans="1:19" s="18" customFormat="1" ht="52.5" customHeight="1" x14ac:dyDescent="0.25">
      <c r="A33" s="77">
        <v>21</v>
      </c>
      <c r="B33" s="77">
        <v>6</v>
      </c>
      <c r="C33" s="77">
        <v>5</v>
      </c>
      <c r="D33" s="78">
        <v>4</v>
      </c>
      <c r="E33" s="78" t="s">
        <v>280</v>
      </c>
      <c r="F33" s="144" t="s">
        <v>281</v>
      </c>
      <c r="G33" s="78" t="s">
        <v>170</v>
      </c>
      <c r="H33" s="78">
        <v>30</v>
      </c>
      <c r="I33" s="16" t="s">
        <v>278</v>
      </c>
      <c r="J33" s="144" t="s">
        <v>282</v>
      </c>
      <c r="K33" s="145"/>
      <c r="L33" s="86" t="s">
        <v>124</v>
      </c>
      <c r="M33" s="87"/>
      <c r="N33" s="87">
        <v>5000</v>
      </c>
      <c r="O33" s="87"/>
      <c r="P33" s="87">
        <v>5000</v>
      </c>
      <c r="Q33" s="78" t="s">
        <v>273</v>
      </c>
      <c r="R33" s="78" t="s">
        <v>274</v>
      </c>
      <c r="S33" s="17"/>
    </row>
    <row r="34" spans="1:19" s="13" customFormat="1" ht="74.25" customHeight="1" x14ac:dyDescent="0.25">
      <c r="A34" s="77">
        <v>22</v>
      </c>
      <c r="B34" s="71">
        <v>6</v>
      </c>
      <c r="C34" s="71">
        <v>1</v>
      </c>
      <c r="D34" s="72">
        <v>6</v>
      </c>
      <c r="E34" s="72" t="s">
        <v>283</v>
      </c>
      <c r="F34" s="148" t="s">
        <v>284</v>
      </c>
      <c r="G34" s="72" t="s">
        <v>285</v>
      </c>
      <c r="H34" s="72">
        <v>5</v>
      </c>
      <c r="I34" s="11" t="s">
        <v>278</v>
      </c>
      <c r="J34" s="148" t="s">
        <v>286</v>
      </c>
      <c r="K34" s="149"/>
      <c r="L34" s="83" t="s">
        <v>287</v>
      </c>
      <c r="M34" s="84"/>
      <c r="N34" s="84">
        <v>10000</v>
      </c>
      <c r="O34" s="84"/>
      <c r="P34" s="84">
        <v>10000</v>
      </c>
      <c r="Q34" s="72" t="s">
        <v>273</v>
      </c>
      <c r="R34" s="72" t="s">
        <v>274</v>
      </c>
      <c r="S34" s="12"/>
    </row>
    <row r="35" spans="1:19" s="13" customFormat="1" ht="82.5" customHeight="1" x14ac:dyDescent="0.25">
      <c r="A35" s="77">
        <v>23</v>
      </c>
      <c r="B35" s="71">
        <v>6</v>
      </c>
      <c r="C35" s="71">
        <v>1</v>
      </c>
      <c r="D35" s="72">
        <v>6</v>
      </c>
      <c r="E35" s="72" t="s">
        <v>362</v>
      </c>
      <c r="F35" s="148" t="s">
        <v>363</v>
      </c>
      <c r="G35" s="78" t="s">
        <v>364</v>
      </c>
      <c r="H35" s="72">
        <v>20</v>
      </c>
      <c r="I35" s="11" t="s">
        <v>278</v>
      </c>
      <c r="J35" s="144" t="s">
        <v>365</v>
      </c>
      <c r="K35" s="149"/>
      <c r="L35" s="83" t="s">
        <v>124</v>
      </c>
      <c r="M35" s="84"/>
      <c r="N35" s="84">
        <v>60000</v>
      </c>
      <c r="O35" s="84"/>
      <c r="P35" s="84">
        <v>60000</v>
      </c>
      <c r="Q35" s="72" t="s">
        <v>273</v>
      </c>
      <c r="R35" s="72" t="s">
        <v>274</v>
      </c>
      <c r="S35" s="12"/>
    </row>
    <row r="36" spans="1:19" s="575" customFormat="1" ht="69.75" customHeight="1" x14ac:dyDescent="0.25">
      <c r="A36" s="790">
        <v>24</v>
      </c>
      <c r="B36" s="790">
        <v>1</v>
      </c>
      <c r="C36" s="790">
        <v>1</v>
      </c>
      <c r="D36" s="789">
        <v>6</v>
      </c>
      <c r="E36" s="789" t="s">
        <v>366</v>
      </c>
      <c r="F36" s="789" t="s">
        <v>367</v>
      </c>
      <c r="G36" s="789" t="s">
        <v>79</v>
      </c>
      <c r="H36" s="789">
        <v>100</v>
      </c>
      <c r="I36" s="498" t="s">
        <v>278</v>
      </c>
      <c r="J36" s="797" t="s">
        <v>368</v>
      </c>
      <c r="K36" s="239"/>
      <c r="L36" s="791" t="s">
        <v>124</v>
      </c>
      <c r="M36" s="792"/>
      <c r="N36" s="792">
        <v>15000</v>
      </c>
      <c r="O36" s="792"/>
      <c r="P36" s="792">
        <v>15000</v>
      </c>
      <c r="Q36" s="789" t="s">
        <v>273</v>
      </c>
      <c r="R36" s="789" t="s">
        <v>274</v>
      </c>
      <c r="S36" s="738"/>
    </row>
    <row r="37" spans="1:19" s="575" customFormat="1" ht="111" customHeight="1" x14ac:dyDescent="0.25">
      <c r="A37" s="790">
        <v>25</v>
      </c>
      <c r="B37" s="790">
        <v>6</v>
      </c>
      <c r="C37" s="790">
        <v>1</v>
      </c>
      <c r="D37" s="789">
        <v>9</v>
      </c>
      <c r="E37" s="789" t="s">
        <v>369</v>
      </c>
      <c r="F37" s="797" t="s">
        <v>370</v>
      </c>
      <c r="G37" s="789" t="s">
        <v>364</v>
      </c>
      <c r="H37" s="789">
        <v>25</v>
      </c>
      <c r="I37" s="498" t="s">
        <v>278</v>
      </c>
      <c r="J37" s="797" t="s">
        <v>290</v>
      </c>
      <c r="K37" s="239"/>
      <c r="L37" s="791" t="s">
        <v>73</v>
      </c>
      <c r="M37" s="792"/>
      <c r="N37" s="792">
        <v>70000</v>
      </c>
      <c r="O37" s="792"/>
      <c r="P37" s="792">
        <v>70000</v>
      </c>
      <c r="Q37" s="789" t="s">
        <v>273</v>
      </c>
      <c r="R37" s="789" t="s">
        <v>274</v>
      </c>
      <c r="S37" s="738"/>
    </row>
    <row r="38" spans="1:19" s="143" customFormat="1" ht="58.5" customHeight="1" x14ac:dyDescent="0.25">
      <c r="A38" s="77">
        <v>26</v>
      </c>
      <c r="B38" s="71">
        <v>3</v>
      </c>
      <c r="C38" s="71">
        <v>2</v>
      </c>
      <c r="D38" s="72">
        <v>10</v>
      </c>
      <c r="E38" s="72" t="s">
        <v>371</v>
      </c>
      <c r="F38" s="148" t="s">
        <v>292</v>
      </c>
      <c r="G38" s="72" t="s">
        <v>293</v>
      </c>
      <c r="H38" s="72">
        <v>1</v>
      </c>
      <c r="I38" s="11" t="s">
        <v>271</v>
      </c>
      <c r="J38" s="148" t="s">
        <v>294</v>
      </c>
      <c r="K38" s="149"/>
      <c r="L38" s="83" t="s">
        <v>295</v>
      </c>
      <c r="M38" s="84"/>
      <c r="N38" s="84">
        <v>25000</v>
      </c>
      <c r="O38" s="84"/>
      <c r="P38" s="84">
        <v>25000</v>
      </c>
      <c r="Q38" s="72" t="s">
        <v>273</v>
      </c>
      <c r="R38" s="72" t="s">
        <v>274</v>
      </c>
    </row>
    <row r="39" spans="1:19" s="143" customFormat="1" ht="63" customHeight="1" x14ac:dyDescent="0.25">
      <c r="A39" s="77">
        <v>27</v>
      </c>
      <c r="B39" s="77">
        <v>6</v>
      </c>
      <c r="C39" s="77">
        <v>1</v>
      </c>
      <c r="D39" s="78">
        <v>13</v>
      </c>
      <c r="E39" s="78" t="s">
        <v>296</v>
      </c>
      <c r="F39" s="144" t="s">
        <v>297</v>
      </c>
      <c r="G39" s="78" t="s">
        <v>298</v>
      </c>
      <c r="H39" s="78">
        <v>5</v>
      </c>
      <c r="I39" s="16" t="s">
        <v>271</v>
      </c>
      <c r="J39" s="144" t="s">
        <v>299</v>
      </c>
      <c r="K39" s="145"/>
      <c r="L39" s="86" t="s">
        <v>124</v>
      </c>
      <c r="M39" s="87"/>
      <c r="N39" s="87">
        <v>25000</v>
      </c>
      <c r="O39" s="87"/>
      <c r="P39" s="87">
        <v>25000</v>
      </c>
      <c r="Q39" s="78" t="s">
        <v>273</v>
      </c>
      <c r="R39" s="78" t="s">
        <v>274</v>
      </c>
    </row>
    <row r="40" spans="1:19" s="163" customFormat="1" ht="59.25" customHeight="1" x14ac:dyDescent="0.25">
      <c r="A40" s="1124">
        <v>28</v>
      </c>
      <c r="B40" s="958">
        <v>6</v>
      </c>
      <c r="C40" s="958">
        <v>5</v>
      </c>
      <c r="D40" s="964">
        <v>4</v>
      </c>
      <c r="E40" s="1119" t="s">
        <v>372</v>
      </c>
      <c r="F40" s="1119" t="s">
        <v>301</v>
      </c>
      <c r="G40" s="72" t="s">
        <v>302</v>
      </c>
      <c r="H40" s="72">
        <v>80</v>
      </c>
      <c r="I40" s="11" t="s">
        <v>278</v>
      </c>
      <c r="J40" s="1119" t="s">
        <v>373</v>
      </c>
      <c r="K40" s="1130"/>
      <c r="L40" s="980" t="s">
        <v>52</v>
      </c>
      <c r="M40" s="1134"/>
      <c r="N40" s="993">
        <v>44873.46</v>
      </c>
      <c r="O40" s="993"/>
      <c r="P40" s="993">
        <v>44873.46</v>
      </c>
      <c r="Q40" s="1119" t="s">
        <v>374</v>
      </c>
      <c r="R40" s="1119" t="s">
        <v>375</v>
      </c>
    </row>
    <row r="41" spans="1:19" s="163" customFormat="1" ht="30" customHeight="1" x14ac:dyDescent="0.25">
      <c r="A41" s="986"/>
      <c r="B41" s="1123"/>
      <c r="C41" s="1123"/>
      <c r="D41" s="988"/>
      <c r="E41" s="1121"/>
      <c r="F41" s="1121"/>
      <c r="G41" s="72" t="s">
        <v>277</v>
      </c>
      <c r="H41" s="72">
        <v>80</v>
      </c>
      <c r="I41" s="11" t="s">
        <v>278</v>
      </c>
      <c r="J41" s="1121"/>
      <c r="K41" s="1131"/>
      <c r="L41" s="988"/>
      <c r="M41" s="1135"/>
      <c r="N41" s="993"/>
      <c r="O41" s="993"/>
      <c r="P41" s="993"/>
      <c r="Q41" s="1121"/>
      <c r="R41" s="1120"/>
    </row>
    <row r="42" spans="1:19" s="163" customFormat="1" ht="87.75" customHeight="1" x14ac:dyDescent="0.25">
      <c r="A42" s="153">
        <v>29</v>
      </c>
      <c r="B42" s="71">
        <v>1</v>
      </c>
      <c r="C42" s="71">
        <v>1</v>
      </c>
      <c r="D42" s="72">
        <v>6</v>
      </c>
      <c r="E42" s="157" t="s">
        <v>376</v>
      </c>
      <c r="F42" s="148" t="s">
        <v>377</v>
      </c>
      <c r="G42" s="72" t="s">
        <v>277</v>
      </c>
      <c r="H42" s="154">
        <v>26</v>
      </c>
      <c r="I42" s="11" t="s">
        <v>278</v>
      </c>
      <c r="J42" s="148" t="s">
        <v>378</v>
      </c>
      <c r="K42" s="83"/>
      <c r="L42" s="83" t="s">
        <v>379</v>
      </c>
      <c r="M42" s="84"/>
      <c r="N42" s="84">
        <v>70000</v>
      </c>
      <c r="O42" s="84"/>
      <c r="P42" s="84">
        <v>70000</v>
      </c>
      <c r="Q42" s="148" t="s">
        <v>334</v>
      </c>
      <c r="R42" s="148" t="s">
        <v>335</v>
      </c>
    </row>
    <row r="43" spans="1:19" s="13" customFormat="1" ht="47.25" customHeight="1" x14ac:dyDescent="0.25">
      <c r="A43" s="958">
        <v>30</v>
      </c>
      <c r="B43" s="958">
        <v>3</v>
      </c>
      <c r="C43" s="958">
        <v>1</v>
      </c>
      <c r="D43" s="969">
        <v>6</v>
      </c>
      <c r="E43" s="1128" t="s">
        <v>380</v>
      </c>
      <c r="F43" s="1128" t="s">
        <v>317</v>
      </c>
      <c r="G43" s="72" t="s">
        <v>277</v>
      </c>
      <c r="H43" s="72">
        <v>40</v>
      </c>
      <c r="I43" s="11" t="s">
        <v>278</v>
      </c>
      <c r="J43" s="1128" t="s">
        <v>318</v>
      </c>
      <c r="K43" s="1125"/>
      <c r="L43" s="1125" t="s">
        <v>287</v>
      </c>
      <c r="M43" s="1049"/>
      <c r="N43" s="1049">
        <v>45458.48</v>
      </c>
      <c r="O43" s="1049"/>
      <c r="P43" s="1049">
        <v>40355</v>
      </c>
      <c r="Q43" s="1128" t="s">
        <v>319</v>
      </c>
      <c r="R43" s="1128" t="s">
        <v>320</v>
      </c>
    </row>
    <row r="44" spans="1:19" s="13" customFormat="1" ht="48" customHeight="1" x14ac:dyDescent="0.25">
      <c r="A44" s="1127"/>
      <c r="B44" s="1127"/>
      <c r="C44" s="1127"/>
      <c r="D44" s="1126"/>
      <c r="E44" s="1129"/>
      <c r="F44" s="1129"/>
      <c r="G44" s="72" t="s">
        <v>302</v>
      </c>
      <c r="H44" s="72">
        <v>40</v>
      </c>
      <c r="I44" s="11" t="s">
        <v>278</v>
      </c>
      <c r="J44" s="1129"/>
      <c r="K44" s="1126"/>
      <c r="L44" s="1126"/>
      <c r="M44" s="1127"/>
      <c r="N44" s="1127"/>
      <c r="O44" s="1127"/>
      <c r="P44" s="1127"/>
      <c r="Q44" s="1129"/>
      <c r="R44" s="1129"/>
    </row>
    <row r="45" spans="1:19" s="13" customFormat="1" ht="23.25" customHeight="1" x14ac:dyDescent="0.25">
      <c r="A45" s="963">
        <v>31</v>
      </c>
      <c r="B45" s="963">
        <v>3</v>
      </c>
      <c r="C45" s="963">
        <v>1</v>
      </c>
      <c r="D45" s="964">
        <v>6</v>
      </c>
      <c r="E45" s="1119" t="s">
        <v>381</v>
      </c>
      <c r="F45" s="1119" t="s">
        <v>323</v>
      </c>
      <c r="G45" s="72" t="s">
        <v>85</v>
      </c>
      <c r="H45" s="72">
        <v>440</v>
      </c>
      <c r="I45" s="11" t="s">
        <v>278</v>
      </c>
      <c r="J45" s="1119" t="s">
        <v>325</v>
      </c>
      <c r="K45" s="980"/>
      <c r="L45" s="980" t="s">
        <v>73</v>
      </c>
      <c r="M45" s="981"/>
      <c r="N45" s="981">
        <v>72767.33</v>
      </c>
      <c r="O45" s="981"/>
      <c r="P45" s="981">
        <v>58251.18</v>
      </c>
      <c r="Q45" s="1119" t="s">
        <v>326</v>
      </c>
      <c r="R45" s="1119" t="s">
        <v>327</v>
      </c>
    </row>
    <row r="46" spans="1:19" s="163" customFormat="1" ht="25.5" customHeight="1" x14ac:dyDescent="0.25">
      <c r="A46" s="986"/>
      <c r="B46" s="986"/>
      <c r="C46" s="986"/>
      <c r="D46" s="988"/>
      <c r="E46" s="1121"/>
      <c r="F46" s="1121"/>
      <c r="G46" s="72" t="s">
        <v>79</v>
      </c>
      <c r="H46" s="72">
        <v>850</v>
      </c>
      <c r="I46" s="11" t="s">
        <v>278</v>
      </c>
      <c r="J46" s="1121"/>
      <c r="K46" s="988"/>
      <c r="L46" s="988"/>
      <c r="M46" s="1118"/>
      <c r="N46" s="1118"/>
      <c r="O46" s="986"/>
      <c r="P46" s="986"/>
      <c r="Q46" s="1121"/>
      <c r="R46" s="1121"/>
    </row>
    <row r="47" spans="1:19" s="163" customFormat="1" ht="24.75" customHeight="1" x14ac:dyDescent="0.25">
      <c r="A47" s="986"/>
      <c r="B47" s="986"/>
      <c r="C47" s="986"/>
      <c r="D47" s="988"/>
      <c r="E47" s="1121"/>
      <c r="F47" s="1121"/>
      <c r="G47" s="72" t="s">
        <v>231</v>
      </c>
      <c r="H47" s="72">
        <v>4000</v>
      </c>
      <c r="I47" s="11" t="s">
        <v>271</v>
      </c>
      <c r="J47" s="1121"/>
      <c r="K47" s="988"/>
      <c r="L47" s="988"/>
      <c r="M47" s="1118"/>
      <c r="N47" s="1118"/>
      <c r="O47" s="986"/>
      <c r="P47" s="986"/>
      <c r="Q47" s="1121"/>
      <c r="R47" s="1121"/>
    </row>
    <row r="48" spans="1:19" s="163" customFormat="1" ht="19.5" customHeight="1" x14ac:dyDescent="0.25">
      <c r="A48" s="963">
        <v>32</v>
      </c>
      <c r="B48" s="958">
        <v>1</v>
      </c>
      <c r="C48" s="958">
        <v>1</v>
      </c>
      <c r="D48" s="964">
        <v>6</v>
      </c>
      <c r="E48" s="1119" t="s">
        <v>382</v>
      </c>
      <c r="F48" s="1119" t="s">
        <v>383</v>
      </c>
      <c r="G48" s="72" t="s">
        <v>170</v>
      </c>
      <c r="H48" s="72">
        <v>60</v>
      </c>
      <c r="I48" s="11" t="s">
        <v>278</v>
      </c>
      <c r="J48" s="1119" t="s">
        <v>384</v>
      </c>
      <c r="K48" s="980"/>
      <c r="L48" s="980" t="s">
        <v>287</v>
      </c>
      <c r="M48" s="1081"/>
      <c r="N48" s="1081">
        <v>37022.33</v>
      </c>
      <c r="O48" s="981"/>
      <c r="P48" s="981">
        <v>31674.93</v>
      </c>
      <c r="Q48" s="1119" t="s">
        <v>334</v>
      </c>
      <c r="R48" s="1119" t="s">
        <v>335</v>
      </c>
    </row>
    <row r="49" spans="1:18" s="163" customFormat="1" ht="27" customHeight="1" x14ac:dyDescent="0.25">
      <c r="A49" s="1118"/>
      <c r="B49" s="1122"/>
      <c r="C49" s="1122"/>
      <c r="D49" s="987"/>
      <c r="E49" s="1120"/>
      <c r="F49" s="1120"/>
      <c r="G49" s="72" t="s">
        <v>321</v>
      </c>
      <c r="H49" s="72">
        <v>140</v>
      </c>
      <c r="I49" s="11" t="s">
        <v>278</v>
      </c>
      <c r="J49" s="1120"/>
      <c r="K49" s="987"/>
      <c r="L49" s="987"/>
      <c r="M49" s="1118"/>
      <c r="N49" s="1118"/>
      <c r="O49" s="1118"/>
      <c r="P49" s="1118"/>
      <c r="Q49" s="1120"/>
      <c r="R49" s="1120"/>
    </row>
    <row r="50" spans="1:18" s="163" customFormat="1" ht="33" customHeight="1" x14ac:dyDescent="0.25">
      <c r="A50" s="986"/>
      <c r="B50" s="1009"/>
      <c r="C50" s="1009"/>
      <c r="D50" s="988"/>
      <c r="E50" s="1121"/>
      <c r="F50" s="1120"/>
      <c r="G50" s="72" t="s">
        <v>190</v>
      </c>
      <c r="H50" s="72">
        <v>1</v>
      </c>
      <c r="I50" s="11" t="s">
        <v>271</v>
      </c>
      <c r="J50" s="1121"/>
      <c r="K50" s="988"/>
      <c r="L50" s="988"/>
      <c r="M50" s="986"/>
      <c r="N50" s="986"/>
      <c r="O50" s="986"/>
      <c r="P50" s="986"/>
      <c r="Q50" s="1121"/>
      <c r="R50" s="1121"/>
    </row>
    <row r="51" spans="1:18" s="164" customFormat="1" x14ac:dyDescent="0.25">
      <c r="A51" s="986"/>
      <c r="B51" s="1123"/>
      <c r="C51" s="1123"/>
      <c r="D51" s="988"/>
      <c r="E51" s="1121"/>
      <c r="F51" s="1120"/>
      <c r="G51" s="72" t="s">
        <v>385</v>
      </c>
      <c r="H51" s="72">
        <v>1</v>
      </c>
      <c r="I51" s="11" t="s">
        <v>271</v>
      </c>
      <c r="J51" s="1121"/>
      <c r="K51" s="988"/>
      <c r="L51" s="988"/>
      <c r="M51" s="986"/>
      <c r="N51" s="986"/>
      <c r="O51" s="986"/>
      <c r="P51" s="986"/>
      <c r="Q51" s="1121"/>
      <c r="R51" s="1121"/>
    </row>
    <row r="52" spans="1:18" s="165" customFormat="1" ht="30" customHeight="1" x14ac:dyDescent="0.25">
      <c r="A52" s="963">
        <v>33</v>
      </c>
      <c r="B52" s="958">
        <v>1</v>
      </c>
      <c r="C52" s="958">
        <v>1</v>
      </c>
      <c r="D52" s="964">
        <v>6</v>
      </c>
      <c r="E52" s="1119" t="s">
        <v>386</v>
      </c>
      <c r="F52" s="1119" t="s">
        <v>387</v>
      </c>
      <c r="G52" s="72" t="s">
        <v>388</v>
      </c>
      <c r="H52" s="72">
        <v>110</v>
      </c>
      <c r="I52" s="11" t="s">
        <v>278</v>
      </c>
      <c r="J52" s="1119" t="s">
        <v>389</v>
      </c>
      <c r="K52" s="980"/>
      <c r="L52" s="980" t="s">
        <v>287</v>
      </c>
      <c r="M52" s="1081"/>
      <c r="N52" s="1081">
        <v>113215.46</v>
      </c>
      <c r="O52" s="981"/>
      <c r="P52" s="981">
        <v>98433.25</v>
      </c>
      <c r="Q52" s="1119" t="s">
        <v>334</v>
      </c>
      <c r="R52" s="1119" t="s">
        <v>335</v>
      </c>
    </row>
    <row r="53" spans="1:18" s="164" customFormat="1" ht="20.25" customHeight="1" x14ac:dyDescent="0.25">
      <c r="A53" s="1118"/>
      <c r="B53" s="1122"/>
      <c r="C53" s="1122"/>
      <c r="D53" s="987"/>
      <c r="E53" s="1120"/>
      <c r="F53" s="1120"/>
      <c r="G53" s="72" t="s">
        <v>79</v>
      </c>
      <c r="H53" s="72">
        <v>110</v>
      </c>
      <c r="I53" s="11" t="s">
        <v>278</v>
      </c>
      <c r="J53" s="1120"/>
      <c r="K53" s="987"/>
      <c r="L53" s="987"/>
      <c r="M53" s="1118"/>
      <c r="N53" s="1118"/>
      <c r="O53" s="1118"/>
      <c r="P53" s="1118"/>
      <c r="Q53" s="1120"/>
      <c r="R53" s="1120"/>
    </row>
    <row r="54" spans="1:18" s="165" customFormat="1" ht="30.75" customHeight="1" x14ac:dyDescent="0.25">
      <c r="A54" s="986"/>
      <c r="B54" s="1009"/>
      <c r="C54" s="1009"/>
      <c r="D54" s="988"/>
      <c r="E54" s="1121"/>
      <c r="F54" s="1120"/>
      <c r="G54" s="72" t="s">
        <v>231</v>
      </c>
      <c r="H54" s="72">
        <v>1</v>
      </c>
      <c r="I54" s="11" t="s">
        <v>271</v>
      </c>
      <c r="J54" s="1121"/>
      <c r="K54" s="988"/>
      <c r="L54" s="988"/>
      <c r="M54" s="986"/>
      <c r="N54" s="986"/>
      <c r="O54" s="986"/>
      <c r="P54" s="986"/>
      <c r="Q54" s="1121"/>
      <c r="R54" s="1121"/>
    </row>
    <row r="55" spans="1:18" s="165" customFormat="1" ht="25.5" customHeight="1" x14ac:dyDescent="0.25">
      <c r="A55" s="986"/>
      <c r="B55" s="1123"/>
      <c r="C55" s="1123"/>
      <c r="D55" s="988"/>
      <c r="E55" s="1121"/>
      <c r="F55" s="1120"/>
      <c r="G55" s="72" t="s">
        <v>190</v>
      </c>
      <c r="H55" s="72">
        <v>1</v>
      </c>
      <c r="I55" s="11" t="s">
        <v>271</v>
      </c>
      <c r="J55" s="1121"/>
      <c r="K55" s="988"/>
      <c r="L55" s="988"/>
      <c r="M55" s="986"/>
      <c r="N55" s="986"/>
      <c r="O55" s="986"/>
      <c r="P55" s="986"/>
      <c r="Q55" s="1121"/>
      <c r="R55" s="1121"/>
    </row>
    <row r="56" spans="1:18" s="164" customFormat="1" ht="75" x14ac:dyDescent="0.25">
      <c r="A56" s="88">
        <v>34</v>
      </c>
      <c r="B56" s="88">
        <v>5</v>
      </c>
      <c r="C56" s="88">
        <v>1</v>
      </c>
      <c r="D56" s="88">
        <v>9</v>
      </c>
      <c r="E56" s="166" t="s">
        <v>390</v>
      </c>
      <c r="F56" s="157" t="s">
        <v>391</v>
      </c>
      <c r="G56" s="88" t="s">
        <v>302</v>
      </c>
      <c r="H56" s="88">
        <v>50</v>
      </c>
      <c r="I56" s="88" t="s">
        <v>278</v>
      </c>
      <c r="J56" s="158" t="s">
        <v>392</v>
      </c>
      <c r="K56" s="88"/>
      <c r="L56" s="88" t="s">
        <v>81</v>
      </c>
      <c r="M56" s="167"/>
      <c r="N56" s="167">
        <v>33583.11</v>
      </c>
      <c r="O56" s="167"/>
      <c r="P56" s="167">
        <v>30490.65</v>
      </c>
      <c r="Q56" s="166" t="s">
        <v>346</v>
      </c>
      <c r="R56" s="157" t="s">
        <v>393</v>
      </c>
    </row>
    <row r="57" spans="1:18" ht="75" x14ac:dyDescent="0.25">
      <c r="A57" s="88">
        <v>35</v>
      </c>
      <c r="B57" s="88">
        <v>2</v>
      </c>
      <c r="C57" s="88">
        <v>1</v>
      </c>
      <c r="D57" s="88">
        <v>9</v>
      </c>
      <c r="E57" s="157" t="s">
        <v>394</v>
      </c>
      <c r="F57" s="157" t="s">
        <v>395</v>
      </c>
      <c r="G57" s="88" t="s">
        <v>170</v>
      </c>
      <c r="H57" s="88">
        <v>475</v>
      </c>
      <c r="I57" s="88" t="s">
        <v>278</v>
      </c>
      <c r="J57" s="158" t="s">
        <v>396</v>
      </c>
      <c r="K57" s="88"/>
      <c r="L57" s="88" t="s">
        <v>73</v>
      </c>
      <c r="M57" s="167"/>
      <c r="N57" s="167">
        <v>66377.61</v>
      </c>
      <c r="O57" s="167"/>
      <c r="P57" s="167">
        <v>60276.27</v>
      </c>
      <c r="Q57" s="166" t="s">
        <v>346</v>
      </c>
      <c r="R57" s="157" t="s">
        <v>393</v>
      </c>
    </row>
    <row r="58" spans="1:18" ht="75" x14ac:dyDescent="0.25">
      <c r="A58" s="88">
        <v>36</v>
      </c>
      <c r="B58" s="88">
        <v>3</v>
      </c>
      <c r="C58" s="88" t="s">
        <v>348</v>
      </c>
      <c r="D58" s="88">
        <v>10</v>
      </c>
      <c r="E58" s="56" t="s">
        <v>397</v>
      </c>
      <c r="F58" s="157" t="s">
        <v>350</v>
      </c>
      <c r="G58" s="88" t="s">
        <v>351</v>
      </c>
      <c r="H58" s="88">
        <v>2</v>
      </c>
      <c r="I58" s="88" t="s">
        <v>271</v>
      </c>
      <c r="J58" s="158" t="s">
        <v>352</v>
      </c>
      <c r="K58" s="88"/>
      <c r="L58" s="88" t="s">
        <v>73</v>
      </c>
      <c r="M58" s="167"/>
      <c r="N58" s="167">
        <v>26361</v>
      </c>
      <c r="O58" s="167"/>
      <c r="P58" s="167">
        <v>23965</v>
      </c>
      <c r="Q58" s="157" t="s">
        <v>353</v>
      </c>
      <c r="R58" s="157" t="s">
        <v>393</v>
      </c>
    </row>
    <row r="61" spans="1:18" x14ac:dyDescent="0.25">
      <c r="L61"/>
      <c r="M61" s="1108" t="s">
        <v>262</v>
      </c>
      <c r="N61" s="1109"/>
      <c r="O61" s="1110" t="s">
        <v>263</v>
      </c>
      <c r="P61" s="1110"/>
    </row>
    <row r="62" spans="1:18" x14ac:dyDescent="0.25">
      <c r="L62"/>
      <c r="M62" s="60" t="s">
        <v>264</v>
      </c>
      <c r="N62" s="60" t="s">
        <v>265</v>
      </c>
      <c r="O62" s="60" t="s">
        <v>264</v>
      </c>
      <c r="P62" s="60" t="s">
        <v>265</v>
      </c>
    </row>
    <row r="63" spans="1:18" x14ac:dyDescent="0.25">
      <c r="M63" s="65">
        <v>16</v>
      </c>
      <c r="N63" s="66">
        <v>570250</v>
      </c>
      <c r="O63" s="65">
        <v>20</v>
      </c>
      <c r="P63" s="66">
        <v>799692.32</v>
      </c>
    </row>
  </sheetData>
  <mergeCells count="166">
    <mergeCell ref="K23:K24"/>
    <mergeCell ref="P20:P22"/>
    <mergeCell ref="Q4:Q5"/>
    <mergeCell ref="R4:R5"/>
    <mergeCell ref="A14:A15"/>
    <mergeCell ref="B14:B15"/>
    <mergeCell ref="C14:C15"/>
    <mergeCell ref="D14:D15"/>
    <mergeCell ref="E14:E15"/>
    <mergeCell ref="F14:F15"/>
    <mergeCell ref="J14:J15"/>
    <mergeCell ref="K14:K15"/>
    <mergeCell ref="G4:G5"/>
    <mergeCell ref="H4:I4"/>
    <mergeCell ref="J4:J5"/>
    <mergeCell ref="K4:L4"/>
    <mergeCell ref="M4:N4"/>
    <mergeCell ref="O4:P4"/>
    <mergeCell ref="A4:A5"/>
    <mergeCell ref="B4:B5"/>
    <mergeCell ref="C4:C5"/>
    <mergeCell ref="D4:D5"/>
    <mergeCell ref="E4:E5"/>
    <mergeCell ref="F4:F5"/>
    <mergeCell ref="A18:A19"/>
    <mergeCell ref="B18:B19"/>
    <mergeCell ref="C18:C19"/>
    <mergeCell ref="D18:D19"/>
    <mergeCell ref="E18:E19"/>
    <mergeCell ref="F18:F19"/>
    <mergeCell ref="J18:J19"/>
    <mergeCell ref="K18:K19"/>
    <mergeCell ref="L18:L19"/>
    <mergeCell ref="Q18:Q19"/>
    <mergeCell ref="R18:R19"/>
    <mergeCell ref="R14:R15"/>
    <mergeCell ref="L14:L15"/>
    <mergeCell ref="M14:M15"/>
    <mergeCell ref="N14:N15"/>
    <mergeCell ref="O14:O15"/>
    <mergeCell ref="P14:P15"/>
    <mergeCell ref="Q14:Q15"/>
    <mergeCell ref="M18:M19"/>
    <mergeCell ref="N18:N19"/>
    <mergeCell ref="O18:O19"/>
    <mergeCell ref="P18:P19"/>
    <mergeCell ref="Q20:Q22"/>
    <mergeCell ref="R20:R22"/>
    <mergeCell ref="A23:A24"/>
    <mergeCell ref="B23:B24"/>
    <mergeCell ref="C23:C24"/>
    <mergeCell ref="D23:D24"/>
    <mergeCell ref="E23:E24"/>
    <mergeCell ref="F23:F24"/>
    <mergeCell ref="J23:J24"/>
    <mergeCell ref="J20:J22"/>
    <mergeCell ref="K20:K22"/>
    <mergeCell ref="L20:L22"/>
    <mergeCell ref="M20:M22"/>
    <mergeCell ref="N20:N22"/>
    <mergeCell ref="O20:O22"/>
    <mergeCell ref="A20:A22"/>
    <mergeCell ref="B20:B22"/>
    <mergeCell ref="C20:C22"/>
    <mergeCell ref="D20:D22"/>
    <mergeCell ref="E20:E22"/>
    <mergeCell ref="F20:F22"/>
    <mergeCell ref="Q23:Q24"/>
    <mergeCell ref="O23:O24"/>
    <mergeCell ref="P23:P24"/>
    <mergeCell ref="A29:A30"/>
    <mergeCell ref="B29:B30"/>
    <mergeCell ref="C29:C30"/>
    <mergeCell ref="D29:D30"/>
    <mergeCell ref="E29:E30"/>
    <mergeCell ref="F29:F30"/>
    <mergeCell ref="J29:J30"/>
    <mergeCell ref="K29:K30"/>
    <mergeCell ref="L29:L30"/>
    <mergeCell ref="R29:R30"/>
    <mergeCell ref="R23:R24"/>
    <mergeCell ref="N43:N44"/>
    <mergeCell ref="O43:O44"/>
    <mergeCell ref="P43:P44"/>
    <mergeCell ref="P40:P41"/>
    <mergeCell ref="Q40:Q41"/>
    <mergeCell ref="R40:R41"/>
    <mergeCell ref="L40:L41"/>
    <mergeCell ref="M40:M41"/>
    <mergeCell ref="N40:N41"/>
    <mergeCell ref="O40:O41"/>
    <mergeCell ref="Q43:Q44"/>
    <mergeCell ref="R43:R44"/>
    <mergeCell ref="L43:L44"/>
    <mergeCell ref="M43:M44"/>
    <mergeCell ref="O29:O30"/>
    <mergeCell ref="P29:P30"/>
    <mergeCell ref="Q29:Q30"/>
    <mergeCell ref="M29:M30"/>
    <mergeCell ref="N29:N30"/>
    <mergeCell ref="L23:L24"/>
    <mergeCell ref="M23:M24"/>
    <mergeCell ref="N23:N24"/>
    <mergeCell ref="A40:A41"/>
    <mergeCell ref="B40:B41"/>
    <mergeCell ref="C40:C41"/>
    <mergeCell ref="D40:D41"/>
    <mergeCell ref="E40:E41"/>
    <mergeCell ref="F40:F41"/>
    <mergeCell ref="F45:F47"/>
    <mergeCell ref="J45:J47"/>
    <mergeCell ref="K45:K47"/>
    <mergeCell ref="K43:K44"/>
    <mergeCell ref="A43:A44"/>
    <mergeCell ref="B43:B44"/>
    <mergeCell ref="C43:C44"/>
    <mergeCell ref="D43:D44"/>
    <mergeCell ref="E43:E44"/>
    <mergeCell ref="F43:F44"/>
    <mergeCell ref="J43:J44"/>
    <mergeCell ref="J40:J41"/>
    <mergeCell ref="K40:K41"/>
    <mergeCell ref="P48:P51"/>
    <mergeCell ref="Q48:Q51"/>
    <mergeCell ref="R48:R51"/>
    <mergeCell ref="R45:R47"/>
    <mergeCell ref="A48:A51"/>
    <mergeCell ref="B48:B51"/>
    <mergeCell ref="C48:C51"/>
    <mergeCell ref="D48:D51"/>
    <mergeCell ref="E48:E51"/>
    <mergeCell ref="F48:F51"/>
    <mergeCell ref="J48:J51"/>
    <mergeCell ref="K48:K51"/>
    <mergeCell ref="L48:L51"/>
    <mergeCell ref="L45:L47"/>
    <mergeCell ref="M45:M47"/>
    <mergeCell ref="N45:N47"/>
    <mergeCell ref="O45:O47"/>
    <mergeCell ref="P45:P47"/>
    <mergeCell ref="Q45:Q47"/>
    <mergeCell ref="A45:A47"/>
    <mergeCell ref="B45:B47"/>
    <mergeCell ref="C45:C47"/>
    <mergeCell ref="D45:D47"/>
    <mergeCell ref="E45:E47"/>
    <mergeCell ref="A52:A55"/>
    <mergeCell ref="B52:B55"/>
    <mergeCell ref="C52:C55"/>
    <mergeCell ref="D52:D55"/>
    <mergeCell ref="E52:E55"/>
    <mergeCell ref="F52:F55"/>
    <mergeCell ref="M48:M51"/>
    <mergeCell ref="N48:N51"/>
    <mergeCell ref="O48:O51"/>
    <mergeCell ref="P52:P55"/>
    <mergeCell ref="Q52:Q55"/>
    <mergeCell ref="R52:R55"/>
    <mergeCell ref="M61:N61"/>
    <mergeCell ref="O61:P61"/>
    <mergeCell ref="J52:J55"/>
    <mergeCell ref="K52:K55"/>
    <mergeCell ref="L52:L55"/>
    <mergeCell ref="M52:M55"/>
    <mergeCell ref="N52:N55"/>
    <mergeCell ref="O52:O55"/>
  </mergeCells>
  <pageMargins left="0.7" right="0.7" top="0.75" bottom="0.75" header="0.3" footer="0.3"/>
  <pageSetup paperSize="9" orientation="portrait" horizontalDpi="4294967294" vertic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33"/>
  <sheetViews>
    <sheetView zoomScale="50" zoomScaleNormal="50" workbookViewId="0">
      <selection activeCell="J9" sqref="J9"/>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6353</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929" t="s">
        <v>28</v>
      </c>
      <c r="N6" s="706" t="s">
        <v>29</v>
      </c>
      <c r="O6" s="706" t="s">
        <v>30</v>
      </c>
      <c r="P6" s="706" t="s">
        <v>31</v>
      </c>
      <c r="Q6" s="686" t="s">
        <v>32</v>
      </c>
      <c r="R6" s="687" t="s">
        <v>33</v>
      </c>
      <c r="S6" s="506"/>
    </row>
    <row r="7" spans="1:19" s="493" customFormat="1" ht="60" x14ac:dyDescent="0.25">
      <c r="A7" s="608">
        <v>1</v>
      </c>
      <c r="B7" s="605">
        <v>2</v>
      </c>
      <c r="C7" s="605">
        <v>4</v>
      </c>
      <c r="D7" s="601">
        <v>2</v>
      </c>
      <c r="E7" s="611" t="s">
        <v>5888</v>
      </c>
      <c r="F7" s="601" t="s">
        <v>5887</v>
      </c>
      <c r="G7" s="601" t="s">
        <v>302</v>
      </c>
      <c r="H7" s="603" t="s">
        <v>5164</v>
      </c>
      <c r="I7" s="610" t="s">
        <v>444</v>
      </c>
      <c r="J7" s="601" t="s">
        <v>5827</v>
      </c>
      <c r="K7" s="603" t="s">
        <v>124</v>
      </c>
      <c r="L7" s="603" t="s">
        <v>935</v>
      </c>
      <c r="M7" s="612">
        <v>10050</v>
      </c>
      <c r="N7" s="602"/>
      <c r="O7" s="602">
        <v>10050</v>
      </c>
      <c r="P7" s="602"/>
      <c r="Q7" s="601" t="s">
        <v>2715</v>
      </c>
      <c r="R7" s="601" t="s">
        <v>5821</v>
      </c>
      <c r="S7" s="606"/>
    </row>
    <row r="8" spans="1:19" s="493" customFormat="1" ht="105" x14ac:dyDescent="0.25">
      <c r="A8" s="605">
        <v>2</v>
      </c>
      <c r="B8" s="605">
        <v>2</v>
      </c>
      <c r="C8" s="605">
        <v>4</v>
      </c>
      <c r="D8" s="601">
        <v>2</v>
      </c>
      <c r="E8" s="611" t="s">
        <v>5886</v>
      </c>
      <c r="F8" s="601" t="s">
        <v>5885</v>
      </c>
      <c r="G8" s="601" t="s">
        <v>1112</v>
      </c>
      <c r="H8" s="603" t="s">
        <v>5164</v>
      </c>
      <c r="I8" s="610" t="s">
        <v>5860</v>
      </c>
      <c r="J8" s="601" t="s">
        <v>5884</v>
      </c>
      <c r="K8" s="603" t="s">
        <v>81</v>
      </c>
      <c r="L8" s="603" t="s">
        <v>935</v>
      </c>
      <c r="M8" s="602">
        <v>35132</v>
      </c>
      <c r="N8" s="602"/>
      <c r="O8" s="602">
        <v>35132</v>
      </c>
      <c r="P8" s="602"/>
      <c r="Q8" s="601" t="s">
        <v>2715</v>
      </c>
      <c r="R8" s="601" t="s">
        <v>5821</v>
      </c>
      <c r="S8" s="606"/>
    </row>
    <row r="9" spans="1:19" ht="148.5" customHeight="1" x14ac:dyDescent="0.25">
      <c r="A9" s="605">
        <v>3</v>
      </c>
      <c r="B9" s="605">
        <v>6</v>
      </c>
      <c r="C9" s="605">
        <v>5</v>
      </c>
      <c r="D9" s="601">
        <v>2</v>
      </c>
      <c r="E9" s="611" t="s">
        <v>5883</v>
      </c>
      <c r="F9" s="601" t="s">
        <v>5882</v>
      </c>
      <c r="G9" s="601" t="s">
        <v>181</v>
      </c>
      <c r="H9" s="603" t="s">
        <v>5164</v>
      </c>
      <c r="I9" s="610" t="s">
        <v>1972</v>
      </c>
      <c r="J9" s="601" t="s">
        <v>5881</v>
      </c>
      <c r="K9" s="603" t="s">
        <v>127</v>
      </c>
      <c r="L9" s="603" t="s">
        <v>935</v>
      </c>
      <c r="M9" s="602">
        <v>20000</v>
      </c>
      <c r="N9" s="602"/>
      <c r="O9" s="602">
        <v>20000</v>
      </c>
      <c r="P9" s="602"/>
      <c r="Q9" s="601" t="s">
        <v>2715</v>
      </c>
      <c r="R9" s="601" t="s">
        <v>5821</v>
      </c>
    </row>
    <row r="10" spans="1:19" s="493" customFormat="1" ht="75" x14ac:dyDescent="0.25">
      <c r="A10" s="605">
        <v>4</v>
      </c>
      <c r="B10" s="605">
        <v>1</v>
      </c>
      <c r="C10" s="605">
        <v>4</v>
      </c>
      <c r="D10" s="601">
        <v>2</v>
      </c>
      <c r="E10" s="609" t="s">
        <v>5880</v>
      </c>
      <c r="F10" s="601" t="s">
        <v>5879</v>
      </c>
      <c r="G10" s="609" t="s">
        <v>5878</v>
      </c>
      <c r="H10" s="609" t="s">
        <v>5877</v>
      </c>
      <c r="I10" s="604" t="s">
        <v>5876</v>
      </c>
      <c r="J10" s="601" t="s">
        <v>5875</v>
      </c>
      <c r="K10" s="603" t="s">
        <v>101</v>
      </c>
      <c r="L10" s="603" t="s">
        <v>935</v>
      </c>
      <c r="M10" s="602">
        <v>34818</v>
      </c>
      <c r="N10" s="602"/>
      <c r="O10" s="602">
        <v>34818</v>
      </c>
      <c r="P10" s="602"/>
      <c r="Q10" s="601" t="s">
        <v>2715</v>
      </c>
      <c r="R10" s="601" t="s">
        <v>5821</v>
      </c>
    </row>
    <row r="11" spans="1:19" s="493" customFormat="1" ht="135" x14ac:dyDescent="0.25">
      <c r="A11" s="608">
        <v>5</v>
      </c>
      <c r="B11" s="605">
        <v>1</v>
      </c>
      <c r="C11" s="605">
        <v>4</v>
      </c>
      <c r="D11" s="601">
        <v>5</v>
      </c>
      <c r="E11" s="607" t="s">
        <v>5874</v>
      </c>
      <c r="F11" s="601" t="s">
        <v>5873</v>
      </c>
      <c r="G11" s="601" t="s">
        <v>431</v>
      </c>
      <c r="H11" s="603" t="s">
        <v>5164</v>
      </c>
      <c r="I11" s="604" t="s">
        <v>1146</v>
      </c>
      <c r="J11" s="601" t="s">
        <v>5872</v>
      </c>
      <c r="K11" s="603" t="s">
        <v>101</v>
      </c>
      <c r="L11" s="603" t="s">
        <v>935</v>
      </c>
      <c r="M11" s="602">
        <v>9248.5400000000009</v>
      </c>
      <c r="N11" s="602"/>
      <c r="O11" s="602">
        <v>8096.54</v>
      </c>
      <c r="P11" s="602"/>
      <c r="Q11" s="601" t="s">
        <v>5871</v>
      </c>
      <c r="R11" s="601" t="s">
        <v>5870</v>
      </c>
      <c r="S11" s="606"/>
    </row>
    <row r="12" spans="1:19" s="520" customFormat="1" ht="225" x14ac:dyDescent="0.25">
      <c r="A12" s="661">
        <v>6</v>
      </c>
      <c r="B12" s="661">
        <v>1</v>
      </c>
      <c r="C12" s="661">
        <v>4</v>
      </c>
      <c r="D12" s="658">
        <v>5</v>
      </c>
      <c r="E12" s="658" t="s">
        <v>5869</v>
      </c>
      <c r="F12" s="658" t="s">
        <v>5868</v>
      </c>
      <c r="G12" s="658" t="s">
        <v>431</v>
      </c>
      <c r="H12" s="662" t="s">
        <v>5164</v>
      </c>
      <c r="I12" s="663" t="s">
        <v>1126</v>
      </c>
      <c r="J12" s="658" t="s">
        <v>5867</v>
      </c>
      <c r="K12" s="662" t="s">
        <v>127</v>
      </c>
      <c r="L12" s="662" t="s">
        <v>935</v>
      </c>
      <c r="M12" s="664" t="s">
        <v>5866</v>
      </c>
      <c r="N12" s="664"/>
      <c r="O12" s="664">
        <v>21071.5</v>
      </c>
      <c r="P12" s="664"/>
      <c r="Q12" s="658" t="s">
        <v>5106</v>
      </c>
      <c r="R12" s="658" t="s">
        <v>5865</v>
      </c>
    </row>
    <row r="13" spans="1:19" s="520" customFormat="1" ht="78.75" customHeight="1" x14ac:dyDescent="0.25">
      <c r="A13" s="616">
        <v>7</v>
      </c>
      <c r="B13" s="540">
        <v>1</v>
      </c>
      <c r="C13" s="540">
        <v>4</v>
      </c>
      <c r="D13" s="541">
        <v>2</v>
      </c>
      <c r="E13" s="590" t="s">
        <v>5864</v>
      </c>
      <c r="F13" s="527" t="s">
        <v>5863</v>
      </c>
      <c r="G13" s="541" t="s">
        <v>231</v>
      </c>
      <c r="H13" s="522" t="s">
        <v>807</v>
      </c>
      <c r="I13" s="509" t="s">
        <v>1296</v>
      </c>
      <c r="J13" s="541" t="s">
        <v>5827</v>
      </c>
      <c r="K13" s="522"/>
      <c r="L13" s="522" t="s">
        <v>101</v>
      </c>
      <c r="M13" s="545"/>
      <c r="N13" s="545">
        <v>10000</v>
      </c>
      <c r="O13" s="545"/>
      <c r="P13" s="545">
        <v>10000</v>
      </c>
      <c r="Q13" s="541" t="s">
        <v>5841</v>
      </c>
      <c r="R13" s="541" t="s">
        <v>5821</v>
      </c>
      <c r="S13" s="519"/>
    </row>
    <row r="14" spans="1:19" s="520" customFormat="1" ht="140.25" customHeight="1" x14ac:dyDescent="0.25">
      <c r="A14" s="641">
        <v>8</v>
      </c>
      <c r="B14" s="540">
        <v>1</v>
      </c>
      <c r="C14" s="540">
        <v>4</v>
      </c>
      <c r="D14" s="541">
        <v>2</v>
      </c>
      <c r="E14" s="590" t="s">
        <v>5862</v>
      </c>
      <c r="F14" s="527" t="s">
        <v>5861</v>
      </c>
      <c r="G14" s="541" t="s">
        <v>1112</v>
      </c>
      <c r="H14" s="522" t="s">
        <v>5164</v>
      </c>
      <c r="I14" s="509" t="s">
        <v>5860</v>
      </c>
      <c r="J14" s="541" t="s">
        <v>5827</v>
      </c>
      <c r="K14" s="522"/>
      <c r="L14" s="522" t="s">
        <v>5852</v>
      </c>
      <c r="M14" s="545"/>
      <c r="N14" s="545">
        <v>35000</v>
      </c>
      <c r="O14" s="545"/>
      <c r="P14" s="545">
        <v>35000</v>
      </c>
      <c r="Q14" s="541" t="s">
        <v>5841</v>
      </c>
      <c r="R14" s="541" t="s">
        <v>5821</v>
      </c>
      <c r="S14" s="519"/>
    </row>
    <row r="15" spans="1:19" s="520" customFormat="1" ht="174.75" customHeight="1" x14ac:dyDescent="0.25">
      <c r="A15" s="641">
        <v>9</v>
      </c>
      <c r="B15" s="841">
        <v>1</v>
      </c>
      <c r="C15" s="841">
        <v>4</v>
      </c>
      <c r="D15" s="842">
        <v>2</v>
      </c>
      <c r="E15" s="870" t="s">
        <v>5859</v>
      </c>
      <c r="F15" s="856" t="s">
        <v>5858</v>
      </c>
      <c r="G15" s="842" t="s">
        <v>181</v>
      </c>
      <c r="H15" s="850" t="s">
        <v>5164</v>
      </c>
      <c r="I15" s="876" t="s">
        <v>1689</v>
      </c>
      <c r="J15" s="842" t="s">
        <v>5827</v>
      </c>
      <c r="K15" s="850"/>
      <c r="L15" s="850" t="s">
        <v>5852</v>
      </c>
      <c r="M15" s="851"/>
      <c r="N15" s="851">
        <v>10000</v>
      </c>
      <c r="O15" s="851"/>
      <c r="P15" s="851">
        <v>10000</v>
      </c>
      <c r="Q15" s="842" t="s">
        <v>5841</v>
      </c>
      <c r="R15" s="842" t="s">
        <v>5821</v>
      </c>
    </row>
    <row r="16" spans="1:19" s="520" customFormat="1" ht="87.75" customHeight="1" x14ac:dyDescent="0.25">
      <c r="A16" s="641">
        <v>10</v>
      </c>
      <c r="B16" s="540">
        <v>1</v>
      </c>
      <c r="C16" s="540">
        <v>4</v>
      </c>
      <c r="D16" s="541">
        <v>2</v>
      </c>
      <c r="E16" s="590" t="s">
        <v>5857</v>
      </c>
      <c r="F16" s="527" t="s">
        <v>5856</v>
      </c>
      <c r="G16" s="541" t="s">
        <v>1112</v>
      </c>
      <c r="H16" s="522" t="s">
        <v>5164</v>
      </c>
      <c r="I16" s="509" t="s">
        <v>5853</v>
      </c>
      <c r="J16" s="541" t="s">
        <v>5827</v>
      </c>
      <c r="K16" s="522"/>
      <c r="L16" s="522" t="s">
        <v>5852</v>
      </c>
      <c r="M16" s="545"/>
      <c r="N16" s="545">
        <v>25000</v>
      </c>
      <c r="O16" s="545"/>
      <c r="P16" s="545">
        <v>25000</v>
      </c>
      <c r="Q16" s="541" t="s">
        <v>5841</v>
      </c>
      <c r="R16" s="541" t="s">
        <v>5821</v>
      </c>
    </row>
    <row r="17" spans="1:18" s="520" customFormat="1" ht="61.5" customHeight="1" x14ac:dyDescent="0.25">
      <c r="A17" s="641">
        <v>11</v>
      </c>
      <c r="B17" s="540">
        <v>1</v>
      </c>
      <c r="C17" s="540">
        <v>4</v>
      </c>
      <c r="D17" s="541">
        <v>2</v>
      </c>
      <c r="E17" s="590" t="s">
        <v>5855</v>
      </c>
      <c r="F17" s="527" t="s">
        <v>5854</v>
      </c>
      <c r="G17" s="541" t="s">
        <v>1112</v>
      </c>
      <c r="H17" s="522" t="s">
        <v>5164</v>
      </c>
      <c r="I17" s="509" t="s">
        <v>5853</v>
      </c>
      <c r="J17" s="541" t="s">
        <v>5827</v>
      </c>
      <c r="K17" s="522"/>
      <c r="L17" s="522" t="s">
        <v>5852</v>
      </c>
      <c r="M17" s="545"/>
      <c r="N17" s="545">
        <v>15000</v>
      </c>
      <c r="O17" s="545"/>
      <c r="P17" s="545">
        <v>15000</v>
      </c>
      <c r="Q17" s="541" t="s">
        <v>5841</v>
      </c>
      <c r="R17" s="541" t="s">
        <v>5821</v>
      </c>
    </row>
    <row r="18" spans="1:18" s="520" customFormat="1" ht="108" customHeight="1" x14ac:dyDescent="0.25">
      <c r="A18" s="641">
        <v>12</v>
      </c>
      <c r="B18" s="841">
        <v>3</v>
      </c>
      <c r="C18" s="841">
        <v>4</v>
      </c>
      <c r="D18" s="842">
        <v>2</v>
      </c>
      <c r="E18" s="870" t="s">
        <v>5851</v>
      </c>
      <c r="F18" s="856" t="s">
        <v>6354</v>
      </c>
      <c r="G18" s="842" t="s">
        <v>181</v>
      </c>
      <c r="H18" s="850" t="s">
        <v>5164</v>
      </c>
      <c r="I18" s="876" t="s">
        <v>1972</v>
      </c>
      <c r="J18" s="842" t="s">
        <v>5827</v>
      </c>
      <c r="K18" s="850"/>
      <c r="L18" s="850" t="s">
        <v>5822</v>
      </c>
      <c r="M18" s="851"/>
      <c r="N18" s="851">
        <v>25000</v>
      </c>
      <c r="O18" s="851"/>
      <c r="P18" s="851">
        <v>25000</v>
      </c>
      <c r="Q18" s="842" t="s">
        <v>5841</v>
      </c>
      <c r="R18" s="842" t="s">
        <v>5821</v>
      </c>
    </row>
    <row r="19" spans="1:18" s="520" customFormat="1" ht="110.25" customHeight="1" x14ac:dyDescent="0.25">
      <c r="A19" s="641">
        <v>13</v>
      </c>
      <c r="B19" s="841">
        <v>3</v>
      </c>
      <c r="C19" s="841">
        <v>4</v>
      </c>
      <c r="D19" s="842">
        <v>2</v>
      </c>
      <c r="E19" s="870" t="s">
        <v>5850</v>
      </c>
      <c r="F19" s="856" t="s">
        <v>6355</v>
      </c>
      <c r="G19" s="842" t="s">
        <v>5849</v>
      </c>
      <c r="H19" s="850" t="s">
        <v>5164</v>
      </c>
      <c r="I19" s="842" t="s">
        <v>6356</v>
      </c>
      <c r="J19" s="842" t="s">
        <v>5827</v>
      </c>
      <c r="K19" s="850"/>
      <c r="L19" s="850" t="s">
        <v>5822</v>
      </c>
      <c r="M19" s="851"/>
      <c r="N19" s="851">
        <v>44000</v>
      </c>
      <c r="O19" s="851"/>
      <c r="P19" s="851">
        <v>44000</v>
      </c>
      <c r="Q19" s="842" t="s">
        <v>5841</v>
      </c>
      <c r="R19" s="842" t="s">
        <v>5821</v>
      </c>
    </row>
    <row r="20" spans="1:18" s="520" customFormat="1" ht="75" x14ac:dyDescent="0.25">
      <c r="A20" s="641">
        <v>14</v>
      </c>
      <c r="B20" s="543">
        <v>3</v>
      </c>
      <c r="C20" s="543">
        <v>4</v>
      </c>
      <c r="D20" s="542">
        <v>2</v>
      </c>
      <c r="E20" s="590" t="s">
        <v>5848</v>
      </c>
      <c r="F20" s="627" t="s">
        <v>5847</v>
      </c>
      <c r="G20" s="542" t="s">
        <v>79</v>
      </c>
      <c r="H20" s="523" t="s">
        <v>5164</v>
      </c>
      <c r="I20" s="524" t="s">
        <v>1126</v>
      </c>
      <c r="J20" s="542" t="s">
        <v>5827</v>
      </c>
      <c r="K20" s="523"/>
      <c r="L20" s="522" t="s">
        <v>5822</v>
      </c>
      <c r="M20" s="546"/>
      <c r="N20" s="546">
        <v>20000</v>
      </c>
      <c r="O20" s="546"/>
      <c r="P20" s="546">
        <v>20000</v>
      </c>
      <c r="Q20" s="541" t="s">
        <v>5841</v>
      </c>
      <c r="R20" s="542" t="s">
        <v>5821</v>
      </c>
    </row>
    <row r="21" spans="1:18" s="520" customFormat="1" ht="60" x14ac:dyDescent="0.25">
      <c r="A21" s="641">
        <v>15</v>
      </c>
      <c r="B21" s="543">
        <v>1</v>
      </c>
      <c r="C21" s="543">
        <v>4</v>
      </c>
      <c r="D21" s="542">
        <v>2</v>
      </c>
      <c r="E21" s="590" t="s">
        <v>5846</v>
      </c>
      <c r="F21" s="627" t="s">
        <v>5845</v>
      </c>
      <c r="G21" s="540" t="s">
        <v>181</v>
      </c>
      <c r="H21" s="523" t="s">
        <v>5164</v>
      </c>
      <c r="I21" s="524" t="s">
        <v>1689</v>
      </c>
      <c r="J21" s="542" t="s">
        <v>5827</v>
      </c>
      <c r="K21" s="523"/>
      <c r="L21" s="523" t="s">
        <v>1648</v>
      </c>
      <c r="M21" s="546"/>
      <c r="N21" s="546">
        <v>25000</v>
      </c>
      <c r="O21" s="546"/>
      <c r="P21" s="546">
        <v>25000</v>
      </c>
      <c r="Q21" s="541" t="s">
        <v>5841</v>
      </c>
      <c r="R21" s="542" t="s">
        <v>5821</v>
      </c>
    </row>
    <row r="22" spans="1:18" s="520" customFormat="1" ht="60" x14ac:dyDescent="0.25">
      <c r="A22" s="841">
        <v>16</v>
      </c>
      <c r="B22" s="841">
        <v>3</v>
      </c>
      <c r="C22" s="841">
        <v>4</v>
      </c>
      <c r="D22" s="841">
        <v>2</v>
      </c>
      <c r="E22" s="870" t="s">
        <v>5844</v>
      </c>
      <c r="F22" s="856" t="s">
        <v>5843</v>
      </c>
      <c r="G22" s="841" t="s">
        <v>181</v>
      </c>
      <c r="H22" s="850" t="s">
        <v>5164</v>
      </c>
      <c r="I22" s="841">
        <v>20</v>
      </c>
      <c r="J22" s="185" t="s">
        <v>5827</v>
      </c>
      <c r="K22" s="850"/>
      <c r="L22" s="841" t="s">
        <v>5842</v>
      </c>
      <c r="M22" s="851"/>
      <c r="N22" s="851">
        <v>21000</v>
      </c>
      <c r="O22" s="532"/>
      <c r="P22" s="851">
        <v>21000</v>
      </c>
      <c r="Q22" s="842" t="s">
        <v>5841</v>
      </c>
      <c r="R22" s="842" t="s">
        <v>5821</v>
      </c>
    </row>
    <row r="23" spans="1:18" s="493" customFormat="1" ht="65.25" customHeight="1" x14ac:dyDescent="0.25">
      <c r="A23" s="974">
        <v>17</v>
      </c>
      <c r="B23" s="974">
        <v>1</v>
      </c>
      <c r="C23" s="975">
        <v>4</v>
      </c>
      <c r="D23" s="974">
        <v>5</v>
      </c>
      <c r="E23" s="1454" t="s">
        <v>5840</v>
      </c>
      <c r="F23" s="975" t="s">
        <v>5839</v>
      </c>
      <c r="G23" s="975" t="s">
        <v>181</v>
      </c>
      <c r="H23" s="564" t="s">
        <v>1173</v>
      </c>
      <c r="I23" s="495" t="s">
        <v>39</v>
      </c>
      <c r="J23" s="978" t="s">
        <v>5838</v>
      </c>
      <c r="K23" s="983"/>
      <c r="L23" s="983" t="s">
        <v>1253</v>
      </c>
      <c r="M23" s="984"/>
      <c r="N23" s="984">
        <v>50392</v>
      </c>
      <c r="O23" s="984"/>
      <c r="P23" s="984">
        <v>45392</v>
      </c>
      <c r="Q23" s="975" t="s">
        <v>5837</v>
      </c>
      <c r="R23" s="975" t="s">
        <v>5836</v>
      </c>
    </row>
    <row r="24" spans="1:18" s="493" customFormat="1" ht="141.75" customHeight="1" x14ac:dyDescent="0.25">
      <c r="A24" s="974"/>
      <c r="B24" s="974"/>
      <c r="C24" s="975"/>
      <c r="D24" s="974"/>
      <c r="E24" s="1454"/>
      <c r="F24" s="975"/>
      <c r="G24" s="975"/>
      <c r="H24" s="564" t="s">
        <v>165</v>
      </c>
      <c r="I24" s="495" t="s">
        <v>1290</v>
      </c>
      <c r="J24" s="979"/>
      <c r="K24" s="983"/>
      <c r="L24" s="983"/>
      <c r="M24" s="984"/>
      <c r="N24" s="984"/>
      <c r="O24" s="984"/>
      <c r="P24" s="984"/>
      <c r="Q24" s="975"/>
      <c r="R24" s="975"/>
    </row>
    <row r="25" spans="1:18" s="520" customFormat="1" ht="207" customHeight="1" x14ac:dyDescent="0.25">
      <c r="A25" s="841">
        <v>18</v>
      </c>
      <c r="B25" s="841">
        <v>1</v>
      </c>
      <c r="C25" s="841">
        <v>4</v>
      </c>
      <c r="D25" s="841">
        <v>5</v>
      </c>
      <c r="E25" s="870" t="s">
        <v>5835</v>
      </c>
      <c r="F25" s="842" t="s">
        <v>5834</v>
      </c>
      <c r="G25" s="842" t="s">
        <v>181</v>
      </c>
      <c r="H25" s="842" t="s">
        <v>5164</v>
      </c>
      <c r="I25" s="842">
        <v>20</v>
      </c>
      <c r="J25" s="842" t="s">
        <v>5833</v>
      </c>
      <c r="K25" s="532"/>
      <c r="L25" s="842" t="s">
        <v>5822</v>
      </c>
      <c r="M25" s="650"/>
      <c r="N25" s="861">
        <v>25000</v>
      </c>
      <c r="O25" s="939"/>
      <c r="P25" s="861">
        <v>25000</v>
      </c>
      <c r="Q25" s="842" t="s">
        <v>2715</v>
      </c>
      <c r="R25" s="842" t="s">
        <v>5821</v>
      </c>
    </row>
    <row r="26" spans="1:18" s="520" customFormat="1" ht="231" customHeight="1" x14ac:dyDescent="0.25">
      <c r="A26" s="841">
        <v>19</v>
      </c>
      <c r="B26" s="841">
        <v>1</v>
      </c>
      <c r="C26" s="841">
        <v>4</v>
      </c>
      <c r="D26" s="841">
        <v>2</v>
      </c>
      <c r="E26" s="870" t="s">
        <v>5832</v>
      </c>
      <c r="F26" s="576" t="s">
        <v>5831</v>
      </c>
      <c r="G26" s="842" t="s">
        <v>5830</v>
      </c>
      <c r="H26" s="842" t="s">
        <v>5164</v>
      </c>
      <c r="I26" s="842">
        <v>40</v>
      </c>
      <c r="J26" s="842" t="s">
        <v>5827</v>
      </c>
      <c r="K26" s="532"/>
      <c r="L26" s="842" t="s">
        <v>5822</v>
      </c>
      <c r="M26" s="650"/>
      <c r="N26" s="861">
        <v>12000</v>
      </c>
      <c r="O26" s="939"/>
      <c r="P26" s="861">
        <v>12000</v>
      </c>
      <c r="Q26" s="842" t="s">
        <v>2715</v>
      </c>
      <c r="R26" s="842" t="s">
        <v>5821</v>
      </c>
    </row>
    <row r="27" spans="1:18" s="520" customFormat="1" ht="90" x14ac:dyDescent="0.25">
      <c r="A27" s="841">
        <v>20</v>
      </c>
      <c r="B27" s="841">
        <v>5</v>
      </c>
      <c r="C27" s="841">
        <v>4</v>
      </c>
      <c r="D27" s="841">
        <v>2</v>
      </c>
      <c r="E27" s="940" t="s">
        <v>5829</v>
      </c>
      <c r="F27" s="842" t="s">
        <v>5828</v>
      </c>
      <c r="G27" s="842" t="s">
        <v>181</v>
      </c>
      <c r="H27" s="842" t="s">
        <v>5164</v>
      </c>
      <c r="I27" s="842">
        <v>40</v>
      </c>
      <c r="J27" s="842" t="s">
        <v>5827</v>
      </c>
      <c r="K27" s="532"/>
      <c r="L27" s="842" t="s">
        <v>5822</v>
      </c>
      <c r="M27" s="650"/>
      <c r="N27" s="861">
        <v>9000</v>
      </c>
      <c r="O27" s="939"/>
      <c r="P27" s="861">
        <v>9000</v>
      </c>
      <c r="Q27" s="842" t="s">
        <v>2715</v>
      </c>
      <c r="R27" s="842" t="s">
        <v>5821</v>
      </c>
    </row>
    <row r="28" spans="1:18" s="493" customFormat="1" ht="75" x14ac:dyDescent="0.25">
      <c r="A28" s="847">
        <v>21</v>
      </c>
      <c r="B28" s="847">
        <v>1</v>
      </c>
      <c r="C28" s="847">
        <v>4</v>
      </c>
      <c r="D28" s="847">
        <v>2</v>
      </c>
      <c r="E28" s="882" t="s">
        <v>5826</v>
      </c>
      <c r="F28" s="848" t="s">
        <v>5825</v>
      </c>
      <c r="G28" s="848" t="s">
        <v>5824</v>
      </c>
      <c r="H28" s="848" t="s">
        <v>5164</v>
      </c>
      <c r="I28" s="848">
        <v>20</v>
      </c>
      <c r="J28" s="848" t="s">
        <v>5823</v>
      </c>
      <c r="K28" s="145"/>
      <c r="L28" s="848" t="s">
        <v>5822</v>
      </c>
      <c r="M28" s="934"/>
      <c r="N28" s="937">
        <v>4000</v>
      </c>
      <c r="O28" s="938"/>
      <c r="P28" s="937">
        <v>4000</v>
      </c>
      <c r="Q28" s="848" t="s">
        <v>2715</v>
      </c>
      <c r="R28" s="848" t="s">
        <v>5821</v>
      </c>
    </row>
    <row r="31" spans="1:18" x14ac:dyDescent="0.25">
      <c r="L31" s="521"/>
      <c r="M31" s="1110" t="s">
        <v>262</v>
      </c>
      <c r="N31" s="1110"/>
      <c r="O31" s="1109" t="s">
        <v>263</v>
      </c>
      <c r="P31" s="1271"/>
    </row>
    <row r="32" spans="1:18" x14ac:dyDescent="0.25">
      <c r="L32" s="521"/>
      <c r="M32" s="644" t="s">
        <v>264</v>
      </c>
      <c r="N32" s="574" t="s">
        <v>265</v>
      </c>
      <c r="O32" s="572" t="s">
        <v>264</v>
      </c>
      <c r="P32" s="558" t="s">
        <v>265</v>
      </c>
    </row>
    <row r="33" spans="13:16" x14ac:dyDescent="0.25">
      <c r="M33" s="539">
        <v>18</v>
      </c>
      <c r="N33" s="538">
        <v>380000</v>
      </c>
      <c r="O33" s="537">
        <v>3</v>
      </c>
      <c r="P33" s="538">
        <v>74560.039999999994</v>
      </c>
    </row>
  </sheetData>
  <mergeCells count="32">
    <mergeCell ref="M31:N31"/>
    <mergeCell ref="O31:P31"/>
    <mergeCell ref="O23:O24"/>
    <mergeCell ref="P23:P24"/>
    <mergeCell ref="Q23:Q24"/>
    <mergeCell ref="M23:M24"/>
    <mergeCell ref="N23:N24"/>
    <mergeCell ref="Q4:Q5"/>
    <mergeCell ref="R4:R5"/>
    <mergeCell ref="E23:E24"/>
    <mergeCell ref="G23:G24"/>
    <mergeCell ref="J23:J24"/>
    <mergeCell ref="K23:K24"/>
    <mergeCell ref="L23:L24"/>
    <mergeCell ref="F23:F24"/>
    <mergeCell ref="R23:R24"/>
    <mergeCell ref="E4:E5"/>
    <mergeCell ref="K4:L4"/>
    <mergeCell ref="O4:P4"/>
    <mergeCell ref="J4:J5"/>
    <mergeCell ref="G4:G5"/>
    <mergeCell ref="H4:I4"/>
    <mergeCell ref="A23:A24"/>
    <mergeCell ref="B23:B24"/>
    <mergeCell ref="C23:C24"/>
    <mergeCell ref="D23:D24"/>
    <mergeCell ref="D4:D5"/>
    <mergeCell ref="C4:C5"/>
    <mergeCell ref="A4:A5"/>
    <mergeCell ref="B4:B5"/>
    <mergeCell ref="F4:F5"/>
    <mergeCell ref="M4:N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45"/>
  <sheetViews>
    <sheetView zoomScale="50" zoomScaleNormal="50" workbookViewId="0">
      <selection activeCell="L52" sqref="L52"/>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87.42578125" style="490" customWidth="1"/>
    <col min="7" max="7" width="35.7109375" style="490" customWidth="1"/>
    <col min="8" max="8" width="19.28515625" style="490" customWidth="1"/>
    <col min="9" max="9" width="19.5703125" style="490" customWidth="1"/>
    <col min="10" max="10" width="55.570312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6357</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640" customFormat="1" ht="58.5" customHeight="1" x14ac:dyDescent="0.2">
      <c r="A7" s="958">
        <v>1</v>
      </c>
      <c r="B7" s="969">
        <v>1</v>
      </c>
      <c r="C7" s="969">
        <v>4</v>
      </c>
      <c r="D7" s="969">
        <v>5</v>
      </c>
      <c r="E7" s="1030" t="s">
        <v>5958</v>
      </c>
      <c r="F7" s="969" t="s">
        <v>5957</v>
      </c>
      <c r="G7" s="969" t="s">
        <v>5956</v>
      </c>
      <c r="H7" s="647" t="s">
        <v>5955</v>
      </c>
      <c r="I7" s="647" t="s">
        <v>5954</v>
      </c>
      <c r="J7" s="969" t="s">
        <v>5953</v>
      </c>
      <c r="K7" s="1125" t="s">
        <v>161</v>
      </c>
      <c r="L7" s="1125"/>
      <c r="M7" s="1519">
        <v>7104.09</v>
      </c>
      <c r="N7" s="1166"/>
      <c r="O7" s="1519">
        <v>7104.09</v>
      </c>
      <c r="P7" s="1166"/>
      <c r="Q7" s="969" t="s">
        <v>4172</v>
      </c>
      <c r="R7" s="969" t="s">
        <v>5889</v>
      </c>
    </row>
    <row r="8" spans="1:19" s="640" customFormat="1" ht="51" customHeight="1" x14ac:dyDescent="0.2">
      <c r="A8" s="959"/>
      <c r="B8" s="970"/>
      <c r="C8" s="970"/>
      <c r="D8" s="970"/>
      <c r="E8" s="1031"/>
      <c r="F8" s="970"/>
      <c r="G8" s="970"/>
      <c r="H8" s="647" t="s">
        <v>5952</v>
      </c>
      <c r="I8" s="647">
        <v>800</v>
      </c>
      <c r="J8" s="970"/>
      <c r="K8" s="1212"/>
      <c r="L8" s="1212"/>
      <c r="M8" s="1520"/>
      <c r="N8" s="1167"/>
      <c r="O8" s="1520"/>
      <c r="P8" s="1167"/>
      <c r="Q8" s="970"/>
      <c r="R8" s="970"/>
    </row>
    <row r="9" spans="1:19" s="640" customFormat="1" ht="44.25" customHeight="1" x14ac:dyDescent="0.2">
      <c r="A9" s="959"/>
      <c r="B9" s="970"/>
      <c r="C9" s="970"/>
      <c r="D9" s="970"/>
      <c r="E9" s="1031"/>
      <c r="F9" s="970"/>
      <c r="G9" s="970"/>
      <c r="H9" s="647" t="s">
        <v>5951</v>
      </c>
      <c r="I9" s="647">
        <v>800</v>
      </c>
      <c r="J9" s="970"/>
      <c r="K9" s="1212"/>
      <c r="L9" s="1212"/>
      <c r="M9" s="1520"/>
      <c r="N9" s="1167"/>
      <c r="O9" s="1520"/>
      <c r="P9" s="1167"/>
      <c r="Q9" s="970"/>
      <c r="R9" s="970"/>
    </row>
    <row r="10" spans="1:19" s="613" customFormat="1" ht="41.25" customHeight="1" x14ac:dyDescent="0.2">
      <c r="A10" s="1059"/>
      <c r="B10" s="971"/>
      <c r="C10" s="971"/>
      <c r="D10" s="971"/>
      <c r="E10" s="1458"/>
      <c r="F10" s="971"/>
      <c r="G10" s="971"/>
      <c r="H10" s="522" t="s">
        <v>5950</v>
      </c>
      <c r="I10" s="509" t="s">
        <v>204</v>
      </c>
      <c r="J10" s="971"/>
      <c r="K10" s="1158"/>
      <c r="L10" s="1158"/>
      <c r="M10" s="1521"/>
      <c r="N10" s="1168"/>
      <c r="O10" s="1521"/>
      <c r="P10" s="1168"/>
      <c r="Q10" s="971"/>
      <c r="R10" s="971"/>
    </row>
    <row r="11" spans="1:19" s="613" customFormat="1" ht="60" customHeight="1" x14ac:dyDescent="0.2">
      <c r="A11" s="958">
        <v>2</v>
      </c>
      <c r="B11" s="969">
        <v>1</v>
      </c>
      <c r="C11" s="969">
        <v>4</v>
      </c>
      <c r="D11" s="969">
        <v>5</v>
      </c>
      <c r="E11" s="1030" t="s">
        <v>5949</v>
      </c>
      <c r="F11" s="969" t="s">
        <v>5948</v>
      </c>
      <c r="G11" s="969" t="s">
        <v>5947</v>
      </c>
      <c r="H11" s="842" t="s">
        <v>5935</v>
      </c>
      <c r="I11" s="876" t="s">
        <v>5946</v>
      </c>
      <c r="J11" s="969" t="s">
        <v>5945</v>
      </c>
      <c r="K11" s="1125" t="s">
        <v>73</v>
      </c>
      <c r="L11" s="1125"/>
      <c r="M11" s="1519">
        <v>19683.12</v>
      </c>
      <c r="N11" s="1166"/>
      <c r="O11" s="1519">
        <v>19683.12</v>
      </c>
      <c r="P11" s="1166"/>
      <c r="Q11" s="969" t="s">
        <v>4172</v>
      </c>
      <c r="R11" s="969" t="s">
        <v>5889</v>
      </c>
    </row>
    <row r="12" spans="1:19" s="613" customFormat="1" ht="77.25" customHeight="1" x14ac:dyDescent="0.2">
      <c r="A12" s="959"/>
      <c r="B12" s="970"/>
      <c r="C12" s="970"/>
      <c r="D12" s="970"/>
      <c r="E12" s="1031"/>
      <c r="F12" s="970"/>
      <c r="G12" s="970"/>
      <c r="H12" s="842" t="s">
        <v>5944</v>
      </c>
      <c r="I12" s="876" t="s">
        <v>1674</v>
      </c>
      <c r="J12" s="970"/>
      <c r="K12" s="1212"/>
      <c r="L12" s="1212"/>
      <c r="M12" s="1520"/>
      <c r="N12" s="1167"/>
      <c r="O12" s="1520"/>
      <c r="P12" s="1167"/>
      <c r="Q12" s="970"/>
      <c r="R12" s="970"/>
    </row>
    <row r="13" spans="1:19" s="613" customFormat="1" ht="60" customHeight="1" x14ac:dyDescent="0.2">
      <c r="A13" s="959"/>
      <c r="B13" s="970"/>
      <c r="C13" s="970"/>
      <c r="D13" s="970"/>
      <c r="E13" s="1031"/>
      <c r="F13" s="970"/>
      <c r="G13" s="970"/>
      <c r="H13" s="842" t="s">
        <v>5943</v>
      </c>
      <c r="I13" s="876" t="s">
        <v>449</v>
      </c>
      <c r="J13" s="970"/>
      <c r="K13" s="1212"/>
      <c r="L13" s="1212"/>
      <c r="M13" s="1520"/>
      <c r="N13" s="1167"/>
      <c r="O13" s="1520"/>
      <c r="P13" s="1167"/>
      <c r="Q13" s="970"/>
      <c r="R13" s="970"/>
    </row>
    <row r="14" spans="1:19" s="613" customFormat="1" ht="87" customHeight="1" x14ac:dyDescent="0.2">
      <c r="A14" s="959"/>
      <c r="B14" s="971"/>
      <c r="C14" s="971"/>
      <c r="D14" s="971"/>
      <c r="E14" s="1458"/>
      <c r="F14" s="971"/>
      <c r="G14" s="971"/>
      <c r="H14" s="842" t="s">
        <v>5942</v>
      </c>
      <c r="I14" s="876" t="s">
        <v>39</v>
      </c>
      <c r="J14" s="971"/>
      <c r="K14" s="1158"/>
      <c r="L14" s="1158"/>
      <c r="M14" s="1521"/>
      <c r="N14" s="1168"/>
      <c r="O14" s="1521"/>
      <c r="P14" s="1168"/>
      <c r="Q14" s="971"/>
      <c r="R14" s="971"/>
    </row>
    <row r="15" spans="1:19" s="613" customFormat="1" ht="358.5" customHeight="1" x14ac:dyDescent="0.2">
      <c r="A15" s="540">
        <v>3</v>
      </c>
      <c r="B15" s="541">
        <v>1</v>
      </c>
      <c r="C15" s="541">
        <v>4</v>
      </c>
      <c r="D15" s="541">
        <v>5</v>
      </c>
      <c r="E15" s="590" t="s">
        <v>5941</v>
      </c>
      <c r="F15" s="541" t="s">
        <v>5940</v>
      </c>
      <c r="G15" s="541" t="s">
        <v>400</v>
      </c>
      <c r="H15" s="541" t="s">
        <v>5935</v>
      </c>
      <c r="I15" s="509" t="s">
        <v>1380</v>
      </c>
      <c r="J15" s="541" t="s">
        <v>5939</v>
      </c>
      <c r="K15" s="522" t="s">
        <v>41</v>
      </c>
      <c r="L15" s="522"/>
      <c r="M15" s="735">
        <v>28091.67</v>
      </c>
      <c r="N15" s="544"/>
      <c r="O15" s="735">
        <v>28091.67</v>
      </c>
      <c r="P15" s="544"/>
      <c r="Q15" s="541" t="s">
        <v>4172</v>
      </c>
      <c r="R15" s="541" t="s">
        <v>5889</v>
      </c>
    </row>
    <row r="16" spans="1:19" s="613" customFormat="1" ht="370.5" customHeight="1" x14ac:dyDescent="0.2">
      <c r="A16" s="543">
        <v>4</v>
      </c>
      <c r="B16" s="542">
        <v>1</v>
      </c>
      <c r="C16" s="542">
        <v>4</v>
      </c>
      <c r="D16" s="542">
        <v>5</v>
      </c>
      <c r="E16" s="590" t="s">
        <v>5938</v>
      </c>
      <c r="F16" s="541" t="s">
        <v>5937</v>
      </c>
      <c r="G16" s="541" t="s">
        <v>5936</v>
      </c>
      <c r="H16" s="541" t="s">
        <v>5935</v>
      </c>
      <c r="I16" s="509" t="s">
        <v>444</v>
      </c>
      <c r="J16" s="541" t="s">
        <v>5934</v>
      </c>
      <c r="K16" s="522" t="s">
        <v>73</v>
      </c>
      <c r="L16" s="523"/>
      <c r="M16" s="735">
        <v>25000</v>
      </c>
      <c r="N16" s="628"/>
      <c r="O16" s="735">
        <v>25000</v>
      </c>
      <c r="P16" s="628"/>
      <c r="Q16" s="541" t="s">
        <v>4172</v>
      </c>
      <c r="R16" s="541" t="s">
        <v>5889</v>
      </c>
    </row>
    <row r="17" spans="1:18" s="520" customFormat="1" ht="90" customHeight="1" x14ac:dyDescent="0.25">
      <c r="A17" s="969">
        <v>5</v>
      </c>
      <c r="B17" s="958">
        <v>1</v>
      </c>
      <c r="C17" s="958">
        <v>4</v>
      </c>
      <c r="D17" s="969">
        <v>5</v>
      </c>
      <c r="E17" s="969" t="s">
        <v>5933</v>
      </c>
      <c r="F17" s="969" t="s">
        <v>5932</v>
      </c>
      <c r="G17" s="1522" t="s">
        <v>5931</v>
      </c>
      <c r="H17" s="647" t="s">
        <v>5930</v>
      </c>
      <c r="I17" s="509" t="s">
        <v>5929</v>
      </c>
      <c r="J17" s="1525" t="s">
        <v>5928</v>
      </c>
      <c r="K17" s="1125" t="s">
        <v>81</v>
      </c>
      <c r="L17" s="1526"/>
      <c r="M17" s="1049">
        <v>24965</v>
      </c>
      <c r="N17" s="1529"/>
      <c r="O17" s="1049">
        <v>24965</v>
      </c>
      <c r="P17" s="1529"/>
      <c r="Q17" s="969" t="s">
        <v>4302</v>
      </c>
      <c r="R17" s="969" t="s">
        <v>5927</v>
      </c>
    </row>
    <row r="18" spans="1:18" s="520" customFormat="1" ht="90" customHeight="1" x14ac:dyDescent="0.25">
      <c r="A18" s="970"/>
      <c r="B18" s="959"/>
      <c r="C18" s="959"/>
      <c r="D18" s="970"/>
      <c r="E18" s="970"/>
      <c r="F18" s="970"/>
      <c r="G18" s="1523"/>
      <c r="H18" s="647" t="s">
        <v>183</v>
      </c>
      <c r="I18" s="509" t="s">
        <v>444</v>
      </c>
      <c r="J18" s="1336"/>
      <c r="K18" s="1212"/>
      <c r="L18" s="1527"/>
      <c r="M18" s="1050"/>
      <c r="N18" s="1530"/>
      <c r="O18" s="1050"/>
      <c r="P18" s="1530"/>
      <c r="Q18" s="970"/>
      <c r="R18" s="970"/>
    </row>
    <row r="19" spans="1:18" s="520" customFormat="1" ht="99.75" customHeight="1" x14ac:dyDescent="0.25">
      <c r="A19" s="971"/>
      <c r="B19" s="1059"/>
      <c r="C19" s="1059"/>
      <c r="D19" s="971"/>
      <c r="E19" s="971"/>
      <c r="F19" s="971"/>
      <c r="G19" s="1524"/>
      <c r="H19" s="522" t="s">
        <v>5926</v>
      </c>
      <c r="I19" s="509" t="s">
        <v>5925</v>
      </c>
      <c r="J19" s="1146"/>
      <c r="K19" s="1158"/>
      <c r="L19" s="1528"/>
      <c r="M19" s="1051"/>
      <c r="N19" s="1531"/>
      <c r="O19" s="1051"/>
      <c r="P19" s="1531"/>
      <c r="Q19" s="971"/>
      <c r="R19" s="971"/>
    </row>
    <row r="20" spans="1:18" s="520" customFormat="1" ht="200.25" customHeight="1" x14ac:dyDescent="0.25">
      <c r="A20" s="540">
        <v>6</v>
      </c>
      <c r="B20" s="540">
        <v>1</v>
      </c>
      <c r="C20" s="540">
        <v>4</v>
      </c>
      <c r="D20" s="541">
        <v>5</v>
      </c>
      <c r="E20" s="541" t="s">
        <v>5924</v>
      </c>
      <c r="F20" s="541" t="s">
        <v>5923</v>
      </c>
      <c r="G20" s="541" t="s">
        <v>79</v>
      </c>
      <c r="H20" s="522" t="s">
        <v>5164</v>
      </c>
      <c r="I20" s="509" t="s">
        <v>1126</v>
      </c>
      <c r="J20" s="541" t="s">
        <v>5922</v>
      </c>
      <c r="K20" s="522" t="s">
        <v>161</v>
      </c>
      <c r="L20" s="635"/>
      <c r="M20" s="545">
        <v>28275.5</v>
      </c>
      <c r="N20" s="634"/>
      <c r="O20" s="545">
        <v>21650.5</v>
      </c>
      <c r="P20" s="634"/>
      <c r="Q20" s="541" t="s">
        <v>5106</v>
      </c>
      <c r="R20" s="541" t="s">
        <v>5921</v>
      </c>
    </row>
    <row r="21" spans="1:18" s="520" customFormat="1" ht="200.25" customHeight="1" x14ac:dyDescent="0.25">
      <c r="A21" s="840">
        <v>7</v>
      </c>
      <c r="B21" s="841">
        <v>1</v>
      </c>
      <c r="C21" s="841">
        <v>4</v>
      </c>
      <c r="D21" s="842">
        <v>2</v>
      </c>
      <c r="E21" s="842" t="s">
        <v>5920</v>
      </c>
      <c r="F21" s="842" t="s">
        <v>5919</v>
      </c>
      <c r="G21" s="842" t="s">
        <v>400</v>
      </c>
      <c r="H21" s="850" t="s">
        <v>5164</v>
      </c>
      <c r="I21" s="876" t="s">
        <v>1165</v>
      </c>
      <c r="J21" s="842" t="s">
        <v>5918</v>
      </c>
      <c r="K21" s="850"/>
      <c r="L21" s="850" t="s">
        <v>41</v>
      </c>
      <c r="M21" s="851"/>
      <c r="N21" s="851">
        <v>73755</v>
      </c>
      <c r="O21" s="851"/>
      <c r="P21" s="851">
        <v>73755</v>
      </c>
      <c r="Q21" s="842" t="s">
        <v>4172</v>
      </c>
      <c r="R21" s="842" t="s">
        <v>5889</v>
      </c>
    </row>
    <row r="22" spans="1:18" s="520" customFormat="1" ht="338.25" customHeight="1" x14ac:dyDescent="0.25">
      <c r="A22" s="540">
        <v>8</v>
      </c>
      <c r="B22" s="540">
        <v>1</v>
      </c>
      <c r="C22" s="540">
        <v>4</v>
      </c>
      <c r="D22" s="541">
        <v>5</v>
      </c>
      <c r="E22" s="541" t="s">
        <v>5917</v>
      </c>
      <c r="F22" s="541" t="s">
        <v>5916</v>
      </c>
      <c r="G22" s="541" t="s">
        <v>400</v>
      </c>
      <c r="H22" s="522" t="s">
        <v>5164</v>
      </c>
      <c r="I22" s="509" t="s">
        <v>444</v>
      </c>
      <c r="J22" s="541" t="s">
        <v>5915</v>
      </c>
      <c r="K22" s="522"/>
      <c r="L22" s="522" t="s">
        <v>52</v>
      </c>
      <c r="M22" s="545"/>
      <c r="N22" s="545">
        <v>30673</v>
      </c>
      <c r="O22" s="545"/>
      <c r="P22" s="545">
        <v>30673</v>
      </c>
      <c r="Q22" s="541" t="s">
        <v>4172</v>
      </c>
      <c r="R22" s="541" t="s">
        <v>5889</v>
      </c>
    </row>
    <row r="23" spans="1:18" s="520" customFormat="1" ht="228" customHeight="1" x14ac:dyDescent="0.25">
      <c r="A23" s="840">
        <v>9</v>
      </c>
      <c r="B23" s="840">
        <v>1</v>
      </c>
      <c r="C23" s="840">
        <v>4</v>
      </c>
      <c r="D23" s="844">
        <v>5</v>
      </c>
      <c r="E23" s="842" t="s">
        <v>5914</v>
      </c>
      <c r="F23" s="842" t="s">
        <v>5913</v>
      </c>
      <c r="G23" s="842" t="s">
        <v>400</v>
      </c>
      <c r="H23" s="850" t="s">
        <v>5164</v>
      </c>
      <c r="I23" s="876" t="s">
        <v>1380</v>
      </c>
      <c r="J23" s="842" t="s">
        <v>5912</v>
      </c>
      <c r="K23" s="857"/>
      <c r="L23" s="850" t="s">
        <v>52</v>
      </c>
      <c r="M23" s="854"/>
      <c r="N23" s="881">
        <v>50000</v>
      </c>
      <c r="O23" s="854"/>
      <c r="P23" s="881">
        <v>50000</v>
      </c>
      <c r="Q23" s="842" t="s">
        <v>4172</v>
      </c>
      <c r="R23" s="842" t="s">
        <v>5889</v>
      </c>
    </row>
    <row r="24" spans="1:18" s="520" customFormat="1" ht="105" customHeight="1" x14ac:dyDescent="0.25">
      <c r="A24" s="958">
        <v>10</v>
      </c>
      <c r="B24" s="958">
        <v>1</v>
      </c>
      <c r="C24" s="958">
        <v>4</v>
      </c>
      <c r="D24" s="958">
        <v>5</v>
      </c>
      <c r="E24" s="969"/>
      <c r="F24" s="969" t="s">
        <v>5911</v>
      </c>
      <c r="G24" s="969" t="s">
        <v>5910</v>
      </c>
      <c r="H24" s="850" t="s">
        <v>1422</v>
      </c>
      <c r="I24" s="876" t="s">
        <v>5595</v>
      </c>
      <c r="J24" s="1532" t="s">
        <v>5909</v>
      </c>
      <c r="K24" s="1125"/>
      <c r="L24" s="1526" t="s">
        <v>73</v>
      </c>
      <c r="M24" s="1049"/>
      <c r="N24" s="1529">
        <v>20000</v>
      </c>
      <c r="O24" s="1049"/>
      <c r="P24" s="1529">
        <v>20000</v>
      </c>
      <c r="Q24" s="969" t="s">
        <v>4172</v>
      </c>
      <c r="R24" s="969" t="s">
        <v>5889</v>
      </c>
    </row>
    <row r="25" spans="1:18" s="520" customFormat="1" ht="138" customHeight="1" x14ac:dyDescent="0.25">
      <c r="A25" s="959"/>
      <c r="B25" s="1059"/>
      <c r="C25" s="1059"/>
      <c r="D25" s="1059"/>
      <c r="E25" s="971"/>
      <c r="F25" s="971"/>
      <c r="G25" s="971"/>
      <c r="H25" s="850" t="s">
        <v>1091</v>
      </c>
      <c r="I25" s="876" t="s">
        <v>5595</v>
      </c>
      <c r="J25" s="971"/>
      <c r="K25" s="1158"/>
      <c r="L25" s="1528"/>
      <c r="M25" s="1051"/>
      <c r="N25" s="1531"/>
      <c r="O25" s="1051"/>
      <c r="P25" s="1531"/>
      <c r="Q25" s="971"/>
      <c r="R25" s="971"/>
    </row>
    <row r="26" spans="1:18" s="493" customFormat="1" ht="70.5" customHeight="1" x14ac:dyDescent="0.25">
      <c r="A26" s="974">
        <v>11</v>
      </c>
      <c r="B26" s="974">
        <v>1</v>
      </c>
      <c r="C26" s="975">
        <v>4</v>
      </c>
      <c r="D26" s="974">
        <v>5</v>
      </c>
      <c r="E26" s="1534" t="s">
        <v>5908</v>
      </c>
      <c r="F26" s="975" t="s">
        <v>5907</v>
      </c>
      <c r="G26" s="978" t="s">
        <v>621</v>
      </c>
      <c r="H26" s="564" t="s">
        <v>461</v>
      </c>
      <c r="I26" s="495" t="s">
        <v>1156</v>
      </c>
      <c r="J26" s="978" t="s">
        <v>5906</v>
      </c>
      <c r="K26" s="1535" t="s">
        <v>935</v>
      </c>
      <c r="L26" s="983" t="s">
        <v>124</v>
      </c>
      <c r="M26" s="1533" t="s">
        <v>935</v>
      </c>
      <c r="N26" s="984">
        <v>84711.88</v>
      </c>
      <c r="O26" s="1533" t="s">
        <v>935</v>
      </c>
      <c r="P26" s="984">
        <v>79961.88</v>
      </c>
      <c r="Q26" s="975" t="s">
        <v>5905</v>
      </c>
      <c r="R26" s="975" t="s">
        <v>5904</v>
      </c>
    </row>
    <row r="27" spans="1:18" s="493" customFormat="1" ht="70.5" customHeight="1" x14ac:dyDescent="0.25">
      <c r="A27" s="974"/>
      <c r="B27" s="974"/>
      <c r="C27" s="975"/>
      <c r="D27" s="974"/>
      <c r="E27" s="1534"/>
      <c r="F27" s="975"/>
      <c r="G27" s="979"/>
      <c r="H27" s="564" t="s">
        <v>1108</v>
      </c>
      <c r="I27" s="495" t="s">
        <v>5903</v>
      </c>
      <c r="J27" s="995"/>
      <c r="K27" s="1535"/>
      <c r="L27" s="983"/>
      <c r="M27" s="1533"/>
      <c r="N27" s="984"/>
      <c r="O27" s="1533"/>
      <c r="P27" s="984"/>
      <c r="Q27" s="975"/>
      <c r="R27" s="975"/>
    </row>
    <row r="28" spans="1:18" s="493" customFormat="1" ht="70.5" customHeight="1" x14ac:dyDescent="0.25">
      <c r="A28" s="974"/>
      <c r="B28" s="974"/>
      <c r="C28" s="975"/>
      <c r="D28" s="974"/>
      <c r="E28" s="1534"/>
      <c r="F28" s="975"/>
      <c r="G28" s="978" t="s">
        <v>400</v>
      </c>
      <c r="H28" s="564" t="s">
        <v>465</v>
      </c>
      <c r="I28" s="495" t="s">
        <v>1235</v>
      </c>
      <c r="J28" s="995"/>
      <c r="K28" s="1535"/>
      <c r="L28" s="983"/>
      <c r="M28" s="1533"/>
      <c r="N28" s="984"/>
      <c r="O28" s="1533"/>
      <c r="P28" s="984"/>
      <c r="Q28" s="975"/>
      <c r="R28" s="975"/>
    </row>
    <row r="29" spans="1:18" s="493" customFormat="1" ht="70.5" customHeight="1" x14ac:dyDescent="0.25">
      <c r="A29" s="974"/>
      <c r="B29" s="974"/>
      <c r="C29" s="975"/>
      <c r="D29" s="974"/>
      <c r="E29" s="1534"/>
      <c r="F29" s="975"/>
      <c r="G29" s="979"/>
      <c r="H29" s="564" t="s">
        <v>1108</v>
      </c>
      <c r="I29" s="495" t="s">
        <v>444</v>
      </c>
      <c r="J29" s="995"/>
      <c r="K29" s="1535"/>
      <c r="L29" s="983"/>
      <c r="M29" s="1533"/>
      <c r="N29" s="984"/>
      <c r="O29" s="1533"/>
      <c r="P29" s="984"/>
      <c r="Q29" s="975"/>
      <c r="R29" s="975"/>
    </row>
    <row r="30" spans="1:18" s="493" customFormat="1" ht="70.5" customHeight="1" x14ac:dyDescent="0.25">
      <c r="A30" s="974"/>
      <c r="B30" s="974"/>
      <c r="C30" s="975"/>
      <c r="D30" s="974"/>
      <c r="E30" s="1534"/>
      <c r="F30" s="975"/>
      <c r="G30" s="978" t="s">
        <v>1223</v>
      </c>
      <c r="H30" s="564" t="s">
        <v>4870</v>
      </c>
      <c r="I30" s="495" t="s">
        <v>956</v>
      </c>
      <c r="J30" s="995"/>
      <c r="K30" s="1535"/>
      <c r="L30" s="983"/>
      <c r="M30" s="1533"/>
      <c r="N30" s="984"/>
      <c r="O30" s="1533"/>
      <c r="P30" s="984"/>
      <c r="Q30" s="975"/>
      <c r="R30" s="975"/>
    </row>
    <row r="31" spans="1:18" s="493" customFormat="1" ht="70.5" customHeight="1" x14ac:dyDescent="0.25">
      <c r="A31" s="974"/>
      <c r="B31" s="974"/>
      <c r="C31" s="975"/>
      <c r="D31" s="974"/>
      <c r="E31" s="1534"/>
      <c r="F31" s="975"/>
      <c r="G31" s="979"/>
      <c r="H31" s="564" t="s">
        <v>5902</v>
      </c>
      <c r="I31" s="495" t="s">
        <v>159</v>
      </c>
      <c r="J31" s="995"/>
      <c r="K31" s="1535"/>
      <c r="L31" s="983"/>
      <c r="M31" s="1533"/>
      <c r="N31" s="984"/>
      <c r="O31" s="1533"/>
      <c r="P31" s="984"/>
      <c r="Q31" s="975"/>
      <c r="R31" s="975"/>
    </row>
    <row r="32" spans="1:18" s="493" customFormat="1" ht="70.5" customHeight="1" x14ac:dyDescent="0.25">
      <c r="A32" s="974"/>
      <c r="B32" s="974"/>
      <c r="C32" s="975"/>
      <c r="D32" s="974"/>
      <c r="E32" s="1534"/>
      <c r="F32" s="975"/>
      <c r="G32" s="978" t="s">
        <v>5901</v>
      </c>
      <c r="H32" s="564" t="s">
        <v>5900</v>
      </c>
      <c r="I32" s="495" t="s">
        <v>39</v>
      </c>
      <c r="J32" s="995"/>
      <c r="K32" s="1535"/>
      <c r="L32" s="983"/>
      <c r="M32" s="1533"/>
      <c r="N32" s="984"/>
      <c r="O32" s="1533"/>
      <c r="P32" s="984"/>
      <c r="Q32" s="975"/>
      <c r="R32" s="975"/>
    </row>
    <row r="33" spans="1:21" s="493" customFormat="1" ht="70.5" customHeight="1" x14ac:dyDescent="0.25">
      <c r="A33" s="974"/>
      <c r="B33" s="974"/>
      <c r="C33" s="975"/>
      <c r="D33" s="974"/>
      <c r="E33" s="1534"/>
      <c r="F33" s="975"/>
      <c r="G33" s="979"/>
      <c r="H33" s="564" t="s">
        <v>1295</v>
      </c>
      <c r="I33" s="495" t="s">
        <v>3042</v>
      </c>
      <c r="J33" s="995"/>
      <c r="K33" s="1535"/>
      <c r="L33" s="983"/>
      <c r="M33" s="1533"/>
      <c r="N33" s="984"/>
      <c r="O33" s="1533"/>
      <c r="P33" s="984"/>
      <c r="Q33" s="975"/>
      <c r="R33" s="975"/>
    </row>
    <row r="34" spans="1:21" s="493" customFormat="1" ht="70.5" hidden="1" customHeight="1" x14ac:dyDescent="0.25">
      <c r="A34" s="974"/>
      <c r="B34" s="974"/>
      <c r="C34" s="975"/>
      <c r="D34" s="974"/>
      <c r="E34" s="1534"/>
      <c r="F34" s="975"/>
      <c r="G34" s="564"/>
      <c r="H34" s="564" t="s">
        <v>5899</v>
      </c>
      <c r="I34" s="495" t="s">
        <v>5898</v>
      </c>
      <c r="J34" s="995"/>
      <c r="K34" s="1535"/>
      <c r="L34" s="983"/>
      <c r="M34" s="1533"/>
      <c r="N34" s="984"/>
      <c r="O34" s="1533"/>
      <c r="P34" s="984"/>
      <c r="Q34" s="975"/>
      <c r="R34" s="975"/>
    </row>
    <row r="35" spans="1:21" s="493" customFormat="1" ht="95.25" customHeight="1" x14ac:dyDescent="0.25">
      <c r="A35" s="974"/>
      <c r="B35" s="974"/>
      <c r="C35" s="975"/>
      <c r="D35" s="974"/>
      <c r="E35" s="1534"/>
      <c r="F35" s="975"/>
      <c r="G35" s="564" t="s">
        <v>5897</v>
      </c>
      <c r="H35" s="564" t="s">
        <v>5896</v>
      </c>
      <c r="I35" s="495" t="s">
        <v>956</v>
      </c>
      <c r="J35" s="995"/>
      <c r="K35" s="983"/>
      <c r="L35" s="983"/>
      <c r="M35" s="984"/>
      <c r="N35" s="984"/>
      <c r="O35" s="984"/>
      <c r="P35" s="984"/>
      <c r="Q35" s="975"/>
      <c r="R35" s="975"/>
      <c r="T35" s="679"/>
    </row>
    <row r="36" spans="1:21" s="493" customFormat="1" ht="63.75" customHeight="1" x14ac:dyDescent="0.25">
      <c r="A36" s="974">
        <v>12</v>
      </c>
      <c r="B36" s="974">
        <v>1</v>
      </c>
      <c r="C36" s="975">
        <v>4</v>
      </c>
      <c r="D36" s="974">
        <v>5</v>
      </c>
      <c r="E36" s="1534" t="s">
        <v>5895</v>
      </c>
      <c r="F36" s="975" t="s">
        <v>5291</v>
      </c>
      <c r="G36" s="972" t="s">
        <v>400</v>
      </c>
      <c r="H36" s="564" t="s">
        <v>465</v>
      </c>
      <c r="I36" s="495" t="s">
        <v>39</v>
      </c>
      <c r="J36" s="975" t="s">
        <v>5894</v>
      </c>
      <c r="K36" s="1535" t="s">
        <v>935</v>
      </c>
      <c r="L36" s="983" t="s">
        <v>124</v>
      </c>
      <c r="M36" s="1533" t="s">
        <v>935</v>
      </c>
      <c r="N36" s="984">
        <v>33746</v>
      </c>
      <c r="O36" s="1533" t="s">
        <v>935</v>
      </c>
      <c r="P36" s="984">
        <v>29746</v>
      </c>
      <c r="Q36" s="975" t="s">
        <v>5106</v>
      </c>
      <c r="R36" s="975" t="s">
        <v>5893</v>
      </c>
      <c r="U36" s="679"/>
    </row>
    <row r="37" spans="1:21" s="493" customFormat="1" ht="80.25" customHeight="1" x14ac:dyDescent="0.25">
      <c r="A37" s="974"/>
      <c r="B37" s="974"/>
      <c r="C37" s="975"/>
      <c r="D37" s="974"/>
      <c r="E37" s="1534"/>
      <c r="F37" s="975"/>
      <c r="G37" s="973"/>
      <c r="H37" s="564" t="s">
        <v>1108</v>
      </c>
      <c r="I37" s="495" t="s">
        <v>1120</v>
      </c>
      <c r="J37" s="975"/>
      <c r="K37" s="1535"/>
      <c r="L37" s="983"/>
      <c r="M37" s="1533"/>
      <c r="N37" s="984"/>
      <c r="O37" s="1533"/>
      <c r="P37" s="984"/>
      <c r="Q37" s="975"/>
      <c r="R37" s="975"/>
      <c r="U37" s="679"/>
    </row>
    <row r="38" spans="1:21" s="493" customFormat="1" ht="79.5" customHeight="1" x14ac:dyDescent="0.25">
      <c r="A38" s="974"/>
      <c r="B38" s="974"/>
      <c r="C38" s="975"/>
      <c r="D38" s="974"/>
      <c r="E38" s="1534"/>
      <c r="F38" s="975"/>
      <c r="G38" s="972" t="s">
        <v>431</v>
      </c>
      <c r="H38" s="564" t="s">
        <v>1145</v>
      </c>
      <c r="I38" s="495" t="s">
        <v>39</v>
      </c>
      <c r="J38" s="975"/>
      <c r="K38" s="1535"/>
      <c r="L38" s="983"/>
      <c r="M38" s="1533"/>
      <c r="N38" s="984"/>
      <c r="O38" s="1533"/>
      <c r="P38" s="984"/>
      <c r="Q38" s="975"/>
      <c r="R38" s="975"/>
      <c r="U38" s="679"/>
    </row>
    <row r="39" spans="1:21" s="493" customFormat="1" ht="77.25" customHeight="1" x14ac:dyDescent="0.25">
      <c r="A39" s="974"/>
      <c r="B39" s="974"/>
      <c r="C39" s="975"/>
      <c r="D39" s="974"/>
      <c r="E39" s="1534"/>
      <c r="F39" s="975"/>
      <c r="G39" s="973"/>
      <c r="H39" s="564" t="s">
        <v>706</v>
      </c>
      <c r="I39" s="495" t="s">
        <v>1120</v>
      </c>
      <c r="J39" s="975"/>
      <c r="K39" s="983"/>
      <c r="L39" s="983"/>
      <c r="M39" s="984"/>
      <c r="N39" s="984"/>
      <c r="O39" s="984"/>
      <c r="P39" s="984"/>
      <c r="Q39" s="975"/>
      <c r="R39" s="975"/>
      <c r="U39" s="679"/>
    </row>
    <row r="40" spans="1:21" s="493" customFormat="1" ht="165.75" customHeight="1" x14ac:dyDescent="0.25">
      <c r="A40" s="841">
        <v>13</v>
      </c>
      <c r="B40" s="841">
        <v>1</v>
      </c>
      <c r="C40" s="842">
        <v>4</v>
      </c>
      <c r="D40" s="841">
        <v>2</v>
      </c>
      <c r="E40" s="870" t="s">
        <v>5892</v>
      </c>
      <c r="F40" s="842" t="s">
        <v>5891</v>
      </c>
      <c r="G40" s="841" t="s">
        <v>621</v>
      </c>
      <c r="H40" s="842" t="s">
        <v>1108</v>
      </c>
      <c r="I40" s="876" t="s">
        <v>3358</v>
      </c>
      <c r="J40" s="842" t="s">
        <v>5890</v>
      </c>
      <c r="K40" s="850"/>
      <c r="L40" s="850" t="s">
        <v>52</v>
      </c>
      <c r="M40" s="851"/>
      <c r="N40" s="851">
        <v>46245</v>
      </c>
      <c r="O40" s="851"/>
      <c r="P40" s="851">
        <v>46245</v>
      </c>
      <c r="Q40" s="842" t="s">
        <v>4172</v>
      </c>
      <c r="R40" s="842" t="s">
        <v>5889</v>
      </c>
      <c r="U40" s="679"/>
    </row>
    <row r="43" spans="1:21" x14ac:dyDescent="0.25">
      <c r="L43" s="521"/>
      <c r="M43" s="1110" t="s">
        <v>262</v>
      </c>
      <c r="N43" s="1110"/>
      <c r="O43" s="1109" t="s">
        <v>263</v>
      </c>
      <c r="P43" s="1271"/>
    </row>
    <row r="44" spans="1:21" x14ac:dyDescent="0.25">
      <c r="L44" s="521"/>
      <c r="M44" s="644" t="s">
        <v>264</v>
      </c>
      <c r="N44" s="574" t="s">
        <v>265</v>
      </c>
      <c r="O44" s="572" t="s">
        <v>264</v>
      </c>
      <c r="P44" s="558" t="s">
        <v>265</v>
      </c>
    </row>
    <row r="45" spans="1:21" x14ac:dyDescent="0.25">
      <c r="M45" s="539">
        <v>9</v>
      </c>
      <c r="N45" s="538">
        <v>300551.88</v>
      </c>
      <c r="O45" s="537">
        <v>4</v>
      </c>
      <c r="P45" s="538">
        <v>156323.38</v>
      </c>
    </row>
  </sheetData>
  <mergeCells count="116">
    <mergeCell ref="A36:A39"/>
    <mergeCell ref="B36:B39"/>
    <mergeCell ref="C36:C39"/>
    <mergeCell ref="D36:D39"/>
    <mergeCell ref="E36:E39"/>
    <mergeCell ref="F36:F39"/>
    <mergeCell ref="Q36:Q39"/>
    <mergeCell ref="R36:R39"/>
    <mergeCell ref="G38:G39"/>
    <mergeCell ref="M43:N43"/>
    <mergeCell ref="O43:P43"/>
    <mergeCell ref="O36:O39"/>
    <mergeCell ref="P36:P39"/>
    <mergeCell ref="O24:O25"/>
    <mergeCell ref="P24:P25"/>
    <mergeCell ref="P26:P35"/>
    <mergeCell ref="F26:F35"/>
    <mergeCell ref="G26:G27"/>
    <mergeCell ref="J26:J35"/>
    <mergeCell ref="K26:K35"/>
    <mergeCell ref="L26:L35"/>
    <mergeCell ref="M26:M35"/>
    <mergeCell ref="N36:N39"/>
    <mergeCell ref="G36:G37"/>
    <mergeCell ref="J36:J39"/>
    <mergeCell ref="K36:K39"/>
    <mergeCell ref="L36:L39"/>
    <mergeCell ref="M36:M39"/>
    <mergeCell ref="Q26:Q35"/>
    <mergeCell ref="R26:R35"/>
    <mergeCell ref="G28:G29"/>
    <mergeCell ref="G30:G31"/>
    <mergeCell ref="G32:G33"/>
    <mergeCell ref="A24:A25"/>
    <mergeCell ref="B24:B25"/>
    <mergeCell ref="C24:C25"/>
    <mergeCell ref="D24:D25"/>
    <mergeCell ref="E24:E25"/>
    <mergeCell ref="K24:K25"/>
    <mergeCell ref="L24:L25"/>
    <mergeCell ref="M24:M25"/>
    <mergeCell ref="N24:N25"/>
    <mergeCell ref="N26:N35"/>
    <mergeCell ref="O26:O35"/>
    <mergeCell ref="Q24:Q25"/>
    <mergeCell ref="R24:R25"/>
    <mergeCell ref="A26:A35"/>
    <mergeCell ref="B26:B35"/>
    <mergeCell ref="C26:C35"/>
    <mergeCell ref="D26:D35"/>
    <mergeCell ref="E26:E35"/>
    <mergeCell ref="Q17:Q19"/>
    <mergeCell ref="J17:J19"/>
    <mergeCell ref="K17:K19"/>
    <mergeCell ref="L17:L19"/>
    <mergeCell ref="N17:N19"/>
    <mergeCell ref="O17:O19"/>
    <mergeCell ref="R17:R19"/>
    <mergeCell ref="F24:F25"/>
    <mergeCell ref="G24:G25"/>
    <mergeCell ref="J24:J25"/>
    <mergeCell ref="M17:M19"/>
    <mergeCell ref="P17:P19"/>
    <mergeCell ref="A17:A19"/>
    <mergeCell ref="B17:B19"/>
    <mergeCell ref="C17:C19"/>
    <mergeCell ref="D17:D19"/>
    <mergeCell ref="E17:E19"/>
    <mergeCell ref="F17:F19"/>
    <mergeCell ref="G17:G19"/>
    <mergeCell ref="M11:M14"/>
    <mergeCell ref="N11:N14"/>
    <mergeCell ref="J11:J14"/>
    <mergeCell ref="A11:A14"/>
    <mergeCell ref="B11:B14"/>
    <mergeCell ref="C11:C14"/>
    <mergeCell ref="D11:D14"/>
    <mergeCell ref="E11:E14"/>
    <mergeCell ref="F11:F14"/>
    <mergeCell ref="K11:K14"/>
    <mergeCell ref="L11:L14"/>
    <mergeCell ref="A4:A5"/>
    <mergeCell ref="B4:B5"/>
    <mergeCell ref="C4:C5"/>
    <mergeCell ref="D4:D5"/>
    <mergeCell ref="E4:E5"/>
    <mergeCell ref="F4:F5"/>
    <mergeCell ref="F7:F10"/>
    <mergeCell ref="G7:G10"/>
    <mergeCell ref="J7:J10"/>
    <mergeCell ref="A7:A10"/>
    <mergeCell ref="B7:B10"/>
    <mergeCell ref="C7:C10"/>
    <mergeCell ref="D7:D10"/>
    <mergeCell ref="E7:E10"/>
    <mergeCell ref="P7:P10"/>
    <mergeCell ref="Q7:Q10"/>
    <mergeCell ref="R7:R10"/>
    <mergeCell ref="G4:G5"/>
    <mergeCell ref="H4:I4"/>
    <mergeCell ref="J4:J5"/>
    <mergeCell ref="G11:G14"/>
    <mergeCell ref="K7:K10"/>
    <mergeCell ref="Q4:Q5"/>
    <mergeCell ref="R4:R5"/>
    <mergeCell ref="K4:L4"/>
    <mergeCell ref="M4:N4"/>
    <mergeCell ref="O4:P4"/>
    <mergeCell ref="L7:L10"/>
    <mergeCell ref="M7:M10"/>
    <mergeCell ref="N7:N10"/>
    <mergeCell ref="O7:O10"/>
    <mergeCell ref="Q11:Q14"/>
    <mergeCell ref="R11:R14"/>
    <mergeCell ref="O11:O14"/>
    <mergeCell ref="P11:P1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30"/>
  <sheetViews>
    <sheetView zoomScale="50" zoomScaleNormal="50" workbookViewId="0">
      <selection activeCell="H38" sqref="H38"/>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6358</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576" customFormat="1" x14ac:dyDescent="0.25">
      <c r="A7" s="969">
        <v>1</v>
      </c>
      <c r="B7" s="969">
        <v>1</v>
      </c>
      <c r="C7" s="969">
        <v>4</v>
      </c>
      <c r="D7" s="969">
        <v>2</v>
      </c>
      <c r="E7" s="969" t="s">
        <v>6001</v>
      </c>
      <c r="F7" s="969" t="s">
        <v>6000</v>
      </c>
      <c r="G7" s="969" t="s">
        <v>5999</v>
      </c>
      <c r="H7" s="541" t="s">
        <v>5998</v>
      </c>
      <c r="I7" s="501">
        <v>3</v>
      </c>
      <c r="J7" s="969" t="s">
        <v>5975</v>
      </c>
      <c r="K7" s="1166" t="s">
        <v>124</v>
      </c>
      <c r="L7" s="1166" t="s">
        <v>42</v>
      </c>
      <c r="M7" s="1166">
        <v>43904.06</v>
      </c>
      <c r="N7" s="1166"/>
      <c r="O7" s="1166">
        <v>43904.06</v>
      </c>
      <c r="P7" s="1166"/>
      <c r="Q7" s="969" t="s">
        <v>5960</v>
      </c>
      <c r="R7" s="969" t="s">
        <v>5959</v>
      </c>
      <c r="S7" s="503"/>
    </row>
    <row r="8" spans="1:19" s="576" customFormat="1" ht="45" x14ac:dyDescent="0.25">
      <c r="A8" s="970"/>
      <c r="B8" s="970"/>
      <c r="C8" s="970"/>
      <c r="D8" s="970"/>
      <c r="E8" s="970"/>
      <c r="F8" s="970"/>
      <c r="G8" s="970"/>
      <c r="H8" s="541" t="s">
        <v>5997</v>
      </c>
      <c r="I8" s="541">
        <v>500</v>
      </c>
      <c r="J8" s="970"/>
      <c r="K8" s="1167"/>
      <c r="L8" s="1167"/>
      <c r="M8" s="1167"/>
      <c r="N8" s="1167"/>
      <c r="O8" s="1167"/>
      <c r="P8" s="1167"/>
      <c r="Q8" s="970"/>
      <c r="R8" s="970"/>
      <c r="S8" s="503"/>
    </row>
    <row r="9" spans="1:19" s="576" customFormat="1" ht="30" x14ac:dyDescent="0.25">
      <c r="A9" s="971"/>
      <c r="B9" s="971"/>
      <c r="C9" s="971"/>
      <c r="D9" s="971"/>
      <c r="E9" s="971"/>
      <c r="F9" s="971"/>
      <c r="G9" s="971"/>
      <c r="H9" s="541" t="s">
        <v>5996</v>
      </c>
      <c r="I9" s="541">
        <v>60</v>
      </c>
      <c r="J9" s="971"/>
      <c r="K9" s="1168"/>
      <c r="L9" s="1168"/>
      <c r="M9" s="1168"/>
      <c r="N9" s="1168"/>
      <c r="O9" s="1168"/>
      <c r="P9" s="1168"/>
      <c r="Q9" s="971"/>
      <c r="R9" s="971"/>
      <c r="S9" s="503"/>
    </row>
    <row r="10" spans="1:19" s="576" customFormat="1" ht="75.75" customHeight="1" x14ac:dyDescent="0.25">
      <c r="A10" s="1220">
        <v>2</v>
      </c>
      <c r="B10" s="969">
        <v>1</v>
      </c>
      <c r="C10" s="969">
        <v>4</v>
      </c>
      <c r="D10" s="969">
        <v>5</v>
      </c>
      <c r="E10" s="969" t="s">
        <v>5995</v>
      </c>
      <c r="F10" s="969" t="s">
        <v>5994</v>
      </c>
      <c r="G10" s="969" t="s">
        <v>5993</v>
      </c>
      <c r="H10" s="541" t="s">
        <v>1091</v>
      </c>
      <c r="I10" s="501">
        <v>50</v>
      </c>
      <c r="J10" s="969" t="s">
        <v>5992</v>
      </c>
      <c r="K10" s="1166" t="s">
        <v>5991</v>
      </c>
      <c r="L10" s="1166" t="s">
        <v>42</v>
      </c>
      <c r="M10" s="1166">
        <v>64617.62</v>
      </c>
      <c r="N10" s="1166"/>
      <c r="O10" s="1166">
        <v>64617.62</v>
      </c>
      <c r="P10" s="1166"/>
      <c r="Q10" s="969" t="s">
        <v>5960</v>
      </c>
      <c r="R10" s="969" t="s">
        <v>5959</v>
      </c>
    </row>
    <row r="11" spans="1:19" s="576" customFormat="1" ht="51" customHeight="1" x14ac:dyDescent="0.25">
      <c r="A11" s="1536"/>
      <c r="B11" s="970"/>
      <c r="C11" s="970"/>
      <c r="D11" s="970"/>
      <c r="E11" s="970"/>
      <c r="F11" s="970"/>
      <c r="G11" s="970"/>
      <c r="H11" s="969" t="s">
        <v>1618</v>
      </c>
      <c r="I11" s="969">
        <v>270</v>
      </c>
      <c r="J11" s="970"/>
      <c r="K11" s="1167"/>
      <c r="L11" s="1167"/>
      <c r="M11" s="1167"/>
      <c r="N11" s="1167"/>
      <c r="O11" s="1167"/>
      <c r="P11" s="1167"/>
      <c r="Q11" s="970"/>
      <c r="R11" s="970"/>
    </row>
    <row r="12" spans="1:19" s="576" customFormat="1" ht="55.5" customHeight="1" x14ac:dyDescent="0.25">
      <c r="A12" s="1221"/>
      <c r="B12" s="971"/>
      <c r="C12" s="971"/>
      <c r="D12" s="971"/>
      <c r="E12" s="971"/>
      <c r="F12" s="971"/>
      <c r="G12" s="971"/>
      <c r="H12" s="971"/>
      <c r="I12" s="971"/>
      <c r="J12" s="971"/>
      <c r="K12" s="1168"/>
      <c r="L12" s="1168"/>
      <c r="M12" s="1168"/>
      <c r="N12" s="1168"/>
      <c r="O12" s="1168"/>
      <c r="P12" s="1168"/>
      <c r="Q12" s="971"/>
      <c r="R12" s="971"/>
      <c r="S12" s="503"/>
    </row>
    <row r="13" spans="1:19" s="576" customFormat="1" ht="105" x14ac:dyDescent="0.25">
      <c r="A13" s="541">
        <v>3</v>
      </c>
      <c r="B13" s="541">
        <v>1</v>
      </c>
      <c r="C13" s="541">
        <v>4</v>
      </c>
      <c r="D13" s="541">
        <v>2</v>
      </c>
      <c r="E13" s="527" t="s">
        <v>5990</v>
      </c>
      <c r="F13" s="541" t="s">
        <v>5989</v>
      </c>
      <c r="G13" s="541" t="s">
        <v>181</v>
      </c>
      <c r="H13" s="541" t="s">
        <v>5988</v>
      </c>
      <c r="I13" s="541">
        <v>30</v>
      </c>
      <c r="J13" s="541" t="s">
        <v>5987</v>
      </c>
      <c r="K13" s="541" t="s">
        <v>124</v>
      </c>
      <c r="L13" s="541" t="s">
        <v>42</v>
      </c>
      <c r="M13" s="544">
        <v>32500</v>
      </c>
      <c r="N13" s="544"/>
      <c r="O13" s="544">
        <v>32500</v>
      </c>
      <c r="P13" s="544"/>
      <c r="Q13" s="541" t="s">
        <v>5960</v>
      </c>
      <c r="R13" s="541" t="s">
        <v>5959</v>
      </c>
    </row>
    <row r="14" spans="1:19" s="576" customFormat="1" ht="60" x14ac:dyDescent="0.25">
      <c r="A14" s="541">
        <v>4</v>
      </c>
      <c r="B14" s="541">
        <v>1</v>
      </c>
      <c r="C14" s="541">
        <v>4</v>
      </c>
      <c r="D14" s="541">
        <v>2</v>
      </c>
      <c r="E14" s="541" t="s">
        <v>5986</v>
      </c>
      <c r="F14" s="541" t="s">
        <v>5985</v>
      </c>
      <c r="G14" s="541" t="s">
        <v>181</v>
      </c>
      <c r="H14" s="541" t="s">
        <v>5984</v>
      </c>
      <c r="I14" s="541">
        <v>25</v>
      </c>
      <c r="J14" s="541" t="s">
        <v>5983</v>
      </c>
      <c r="K14" s="541" t="s">
        <v>124</v>
      </c>
      <c r="L14" s="541" t="s">
        <v>42</v>
      </c>
      <c r="M14" s="544">
        <v>16839.66</v>
      </c>
      <c r="N14" s="544"/>
      <c r="O14" s="544">
        <v>16839.66</v>
      </c>
      <c r="P14" s="544"/>
      <c r="Q14" s="541" t="s">
        <v>5960</v>
      </c>
      <c r="R14" s="541" t="s">
        <v>5959</v>
      </c>
    </row>
    <row r="15" spans="1:19" s="576" customFormat="1" ht="135" x14ac:dyDescent="0.25">
      <c r="A15" s="541">
        <v>5</v>
      </c>
      <c r="B15" s="541">
        <v>1</v>
      </c>
      <c r="C15" s="541">
        <v>4</v>
      </c>
      <c r="D15" s="541">
        <v>5</v>
      </c>
      <c r="E15" s="541" t="s">
        <v>5982</v>
      </c>
      <c r="F15" s="541" t="s">
        <v>5582</v>
      </c>
      <c r="G15" s="541" t="s">
        <v>79</v>
      </c>
      <c r="H15" s="541" t="s">
        <v>5158</v>
      </c>
      <c r="I15" s="509" t="s">
        <v>1126</v>
      </c>
      <c r="J15" s="541" t="s">
        <v>5157</v>
      </c>
      <c r="K15" s="522" t="s">
        <v>81</v>
      </c>
      <c r="L15" s="522"/>
      <c r="M15" s="544">
        <v>20500</v>
      </c>
      <c r="N15" s="544"/>
      <c r="O15" s="544">
        <v>20500</v>
      </c>
      <c r="P15" s="544"/>
      <c r="Q15" s="541" t="s">
        <v>5106</v>
      </c>
      <c r="R15" s="541" t="s">
        <v>5581</v>
      </c>
    </row>
    <row r="16" spans="1:19" s="576" customFormat="1" ht="60" x14ac:dyDescent="0.25">
      <c r="A16" s="616">
        <v>6</v>
      </c>
      <c r="B16" s="541">
        <v>1</v>
      </c>
      <c r="C16" s="540">
        <v>4</v>
      </c>
      <c r="D16" s="540">
        <v>2</v>
      </c>
      <c r="E16" s="527" t="s">
        <v>5981</v>
      </c>
      <c r="F16" s="527" t="s">
        <v>5980</v>
      </c>
      <c r="G16" s="540" t="s">
        <v>5138</v>
      </c>
      <c r="H16" s="578" t="s">
        <v>490</v>
      </c>
      <c r="I16" s="540">
        <v>135</v>
      </c>
      <c r="J16" s="527" t="s">
        <v>5979</v>
      </c>
      <c r="K16" s="540" t="s">
        <v>161</v>
      </c>
      <c r="L16" s="633" t="s">
        <v>42</v>
      </c>
      <c r="M16" s="545">
        <v>38316</v>
      </c>
      <c r="N16" s="545"/>
      <c r="O16" s="545">
        <v>38316</v>
      </c>
      <c r="P16" s="545"/>
      <c r="Q16" s="541" t="s">
        <v>5960</v>
      </c>
      <c r="R16" s="541" t="s">
        <v>5959</v>
      </c>
      <c r="S16" s="519"/>
    </row>
    <row r="17" spans="1:18" s="520" customFormat="1" ht="120.75" customHeight="1" x14ac:dyDescent="0.25">
      <c r="A17" s="969">
        <v>7</v>
      </c>
      <c r="B17" s="969">
        <v>1</v>
      </c>
      <c r="C17" s="969">
        <v>4</v>
      </c>
      <c r="D17" s="969">
        <v>5</v>
      </c>
      <c r="E17" s="969" t="s">
        <v>5978</v>
      </c>
      <c r="F17" s="969" t="s">
        <v>5977</v>
      </c>
      <c r="G17" s="969" t="s">
        <v>5974</v>
      </c>
      <c r="H17" s="969" t="s">
        <v>5976</v>
      </c>
      <c r="I17" s="969">
        <v>160</v>
      </c>
      <c r="J17" s="969" t="s">
        <v>6359</v>
      </c>
      <c r="K17" s="868"/>
      <c r="L17" s="1166" t="s">
        <v>73</v>
      </c>
      <c r="M17" s="868"/>
      <c r="N17" s="1166">
        <v>51000</v>
      </c>
      <c r="O17" s="858"/>
      <c r="P17" s="1166">
        <v>51000</v>
      </c>
      <c r="Q17" s="1166" t="s">
        <v>5960</v>
      </c>
      <c r="R17" s="1166" t="s">
        <v>5959</v>
      </c>
    </row>
    <row r="18" spans="1:18" s="520" customFormat="1" ht="49.5" customHeight="1" x14ac:dyDescent="0.25">
      <c r="A18" s="971"/>
      <c r="B18" s="971"/>
      <c r="C18" s="971"/>
      <c r="D18" s="971"/>
      <c r="E18" s="971"/>
      <c r="F18" s="971"/>
      <c r="G18" s="971"/>
      <c r="H18" s="971"/>
      <c r="I18" s="971"/>
      <c r="J18" s="971"/>
      <c r="K18" s="868"/>
      <c r="L18" s="970"/>
      <c r="M18" s="868"/>
      <c r="N18" s="971"/>
      <c r="O18" s="858"/>
      <c r="P18" s="1168"/>
      <c r="Q18" s="971"/>
      <c r="R18" s="971"/>
    </row>
    <row r="19" spans="1:18" s="520" customFormat="1" ht="63.75" customHeight="1" x14ac:dyDescent="0.25">
      <c r="A19" s="969">
        <v>8</v>
      </c>
      <c r="B19" s="969">
        <v>1</v>
      </c>
      <c r="C19" s="969">
        <v>4</v>
      </c>
      <c r="D19" s="969">
        <v>5</v>
      </c>
      <c r="E19" s="969" t="s">
        <v>5973</v>
      </c>
      <c r="F19" s="969" t="s">
        <v>5972</v>
      </c>
      <c r="G19" s="842" t="s">
        <v>79</v>
      </c>
      <c r="H19" s="842" t="s">
        <v>165</v>
      </c>
      <c r="I19" s="842">
        <v>50</v>
      </c>
      <c r="J19" s="969" t="s">
        <v>6360</v>
      </c>
      <c r="K19" s="1145"/>
      <c r="L19" s="1166" t="s">
        <v>81</v>
      </c>
      <c r="M19" s="1145"/>
      <c r="N19" s="1166">
        <v>25000</v>
      </c>
      <c r="O19" s="1166"/>
      <c r="P19" s="1166">
        <v>25000</v>
      </c>
      <c r="Q19" s="969" t="s">
        <v>5960</v>
      </c>
      <c r="R19" s="969" t="s">
        <v>5959</v>
      </c>
    </row>
    <row r="20" spans="1:18" s="520" customFormat="1" ht="76.5" customHeight="1" x14ac:dyDescent="0.25">
      <c r="A20" s="971"/>
      <c r="B20" s="971"/>
      <c r="C20" s="971"/>
      <c r="D20" s="971"/>
      <c r="E20" s="971"/>
      <c r="F20" s="971"/>
      <c r="G20" s="845" t="s">
        <v>231</v>
      </c>
      <c r="H20" s="845" t="s">
        <v>5971</v>
      </c>
      <c r="I20" s="845">
        <v>1000</v>
      </c>
      <c r="J20" s="971"/>
      <c r="K20" s="1146"/>
      <c r="L20" s="1168"/>
      <c r="M20" s="1146"/>
      <c r="N20" s="1168"/>
      <c r="O20" s="1168"/>
      <c r="P20" s="1168"/>
      <c r="Q20" s="971"/>
      <c r="R20" s="971"/>
    </row>
    <row r="21" spans="1:18" s="520" customFormat="1" ht="132" customHeight="1" x14ac:dyDescent="0.25">
      <c r="A21" s="842">
        <v>9</v>
      </c>
      <c r="B21" s="842">
        <v>1</v>
      </c>
      <c r="C21" s="842">
        <v>4</v>
      </c>
      <c r="D21" s="842">
        <v>5</v>
      </c>
      <c r="E21" s="842" t="s">
        <v>5970</v>
      </c>
      <c r="F21" s="842" t="s">
        <v>5969</v>
      </c>
      <c r="G21" s="842" t="s">
        <v>79</v>
      </c>
      <c r="H21" s="842" t="s">
        <v>165</v>
      </c>
      <c r="I21" s="842">
        <v>45</v>
      </c>
      <c r="J21" s="842" t="s">
        <v>6361</v>
      </c>
      <c r="K21" s="841"/>
      <c r="L21" s="859" t="s">
        <v>81</v>
      </c>
      <c r="M21" s="891"/>
      <c r="N21" s="859">
        <v>4540.74</v>
      </c>
      <c r="O21" s="859"/>
      <c r="P21" s="859">
        <v>4540.74</v>
      </c>
      <c r="Q21" s="842" t="s">
        <v>5960</v>
      </c>
      <c r="R21" s="842" t="s">
        <v>5959</v>
      </c>
    </row>
    <row r="22" spans="1:18" s="520" customFormat="1" ht="138" customHeight="1" x14ac:dyDescent="0.25">
      <c r="A22" s="841">
        <v>10</v>
      </c>
      <c r="B22" s="841">
        <v>1</v>
      </c>
      <c r="C22" s="841">
        <v>4</v>
      </c>
      <c r="D22" s="841">
        <v>2</v>
      </c>
      <c r="E22" s="842" t="s">
        <v>5968</v>
      </c>
      <c r="F22" s="842" t="s">
        <v>5967</v>
      </c>
      <c r="G22" s="841" t="s">
        <v>181</v>
      </c>
      <c r="H22" s="841" t="s">
        <v>165</v>
      </c>
      <c r="I22" s="841">
        <v>30</v>
      </c>
      <c r="J22" s="842" t="s">
        <v>6362</v>
      </c>
      <c r="K22" s="841"/>
      <c r="L22" s="841" t="s">
        <v>52</v>
      </c>
      <c r="M22" s="865"/>
      <c r="N22" s="736">
        <v>106000</v>
      </c>
      <c r="O22" s="865"/>
      <c r="P22" s="851">
        <v>106000</v>
      </c>
      <c r="Q22" s="842" t="s">
        <v>5960</v>
      </c>
      <c r="R22" s="842" t="s">
        <v>5959</v>
      </c>
    </row>
    <row r="23" spans="1:18" s="520" customFormat="1" ht="153.75" customHeight="1" x14ac:dyDescent="0.25">
      <c r="A23" s="841">
        <v>11</v>
      </c>
      <c r="B23" s="841">
        <v>1</v>
      </c>
      <c r="C23" s="841">
        <v>4</v>
      </c>
      <c r="D23" s="841">
        <v>5</v>
      </c>
      <c r="E23" s="842" t="s">
        <v>5966</v>
      </c>
      <c r="F23" s="842" t="s">
        <v>5965</v>
      </c>
      <c r="G23" s="841" t="s">
        <v>181</v>
      </c>
      <c r="H23" s="841" t="s">
        <v>165</v>
      </c>
      <c r="I23" s="841">
        <v>30</v>
      </c>
      <c r="J23" s="842" t="s">
        <v>6363</v>
      </c>
      <c r="K23" s="841"/>
      <c r="L23" s="841" t="s">
        <v>52</v>
      </c>
      <c r="M23" s="865"/>
      <c r="N23" s="867">
        <v>37500</v>
      </c>
      <c r="O23" s="865"/>
      <c r="P23" s="851">
        <v>37500</v>
      </c>
      <c r="Q23" s="842" t="s">
        <v>5960</v>
      </c>
      <c r="R23" s="842" t="s">
        <v>5959</v>
      </c>
    </row>
    <row r="24" spans="1:18" s="520" customFormat="1" ht="119.25" customHeight="1" x14ac:dyDescent="0.25">
      <c r="A24" s="969">
        <v>12</v>
      </c>
      <c r="B24" s="969">
        <v>1</v>
      </c>
      <c r="C24" s="969">
        <v>4</v>
      </c>
      <c r="D24" s="969">
        <v>5</v>
      </c>
      <c r="E24" s="969" t="s">
        <v>5964</v>
      </c>
      <c r="F24" s="969" t="s">
        <v>5963</v>
      </c>
      <c r="G24" s="842" t="s">
        <v>79</v>
      </c>
      <c r="H24" s="842" t="s">
        <v>5962</v>
      </c>
      <c r="I24" s="842">
        <v>50</v>
      </c>
      <c r="J24" s="969" t="s">
        <v>5961</v>
      </c>
      <c r="K24" s="958" t="s">
        <v>935</v>
      </c>
      <c r="L24" s="1166" t="s">
        <v>52</v>
      </c>
      <c r="M24" s="1145" t="s">
        <v>935</v>
      </c>
      <c r="N24" s="1166">
        <v>94600</v>
      </c>
      <c r="O24" s="1166" t="s">
        <v>935</v>
      </c>
      <c r="P24" s="1166">
        <v>94600</v>
      </c>
      <c r="Q24" s="969" t="s">
        <v>5960</v>
      </c>
      <c r="R24" s="969" t="s">
        <v>5959</v>
      </c>
    </row>
    <row r="25" spans="1:18" s="520" customFormat="1" ht="66.599999999999994" customHeight="1" x14ac:dyDescent="0.25">
      <c r="A25" s="971"/>
      <c r="B25" s="971"/>
      <c r="C25" s="971"/>
      <c r="D25" s="971"/>
      <c r="E25" s="971"/>
      <c r="F25" s="971"/>
      <c r="G25" s="842" t="s">
        <v>181</v>
      </c>
      <c r="H25" s="842" t="s">
        <v>165</v>
      </c>
      <c r="I25" s="842">
        <v>41</v>
      </c>
      <c r="J25" s="971"/>
      <c r="K25" s="1059"/>
      <c r="L25" s="971"/>
      <c r="M25" s="1238"/>
      <c r="N25" s="1282"/>
      <c r="O25" s="1282"/>
      <c r="P25" s="971"/>
      <c r="Q25" s="1282"/>
      <c r="R25" s="1282"/>
    </row>
    <row r="28" spans="1:18" x14ac:dyDescent="0.25">
      <c r="L28" s="521"/>
      <c r="M28" s="1110" t="s">
        <v>262</v>
      </c>
      <c r="N28" s="1110"/>
      <c r="O28" s="1109" t="s">
        <v>263</v>
      </c>
      <c r="P28" s="1271"/>
    </row>
    <row r="29" spans="1:18" x14ac:dyDescent="0.25">
      <c r="L29" s="521"/>
      <c r="M29" s="644" t="s">
        <v>264</v>
      </c>
      <c r="N29" s="574" t="s">
        <v>265</v>
      </c>
      <c r="O29" s="572" t="s">
        <v>264</v>
      </c>
      <c r="P29" s="558" t="s">
        <v>265</v>
      </c>
    </row>
    <row r="30" spans="1:18" x14ac:dyDescent="0.25">
      <c r="M30" s="539">
        <v>11</v>
      </c>
      <c r="N30" s="538">
        <v>514818.08</v>
      </c>
      <c r="O30" s="537">
        <v>1</v>
      </c>
      <c r="P30" s="538">
        <v>20500</v>
      </c>
    </row>
  </sheetData>
  <mergeCells count="95">
    <mergeCell ref="A24:A25"/>
    <mergeCell ref="Q24:Q25"/>
    <mergeCell ref="R24:R25"/>
    <mergeCell ref="P24:P25"/>
    <mergeCell ref="M28:N28"/>
    <mergeCell ref="O28:P28"/>
    <mergeCell ref="J24:J25"/>
    <mergeCell ref="K24:K25"/>
    <mergeCell ref="L24:L25"/>
    <mergeCell ref="M24:M25"/>
    <mergeCell ref="N24:N25"/>
    <mergeCell ref="O24:O25"/>
    <mergeCell ref="B24:B25"/>
    <mergeCell ref="C24:C25"/>
    <mergeCell ref="D24:D25"/>
    <mergeCell ref="E24:E25"/>
    <mergeCell ref="F24:F25"/>
    <mergeCell ref="Q19:Q20"/>
    <mergeCell ref="R19:R20"/>
    <mergeCell ref="A19:A20"/>
    <mergeCell ref="B19:B20"/>
    <mergeCell ref="C19:C20"/>
    <mergeCell ref="D19:D20"/>
    <mergeCell ref="E19:E20"/>
    <mergeCell ref="F19:F20"/>
    <mergeCell ref="J19:J20"/>
    <mergeCell ref="K19:K20"/>
    <mergeCell ref="L19:L20"/>
    <mergeCell ref="M19:M20"/>
    <mergeCell ref="N19:N20"/>
    <mergeCell ref="O19:O20"/>
    <mergeCell ref="P19:P20"/>
    <mergeCell ref="N17:N18"/>
    <mergeCell ref="P17:P18"/>
    <mergeCell ref="Q17:Q18"/>
    <mergeCell ref="R17:R18"/>
    <mergeCell ref="A17:A18"/>
    <mergeCell ref="B17:B18"/>
    <mergeCell ref="C17:C18"/>
    <mergeCell ref="D17:D18"/>
    <mergeCell ref="E17:E18"/>
    <mergeCell ref="F17:F18"/>
    <mergeCell ref="G17:G18"/>
    <mergeCell ref="F10:F12"/>
    <mergeCell ref="H17:H18"/>
    <mergeCell ref="I17:I18"/>
    <mergeCell ref="J17:J18"/>
    <mergeCell ref="L17:L18"/>
    <mergeCell ref="A10:A12"/>
    <mergeCell ref="B10:B12"/>
    <mergeCell ref="C10:C12"/>
    <mergeCell ref="D10:D12"/>
    <mergeCell ref="E10:E12"/>
    <mergeCell ref="P7:P9"/>
    <mergeCell ref="K7:K9"/>
    <mergeCell ref="K10:K12"/>
    <mergeCell ref="L10:L12"/>
    <mergeCell ref="M10:M12"/>
    <mergeCell ref="F7:F9"/>
    <mergeCell ref="G7:G9"/>
    <mergeCell ref="J7:J9"/>
    <mergeCell ref="Q10:Q12"/>
    <mergeCell ref="R10:R12"/>
    <mergeCell ref="H11:H12"/>
    <mergeCell ref="I11:I12"/>
    <mergeCell ref="N10:N12"/>
    <mergeCell ref="O10:O12"/>
    <mergeCell ref="P10:P12"/>
    <mergeCell ref="J10:J12"/>
    <mergeCell ref="G10:G12"/>
    <mergeCell ref="L7:L9"/>
    <mergeCell ref="M7:M9"/>
    <mergeCell ref="N7:N9"/>
    <mergeCell ref="O7:O9"/>
    <mergeCell ref="A7:A9"/>
    <mergeCell ref="B7:B9"/>
    <mergeCell ref="C7:C9"/>
    <mergeCell ref="D7:D9"/>
    <mergeCell ref="E7:E9"/>
    <mergeCell ref="Q7:Q9"/>
    <mergeCell ref="R7:R9"/>
    <mergeCell ref="A4:A5"/>
    <mergeCell ref="B4:B5"/>
    <mergeCell ref="C4:C5"/>
    <mergeCell ref="D4:D5"/>
    <mergeCell ref="E4:E5"/>
    <mergeCell ref="F4:F5"/>
    <mergeCell ref="G4:G5"/>
    <mergeCell ref="H4:I4"/>
    <mergeCell ref="J4:J5"/>
    <mergeCell ref="K4:L4"/>
    <mergeCell ref="M4:N4"/>
    <mergeCell ref="O4:P4"/>
    <mergeCell ref="Q4:Q5"/>
    <mergeCell ref="R4:R5"/>
  </mergeCells>
  <pageMargins left="0.7" right="0.7" top="0.75" bottom="0.75" header="0.3" footer="0.3"/>
  <pageSetup paperSize="9" orientation="portrait" horizontalDpi="4294967294" verticalDpi="429496729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0"/>
  <sheetViews>
    <sheetView zoomScale="50" zoomScaleNormal="50" workbookViewId="0">
      <selection activeCell="J32" sqref="J32"/>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20" x14ac:dyDescent="0.25">
      <c r="M1" s="505"/>
      <c r="N1" s="505"/>
      <c r="O1" s="505"/>
      <c r="P1" s="505"/>
    </row>
    <row r="2" spans="1:20" x14ac:dyDescent="0.25">
      <c r="A2" s="504" t="s">
        <v>6364</v>
      </c>
      <c r="M2" s="505"/>
      <c r="N2" s="505"/>
      <c r="O2" s="505"/>
      <c r="P2" s="505"/>
    </row>
    <row r="3" spans="1:20" x14ac:dyDescent="0.25">
      <c r="M3" s="505"/>
      <c r="N3" s="505"/>
      <c r="O3" s="505"/>
      <c r="P3" s="505"/>
    </row>
    <row r="4" spans="1:20"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20"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20"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20" s="520" customFormat="1" ht="150" customHeight="1" x14ac:dyDescent="0.25">
      <c r="A7" s="541">
        <v>1</v>
      </c>
      <c r="B7" s="541">
        <v>1</v>
      </c>
      <c r="C7" s="541">
        <v>4</v>
      </c>
      <c r="D7" s="541">
        <v>5</v>
      </c>
      <c r="E7" s="590" t="s">
        <v>6055</v>
      </c>
      <c r="F7" s="527" t="s">
        <v>6054</v>
      </c>
      <c r="G7" s="541" t="s">
        <v>181</v>
      </c>
      <c r="H7" s="522" t="s">
        <v>165</v>
      </c>
      <c r="I7" s="509" t="s">
        <v>1290</v>
      </c>
      <c r="J7" s="541" t="s">
        <v>6053</v>
      </c>
      <c r="K7" s="522" t="s">
        <v>6052</v>
      </c>
      <c r="L7" s="522"/>
      <c r="M7" s="544">
        <v>91440</v>
      </c>
      <c r="N7" s="544"/>
      <c r="O7" s="544">
        <v>91440</v>
      </c>
      <c r="P7" s="544"/>
      <c r="Q7" s="541" t="s">
        <v>6013</v>
      </c>
      <c r="R7" s="541" t="s">
        <v>6012</v>
      </c>
      <c r="S7" s="519"/>
    </row>
    <row r="8" spans="1:20" s="520" customFormat="1" ht="144" customHeight="1" x14ac:dyDescent="0.25">
      <c r="A8" s="541">
        <v>2</v>
      </c>
      <c r="B8" s="541">
        <v>1</v>
      </c>
      <c r="C8" s="541">
        <v>4</v>
      </c>
      <c r="D8" s="541">
        <v>2</v>
      </c>
      <c r="E8" s="590" t="s">
        <v>6051</v>
      </c>
      <c r="F8" s="527" t="s">
        <v>6050</v>
      </c>
      <c r="G8" s="541" t="s">
        <v>79</v>
      </c>
      <c r="H8" s="522" t="s">
        <v>165</v>
      </c>
      <c r="I8" s="509" t="s">
        <v>1126</v>
      </c>
      <c r="J8" s="541" t="s">
        <v>6049</v>
      </c>
      <c r="K8" s="522" t="s">
        <v>6017</v>
      </c>
      <c r="L8" s="522"/>
      <c r="M8" s="544">
        <v>11080</v>
      </c>
      <c r="N8" s="544"/>
      <c r="O8" s="544">
        <v>11080</v>
      </c>
      <c r="P8" s="544"/>
      <c r="Q8" s="541" t="s">
        <v>6013</v>
      </c>
      <c r="R8" s="541" t="s">
        <v>6012</v>
      </c>
      <c r="S8" s="519"/>
    </row>
    <row r="9" spans="1:20" s="493" customFormat="1" ht="174" customHeight="1" x14ac:dyDescent="0.25">
      <c r="A9" s="564">
        <v>3</v>
      </c>
      <c r="B9" s="564" t="s">
        <v>6048</v>
      </c>
      <c r="C9" s="564" t="s">
        <v>6047</v>
      </c>
      <c r="D9" s="564">
        <v>5</v>
      </c>
      <c r="E9" s="570" t="s">
        <v>6046</v>
      </c>
      <c r="F9" s="565" t="s">
        <v>6045</v>
      </c>
      <c r="G9" s="564" t="s">
        <v>1801</v>
      </c>
      <c r="H9" s="568" t="s">
        <v>165</v>
      </c>
      <c r="I9" s="495" t="s">
        <v>1165</v>
      </c>
      <c r="J9" s="564" t="s">
        <v>6044</v>
      </c>
      <c r="K9" s="568" t="s">
        <v>6043</v>
      </c>
      <c r="L9" s="568"/>
      <c r="M9" s="534">
        <v>27000</v>
      </c>
      <c r="N9" s="534"/>
      <c r="O9" s="534">
        <v>27000</v>
      </c>
      <c r="P9" s="534"/>
      <c r="Q9" s="564" t="s">
        <v>6013</v>
      </c>
      <c r="R9" s="564" t="s">
        <v>6012</v>
      </c>
      <c r="S9" s="492"/>
    </row>
    <row r="10" spans="1:20" s="521" customFormat="1" ht="186" customHeight="1" x14ac:dyDescent="0.25">
      <c r="A10" s="541">
        <v>4</v>
      </c>
      <c r="B10" s="541">
        <v>1</v>
      </c>
      <c r="C10" s="541">
        <v>4</v>
      </c>
      <c r="D10" s="541">
        <v>2</v>
      </c>
      <c r="E10" s="590" t="s">
        <v>6042</v>
      </c>
      <c r="F10" s="527" t="s">
        <v>6041</v>
      </c>
      <c r="G10" s="541" t="s">
        <v>181</v>
      </c>
      <c r="H10" s="522" t="s">
        <v>165</v>
      </c>
      <c r="I10" s="509" t="s">
        <v>4293</v>
      </c>
      <c r="J10" s="541" t="s">
        <v>6040</v>
      </c>
      <c r="K10" s="522" t="s">
        <v>6039</v>
      </c>
      <c r="L10" s="522"/>
      <c r="M10" s="544">
        <v>88700</v>
      </c>
      <c r="N10" s="544"/>
      <c r="O10" s="544">
        <v>88700</v>
      </c>
      <c r="P10" s="544"/>
      <c r="Q10" s="541" t="s">
        <v>6013</v>
      </c>
      <c r="R10" s="541" t="s">
        <v>6012</v>
      </c>
      <c r="S10" s="519"/>
    </row>
    <row r="11" spans="1:20" s="520" customFormat="1" ht="145.5" customHeight="1" x14ac:dyDescent="0.25">
      <c r="A11" s="541">
        <v>5</v>
      </c>
      <c r="B11" s="541">
        <v>1</v>
      </c>
      <c r="C11" s="541">
        <v>4</v>
      </c>
      <c r="D11" s="541">
        <v>5</v>
      </c>
      <c r="E11" s="590" t="s">
        <v>6038</v>
      </c>
      <c r="F11" s="527" t="s">
        <v>6037</v>
      </c>
      <c r="G11" s="541" t="s">
        <v>6036</v>
      </c>
      <c r="H11" s="522" t="s">
        <v>165</v>
      </c>
      <c r="I11" s="509" t="s">
        <v>1126</v>
      </c>
      <c r="J11" s="541" t="s">
        <v>6035</v>
      </c>
      <c r="K11" s="522" t="s">
        <v>2185</v>
      </c>
      <c r="L11" s="522"/>
      <c r="M11" s="617">
        <v>24000</v>
      </c>
      <c r="N11" s="578"/>
      <c r="O11" s="617">
        <v>24000</v>
      </c>
      <c r="P11" s="544"/>
      <c r="Q11" s="541" t="s">
        <v>6013</v>
      </c>
      <c r="R11" s="541" t="s">
        <v>6012</v>
      </c>
      <c r="S11" s="519"/>
    </row>
    <row r="12" spans="1:20" s="520" customFormat="1" ht="194.25" customHeight="1" x14ac:dyDescent="0.25">
      <c r="A12" s="1537">
        <v>6</v>
      </c>
      <c r="B12" s="1537">
        <v>1</v>
      </c>
      <c r="C12" s="1537">
        <v>4</v>
      </c>
      <c r="D12" s="1537">
        <v>5</v>
      </c>
      <c r="E12" s="1538" t="s">
        <v>6034</v>
      </c>
      <c r="F12" s="1537" t="s">
        <v>6033</v>
      </c>
      <c r="G12" s="636" t="s">
        <v>6032</v>
      </c>
      <c r="H12" s="1537" t="s">
        <v>165</v>
      </c>
      <c r="I12" s="636" t="s">
        <v>6031</v>
      </c>
      <c r="J12" s="1537" t="s">
        <v>6030</v>
      </c>
      <c r="K12" s="1537" t="s">
        <v>124</v>
      </c>
      <c r="L12" s="1537"/>
      <c r="M12" s="1539">
        <v>77165.38</v>
      </c>
      <c r="N12" s="1539"/>
      <c r="O12" s="1539">
        <v>77165.38</v>
      </c>
      <c r="P12" s="1539"/>
      <c r="Q12" s="1537" t="s">
        <v>6029</v>
      </c>
      <c r="R12" s="1537" t="s">
        <v>6028</v>
      </c>
      <c r="T12" s="535"/>
    </row>
    <row r="13" spans="1:20" s="520" customFormat="1" ht="90" customHeight="1" x14ac:dyDescent="0.25">
      <c r="A13" s="1537"/>
      <c r="B13" s="1537"/>
      <c r="C13" s="1537"/>
      <c r="D13" s="1537"/>
      <c r="E13" s="1538"/>
      <c r="F13" s="1537"/>
      <c r="G13" s="636" t="s">
        <v>79</v>
      </c>
      <c r="H13" s="1537"/>
      <c r="I13" s="636">
        <v>60</v>
      </c>
      <c r="J13" s="1537"/>
      <c r="K13" s="1537"/>
      <c r="L13" s="1537"/>
      <c r="M13" s="1539"/>
      <c r="N13" s="1539"/>
      <c r="O13" s="1539"/>
      <c r="P13" s="1539"/>
      <c r="Q13" s="1537"/>
      <c r="R13" s="1537"/>
    </row>
    <row r="14" spans="1:20" s="520" customFormat="1" ht="244.5" customHeight="1" x14ac:dyDescent="0.25">
      <c r="A14" s="883">
        <v>7</v>
      </c>
      <c r="B14" s="883">
        <v>1</v>
      </c>
      <c r="C14" s="883">
        <v>4</v>
      </c>
      <c r="D14" s="883">
        <v>2</v>
      </c>
      <c r="E14" s="884" t="s">
        <v>6027</v>
      </c>
      <c r="F14" s="883" t="s">
        <v>6365</v>
      </c>
      <c r="G14" s="842" t="s">
        <v>181</v>
      </c>
      <c r="H14" s="850" t="s">
        <v>165</v>
      </c>
      <c r="I14" s="876" t="s">
        <v>444</v>
      </c>
      <c r="J14" s="883" t="s">
        <v>6366</v>
      </c>
      <c r="K14" s="883"/>
      <c r="L14" s="885" t="s">
        <v>6026</v>
      </c>
      <c r="M14" s="869"/>
      <c r="N14" s="885">
        <v>126425</v>
      </c>
      <c r="O14" s="885"/>
      <c r="P14" s="885">
        <v>126425</v>
      </c>
      <c r="Q14" s="842" t="s">
        <v>6013</v>
      </c>
      <c r="R14" s="842" t="s">
        <v>6012</v>
      </c>
    </row>
    <row r="15" spans="1:20" s="520" customFormat="1" ht="193.5" customHeight="1" x14ac:dyDescent="0.25">
      <c r="A15" s="1540">
        <v>8</v>
      </c>
      <c r="B15" s="964">
        <v>1</v>
      </c>
      <c r="C15" s="964">
        <v>4</v>
      </c>
      <c r="D15" s="964">
        <v>5</v>
      </c>
      <c r="E15" s="1538" t="s">
        <v>6025</v>
      </c>
      <c r="F15" s="1537" t="s">
        <v>6024</v>
      </c>
      <c r="G15" s="541" t="s">
        <v>181</v>
      </c>
      <c r="H15" s="522" t="s">
        <v>165</v>
      </c>
      <c r="I15" s="636">
        <v>30</v>
      </c>
      <c r="J15" s="1540" t="s">
        <v>6023</v>
      </c>
      <c r="K15" s="1540"/>
      <c r="L15" s="1540" t="s">
        <v>6022</v>
      </c>
      <c r="M15" s="1540"/>
      <c r="N15" s="1542">
        <v>134925</v>
      </c>
      <c r="O15" s="1540"/>
      <c r="P15" s="1542">
        <v>134925</v>
      </c>
      <c r="Q15" s="969" t="s">
        <v>6013</v>
      </c>
      <c r="R15" s="969" t="s">
        <v>6012</v>
      </c>
    </row>
    <row r="16" spans="1:20" s="520" customFormat="1" ht="195.75" customHeight="1" x14ac:dyDescent="0.25">
      <c r="A16" s="1541"/>
      <c r="B16" s="964"/>
      <c r="C16" s="964"/>
      <c r="D16" s="964"/>
      <c r="E16" s="1538"/>
      <c r="F16" s="1537"/>
      <c r="G16" s="636" t="s">
        <v>6021</v>
      </c>
      <c r="H16" s="522" t="s">
        <v>165</v>
      </c>
      <c r="I16" s="636">
        <v>160</v>
      </c>
      <c r="J16" s="1541"/>
      <c r="K16" s="1541"/>
      <c r="L16" s="1541"/>
      <c r="M16" s="1541"/>
      <c r="N16" s="1543"/>
      <c r="O16" s="1541"/>
      <c r="P16" s="1543"/>
      <c r="Q16" s="971"/>
      <c r="R16" s="971"/>
    </row>
    <row r="17" spans="1:19" s="520" customFormat="1" ht="282" customHeight="1" x14ac:dyDescent="0.25">
      <c r="A17" s="636">
        <v>9</v>
      </c>
      <c r="B17" s="540">
        <v>1</v>
      </c>
      <c r="C17" s="540">
        <v>4</v>
      </c>
      <c r="D17" s="541">
        <v>2</v>
      </c>
      <c r="E17" s="638" t="s">
        <v>6020</v>
      </c>
      <c r="F17" s="636" t="s">
        <v>6019</v>
      </c>
      <c r="G17" s="636" t="s">
        <v>181</v>
      </c>
      <c r="H17" s="522" t="s">
        <v>165</v>
      </c>
      <c r="I17" s="636">
        <v>40</v>
      </c>
      <c r="J17" s="636" t="s">
        <v>6018</v>
      </c>
      <c r="K17" s="636"/>
      <c r="L17" s="636" t="s">
        <v>6017</v>
      </c>
      <c r="M17" s="637"/>
      <c r="N17" s="637">
        <v>11150</v>
      </c>
      <c r="O17" s="637"/>
      <c r="P17" s="637">
        <v>11150</v>
      </c>
      <c r="Q17" s="541" t="s">
        <v>6013</v>
      </c>
      <c r="R17" s="541" t="s">
        <v>6012</v>
      </c>
    </row>
    <row r="18" spans="1:19" s="520" customFormat="1" ht="277.5" customHeight="1" x14ac:dyDescent="0.25">
      <c r="A18" s="883">
        <v>10</v>
      </c>
      <c r="B18" s="841">
        <v>1</v>
      </c>
      <c r="C18" s="841">
        <v>4</v>
      </c>
      <c r="D18" s="842">
        <v>2</v>
      </c>
      <c r="E18" s="884" t="s">
        <v>6016</v>
      </c>
      <c r="F18" s="883" t="s">
        <v>6367</v>
      </c>
      <c r="G18" s="883" t="s">
        <v>170</v>
      </c>
      <c r="H18" s="850" t="s">
        <v>165</v>
      </c>
      <c r="I18" s="883">
        <v>94</v>
      </c>
      <c r="J18" s="842" t="s">
        <v>6015</v>
      </c>
      <c r="K18" s="883"/>
      <c r="L18" s="883" t="s">
        <v>6014</v>
      </c>
      <c r="M18" s="532"/>
      <c r="N18" s="885">
        <v>26000</v>
      </c>
      <c r="O18" s="883"/>
      <c r="P18" s="885">
        <v>26000</v>
      </c>
      <c r="Q18" s="842" t="s">
        <v>6013</v>
      </c>
      <c r="R18" s="842" t="s">
        <v>6012</v>
      </c>
      <c r="S18" s="535"/>
    </row>
    <row r="19" spans="1:19" s="493" customFormat="1" ht="69" customHeight="1" x14ac:dyDescent="0.25">
      <c r="A19" s="1547">
        <v>11</v>
      </c>
      <c r="B19" s="969">
        <v>5</v>
      </c>
      <c r="C19" s="969">
        <v>4</v>
      </c>
      <c r="D19" s="969">
        <v>5</v>
      </c>
      <c r="E19" s="1550" t="s">
        <v>6011</v>
      </c>
      <c r="F19" s="964" t="s">
        <v>6010</v>
      </c>
      <c r="G19" s="1547" t="s">
        <v>79</v>
      </c>
      <c r="H19" s="759" t="s">
        <v>1145</v>
      </c>
      <c r="I19" s="782">
        <v>1</v>
      </c>
      <c r="J19" s="969" t="s">
        <v>6009</v>
      </c>
      <c r="K19" s="1547"/>
      <c r="L19" s="1547" t="s">
        <v>6008</v>
      </c>
      <c r="M19" s="1145"/>
      <c r="N19" s="1544">
        <v>33700</v>
      </c>
      <c r="O19" s="1547"/>
      <c r="P19" s="1544">
        <v>30200</v>
      </c>
      <c r="Q19" s="969" t="s">
        <v>6007</v>
      </c>
      <c r="R19" s="969" t="s">
        <v>6006</v>
      </c>
    </row>
    <row r="20" spans="1:19" s="493" customFormat="1" ht="68.25" customHeight="1" x14ac:dyDescent="0.25">
      <c r="A20" s="1548"/>
      <c r="B20" s="970"/>
      <c r="C20" s="970"/>
      <c r="D20" s="970"/>
      <c r="E20" s="1551"/>
      <c r="F20" s="964"/>
      <c r="G20" s="1549"/>
      <c r="H20" s="759" t="s">
        <v>165</v>
      </c>
      <c r="I20" s="782">
        <v>40</v>
      </c>
      <c r="J20" s="970"/>
      <c r="K20" s="1548"/>
      <c r="L20" s="1548"/>
      <c r="M20" s="1336"/>
      <c r="N20" s="1545"/>
      <c r="O20" s="1548"/>
      <c r="P20" s="1545"/>
      <c r="Q20" s="970"/>
      <c r="R20" s="970"/>
    </row>
    <row r="21" spans="1:19" s="493" customFormat="1" ht="81.75" customHeight="1" x14ac:dyDescent="0.25">
      <c r="A21" s="1549"/>
      <c r="B21" s="971"/>
      <c r="C21" s="971"/>
      <c r="D21" s="971"/>
      <c r="E21" s="1552"/>
      <c r="F21" s="964"/>
      <c r="G21" s="782" t="s">
        <v>6005</v>
      </c>
      <c r="H21" s="759" t="s">
        <v>6004</v>
      </c>
      <c r="I21" s="782">
        <v>1</v>
      </c>
      <c r="J21" s="971"/>
      <c r="K21" s="1549"/>
      <c r="L21" s="1549"/>
      <c r="M21" s="1146"/>
      <c r="N21" s="1546"/>
      <c r="O21" s="1549"/>
      <c r="P21" s="1546"/>
      <c r="Q21" s="971"/>
      <c r="R21" s="971"/>
    </row>
    <row r="22" spans="1:19" s="520" customFormat="1" ht="54.75" customHeight="1" x14ac:dyDescent="0.25">
      <c r="A22" s="963">
        <v>12</v>
      </c>
      <c r="B22" s="969">
        <v>1</v>
      </c>
      <c r="C22" s="969">
        <v>4</v>
      </c>
      <c r="D22" s="969">
        <v>5</v>
      </c>
      <c r="E22" s="1411" t="s">
        <v>6003</v>
      </c>
      <c r="F22" s="964" t="s">
        <v>5291</v>
      </c>
      <c r="G22" s="1447" t="s">
        <v>79</v>
      </c>
      <c r="H22" s="783" t="s">
        <v>1145</v>
      </c>
      <c r="I22" s="777" t="s">
        <v>39</v>
      </c>
      <c r="J22" s="964" t="s">
        <v>5342</v>
      </c>
      <c r="K22" s="980"/>
      <c r="L22" s="1547" t="s">
        <v>6002</v>
      </c>
      <c r="M22" s="981"/>
      <c r="N22" s="981">
        <v>33019.1</v>
      </c>
      <c r="O22" s="981"/>
      <c r="P22" s="981">
        <v>29019.1</v>
      </c>
      <c r="Q22" s="975" t="s">
        <v>5106</v>
      </c>
      <c r="R22" s="975" t="s">
        <v>5603</v>
      </c>
    </row>
    <row r="23" spans="1:19" s="520" customFormat="1" ht="46.5" customHeight="1" x14ac:dyDescent="0.25">
      <c r="A23" s="963"/>
      <c r="B23" s="970"/>
      <c r="C23" s="970"/>
      <c r="D23" s="970"/>
      <c r="E23" s="1411"/>
      <c r="F23" s="964"/>
      <c r="G23" s="1449"/>
      <c r="H23" s="783" t="s">
        <v>165</v>
      </c>
      <c r="I23" s="777" t="s">
        <v>1120</v>
      </c>
      <c r="J23" s="964"/>
      <c r="K23" s="980"/>
      <c r="L23" s="1548"/>
      <c r="M23" s="981"/>
      <c r="N23" s="981"/>
      <c r="O23" s="981"/>
      <c r="P23" s="981"/>
      <c r="Q23" s="975"/>
      <c r="R23" s="975"/>
    </row>
    <row r="24" spans="1:19" s="520" customFormat="1" ht="48.75" customHeight="1" x14ac:dyDescent="0.25">
      <c r="A24" s="963"/>
      <c r="B24" s="970"/>
      <c r="C24" s="970"/>
      <c r="D24" s="970"/>
      <c r="E24" s="1411"/>
      <c r="F24" s="964"/>
      <c r="G24" s="1447" t="s">
        <v>181</v>
      </c>
      <c r="H24" s="783" t="s">
        <v>5060</v>
      </c>
      <c r="I24" s="777" t="s">
        <v>39</v>
      </c>
      <c r="J24" s="964"/>
      <c r="K24" s="980"/>
      <c r="L24" s="1548"/>
      <c r="M24" s="981"/>
      <c r="N24" s="981"/>
      <c r="O24" s="981"/>
      <c r="P24" s="981"/>
      <c r="Q24" s="975"/>
      <c r="R24" s="975"/>
    </row>
    <row r="25" spans="1:19" s="520" customFormat="1" ht="52.5" customHeight="1" x14ac:dyDescent="0.25">
      <c r="A25" s="963"/>
      <c r="B25" s="971"/>
      <c r="C25" s="971"/>
      <c r="D25" s="971"/>
      <c r="E25" s="1411"/>
      <c r="F25" s="964"/>
      <c r="G25" s="1449"/>
      <c r="H25" s="783" t="s">
        <v>165</v>
      </c>
      <c r="I25" s="777" t="s">
        <v>1120</v>
      </c>
      <c r="J25" s="964"/>
      <c r="K25" s="980"/>
      <c r="L25" s="1549"/>
      <c r="M25" s="981"/>
      <c r="N25" s="981"/>
      <c r="O25" s="981"/>
      <c r="P25" s="981"/>
      <c r="Q25" s="975"/>
      <c r="R25" s="975"/>
    </row>
    <row r="28" spans="1:19" x14ac:dyDescent="0.25">
      <c r="L28" s="521"/>
      <c r="M28" s="1110" t="s">
        <v>262</v>
      </c>
      <c r="N28" s="1110"/>
      <c r="O28" s="1109" t="s">
        <v>263</v>
      </c>
      <c r="P28" s="1271"/>
    </row>
    <row r="29" spans="1:19" x14ac:dyDescent="0.25">
      <c r="L29" s="521"/>
      <c r="M29" s="644" t="s">
        <v>264</v>
      </c>
      <c r="N29" s="574" t="s">
        <v>265</v>
      </c>
      <c r="O29" s="572" t="s">
        <v>264</v>
      </c>
      <c r="P29" s="558" t="s">
        <v>265</v>
      </c>
    </row>
    <row r="30" spans="1:19" x14ac:dyDescent="0.25">
      <c r="M30" s="539">
        <v>9</v>
      </c>
      <c r="N30" s="538">
        <v>540720</v>
      </c>
      <c r="O30" s="537">
        <v>3</v>
      </c>
      <c r="P30" s="538">
        <v>136384.48000000001</v>
      </c>
    </row>
  </sheetData>
  <mergeCells count="80">
    <mergeCell ref="M28:N28"/>
    <mergeCell ref="O28:P28"/>
    <mergeCell ref="J22:J25"/>
    <mergeCell ref="K22:K25"/>
    <mergeCell ref="L22:L25"/>
    <mergeCell ref="M22:M25"/>
    <mergeCell ref="N22:N25"/>
    <mergeCell ref="O22:O25"/>
    <mergeCell ref="P22:P25"/>
    <mergeCell ref="Q22:Q25"/>
    <mergeCell ref="R22:R25"/>
    <mergeCell ref="A22:A25"/>
    <mergeCell ref="B22:B25"/>
    <mergeCell ref="C22:C25"/>
    <mergeCell ref="D22:D25"/>
    <mergeCell ref="E22:E25"/>
    <mergeCell ref="F22:F25"/>
    <mergeCell ref="G22:G23"/>
    <mergeCell ref="G24:G25"/>
    <mergeCell ref="A19:A21"/>
    <mergeCell ref="B19:B21"/>
    <mergeCell ref="C19:C21"/>
    <mergeCell ref="D19:D21"/>
    <mergeCell ref="E19:E21"/>
    <mergeCell ref="J19:J21"/>
    <mergeCell ref="K19:K21"/>
    <mergeCell ref="L19:L21"/>
    <mergeCell ref="F19:F21"/>
    <mergeCell ref="G19:G20"/>
    <mergeCell ref="N19:N21"/>
    <mergeCell ref="O19:O21"/>
    <mergeCell ref="Q15:Q16"/>
    <mergeCell ref="R15:R16"/>
    <mergeCell ref="M19:M21"/>
    <mergeCell ref="P19:P21"/>
    <mergeCell ref="Q19:Q21"/>
    <mergeCell ref="R19:R21"/>
    <mergeCell ref="P12:P13"/>
    <mergeCell ref="Q12:Q13"/>
    <mergeCell ref="R12:R13"/>
    <mergeCell ref="A15:A16"/>
    <mergeCell ref="B15:B16"/>
    <mergeCell ref="C15:C16"/>
    <mergeCell ref="D15:D16"/>
    <mergeCell ref="E15:E16"/>
    <mergeCell ref="F15:F16"/>
    <mergeCell ref="J15:J16"/>
    <mergeCell ref="K15:K16"/>
    <mergeCell ref="L15:L16"/>
    <mergeCell ref="M15:M16"/>
    <mergeCell ref="N15:N16"/>
    <mergeCell ref="O15:O16"/>
    <mergeCell ref="P15:P16"/>
    <mergeCell ref="O4:P4"/>
    <mergeCell ref="Q4:Q5"/>
    <mergeCell ref="R4:R5"/>
    <mergeCell ref="A12:A13"/>
    <mergeCell ref="B12:B13"/>
    <mergeCell ref="C12:C13"/>
    <mergeCell ref="D12:D13"/>
    <mergeCell ref="E12:E13"/>
    <mergeCell ref="F12:F13"/>
    <mergeCell ref="H12:H13"/>
    <mergeCell ref="J12:J13"/>
    <mergeCell ref="K12:K13"/>
    <mergeCell ref="L12:L13"/>
    <mergeCell ref="M12:M13"/>
    <mergeCell ref="N12:N13"/>
    <mergeCell ref="O12:O13"/>
    <mergeCell ref="G4:G5"/>
    <mergeCell ref="H4:I4"/>
    <mergeCell ref="J4:J5"/>
    <mergeCell ref="K4:L4"/>
    <mergeCell ref="M4:N4"/>
    <mergeCell ref="F4:F5"/>
    <mergeCell ref="A4:A5"/>
    <mergeCell ref="B4:B5"/>
    <mergeCell ref="C4:C5"/>
    <mergeCell ref="D4:D5"/>
    <mergeCell ref="E4:E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89"/>
  <sheetViews>
    <sheetView zoomScale="50" zoomScaleNormal="50" workbookViewId="0">
      <selection activeCell="N96" sqref="N96"/>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6368</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520" customFormat="1" ht="32.25" customHeight="1" x14ac:dyDescent="0.25">
      <c r="A7" s="1038">
        <v>1</v>
      </c>
      <c r="B7" s="963">
        <v>1</v>
      </c>
      <c r="C7" s="963">
        <v>4</v>
      </c>
      <c r="D7" s="964">
        <v>2</v>
      </c>
      <c r="E7" s="1411" t="s">
        <v>6133</v>
      </c>
      <c r="F7" s="1119" t="s">
        <v>6132</v>
      </c>
      <c r="G7" s="969" t="s">
        <v>302</v>
      </c>
      <c r="H7" s="527" t="s">
        <v>1810</v>
      </c>
      <c r="I7" s="509" t="s">
        <v>39</v>
      </c>
      <c r="J7" s="964" t="s">
        <v>6131</v>
      </c>
      <c r="K7" s="980" t="s">
        <v>3169</v>
      </c>
      <c r="L7" s="980"/>
      <c r="M7" s="981">
        <v>68632.45</v>
      </c>
      <c r="N7" s="981"/>
      <c r="O7" s="981">
        <v>68632.45</v>
      </c>
      <c r="P7" s="981"/>
      <c r="Q7" s="1175" t="s">
        <v>3562</v>
      </c>
      <c r="R7" s="1175" t="s">
        <v>6059</v>
      </c>
      <c r="S7" s="519"/>
    </row>
    <row r="8" spans="1:19" s="520" customFormat="1" ht="61.5" customHeight="1" x14ac:dyDescent="0.25">
      <c r="A8" s="1039"/>
      <c r="B8" s="963"/>
      <c r="C8" s="963"/>
      <c r="D8" s="964"/>
      <c r="E8" s="1411"/>
      <c r="F8" s="1119"/>
      <c r="G8" s="971"/>
      <c r="H8" s="527" t="s">
        <v>6067</v>
      </c>
      <c r="I8" s="509" t="s">
        <v>6130</v>
      </c>
      <c r="J8" s="964"/>
      <c r="K8" s="980"/>
      <c r="L8" s="980"/>
      <c r="M8" s="981"/>
      <c r="N8" s="981"/>
      <c r="O8" s="981"/>
      <c r="P8" s="981"/>
      <c r="Q8" s="1175"/>
      <c r="R8" s="1175"/>
      <c r="S8" s="519"/>
    </row>
    <row r="9" spans="1:19" s="520" customFormat="1" ht="24.75" customHeight="1" x14ac:dyDescent="0.25">
      <c r="A9" s="1039"/>
      <c r="B9" s="963"/>
      <c r="C9" s="963"/>
      <c r="D9" s="964"/>
      <c r="E9" s="1411"/>
      <c r="F9" s="1119"/>
      <c r="G9" s="541" t="s">
        <v>231</v>
      </c>
      <c r="H9" s="527" t="s">
        <v>6058</v>
      </c>
      <c r="I9" s="540">
        <v>1</v>
      </c>
      <c r="J9" s="964"/>
      <c r="K9" s="980"/>
      <c r="L9" s="980"/>
      <c r="M9" s="981"/>
      <c r="N9" s="981"/>
      <c r="O9" s="981"/>
      <c r="P9" s="981"/>
      <c r="Q9" s="1175"/>
      <c r="R9" s="1175"/>
      <c r="S9" s="519"/>
    </row>
    <row r="10" spans="1:19" s="520" customFormat="1" ht="24.75" customHeight="1" x14ac:dyDescent="0.25">
      <c r="A10" s="1039"/>
      <c r="B10" s="963"/>
      <c r="C10" s="963"/>
      <c r="D10" s="964"/>
      <c r="E10" s="1411"/>
      <c r="F10" s="1119"/>
      <c r="G10" s="969" t="s">
        <v>1521</v>
      </c>
      <c r="H10" s="527" t="s">
        <v>6077</v>
      </c>
      <c r="I10" s="540">
        <v>1</v>
      </c>
      <c r="J10" s="964"/>
      <c r="K10" s="980"/>
      <c r="L10" s="980"/>
      <c r="M10" s="981"/>
      <c r="N10" s="981"/>
      <c r="O10" s="981"/>
      <c r="P10" s="981"/>
      <c r="Q10" s="1175"/>
      <c r="R10" s="1175"/>
      <c r="S10" s="519"/>
    </row>
    <row r="11" spans="1:19" s="520" customFormat="1" ht="24.75" customHeight="1" x14ac:dyDescent="0.25">
      <c r="A11" s="1039"/>
      <c r="B11" s="963"/>
      <c r="C11" s="963"/>
      <c r="D11" s="964"/>
      <c r="E11" s="1411"/>
      <c r="F11" s="1119"/>
      <c r="G11" s="971"/>
      <c r="H11" s="527" t="s">
        <v>6076</v>
      </c>
      <c r="I11" s="540">
        <v>1</v>
      </c>
      <c r="J11" s="964"/>
      <c r="K11" s="980"/>
      <c r="L11" s="980"/>
      <c r="M11" s="981"/>
      <c r="N11" s="981"/>
      <c r="O11" s="981"/>
      <c r="P11" s="981"/>
      <c r="Q11" s="1175"/>
      <c r="R11" s="1175"/>
      <c r="S11" s="519"/>
    </row>
    <row r="12" spans="1:19" s="520" customFormat="1" ht="52.5" customHeight="1" x14ac:dyDescent="0.25">
      <c r="A12" s="1039"/>
      <c r="B12" s="963"/>
      <c r="C12" s="963"/>
      <c r="D12" s="964"/>
      <c r="E12" s="1411"/>
      <c r="F12" s="1119"/>
      <c r="G12" s="969" t="s">
        <v>6125</v>
      </c>
      <c r="H12" s="527" t="s">
        <v>6074</v>
      </c>
      <c r="I12" s="541" t="s">
        <v>6124</v>
      </c>
      <c r="J12" s="964"/>
      <c r="K12" s="980"/>
      <c r="L12" s="980"/>
      <c r="M12" s="981"/>
      <c r="N12" s="981"/>
      <c r="O12" s="981"/>
      <c r="P12" s="981"/>
      <c r="Q12" s="1175"/>
      <c r="R12" s="1175"/>
      <c r="S12" s="519"/>
    </row>
    <row r="13" spans="1:19" s="520" customFormat="1" ht="84.75" customHeight="1" x14ac:dyDescent="0.25">
      <c r="A13" s="1039"/>
      <c r="B13" s="963"/>
      <c r="C13" s="963"/>
      <c r="D13" s="964"/>
      <c r="E13" s="1411"/>
      <c r="F13" s="1119"/>
      <c r="G13" s="970"/>
      <c r="H13" s="527" t="s">
        <v>6072</v>
      </c>
      <c r="I13" s="540">
        <v>4</v>
      </c>
      <c r="J13" s="964"/>
      <c r="K13" s="980"/>
      <c r="L13" s="980"/>
      <c r="M13" s="981"/>
      <c r="N13" s="981"/>
      <c r="O13" s="981"/>
      <c r="P13" s="981"/>
      <c r="Q13" s="1175"/>
      <c r="R13" s="1175"/>
      <c r="S13" s="519"/>
    </row>
    <row r="14" spans="1:19" s="520" customFormat="1" ht="45" customHeight="1" x14ac:dyDescent="0.25">
      <c r="A14" s="1554"/>
      <c r="B14" s="963"/>
      <c r="C14" s="963"/>
      <c r="D14" s="964"/>
      <c r="E14" s="1411"/>
      <c r="F14" s="1119"/>
      <c r="G14" s="971"/>
      <c r="H14" s="527" t="s">
        <v>1500</v>
      </c>
      <c r="I14" s="509" t="s">
        <v>4283</v>
      </c>
      <c r="J14" s="964"/>
      <c r="K14" s="980"/>
      <c r="L14" s="980"/>
      <c r="M14" s="981"/>
      <c r="N14" s="981"/>
      <c r="O14" s="981"/>
      <c r="P14" s="981"/>
      <c r="Q14" s="1175"/>
      <c r="R14" s="1175"/>
      <c r="S14" s="519"/>
    </row>
    <row r="15" spans="1:19" s="520" customFormat="1" ht="30" customHeight="1" x14ac:dyDescent="0.25">
      <c r="A15" s="1553">
        <v>2</v>
      </c>
      <c r="B15" s="963">
        <v>1</v>
      </c>
      <c r="C15" s="963">
        <v>4</v>
      </c>
      <c r="D15" s="964">
        <v>2</v>
      </c>
      <c r="E15" s="1411" t="s">
        <v>6129</v>
      </c>
      <c r="F15" s="1119" t="s">
        <v>6128</v>
      </c>
      <c r="G15" s="958" t="s">
        <v>302</v>
      </c>
      <c r="H15" s="527" t="s">
        <v>1810</v>
      </c>
      <c r="I15" s="541">
        <v>1</v>
      </c>
      <c r="J15" s="964" t="s">
        <v>6127</v>
      </c>
      <c r="K15" s="980" t="s">
        <v>3169</v>
      </c>
      <c r="L15" s="980" t="s">
        <v>1164</v>
      </c>
      <c r="M15" s="981">
        <v>13347.24</v>
      </c>
      <c r="N15" s="963"/>
      <c r="O15" s="981">
        <v>13347.24</v>
      </c>
      <c r="P15" s="963"/>
      <c r="Q15" s="964" t="s">
        <v>6113</v>
      </c>
      <c r="R15" s="964" t="s">
        <v>6059</v>
      </c>
      <c r="S15" s="519"/>
    </row>
    <row r="16" spans="1:19" s="520" customFormat="1" ht="59.25" customHeight="1" x14ac:dyDescent="0.25">
      <c r="A16" s="1553"/>
      <c r="B16" s="963"/>
      <c r="C16" s="963"/>
      <c r="D16" s="964"/>
      <c r="E16" s="1411"/>
      <c r="F16" s="1119"/>
      <c r="G16" s="1059"/>
      <c r="H16" s="527" t="s">
        <v>6067</v>
      </c>
      <c r="I16" s="541" t="s">
        <v>6126</v>
      </c>
      <c r="J16" s="964"/>
      <c r="K16" s="980"/>
      <c r="L16" s="980"/>
      <c r="M16" s="981"/>
      <c r="N16" s="963"/>
      <c r="O16" s="981"/>
      <c r="P16" s="963"/>
      <c r="Q16" s="964"/>
      <c r="R16" s="964"/>
      <c r="S16" s="519"/>
    </row>
    <row r="17" spans="1:19" s="520" customFormat="1" ht="33" customHeight="1" x14ac:dyDescent="0.25">
      <c r="A17" s="1553"/>
      <c r="B17" s="963"/>
      <c r="C17" s="963"/>
      <c r="D17" s="964"/>
      <c r="E17" s="1411"/>
      <c r="F17" s="1119"/>
      <c r="G17" s="958" t="s">
        <v>181</v>
      </c>
      <c r="H17" s="527" t="s">
        <v>118</v>
      </c>
      <c r="I17" s="540">
        <v>1</v>
      </c>
      <c r="J17" s="964"/>
      <c r="K17" s="980"/>
      <c r="L17" s="980"/>
      <c r="M17" s="981"/>
      <c r="N17" s="963"/>
      <c r="O17" s="981"/>
      <c r="P17" s="963"/>
      <c r="Q17" s="964"/>
      <c r="R17" s="964"/>
      <c r="S17" s="519"/>
    </row>
    <row r="18" spans="1:19" s="520" customFormat="1" ht="75.75" customHeight="1" x14ac:dyDescent="0.25">
      <c r="A18" s="1553"/>
      <c r="B18" s="963"/>
      <c r="C18" s="963"/>
      <c r="D18" s="964"/>
      <c r="E18" s="1411"/>
      <c r="F18" s="1119"/>
      <c r="G18" s="1059"/>
      <c r="H18" s="527" t="s">
        <v>6067</v>
      </c>
      <c r="I18" s="541" t="s">
        <v>6126</v>
      </c>
      <c r="J18" s="964"/>
      <c r="K18" s="980"/>
      <c r="L18" s="980"/>
      <c r="M18" s="981"/>
      <c r="N18" s="963"/>
      <c r="O18" s="981"/>
      <c r="P18" s="963"/>
      <c r="Q18" s="964"/>
      <c r="R18" s="964"/>
      <c r="S18" s="519"/>
    </row>
    <row r="19" spans="1:19" s="520" customFormat="1" ht="21" customHeight="1" x14ac:dyDescent="0.25">
      <c r="A19" s="1553"/>
      <c r="B19" s="963"/>
      <c r="C19" s="963"/>
      <c r="D19" s="964"/>
      <c r="E19" s="1411"/>
      <c r="F19" s="1119"/>
      <c r="G19" s="540" t="s">
        <v>231</v>
      </c>
      <c r="H19" s="527" t="s">
        <v>6058</v>
      </c>
      <c r="I19" s="540">
        <v>1</v>
      </c>
      <c r="J19" s="964"/>
      <c r="K19" s="980"/>
      <c r="L19" s="980"/>
      <c r="M19" s="981"/>
      <c r="N19" s="963"/>
      <c r="O19" s="981"/>
      <c r="P19" s="963"/>
      <c r="Q19" s="964"/>
      <c r="R19" s="964"/>
      <c r="S19" s="519"/>
    </row>
    <row r="20" spans="1:19" s="520" customFormat="1" ht="21" customHeight="1" x14ac:dyDescent="0.25">
      <c r="A20" s="1553"/>
      <c r="B20" s="963"/>
      <c r="C20" s="963"/>
      <c r="D20" s="964"/>
      <c r="E20" s="1411"/>
      <c r="F20" s="1119"/>
      <c r="G20" s="958" t="s">
        <v>1521</v>
      </c>
      <c r="H20" s="527" t="s">
        <v>6077</v>
      </c>
      <c r="I20" s="540">
        <v>1</v>
      </c>
      <c r="J20" s="964"/>
      <c r="K20" s="980"/>
      <c r="L20" s="980"/>
      <c r="M20" s="981"/>
      <c r="N20" s="963"/>
      <c r="O20" s="981"/>
      <c r="P20" s="963"/>
      <c r="Q20" s="964"/>
      <c r="R20" s="964"/>
      <c r="S20" s="519"/>
    </row>
    <row r="21" spans="1:19" s="520" customFormat="1" ht="21" customHeight="1" x14ac:dyDescent="0.25">
      <c r="A21" s="1553"/>
      <c r="B21" s="963"/>
      <c r="C21" s="963"/>
      <c r="D21" s="964"/>
      <c r="E21" s="1411"/>
      <c r="F21" s="1119"/>
      <c r="G21" s="1059"/>
      <c r="H21" s="527" t="s">
        <v>6076</v>
      </c>
      <c r="I21" s="540">
        <v>1</v>
      </c>
      <c r="J21" s="964"/>
      <c r="K21" s="980"/>
      <c r="L21" s="980"/>
      <c r="M21" s="981"/>
      <c r="N21" s="963"/>
      <c r="O21" s="981"/>
      <c r="P21" s="963"/>
      <c r="Q21" s="964"/>
      <c r="R21" s="964"/>
      <c r="S21" s="519"/>
    </row>
    <row r="22" spans="1:19" s="520" customFormat="1" ht="56.25" customHeight="1" x14ac:dyDescent="0.25">
      <c r="A22" s="1553"/>
      <c r="B22" s="963"/>
      <c r="C22" s="963"/>
      <c r="D22" s="964"/>
      <c r="E22" s="1411"/>
      <c r="F22" s="1119"/>
      <c r="G22" s="969" t="s">
        <v>6125</v>
      </c>
      <c r="H22" s="527" t="s">
        <v>6074</v>
      </c>
      <c r="I22" s="541" t="s">
        <v>6124</v>
      </c>
      <c r="J22" s="964"/>
      <c r="K22" s="980"/>
      <c r="L22" s="980"/>
      <c r="M22" s="981"/>
      <c r="N22" s="963"/>
      <c r="O22" s="981"/>
      <c r="P22" s="963"/>
      <c r="Q22" s="964"/>
      <c r="R22" s="964"/>
      <c r="S22" s="519"/>
    </row>
    <row r="23" spans="1:19" s="520" customFormat="1" ht="81.599999999999994" customHeight="1" x14ac:dyDescent="0.25">
      <c r="A23" s="1553"/>
      <c r="B23" s="963"/>
      <c r="C23" s="963"/>
      <c r="D23" s="964"/>
      <c r="E23" s="1411"/>
      <c r="F23" s="1119"/>
      <c r="G23" s="970"/>
      <c r="H23" s="527" t="s">
        <v>6072</v>
      </c>
      <c r="I23" s="540">
        <v>1</v>
      </c>
      <c r="J23" s="964"/>
      <c r="K23" s="980"/>
      <c r="L23" s="980"/>
      <c r="M23" s="981"/>
      <c r="N23" s="963"/>
      <c r="O23" s="981"/>
      <c r="P23" s="963"/>
      <c r="Q23" s="964"/>
      <c r="R23" s="964"/>
      <c r="S23" s="519"/>
    </row>
    <row r="24" spans="1:19" s="520" customFormat="1" ht="78" customHeight="1" x14ac:dyDescent="0.25">
      <c r="A24" s="1553"/>
      <c r="B24" s="963"/>
      <c r="C24" s="963"/>
      <c r="D24" s="964"/>
      <c r="E24" s="1411"/>
      <c r="F24" s="1119"/>
      <c r="G24" s="971"/>
      <c r="H24" s="527" t="s">
        <v>1500</v>
      </c>
      <c r="I24" s="509" t="s">
        <v>6123</v>
      </c>
      <c r="J24" s="964"/>
      <c r="K24" s="980"/>
      <c r="L24" s="980"/>
      <c r="M24" s="981"/>
      <c r="N24" s="963"/>
      <c r="O24" s="981"/>
      <c r="P24" s="963"/>
      <c r="Q24" s="964"/>
      <c r="R24" s="964"/>
      <c r="S24" s="519"/>
    </row>
    <row r="25" spans="1:19" s="520" customFormat="1" ht="34.5" customHeight="1" x14ac:dyDescent="0.25">
      <c r="A25" s="1038">
        <v>3</v>
      </c>
      <c r="B25" s="963">
        <v>1</v>
      </c>
      <c r="C25" s="963">
        <v>4</v>
      </c>
      <c r="D25" s="964">
        <v>5</v>
      </c>
      <c r="E25" s="1411" t="s">
        <v>6122</v>
      </c>
      <c r="F25" s="1119" t="s">
        <v>6121</v>
      </c>
      <c r="G25" s="958" t="s">
        <v>181</v>
      </c>
      <c r="H25" s="633" t="s">
        <v>5060</v>
      </c>
      <c r="I25" s="540">
        <v>1</v>
      </c>
      <c r="J25" s="964" t="s">
        <v>6120</v>
      </c>
      <c r="K25" s="980" t="s">
        <v>1253</v>
      </c>
      <c r="L25" s="963"/>
      <c r="M25" s="981">
        <v>13100</v>
      </c>
      <c r="N25" s="981"/>
      <c r="O25" s="981">
        <v>13100</v>
      </c>
      <c r="P25" s="981"/>
      <c r="Q25" s="964" t="s">
        <v>6113</v>
      </c>
      <c r="R25" s="964" t="s">
        <v>6059</v>
      </c>
      <c r="S25" s="519"/>
    </row>
    <row r="26" spans="1:19" s="520" customFormat="1" ht="84" customHeight="1" x14ac:dyDescent="0.25">
      <c r="A26" s="1039"/>
      <c r="B26" s="963"/>
      <c r="C26" s="963"/>
      <c r="D26" s="964"/>
      <c r="E26" s="1411"/>
      <c r="F26" s="1119"/>
      <c r="G26" s="1059"/>
      <c r="H26" s="527" t="s">
        <v>6107</v>
      </c>
      <c r="I26" s="541" t="s">
        <v>6119</v>
      </c>
      <c r="J26" s="964"/>
      <c r="K26" s="980"/>
      <c r="L26" s="963"/>
      <c r="M26" s="981"/>
      <c r="N26" s="981"/>
      <c r="O26" s="981"/>
      <c r="P26" s="981"/>
      <c r="Q26" s="964"/>
      <c r="R26" s="964"/>
      <c r="S26" s="519"/>
    </row>
    <row r="27" spans="1:19" s="520" customFormat="1" ht="46.5" customHeight="1" x14ac:dyDescent="0.25">
      <c r="A27" s="1039"/>
      <c r="B27" s="963"/>
      <c r="C27" s="963"/>
      <c r="D27" s="964"/>
      <c r="E27" s="1411"/>
      <c r="F27" s="1119"/>
      <c r="G27" s="958" t="s">
        <v>1521</v>
      </c>
      <c r="H27" s="527" t="s">
        <v>6077</v>
      </c>
      <c r="I27" s="541">
        <v>1</v>
      </c>
      <c r="J27" s="964"/>
      <c r="K27" s="980"/>
      <c r="L27" s="963"/>
      <c r="M27" s="981"/>
      <c r="N27" s="981"/>
      <c r="O27" s="981"/>
      <c r="P27" s="981"/>
      <c r="Q27" s="964"/>
      <c r="R27" s="964"/>
      <c r="S27" s="519"/>
    </row>
    <row r="28" spans="1:19" s="520" customFormat="1" ht="38.25" customHeight="1" x14ac:dyDescent="0.25">
      <c r="A28" s="1039"/>
      <c r="B28" s="963"/>
      <c r="C28" s="963"/>
      <c r="D28" s="964"/>
      <c r="E28" s="1411"/>
      <c r="F28" s="1119"/>
      <c r="G28" s="1059"/>
      <c r="H28" s="527" t="s">
        <v>6076</v>
      </c>
      <c r="I28" s="541">
        <v>2</v>
      </c>
      <c r="J28" s="964"/>
      <c r="K28" s="980"/>
      <c r="L28" s="963"/>
      <c r="M28" s="981"/>
      <c r="N28" s="981"/>
      <c r="O28" s="981"/>
      <c r="P28" s="981"/>
      <c r="Q28" s="964"/>
      <c r="R28" s="964"/>
      <c r="S28" s="519"/>
    </row>
    <row r="29" spans="1:19" s="520" customFormat="1" ht="44.25" customHeight="1" x14ac:dyDescent="0.25">
      <c r="A29" s="1039"/>
      <c r="B29" s="963"/>
      <c r="C29" s="963"/>
      <c r="D29" s="964"/>
      <c r="E29" s="1411"/>
      <c r="F29" s="1119"/>
      <c r="G29" s="541" t="s">
        <v>231</v>
      </c>
      <c r="H29" s="633" t="s">
        <v>6058</v>
      </c>
      <c r="I29" s="540">
        <v>1</v>
      </c>
      <c r="J29" s="964"/>
      <c r="K29" s="980"/>
      <c r="L29" s="963"/>
      <c r="M29" s="981"/>
      <c r="N29" s="981"/>
      <c r="O29" s="981"/>
      <c r="P29" s="981"/>
      <c r="Q29" s="964"/>
      <c r="R29" s="964"/>
      <c r="S29" s="519"/>
    </row>
    <row r="30" spans="1:19" s="520" customFormat="1" ht="53.25" customHeight="1" x14ac:dyDescent="0.25">
      <c r="A30" s="1039"/>
      <c r="B30" s="963"/>
      <c r="C30" s="963"/>
      <c r="D30" s="964"/>
      <c r="E30" s="1411"/>
      <c r="F30" s="1119"/>
      <c r="G30" s="969" t="s">
        <v>1292</v>
      </c>
      <c r="H30" s="527" t="s">
        <v>6105</v>
      </c>
      <c r="I30" s="541" t="s">
        <v>6118</v>
      </c>
      <c r="J30" s="964"/>
      <c r="K30" s="980"/>
      <c r="L30" s="963"/>
      <c r="M30" s="981"/>
      <c r="N30" s="981"/>
      <c r="O30" s="981"/>
      <c r="P30" s="981"/>
      <c r="Q30" s="964"/>
      <c r="R30" s="964"/>
      <c r="S30" s="519"/>
    </row>
    <row r="31" spans="1:19" s="520" customFormat="1" ht="118.5" customHeight="1" x14ac:dyDescent="0.25">
      <c r="A31" s="1039"/>
      <c r="B31" s="963"/>
      <c r="C31" s="963"/>
      <c r="D31" s="964"/>
      <c r="E31" s="1411"/>
      <c r="F31" s="1119"/>
      <c r="G31" s="970"/>
      <c r="H31" s="527" t="s">
        <v>6117</v>
      </c>
      <c r="I31" s="540">
        <v>3</v>
      </c>
      <c r="J31" s="964"/>
      <c r="K31" s="980"/>
      <c r="L31" s="963"/>
      <c r="M31" s="981"/>
      <c r="N31" s="981"/>
      <c r="O31" s="981"/>
      <c r="P31" s="981"/>
      <c r="Q31" s="964"/>
      <c r="R31" s="964"/>
      <c r="S31" s="519"/>
    </row>
    <row r="32" spans="1:19" s="520" customFormat="1" ht="66.75" customHeight="1" x14ac:dyDescent="0.25">
      <c r="A32" s="1554"/>
      <c r="B32" s="963"/>
      <c r="C32" s="963"/>
      <c r="D32" s="964"/>
      <c r="E32" s="1411"/>
      <c r="F32" s="1119"/>
      <c r="G32" s="971"/>
      <c r="H32" s="527" t="s">
        <v>1295</v>
      </c>
      <c r="I32" s="509" t="s">
        <v>6103</v>
      </c>
      <c r="J32" s="964"/>
      <c r="K32" s="980"/>
      <c r="L32" s="963"/>
      <c r="M32" s="981"/>
      <c r="N32" s="981"/>
      <c r="O32" s="981"/>
      <c r="P32" s="981"/>
      <c r="Q32" s="964"/>
      <c r="R32" s="964"/>
      <c r="S32" s="519"/>
    </row>
    <row r="33" spans="1:19" s="520" customFormat="1" ht="53.25" customHeight="1" x14ac:dyDescent="0.25">
      <c r="A33" s="1553">
        <v>4</v>
      </c>
      <c r="B33" s="963">
        <v>1</v>
      </c>
      <c r="C33" s="963">
        <v>4</v>
      </c>
      <c r="D33" s="964">
        <v>5</v>
      </c>
      <c r="E33" s="1411" t="s">
        <v>6116</v>
      </c>
      <c r="F33" s="1119" t="s">
        <v>6115</v>
      </c>
      <c r="G33" s="958" t="s">
        <v>181</v>
      </c>
      <c r="H33" s="633" t="s">
        <v>5060</v>
      </c>
      <c r="I33" s="509" t="s">
        <v>39</v>
      </c>
      <c r="J33" s="964" t="s">
        <v>6114</v>
      </c>
      <c r="K33" s="980" t="s">
        <v>1253</v>
      </c>
      <c r="L33" s="980"/>
      <c r="M33" s="981">
        <v>6300</v>
      </c>
      <c r="N33" s="981"/>
      <c r="O33" s="981">
        <v>6300</v>
      </c>
      <c r="P33" s="981"/>
      <c r="Q33" s="964" t="s">
        <v>6113</v>
      </c>
      <c r="R33" s="964" t="s">
        <v>6059</v>
      </c>
      <c r="S33" s="519"/>
    </row>
    <row r="34" spans="1:19" s="520" customFormat="1" ht="84.75" customHeight="1" x14ac:dyDescent="0.25">
      <c r="A34" s="1553"/>
      <c r="B34" s="963"/>
      <c r="C34" s="963"/>
      <c r="D34" s="964"/>
      <c r="E34" s="1411"/>
      <c r="F34" s="1119"/>
      <c r="G34" s="1059"/>
      <c r="H34" s="527" t="s">
        <v>6107</v>
      </c>
      <c r="I34" s="509" t="s">
        <v>6112</v>
      </c>
      <c r="J34" s="964"/>
      <c r="K34" s="980"/>
      <c r="L34" s="980"/>
      <c r="M34" s="981"/>
      <c r="N34" s="981"/>
      <c r="O34" s="981"/>
      <c r="P34" s="981"/>
      <c r="Q34" s="964"/>
      <c r="R34" s="964"/>
      <c r="S34" s="519"/>
    </row>
    <row r="35" spans="1:19" s="520" customFormat="1" ht="53.25" customHeight="1" x14ac:dyDescent="0.25">
      <c r="A35" s="1553"/>
      <c r="B35" s="963"/>
      <c r="C35" s="963"/>
      <c r="D35" s="964"/>
      <c r="E35" s="1411"/>
      <c r="F35" s="1119"/>
      <c r="G35" s="541" t="s">
        <v>231</v>
      </c>
      <c r="H35" s="633" t="s">
        <v>6058</v>
      </c>
      <c r="I35" s="509" t="s">
        <v>39</v>
      </c>
      <c r="J35" s="964"/>
      <c r="K35" s="980"/>
      <c r="L35" s="980"/>
      <c r="M35" s="981"/>
      <c r="N35" s="981"/>
      <c r="O35" s="981"/>
      <c r="P35" s="981"/>
      <c r="Q35" s="964"/>
      <c r="R35" s="964"/>
      <c r="S35" s="519"/>
    </row>
    <row r="36" spans="1:19" s="520" customFormat="1" ht="53.25" customHeight="1" x14ac:dyDescent="0.25">
      <c r="A36" s="1553"/>
      <c r="B36" s="963"/>
      <c r="C36" s="963"/>
      <c r="D36" s="964"/>
      <c r="E36" s="1411"/>
      <c r="F36" s="1119"/>
      <c r="G36" s="542" t="s">
        <v>1521</v>
      </c>
      <c r="H36" s="633" t="s">
        <v>6076</v>
      </c>
      <c r="I36" s="509" t="s">
        <v>1235</v>
      </c>
      <c r="J36" s="964"/>
      <c r="K36" s="980"/>
      <c r="L36" s="980"/>
      <c r="M36" s="981"/>
      <c r="N36" s="981"/>
      <c r="O36" s="981"/>
      <c r="P36" s="981"/>
      <c r="Q36" s="964"/>
      <c r="R36" s="964"/>
      <c r="S36" s="519"/>
    </row>
    <row r="37" spans="1:19" s="520" customFormat="1" ht="58.5" customHeight="1" x14ac:dyDescent="0.25">
      <c r="A37" s="1553"/>
      <c r="B37" s="963"/>
      <c r="C37" s="963"/>
      <c r="D37" s="964"/>
      <c r="E37" s="1411"/>
      <c r="F37" s="1119"/>
      <c r="G37" s="969" t="s">
        <v>1292</v>
      </c>
      <c r="H37" s="527" t="s">
        <v>1293</v>
      </c>
      <c r="I37" s="509" t="s">
        <v>1235</v>
      </c>
      <c r="J37" s="964"/>
      <c r="K37" s="980"/>
      <c r="L37" s="980"/>
      <c r="M37" s="981"/>
      <c r="N37" s="981"/>
      <c r="O37" s="981"/>
      <c r="P37" s="981"/>
      <c r="Q37" s="964"/>
      <c r="R37" s="964"/>
      <c r="S37" s="519"/>
    </row>
    <row r="38" spans="1:19" s="520" customFormat="1" ht="102" customHeight="1" x14ac:dyDescent="0.25">
      <c r="A38" s="1553"/>
      <c r="B38" s="963"/>
      <c r="C38" s="963"/>
      <c r="D38" s="964"/>
      <c r="E38" s="1411"/>
      <c r="F38" s="1119"/>
      <c r="G38" s="970"/>
      <c r="H38" s="527" t="s">
        <v>1294</v>
      </c>
      <c r="I38" s="509" t="s">
        <v>1235</v>
      </c>
      <c r="J38" s="964"/>
      <c r="K38" s="980"/>
      <c r="L38" s="980"/>
      <c r="M38" s="981"/>
      <c r="N38" s="981"/>
      <c r="O38" s="981"/>
      <c r="P38" s="981"/>
      <c r="Q38" s="964"/>
      <c r="R38" s="964"/>
      <c r="S38" s="519"/>
    </row>
    <row r="39" spans="1:19" s="520" customFormat="1" ht="51" customHeight="1" x14ac:dyDescent="0.25">
      <c r="A39" s="1553"/>
      <c r="B39" s="963"/>
      <c r="C39" s="963"/>
      <c r="D39" s="964"/>
      <c r="E39" s="1411"/>
      <c r="F39" s="1119"/>
      <c r="G39" s="971"/>
      <c r="H39" s="527" t="s">
        <v>1295</v>
      </c>
      <c r="I39" s="509" t="s">
        <v>6111</v>
      </c>
      <c r="J39" s="964"/>
      <c r="K39" s="980"/>
      <c r="L39" s="980"/>
      <c r="M39" s="981"/>
      <c r="N39" s="981"/>
      <c r="O39" s="981"/>
      <c r="P39" s="981"/>
      <c r="Q39" s="964"/>
      <c r="R39" s="964"/>
      <c r="S39" s="519"/>
    </row>
    <row r="40" spans="1:19" s="520" customFormat="1" ht="32.25" customHeight="1" x14ac:dyDescent="0.25">
      <c r="A40" s="1553">
        <v>5</v>
      </c>
      <c r="B40" s="963">
        <v>1</v>
      </c>
      <c r="C40" s="963">
        <v>4</v>
      </c>
      <c r="D40" s="964">
        <v>5</v>
      </c>
      <c r="E40" s="1411" t="s">
        <v>6110</v>
      </c>
      <c r="F40" s="1119" t="s">
        <v>6109</v>
      </c>
      <c r="G40" s="969" t="s">
        <v>181</v>
      </c>
      <c r="H40" s="633" t="s">
        <v>5060</v>
      </c>
      <c r="I40" s="509" t="s">
        <v>39</v>
      </c>
      <c r="J40" s="964" t="s">
        <v>6108</v>
      </c>
      <c r="K40" s="980" t="s">
        <v>3744</v>
      </c>
      <c r="L40" s="980"/>
      <c r="M40" s="1175">
        <v>12000</v>
      </c>
      <c r="N40" s="1175"/>
      <c r="O40" s="1175">
        <v>12000</v>
      </c>
      <c r="P40" s="980"/>
      <c r="Q40" s="980" t="s">
        <v>3562</v>
      </c>
      <c r="R40" s="980" t="s">
        <v>3563</v>
      </c>
      <c r="S40" s="519"/>
    </row>
    <row r="41" spans="1:19" s="520" customFormat="1" ht="56.25" customHeight="1" x14ac:dyDescent="0.25">
      <c r="A41" s="1553"/>
      <c r="B41" s="963"/>
      <c r="C41" s="963"/>
      <c r="D41" s="964"/>
      <c r="E41" s="1411"/>
      <c r="F41" s="1119"/>
      <c r="G41" s="971"/>
      <c r="H41" s="527" t="s">
        <v>6107</v>
      </c>
      <c r="I41" s="509" t="s">
        <v>6106</v>
      </c>
      <c r="J41" s="964"/>
      <c r="K41" s="980"/>
      <c r="L41" s="980"/>
      <c r="M41" s="1175"/>
      <c r="N41" s="1175"/>
      <c r="O41" s="1175"/>
      <c r="P41" s="980"/>
      <c r="Q41" s="980"/>
      <c r="R41" s="980"/>
      <c r="S41" s="519"/>
    </row>
    <row r="42" spans="1:19" s="520" customFormat="1" ht="30" customHeight="1" x14ac:dyDescent="0.25">
      <c r="A42" s="1553"/>
      <c r="B42" s="963"/>
      <c r="C42" s="963"/>
      <c r="D42" s="964"/>
      <c r="E42" s="1411"/>
      <c r="F42" s="1119"/>
      <c r="G42" s="969" t="s">
        <v>1521</v>
      </c>
      <c r="H42" s="633" t="s">
        <v>6077</v>
      </c>
      <c r="I42" s="509" t="s">
        <v>1235</v>
      </c>
      <c r="J42" s="964"/>
      <c r="K42" s="980"/>
      <c r="L42" s="980"/>
      <c r="M42" s="1175"/>
      <c r="N42" s="1175"/>
      <c r="O42" s="1175"/>
      <c r="P42" s="980"/>
      <c r="Q42" s="980"/>
      <c r="R42" s="980"/>
      <c r="S42" s="519"/>
    </row>
    <row r="43" spans="1:19" s="520" customFormat="1" ht="30" customHeight="1" x14ac:dyDescent="0.25">
      <c r="A43" s="1553"/>
      <c r="B43" s="963"/>
      <c r="C43" s="963"/>
      <c r="D43" s="964"/>
      <c r="E43" s="1411"/>
      <c r="F43" s="1119"/>
      <c r="G43" s="971"/>
      <c r="H43" s="633" t="s">
        <v>6076</v>
      </c>
      <c r="I43" s="509" t="s">
        <v>39</v>
      </c>
      <c r="J43" s="964"/>
      <c r="K43" s="980"/>
      <c r="L43" s="980"/>
      <c r="M43" s="1175"/>
      <c r="N43" s="1175"/>
      <c r="O43" s="1175"/>
      <c r="P43" s="980"/>
      <c r="Q43" s="980"/>
      <c r="R43" s="980"/>
      <c r="S43" s="519"/>
    </row>
    <row r="44" spans="1:19" s="520" customFormat="1" ht="48" customHeight="1" x14ac:dyDescent="0.25">
      <c r="A44" s="1553"/>
      <c r="B44" s="963"/>
      <c r="C44" s="963"/>
      <c r="D44" s="964"/>
      <c r="E44" s="1411"/>
      <c r="F44" s="1119"/>
      <c r="G44" s="969" t="s">
        <v>1292</v>
      </c>
      <c r="H44" s="527" t="s">
        <v>6105</v>
      </c>
      <c r="I44" s="509" t="s">
        <v>6104</v>
      </c>
      <c r="J44" s="964"/>
      <c r="K44" s="980"/>
      <c r="L44" s="980"/>
      <c r="M44" s="1175"/>
      <c r="N44" s="1175"/>
      <c r="O44" s="1175"/>
      <c r="P44" s="980"/>
      <c r="Q44" s="980"/>
      <c r="R44" s="980"/>
      <c r="S44" s="519"/>
    </row>
    <row r="45" spans="1:19" s="520" customFormat="1" ht="86.25" customHeight="1" x14ac:dyDescent="0.25">
      <c r="A45" s="1553"/>
      <c r="B45" s="963"/>
      <c r="C45" s="963"/>
      <c r="D45" s="964"/>
      <c r="E45" s="1411"/>
      <c r="F45" s="1119"/>
      <c r="G45" s="970"/>
      <c r="H45" s="527" t="s">
        <v>4282</v>
      </c>
      <c r="I45" s="509" t="s">
        <v>1156</v>
      </c>
      <c r="J45" s="964"/>
      <c r="K45" s="980"/>
      <c r="L45" s="980"/>
      <c r="M45" s="1175"/>
      <c r="N45" s="1175"/>
      <c r="O45" s="1175"/>
      <c r="P45" s="980"/>
      <c r="Q45" s="980"/>
      <c r="R45" s="980"/>
      <c r="S45" s="519"/>
    </row>
    <row r="46" spans="1:19" s="520" customFormat="1" ht="48" customHeight="1" x14ac:dyDescent="0.25">
      <c r="A46" s="1553"/>
      <c r="B46" s="963"/>
      <c r="C46" s="963"/>
      <c r="D46" s="964"/>
      <c r="E46" s="1411"/>
      <c r="F46" s="1119"/>
      <c r="G46" s="971"/>
      <c r="H46" s="527" t="s">
        <v>1500</v>
      </c>
      <c r="I46" s="509" t="s">
        <v>6103</v>
      </c>
      <c r="J46" s="964"/>
      <c r="K46" s="980"/>
      <c r="L46" s="980"/>
      <c r="M46" s="1175"/>
      <c r="N46" s="1175"/>
      <c r="O46" s="1175"/>
      <c r="P46" s="980"/>
      <c r="Q46" s="980"/>
      <c r="R46" s="980"/>
      <c r="S46" s="519"/>
    </row>
    <row r="47" spans="1:19" s="520" customFormat="1" ht="204" customHeight="1" x14ac:dyDescent="0.25">
      <c r="A47" s="540">
        <v>6</v>
      </c>
      <c r="B47" s="540">
        <v>1</v>
      </c>
      <c r="C47" s="540">
        <v>4</v>
      </c>
      <c r="D47" s="541">
        <v>5</v>
      </c>
      <c r="E47" s="541" t="s">
        <v>6102</v>
      </c>
      <c r="F47" s="541" t="s">
        <v>6101</v>
      </c>
      <c r="G47" s="541" t="s">
        <v>6100</v>
      </c>
      <c r="H47" s="522" t="s">
        <v>165</v>
      </c>
      <c r="I47" s="509" t="s">
        <v>1126</v>
      </c>
      <c r="J47" s="541" t="s">
        <v>6099</v>
      </c>
      <c r="K47" s="522" t="s">
        <v>161</v>
      </c>
      <c r="L47" s="522"/>
      <c r="M47" s="545">
        <v>23746.5</v>
      </c>
      <c r="N47" s="545"/>
      <c r="O47" s="545">
        <v>20246.5</v>
      </c>
      <c r="P47" s="545"/>
      <c r="Q47" s="541" t="s">
        <v>5106</v>
      </c>
      <c r="R47" s="541" t="s">
        <v>6098</v>
      </c>
      <c r="S47" s="519"/>
    </row>
    <row r="48" spans="1:19" s="520" customFormat="1" ht="27" customHeight="1" x14ac:dyDescent="0.25">
      <c r="A48" s="958">
        <v>7</v>
      </c>
      <c r="B48" s="958">
        <v>1</v>
      </c>
      <c r="C48" s="958">
        <v>4</v>
      </c>
      <c r="D48" s="958">
        <v>2</v>
      </c>
      <c r="E48" s="969" t="s">
        <v>6097</v>
      </c>
      <c r="F48" s="1128" t="s">
        <v>6096</v>
      </c>
      <c r="G48" s="969" t="s">
        <v>6095</v>
      </c>
      <c r="H48" s="856" t="s">
        <v>4833</v>
      </c>
      <c r="I48" s="841">
        <v>1</v>
      </c>
      <c r="J48" s="969" t="s">
        <v>6094</v>
      </c>
      <c r="K48" s="1308"/>
      <c r="L48" s="958" t="s">
        <v>101</v>
      </c>
      <c r="M48" s="1308"/>
      <c r="N48" s="1049">
        <v>18865.439999999999</v>
      </c>
      <c r="O48" s="958"/>
      <c r="P48" s="1049">
        <v>18865.439999999999</v>
      </c>
      <c r="Q48" s="1166" t="s">
        <v>3562</v>
      </c>
      <c r="R48" s="1166" t="s">
        <v>6059</v>
      </c>
    </row>
    <row r="49" spans="1:18" s="520" customFormat="1" ht="43.5" customHeight="1" x14ac:dyDescent="0.25">
      <c r="A49" s="959"/>
      <c r="B49" s="959"/>
      <c r="C49" s="959"/>
      <c r="D49" s="959"/>
      <c r="E49" s="970"/>
      <c r="F49" s="1260"/>
      <c r="G49" s="970"/>
      <c r="H49" s="856" t="s">
        <v>6089</v>
      </c>
      <c r="I49" s="841" t="s">
        <v>6093</v>
      </c>
      <c r="J49" s="970"/>
      <c r="K49" s="1309"/>
      <c r="L49" s="959"/>
      <c r="M49" s="1309"/>
      <c r="N49" s="1050"/>
      <c r="O49" s="959"/>
      <c r="P49" s="1050"/>
      <c r="Q49" s="1167"/>
      <c r="R49" s="1167"/>
    </row>
    <row r="50" spans="1:18" s="520" customFormat="1" ht="101.25" customHeight="1" x14ac:dyDescent="0.25">
      <c r="A50" s="1059"/>
      <c r="B50" s="1059"/>
      <c r="C50" s="1059"/>
      <c r="D50" s="1059"/>
      <c r="E50" s="971"/>
      <c r="F50" s="1157"/>
      <c r="G50" s="971"/>
      <c r="H50" s="856" t="s">
        <v>5950</v>
      </c>
      <c r="I50" s="841">
        <v>1</v>
      </c>
      <c r="J50" s="971"/>
      <c r="K50" s="1310"/>
      <c r="L50" s="1059"/>
      <c r="M50" s="1310"/>
      <c r="N50" s="1051"/>
      <c r="O50" s="1059"/>
      <c r="P50" s="1051"/>
      <c r="Q50" s="1168"/>
      <c r="R50" s="1168"/>
    </row>
    <row r="51" spans="1:18" s="520" customFormat="1" x14ac:dyDescent="0.25">
      <c r="A51" s="963">
        <v>8</v>
      </c>
      <c r="B51" s="963">
        <v>1</v>
      </c>
      <c r="C51" s="963">
        <v>4</v>
      </c>
      <c r="D51" s="963">
        <v>5</v>
      </c>
      <c r="E51" s="964" t="s">
        <v>6092</v>
      </c>
      <c r="F51" s="1119" t="s">
        <v>6091</v>
      </c>
      <c r="G51" s="964" t="s">
        <v>79</v>
      </c>
      <c r="H51" s="527" t="s">
        <v>499</v>
      </c>
      <c r="I51" s="540">
        <v>1</v>
      </c>
      <c r="J51" s="964" t="s">
        <v>6090</v>
      </c>
      <c r="K51" s="1242"/>
      <c r="L51" s="963" t="s">
        <v>124</v>
      </c>
      <c r="M51" s="1242"/>
      <c r="N51" s="981">
        <v>85000</v>
      </c>
      <c r="O51" s="1242"/>
      <c r="P51" s="981">
        <v>85000</v>
      </c>
      <c r="Q51" s="1175" t="s">
        <v>3562</v>
      </c>
      <c r="R51" s="1175" t="s">
        <v>6059</v>
      </c>
    </row>
    <row r="52" spans="1:18" s="520" customFormat="1" ht="32.25" customHeight="1" x14ac:dyDescent="0.25">
      <c r="A52" s="963"/>
      <c r="B52" s="963"/>
      <c r="C52" s="963"/>
      <c r="D52" s="963"/>
      <c r="E52" s="964"/>
      <c r="F52" s="1119"/>
      <c r="G52" s="964"/>
      <c r="H52" s="527" t="s">
        <v>6089</v>
      </c>
      <c r="I52" s="540" t="s">
        <v>6088</v>
      </c>
      <c r="J52" s="964"/>
      <c r="K52" s="1242"/>
      <c r="L52" s="963"/>
      <c r="M52" s="1242"/>
      <c r="N52" s="981"/>
      <c r="O52" s="1242"/>
      <c r="P52" s="981"/>
      <c r="Q52" s="1175"/>
      <c r="R52" s="1175"/>
    </row>
    <row r="53" spans="1:18" s="520" customFormat="1" ht="30.75" customHeight="1" x14ac:dyDescent="0.25">
      <c r="A53" s="963"/>
      <c r="B53" s="963"/>
      <c r="C53" s="963"/>
      <c r="D53" s="963"/>
      <c r="E53" s="964"/>
      <c r="F53" s="1119"/>
      <c r="G53" s="541" t="s">
        <v>452</v>
      </c>
      <c r="H53" s="527" t="s">
        <v>6086</v>
      </c>
      <c r="I53" s="540">
        <v>1</v>
      </c>
      <c r="J53" s="964"/>
      <c r="K53" s="1242"/>
      <c r="L53" s="963"/>
      <c r="M53" s="1242"/>
      <c r="N53" s="981"/>
      <c r="O53" s="1242"/>
      <c r="P53" s="981"/>
      <c r="Q53" s="1175"/>
      <c r="R53" s="1175"/>
    </row>
    <row r="54" spans="1:18" s="520" customFormat="1" x14ac:dyDescent="0.25">
      <c r="A54" s="963"/>
      <c r="B54" s="963"/>
      <c r="C54" s="963"/>
      <c r="D54" s="963"/>
      <c r="E54" s="964"/>
      <c r="F54" s="1119"/>
      <c r="G54" s="964" t="s">
        <v>1216</v>
      </c>
      <c r="H54" s="527" t="s">
        <v>6087</v>
      </c>
      <c r="I54" s="540">
        <v>1</v>
      </c>
      <c r="J54" s="964"/>
      <c r="K54" s="1242"/>
      <c r="L54" s="963"/>
      <c r="M54" s="1242"/>
      <c r="N54" s="981"/>
      <c r="O54" s="1242"/>
      <c r="P54" s="981"/>
      <c r="Q54" s="1175"/>
      <c r="R54" s="1175"/>
    </row>
    <row r="55" spans="1:18" s="520" customFormat="1" x14ac:dyDescent="0.25">
      <c r="A55" s="963"/>
      <c r="B55" s="963"/>
      <c r="C55" s="963"/>
      <c r="D55" s="963"/>
      <c r="E55" s="964"/>
      <c r="F55" s="1119"/>
      <c r="G55" s="964"/>
      <c r="H55" s="527" t="s">
        <v>6086</v>
      </c>
      <c r="I55" s="540">
        <v>1</v>
      </c>
      <c r="J55" s="964"/>
      <c r="K55" s="1242"/>
      <c r="L55" s="963"/>
      <c r="M55" s="1242"/>
      <c r="N55" s="981"/>
      <c r="O55" s="1242"/>
      <c r="P55" s="981"/>
      <c r="Q55" s="1175"/>
      <c r="R55" s="1175"/>
    </row>
    <row r="56" spans="1:18" s="520" customFormat="1" ht="45" x14ac:dyDescent="0.25">
      <c r="A56" s="963"/>
      <c r="B56" s="963"/>
      <c r="C56" s="963"/>
      <c r="D56" s="963"/>
      <c r="E56" s="964"/>
      <c r="F56" s="1119"/>
      <c r="G56" s="964" t="s">
        <v>1292</v>
      </c>
      <c r="H56" s="527" t="s">
        <v>6085</v>
      </c>
      <c r="I56" s="665" t="s">
        <v>6084</v>
      </c>
      <c r="J56" s="964"/>
      <c r="K56" s="1242"/>
      <c r="L56" s="963"/>
      <c r="M56" s="1242"/>
      <c r="N56" s="981"/>
      <c r="O56" s="1242"/>
      <c r="P56" s="981"/>
      <c r="Q56" s="1175"/>
      <c r="R56" s="1175"/>
    </row>
    <row r="57" spans="1:18" s="520" customFormat="1" ht="94.5" customHeight="1" x14ac:dyDescent="0.25">
      <c r="A57" s="963"/>
      <c r="B57" s="963"/>
      <c r="C57" s="963"/>
      <c r="D57" s="963"/>
      <c r="E57" s="964"/>
      <c r="F57" s="1119"/>
      <c r="G57" s="964"/>
      <c r="H57" s="527" t="s">
        <v>1294</v>
      </c>
      <c r="I57" s="665" t="s">
        <v>6083</v>
      </c>
      <c r="J57" s="964"/>
      <c r="K57" s="1242"/>
      <c r="L57" s="963"/>
      <c r="M57" s="1242"/>
      <c r="N57" s="981"/>
      <c r="O57" s="1242"/>
      <c r="P57" s="981"/>
      <c r="Q57" s="1175"/>
      <c r="R57" s="1175"/>
    </row>
    <row r="58" spans="1:18" s="520" customFormat="1" ht="63.75" customHeight="1" x14ac:dyDescent="0.25">
      <c r="A58" s="963"/>
      <c r="B58" s="963"/>
      <c r="C58" s="963"/>
      <c r="D58" s="963"/>
      <c r="E58" s="964"/>
      <c r="F58" s="1119"/>
      <c r="G58" s="964"/>
      <c r="H58" s="527" t="s">
        <v>1295</v>
      </c>
      <c r="I58" s="540">
        <v>2500</v>
      </c>
      <c r="J58" s="964"/>
      <c r="K58" s="1242"/>
      <c r="L58" s="963"/>
      <c r="M58" s="1242"/>
      <c r="N58" s="981"/>
      <c r="O58" s="1242"/>
      <c r="P58" s="981"/>
      <c r="Q58" s="1175"/>
      <c r="R58" s="1175"/>
    </row>
    <row r="59" spans="1:18" s="520" customFormat="1" ht="32.25" customHeight="1" x14ac:dyDescent="0.25">
      <c r="A59" s="969">
        <v>9</v>
      </c>
      <c r="B59" s="969">
        <v>1</v>
      </c>
      <c r="C59" s="969">
        <v>4</v>
      </c>
      <c r="D59" s="969">
        <v>5</v>
      </c>
      <c r="E59" s="969" t="s">
        <v>6082</v>
      </c>
      <c r="F59" s="1128" t="s">
        <v>6081</v>
      </c>
      <c r="G59" s="969" t="s">
        <v>790</v>
      </c>
      <c r="H59" s="856" t="s">
        <v>1145</v>
      </c>
      <c r="I59" s="876" t="s">
        <v>39</v>
      </c>
      <c r="J59" s="969" t="s">
        <v>6080</v>
      </c>
      <c r="K59" s="1149"/>
      <c r="L59" s="969" t="s">
        <v>124</v>
      </c>
      <c r="M59" s="1149"/>
      <c r="N59" s="1166">
        <v>35000</v>
      </c>
      <c r="O59" s="1149"/>
      <c r="P59" s="1166">
        <v>35000</v>
      </c>
      <c r="Q59" s="1166" t="s">
        <v>6079</v>
      </c>
      <c r="R59" s="1166" t="s">
        <v>6059</v>
      </c>
    </row>
    <row r="60" spans="1:18" s="520" customFormat="1" ht="51.75" customHeight="1" x14ac:dyDescent="0.25">
      <c r="A60" s="970"/>
      <c r="B60" s="970"/>
      <c r="C60" s="970"/>
      <c r="D60" s="970"/>
      <c r="E60" s="970"/>
      <c r="F60" s="1260"/>
      <c r="G60" s="971"/>
      <c r="H60" s="856" t="s">
        <v>6067</v>
      </c>
      <c r="I60" s="876" t="s">
        <v>6078</v>
      </c>
      <c r="J60" s="970"/>
      <c r="K60" s="1281"/>
      <c r="L60" s="970"/>
      <c r="M60" s="1281"/>
      <c r="N60" s="1167"/>
      <c r="O60" s="1281"/>
      <c r="P60" s="1167"/>
      <c r="Q60" s="1167"/>
      <c r="R60" s="1167"/>
    </row>
    <row r="61" spans="1:18" s="520" customFormat="1" ht="32.25" customHeight="1" x14ac:dyDescent="0.25">
      <c r="A61" s="970"/>
      <c r="B61" s="970"/>
      <c r="C61" s="970"/>
      <c r="D61" s="970"/>
      <c r="E61" s="970"/>
      <c r="F61" s="1260"/>
      <c r="G61" s="969" t="s">
        <v>181</v>
      </c>
      <c r="H61" s="856" t="s">
        <v>5060</v>
      </c>
      <c r="I61" s="876" t="s">
        <v>39</v>
      </c>
      <c r="J61" s="970"/>
      <c r="K61" s="1281"/>
      <c r="L61" s="970"/>
      <c r="M61" s="1281"/>
      <c r="N61" s="1167"/>
      <c r="O61" s="1281"/>
      <c r="P61" s="1167"/>
      <c r="Q61" s="1167"/>
      <c r="R61" s="1167"/>
    </row>
    <row r="62" spans="1:18" s="520" customFormat="1" ht="49.9" customHeight="1" x14ac:dyDescent="0.25">
      <c r="A62" s="970"/>
      <c r="B62" s="970"/>
      <c r="C62" s="970"/>
      <c r="D62" s="970"/>
      <c r="E62" s="970"/>
      <c r="F62" s="1260"/>
      <c r="G62" s="971"/>
      <c r="H62" s="856" t="s">
        <v>6067</v>
      </c>
      <c r="I62" s="876" t="s">
        <v>6078</v>
      </c>
      <c r="J62" s="970"/>
      <c r="K62" s="1281"/>
      <c r="L62" s="970"/>
      <c r="M62" s="1281"/>
      <c r="N62" s="1167"/>
      <c r="O62" s="1281"/>
      <c r="P62" s="1167"/>
      <c r="Q62" s="1167"/>
      <c r="R62" s="1167"/>
    </row>
    <row r="63" spans="1:18" s="520" customFormat="1" ht="15" customHeight="1" x14ac:dyDescent="0.25">
      <c r="A63" s="970"/>
      <c r="B63" s="970"/>
      <c r="C63" s="970"/>
      <c r="D63" s="970"/>
      <c r="E63" s="970"/>
      <c r="F63" s="1260"/>
      <c r="G63" s="842" t="s">
        <v>231</v>
      </c>
      <c r="H63" s="856" t="s">
        <v>6058</v>
      </c>
      <c r="I63" s="841">
        <v>1</v>
      </c>
      <c r="J63" s="970"/>
      <c r="K63" s="1281"/>
      <c r="L63" s="970"/>
      <c r="M63" s="1281"/>
      <c r="N63" s="1167"/>
      <c r="O63" s="1281"/>
      <c r="P63" s="1167"/>
      <c r="Q63" s="1167"/>
      <c r="R63" s="1167"/>
    </row>
    <row r="64" spans="1:18" s="520" customFormat="1" ht="15" customHeight="1" x14ac:dyDescent="0.25">
      <c r="A64" s="970"/>
      <c r="B64" s="970"/>
      <c r="C64" s="970"/>
      <c r="D64" s="970"/>
      <c r="E64" s="970"/>
      <c r="F64" s="1260"/>
      <c r="G64" s="969" t="s">
        <v>1521</v>
      </c>
      <c r="H64" s="856" t="s">
        <v>6077</v>
      </c>
      <c r="I64" s="841">
        <v>1</v>
      </c>
      <c r="J64" s="970"/>
      <c r="K64" s="1281"/>
      <c r="L64" s="970"/>
      <c r="M64" s="1281"/>
      <c r="N64" s="1167"/>
      <c r="O64" s="1281"/>
      <c r="P64" s="1167"/>
      <c r="Q64" s="1167"/>
      <c r="R64" s="1167"/>
    </row>
    <row r="65" spans="1:18" s="520" customFormat="1" ht="34.5" customHeight="1" x14ac:dyDescent="0.25">
      <c r="A65" s="970"/>
      <c r="B65" s="970"/>
      <c r="C65" s="970"/>
      <c r="D65" s="970"/>
      <c r="E65" s="970"/>
      <c r="F65" s="1260"/>
      <c r="G65" s="971"/>
      <c r="H65" s="856" t="s">
        <v>6076</v>
      </c>
      <c r="I65" s="841">
        <v>1</v>
      </c>
      <c r="J65" s="970"/>
      <c r="K65" s="1281"/>
      <c r="L65" s="970"/>
      <c r="M65" s="1281"/>
      <c r="N65" s="1167"/>
      <c r="O65" s="1281"/>
      <c r="P65" s="1167"/>
      <c r="Q65" s="1167"/>
      <c r="R65" s="1167"/>
    </row>
    <row r="66" spans="1:18" s="520" customFormat="1" ht="30" customHeight="1" x14ac:dyDescent="0.25">
      <c r="A66" s="970"/>
      <c r="B66" s="970"/>
      <c r="C66" s="970"/>
      <c r="D66" s="970"/>
      <c r="E66" s="970"/>
      <c r="F66" s="1260"/>
      <c r="G66" s="969" t="s">
        <v>6075</v>
      </c>
      <c r="H66" s="856" t="s">
        <v>6074</v>
      </c>
      <c r="I66" s="842" t="s">
        <v>6073</v>
      </c>
      <c r="J66" s="970"/>
      <c r="K66" s="1281"/>
      <c r="L66" s="970"/>
      <c r="M66" s="1281"/>
      <c r="N66" s="1167"/>
      <c r="O66" s="1281"/>
      <c r="P66" s="1167"/>
      <c r="Q66" s="1167"/>
      <c r="R66" s="1167"/>
    </row>
    <row r="67" spans="1:18" s="520" customFormat="1" ht="105.6" customHeight="1" x14ac:dyDescent="0.25">
      <c r="A67" s="970"/>
      <c r="B67" s="970"/>
      <c r="C67" s="970"/>
      <c r="D67" s="970"/>
      <c r="E67" s="970"/>
      <c r="F67" s="1260"/>
      <c r="G67" s="970"/>
      <c r="H67" s="856" t="s">
        <v>6072</v>
      </c>
      <c r="I67" s="842" t="s">
        <v>6071</v>
      </c>
      <c r="J67" s="970"/>
      <c r="K67" s="1281"/>
      <c r="L67" s="970"/>
      <c r="M67" s="1281"/>
      <c r="N67" s="1167"/>
      <c r="O67" s="1281"/>
      <c r="P67" s="1167"/>
      <c r="Q67" s="1167"/>
      <c r="R67" s="1167"/>
    </row>
    <row r="68" spans="1:18" s="520" customFormat="1" ht="30" x14ac:dyDescent="0.25">
      <c r="A68" s="971"/>
      <c r="B68" s="971"/>
      <c r="C68" s="971"/>
      <c r="D68" s="971"/>
      <c r="E68" s="971"/>
      <c r="F68" s="1157"/>
      <c r="G68" s="971"/>
      <c r="H68" s="856" t="s">
        <v>1500</v>
      </c>
      <c r="I68" s="876" t="s">
        <v>1910</v>
      </c>
      <c r="J68" s="971"/>
      <c r="K68" s="1282"/>
      <c r="L68" s="971"/>
      <c r="M68" s="1282"/>
      <c r="N68" s="1168"/>
      <c r="O68" s="1282"/>
      <c r="P68" s="1168"/>
      <c r="Q68" s="1168"/>
      <c r="R68" s="1168"/>
    </row>
    <row r="69" spans="1:18" s="521" customFormat="1" x14ac:dyDescent="0.25">
      <c r="A69" s="958">
        <v>10</v>
      </c>
      <c r="B69" s="958">
        <v>1</v>
      </c>
      <c r="C69" s="958">
        <v>4</v>
      </c>
      <c r="D69" s="958">
        <v>2</v>
      </c>
      <c r="E69" s="969" t="s">
        <v>6070</v>
      </c>
      <c r="F69" s="1128" t="s">
        <v>6069</v>
      </c>
      <c r="G69" s="969" t="s">
        <v>79</v>
      </c>
      <c r="H69" s="527" t="s">
        <v>1145</v>
      </c>
      <c r="I69" s="540">
        <v>1</v>
      </c>
      <c r="J69" s="969" t="s">
        <v>6068</v>
      </c>
      <c r="K69" s="1308"/>
      <c r="L69" s="958" t="s">
        <v>52</v>
      </c>
      <c r="M69" s="1308"/>
      <c r="N69" s="1049">
        <v>15000</v>
      </c>
      <c r="O69" s="958"/>
      <c r="P69" s="1049">
        <v>15000</v>
      </c>
      <c r="Q69" s="1166" t="s">
        <v>3562</v>
      </c>
      <c r="R69" s="1166" t="s">
        <v>6059</v>
      </c>
    </row>
    <row r="70" spans="1:18" s="521" customFormat="1" ht="45" x14ac:dyDescent="0.25">
      <c r="A70" s="959"/>
      <c r="B70" s="959"/>
      <c r="C70" s="959"/>
      <c r="D70" s="959"/>
      <c r="E70" s="970"/>
      <c r="F70" s="1260"/>
      <c r="G70" s="971"/>
      <c r="H70" s="527" t="s">
        <v>6067</v>
      </c>
      <c r="I70" s="540" t="s">
        <v>6066</v>
      </c>
      <c r="J70" s="970"/>
      <c r="K70" s="1309"/>
      <c r="L70" s="959"/>
      <c r="M70" s="1309"/>
      <c r="N70" s="1050"/>
      <c r="O70" s="959"/>
      <c r="P70" s="1050"/>
      <c r="Q70" s="1167"/>
      <c r="R70" s="1167"/>
    </row>
    <row r="71" spans="1:18" s="521" customFormat="1" ht="147" customHeight="1" x14ac:dyDescent="0.25">
      <c r="A71" s="1059"/>
      <c r="B71" s="1059"/>
      <c r="C71" s="1059"/>
      <c r="D71" s="1059"/>
      <c r="E71" s="971"/>
      <c r="F71" s="1157"/>
      <c r="G71" s="541" t="s">
        <v>6065</v>
      </c>
      <c r="H71" s="527" t="s">
        <v>6058</v>
      </c>
      <c r="I71" s="540">
        <v>1</v>
      </c>
      <c r="J71" s="971"/>
      <c r="K71" s="1310"/>
      <c r="L71" s="1059"/>
      <c r="M71" s="1310"/>
      <c r="N71" s="1051"/>
      <c r="O71" s="1059"/>
      <c r="P71" s="1051"/>
      <c r="Q71" s="1168"/>
      <c r="R71" s="1168"/>
    </row>
    <row r="72" spans="1:18" s="521" customFormat="1" x14ac:dyDescent="0.25">
      <c r="A72" s="958">
        <v>11</v>
      </c>
      <c r="B72" s="958">
        <v>1</v>
      </c>
      <c r="C72" s="969">
        <v>4</v>
      </c>
      <c r="D72" s="958">
        <v>5</v>
      </c>
      <c r="E72" s="1030" t="s">
        <v>6064</v>
      </c>
      <c r="F72" s="969" t="s">
        <v>5291</v>
      </c>
      <c r="G72" s="972" t="s">
        <v>79</v>
      </c>
      <c r="H72" s="564" t="s">
        <v>1145</v>
      </c>
      <c r="I72" s="509" t="s">
        <v>39</v>
      </c>
      <c r="J72" s="969" t="s">
        <v>5342</v>
      </c>
      <c r="K72" s="1125"/>
      <c r="L72" s="1286" t="s">
        <v>124</v>
      </c>
      <c r="M72" s="1049"/>
      <c r="N72" s="1049">
        <v>36920</v>
      </c>
      <c r="O72" s="1049"/>
      <c r="P72" s="1049">
        <v>32920</v>
      </c>
      <c r="Q72" s="978" t="s">
        <v>5106</v>
      </c>
      <c r="R72" s="978" t="s">
        <v>6063</v>
      </c>
    </row>
    <row r="73" spans="1:18" s="521" customFormat="1" x14ac:dyDescent="0.25">
      <c r="A73" s="959"/>
      <c r="B73" s="959"/>
      <c r="C73" s="970"/>
      <c r="D73" s="959"/>
      <c r="E73" s="1031"/>
      <c r="F73" s="970"/>
      <c r="G73" s="973"/>
      <c r="H73" s="564" t="s">
        <v>165</v>
      </c>
      <c r="I73" s="509" t="s">
        <v>1120</v>
      </c>
      <c r="J73" s="970"/>
      <c r="K73" s="1212"/>
      <c r="L73" s="1287"/>
      <c r="M73" s="1050"/>
      <c r="N73" s="1050"/>
      <c r="O73" s="1050"/>
      <c r="P73" s="1050"/>
      <c r="Q73" s="995"/>
      <c r="R73" s="995"/>
    </row>
    <row r="74" spans="1:18" s="521" customFormat="1" ht="15" customHeight="1" x14ac:dyDescent="0.25">
      <c r="A74" s="959"/>
      <c r="B74" s="959"/>
      <c r="C74" s="970"/>
      <c r="D74" s="959"/>
      <c r="E74" s="1031"/>
      <c r="F74" s="970"/>
      <c r="G74" s="972" t="s">
        <v>181</v>
      </c>
      <c r="H74" s="564" t="s">
        <v>5060</v>
      </c>
      <c r="I74" s="509" t="s">
        <v>39</v>
      </c>
      <c r="J74" s="970"/>
      <c r="K74" s="1212"/>
      <c r="L74" s="1287"/>
      <c r="M74" s="1050"/>
      <c r="N74" s="1050"/>
      <c r="O74" s="1050"/>
      <c r="P74" s="1050"/>
      <c r="Q74" s="995"/>
      <c r="R74" s="995"/>
    </row>
    <row r="75" spans="1:18" s="521" customFormat="1" ht="110.25" customHeight="1" x14ac:dyDescent="0.25">
      <c r="A75" s="1059"/>
      <c r="B75" s="1059"/>
      <c r="C75" s="971"/>
      <c r="D75" s="1059"/>
      <c r="E75" s="1458"/>
      <c r="F75" s="971"/>
      <c r="G75" s="973"/>
      <c r="H75" s="564" t="s">
        <v>165</v>
      </c>
      <c r="I75" s="509" t="s">
        <v>1120</v>
      </c>
      <c r="J75" s="971"/>
      <c r="K75" s="1158"/>
      <c r="L75" s="1288"/>
      <c r="M75" s="1051"/>
      <c r="N75" s="1051"/>
      <c r="O75" s="1051"/>
      <c r="P75" s="1051"/>
      <c r="Q75" s="979"/>
      <c r="R75" s="979"/>
    </row>
    <row r="76" spans="1:18" s="520" customFormat="1" ht="36.75" customHeight="1" x14ac:dyDescent="0.25">
      <c r="A76" s="963">
        <v>12</v>
      </c>
      <c r="B76" s="963">
        <v>1</v>
      </c>
      <c r="C76" s="964">
        <v>4</v>
      </c>
      <c r="D76" s="963">
        <v>2</v>
      </c>
      <c r="E76" s="1411" t="s">
        <v>6062</v>
      </c>
      <c r="F76" s="964" t="s">
        <v>6061</v>
      </c>
      <c r="G76" s="969" t="s">
        <v>170</v>
      </c>
      <c r="H76" s="842" t="s">
        <v>1140</v>
      </c>
      <c r="I76" s="876" t="s">
        <v>39</v>
      </c>
      <c r="J76" s="969" t="s">
        <v>6060</v>
      </c>
      <c r="K76" s="980"/>
      <c r="L76" s="980" t="s">
        <v>161</v>
      </c>
      <c r="M76" s="981"/>
      <c r="N76" s="981">
        <v>55000</v>
      </c>
      <c r="O76" s="981"/>
      <c r="P76" s="981">
        <v>55000</v>
      </c>
      <c r="Q76" s="964" t="s">
        <v>3562</v>
      </c>
      <c r="R76" s="964" t="s">
        <v>6059</v>
      </c>
    </row>
    <row r="77" spans="1:18" s="520" customFormat="1" ht="36.75" customHeight="1" x14ac:dyDescent="0.25">
      <c r="A77" s="963"/>
      <c r="B77" s="963"/>
      <c r="C77" s="964"/>
      <c r="D77" s="963"/>
      <c r="E77" s="1411"/>
      <c r="F77" s="964"/>
      <c r="G77" s="971"/>
      <c r="H77" s="842" t="s">
        <v>165</v>
      </c>
      <c r="I77" s="876" t="s">
        <v>1126</v>
      </c>
      <c r="J77" s="970"/>
      <c r="K77" s="980"/>
      <c r="L77" s="980"/>
      <c r="M77" s="981"/>
      <c r="N77" s="981"/>
      <c r="O77" s="981"/>
      <c r="P77" s="981"/>
      <c r="Q77" s="964"/>
      <c r="R77" s="964"/>
    </row>
    <row r="78" spans="1:18" s="520" customFormat="1" ht="36.75" customHeight="1" x14ac:dyDescent="0.25">
      <c r="A78" s="963"/>
      <c r="B78" s="963"/>
      <c r="C78" s="964"/>
      <c r="D78" s="963"/>
      <c r="E78" s="1411"/>
      <c r="F78" s="964"/>
      <c r="G78" s="969" t="s">
        <v>1112</v>
      </c>
      <c r="H78" s="842" t="s">
        <v>1330</v>
      </c>
      <c r="I78" s="876" t="s">
        <v>39</v>
      </c>
      <c r="J78" s="970"/>
      <c r="K78" s="980"/>
      <c r="L78" s="980"/>
      <c r="M78" s="981"/>
      <c r="N78" s="981"/>
      <c r="O78" s="981"/>
      <c r="P78" s="981"/>
      <c r="Q78" s="964"/>
      <c r="R78" s="964"/>
    </row>
    <row r="79" spans="1:18" s="520" customFormat="1" ht="36.75" customHeight="1" x14ac:dyDescent="0.25">
      <c r="A79" s="963"/>
      <c r="B79" s="963"/>
      <c r="C79" s="964"/>
      <c r="D79" s="963"/>
      <c r="E79" s="1411"/>
      <c r="F79" s="964"/>
      <c r="G79" s="971"/>
      <c r="H79" s="842" t="s">
        <v>165</v>
      </c>
      <c r="I79" s="876" t="s">
        <v>1689</v>
      </c>
      <c r="J79" s="970"/>
      <c r="K79" s="980"/>
      <c r="L79" s="980"/>
      <c r="M79" s="981"/>
      <c r="N79" s="981"/>
      <c r="O79" s="981"/>
      <c r="P79" s="981"/>
      <c r="Q79" s="964"/>
      <c r="R79" s="964"/>
    </row>
    <row r="80" spans="1:18" s="520" customFormat="1" ht="36.75" customHeight="1" x14ac:dyDescent="0.25">
      <c r="A80" s="963"/>
      <c r="B80" s="963"/>
      <c r="C80" s="964"/>
      <c r="D80" s="963"/>
      <c r="E80" s="1411"/>
      <c r="F80" s="964"/>
      <c r="G80" s="969" t="s">
        <v>1117</v>
      </c>
      <c r="H80" s="969" t="s">
        <v>6058</v>
      </c>
      <c r="I80" s="1190" t="s">
        <v>39</v>
      </c>
      <c r="J80" s="970"/>
      <c r="K80" s="980"/>
      <c r="L80" s="980"/>
      <c r="M80" s="981"/>
      <c r="N80" s="981"/>
      <c r="O80" s="981"/>
      <c r="P80" s="981"/>
      <c r="Q80" s="964"/>
      <c r="R80" s="964"/>
    </row>
    <row r="81" spans="1:18" s="520" customFormat="1" ht="36.75" customHeight="1" x14ac:dyDescent="0.25">
      <c r="A81" s="963"/>
      <c r="B81" s="963"/>
      <c r="C81" s="964"/>
      <c r="D81" s="963"/>
      <c r="E81" s="1411"/>
      <c r="F81" s="964"/>
      <c r="G81" s="971"/>
      <c r="H81" s="971"/>
      <c r="I81" s="971"/>
      <c r="J81" s="970"/>
      <c r="K81" s="980"/>
      <c r="L81" s="980"/>
      <c r="M81" s="981"/>
      <c r="N81" s="981"/>
      <c r="O81" s="981"/>
      <c r="P81" s="981"/>
      <c r="Q81" s="964"/>
      <c r="R81" s="964"/>
    </row>
    <row r="82" spans="1:18" s="520" customFormat="1" ht="36.75" customHeight="1" x14ac:dyDescent="0.25">
      <c r="A82" s="963"/>
      <c r="B82" s="963"/>
      <c r="C82" s="964"/>
      <c r="D82" s="963"/>
      <c r="E82" s="1411"/>
      <c r="F82" s="964"/>
      <c r="G82" s="969" t="s">
        <v>4281</v>
      </c>
      <c r="H82" s="842" t="s">
        <v>6057</v>
      </c>
      <c r="I82" s="876" t="s">
        <v>39</v>
      </c>
      <c r="J82" s="970"/>
      <c r="K82" s="980"/>
      <c r="L82" s="980"/>
      <c r="M82" s="981"/>
      <c r="N82" s="981"/>
      <c r="O82" s="981"/>
      <c r="P82" s="981"/>
      <c r="Q82" s="964"/>
      <c r="R82" s="964"/>
    </row>
    <row r="83" spans="1:18" s="520" customFormat="1" ht="86.25" customHeight="1" x14ac:dyDescent="0.25">
      <c r="A83" s="963"/>
      <c r="B83" s="963"/>
      <c r="C83" s="964"/>
      <c r="D83" s="963"/>
      <c r="E83" s="1411"/>
      <c r="F83" s="964"/>
      <c r="G83" s="970"/>
      <c r="H83" s="842" t="s">
        <v>6056</v>
      </c>
      <c r="I83" s="876" t="s">
        <v>39</v>
      </c>
      <c r="J83" s="970"/>
      <c r="K83" s="980"/>
      <c r="L83" s="980"/>
      <c r="M83" s="981"/>
      <c r="N83" s="981"/>
      <c r="O83" s="981"/>
      <c r="P83" s="981"/>
      <c r="Q83" s="964"/>
      <c r="R83" s="964"/>
    </row>
    <row r="84" spans="1:18" s="520" customFormat="1" ht="53.25" customHeight="1" x14ac:dyDescent="0.25">
      <c r="A84" s="963"/>
      <c r="B84" s="963"/>
      <c r="C84" s="964"/>
      <c r="D84" s="963"/>
      <c r="E84" s="1411"/>
      <c r="F84" s="964"/>
      <c r="G84" s="971"/>
      <c r="H84" s="842" t="s">
        <v>1500</v>
      </c>
      <c r="I84" s="876" t="s">
        <v>1784</v>
      </c>
      <c r="J84" s="971"/>
      <c r="K84" s="980"/>
      <c r="L84" s="980"/>
      <c r="M84" s="981"/>
      <c r="N84" s="981"/>
      <c r="O84" s="981"/>
      <c r="P84" s="981"/>
      <c r="Q84" s="964"/>
      <c r="R84" s="964"/>
    </row>
    <row r="87" spans="1:18" x14ac:dyDescent="0.25">
      <c r="L87" s="521"/>
      <c r="M87" s="1110" t="s">
        <v>262</v>
      </c>
      <c r="N87" s="1110"/>
      <c r="O87" s="1109" t="s">
        <v>263</v>
      </c>
      <c r="P87" s="1271"/>
    </row>
    <row r="88" spans="1:18" x14ac:dyDescent="0.25">
      <c r="L88" s="521"/>
      <c r="M88" s="644" t="s">
        <v>264</v>
      </c>
      <c r="N88" s="574" t="s">
        <v>265</v>
      </c>
      <c r="O88" s="572" t="s">
        <v>264</v>
      </c>
      <c r="P88" s="558" t="s">
        <v>265</v>
      </c>
    </row>
    <row r="89" spans="1:18" x14ac:dyDescent="0.25">
      <c r="M89" s="539">
        <v>10</v>
      </c>
      <c r="N89" s="538">
        <v>322245.13</v>
      </c>
      <c r="O89" s="537">
        <v>2</v>
      </c>
      <c r="P89" s="538">
        <v>53166.5</v>
      </c>
    </row>
  </sheetData>
  <mergeCells count="213">
    <mergeCell ref="A76:A84"/>
    <mergeCell ref="B76:B84"/>
    <mergeCell ref="C76:C84"/>
    <mergeCell ref="D76:D84"/>
    <mergeCell ref="E76:E84"/>
    <mergeCell ref="F76:F84"/>
    <mergeCell ref="K76:K84"/>
    <mergeCell ref="L76:L84"/>
    <mergeCell ref="M76:M84"/>
    <mergeCell ref="M87:N87"/>
    <mergeCell ref="O87:P87"/>
    <mergeCell ref="Q76:Q84"/>
    <mergeCell ref="R76:R84"/>
    <mergeCell ref="G78:G79"/>
    <mergeCell ref="G80:G81"/>
    <mergeCell ref="H80:H81"/>
    <mergeCell ref="I80:I81"/>
    <mergeCell ref="G82:G84"/>
    <mergeCell ref="G76:G77"/>
    <mergeCell ref="J76:J84"/>
    <mergeCell ref="N76:N84"/>
    <mergeCell ref="O76:O84"/>
    <mergeCell ref="P76:P84"/>
    <mergeCell ref="G72:G73"/>
    <mergeCell ref="J72:J75"/>
    <mergeCell ref="G74:G75"/>
    <mergeCell ref="M72:M75"/>
    <mergeCell ref="N72:N75"/>
    <mergeCell ref="O72:O75"/>
    <mergeCell ref="P72:P75"/>
    <mergeCell ref="L72:L75"/>
    <mergeCell ref="K72:K75"/>
    <mergeCell ref="A59:A68"/>
    <mergeCell ref="B59:B68"/>
    <mergeCell ref="C59:C68"/>
    <mergeCell ref="D59:D68"/>
    <mergeCell ref="E59:E68"/>
    <mergeCell ref="F59:F68"/>
    <mergeCell ref="R59:R68"/>
    <mergeCell ref="G61:G62"/>
    <mergeCell ref="G64:G65"/>
    <mergeCell ref="G66:G68"/>
    <mergeCell ref="G59:G60"/>
    <mergeCell ref="J59:J68"/>
    <mergeCell ref="K59:K68"/>
    <mergeCell ref="L59:L68"/>
    <mergeCell ref="M59:M68"/>
    <mergeCell ref="N59:N68"/>
    <mergeCell ref="O59:O68"/>
    <mergeCell ref="P59:P68"/>
    <mergeCell ref="Q59:Q68"/>
    <mergeCell ref="R72:R75"/>
    <mergeCell ref="R69:R71"/>
    <mergeCell ref="L69:L71"/>
    <mergeCell ref="M69:M71"/>
    <mergeCell ref="N69:N71"/>
    <mergeCell ref="O69:O71"/>
    <mergeCell ref="P69:P71"/>
    <mergeCell ref="F69:F71"/>
    <mergeCell ref="A69:A71"/>
    <mergeCell ref="B69:B71"/>
    <mergeCell ref="C69:C71"/>
    <mergeCell ref="D69:D71"/>
    <mergeCell ref="E69:E71"/>
    <mergeCell ref="Q69:Q71"/>
    <mergeCell ref="G69:G70"/>
    <mergeCell ref="J69:J71"/>
    <mergeCell ref="K69:K71"/>
    <mergeCell ref="Q72:Q75"/>
    <mergeCell ref="A72:A75"/>
    <mergeCell ref="B72:B75"/>
    <mergeCell ref="C72:C75"/>
    <mergeCell ref="D72:D75"/>
    <mergeCell ref="E72:E75"/>
    <mergeCell ref="F72:F75"/>
    <mergeCell ref="A51:A58"/>
    <mergeCell ref="B51:B58"/>
    <mergeCell ref="G48:G50"/>
    <mergeCell ref="J48:J50"/>
    <mergeCell ref="P48:P50"/>
    <mergeCell ref="K51:K58"/>
    <mergeCell ref="L51:L58"/>
    <mergeCell ref="M51:M58"/>
    <mergeCell ref="P51:P58"/>
    <mergeCell ref="C51:C58"/>
    <mergeCell ref="D51:D58"/>
    <mergeCell ref="E51:E58"/>
    <mergeCell ref="R51:R58"/>
    <mergeCell ref="G54:G55"/>
    <mergeCell ref="G56:G58"/>
    <mergeCell ref="F51:F58"/>
    <mergeCell ref="G51:G52"/>
    <mergeCell ref="J51:J58"/>
    <mergeCell ref="K48:K50"/>
    <mergeCell ref="L48:L50"/>
    <mergeCell ref="M48:M50"/>
    <mergeCell ref="N48:N50"/>
    <mergeCell ref="N51:N58"/>
    <mergeCell ref="O51:O58"/>
    <mergeCell ref="O48:O50"/>
    <mergeCell ref="Q48:Q50"/>
    <mergeCell ref="R48:R50"/>
    <mergeCell ref="Q51:Q58"/>
    <mergeCell ref="R40:R46"/>
    <mergeCell ref="G42:G43"/>
    <mergeCell ref="G44:G46"/>
    <mergeCell ref="N40:N46"/>
    <mergeCell ref="O40:O46"/>
    <mergeCell ref="L40:L46"/>
    <mergeCell ref="M40:M46"/>
    <mergeCell ref="A48:A50"/>
    <mergeCell ref="B48:B50"/>
    <mergeCell ref="C48:C50"/>
    <mergeCell ref="D48:D50"/>
    <mergeCell ref="E48:E50"/>
    <mergeCell ref="F48:F50"/>
    <mergeCell ref="C33:C39"/>
    <mergeCell ref="D33:D39"/>
    <mergeCell ref="E33:E39"/>
    <mergeCell ref="P40:P46"/>
    <mergeCell ref="Q40:Q46"/>
    <mergeCell ref="A40:A46"/>
    <mergeCell ref="B40:B46"/>
    <mergeCell ref="C40:C46"/>
    <mergeCell ref="D40:D46"/>
    <mergeCell ref="E40:E46"/>
    <mergeCell ref="F40:F46"/>
    <mergeCell ref="G40:G41"/>
    <mergeCell ref="J40:J46"/>
    <mergeCell ref="K40:K46"/>
    <mergeCell ref="F33:F39"/>
    <mergeCell ref="G33:G34"/>
    <mergeCell ref="J33:J39"/>
    <mergeCell ref="K33:K39"/>
    <mergeCell ref="L33:L39"/>
    <mergeCell ref="M33:M39"/>
    <mergeCell ref="N33:N39"/>
    <mergeCell ref="O33:O39"/>
    <mergeCell ref="P33:P39"/>
    <mergeCell ref="Q33:Q39"/>
    <mergeCell ref="A7:A14"/>
    <mergeCell ref="B7:B14"/>
    <mergeCell ref="R33:R39"/>
    <mergeCell ref="G37:G39"/>
    <mergeCell ref="A25:A32"/>
    <mergeCell ref="B25:B32"/>
    <mergeCell ref="C25:C32"/>
    <mergeCell ref="D25:D32"/>
    <mergeCell ref="E25:E32"/>
    <mergeCell ref="F25:F32"/>
    <mergeCell ref="R25:R32"/>
    <mergeCell ref="G27:G28"/>
    <mergeCell ref="G30:G32"/>
    <mergeCell ref="G25:G26"/>
    <mergeCell ref="J25:J32"/>
    <mergeCell ref="K25:K32"/>
    <mergeCell ref="L25:L32"/>
    <mergeCell ref="M25:M32"/>
    <mergeCell ref="N25:N32"/>
    <mergeCell ref="O25:O32"/>
    <mergeCell ref="P25:P32"/>
    <mergeCell ref="Q25:Q32"/>
    <mergeCell ref="A33:A39"/>
    <mergeCell ref="B33:B39"/>
    <mergeCell ref="A15:A24"/>
    <mergeCell ref="B15:B24"/>
    <mergeCell ref="C15:C24"/>
    <mergeCell ref="D15:D24"/>
    <mergeCell ref="E15:E24"/>
    <mergeCell ref="F15:F24"/>
    <mergeCell ref="O15:O24"/>
    <mergeCell ref="P15:P24"/>
    <mergeCell ref="Q15:Q24"/>
    <mergeCell ref="G17:G18"/>
    <mergeCell ref="G20:G21"/>
    <mergeCell ref="G22:G24"/>
    <mergeCell ref="G15:G16"/>
    <mergeCell ref="J15:J24"/>
    <mergeCell ref="K15:K24"/>
    <mergeCell ref="G10:G11"/>
    <mergeCell ref="G12:G14"/>
    <mergeCell ref="R15:R24"/>
    <mergeCell ref="L15:L24"/>
    <mergeCell ref="M15:M24"/>
    <mergeCell ref="N15:N24"/>
    <mergeCell ref="Q7:Q14"/>
    <mergeCell ref="R7:R14"/>
    <mergeCell ref="L7:L14"/>
    <mergeCell ref="K7:K14"/>
    <mergeCell ref="Q4:Q5"/>
    <mergeCell ref="R4:R5"/>
    <mergeCell ref="C7:C14"/>
    <mergeCell ref="K4:L4"/>
    <mergeCell ref="M4:N4"/>
    <mergeCell ref="O4:P4"/>
    <mergeCell ref="A4:A5"/>
    <mergeCell ref="B4:B5"/>
    <mergeCell ref="C4:C5"/>
    <mergeCell ref="D4:D5"/>
    <mergeCell ref="E4:E5"/>
    <mergeCell ref="F4:F5"/>
    <mergeCell ref="G4:G5"/>
    <mergeCell ref="H4:I4"/>
    <mergeCell ref="J4:J5"/>
    <mergeCell ref="D7:D14"/>
    <mergeCell ref="M7:M14"/>
    <mergeCell ref="N7:N14"/>
    <mergeCell ref="O7:O14"/>
    <mergeCell ref="P7:P14"/>
    <mergeCell ref="E7:E14"/>
    <mergeCell ref="F7:F14"/>
    <mergeCell ref="G7:G8"/>
    <mergeCell ref="J7:J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46"/>
  <sheetViews>
    <sheetView zoomScale="50" zoomScaleNormal="50" workbookViewId="0">
      <selection activeCell="G10" sqref="G1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6369</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640" customFormat="1" ht="140.25" customHeight="1" x14ac:dyDescent="0.2">
      <c r="A7" s="958">
        <v>1</v>
      </c>
      <c r="B7" s="958">
        <v>1</v>
      </c>
      <c r="C7" s="958">
        <v>4</v>
      </c>
      <c r="D7" s="969">
        <v>5</v>
      </c>
      <c r="E7" s="1030" t="s">
        <v>6214</v>
      </c>
      <c r="F7" s="1292" t="s">
        <v>6213</v>
      </c>
      <c r="G7" s="541" t="s">
        <v>181</v>
      </c>
      <c r="H7" s="531" t="s">
        <v>5164</v>
      </c>
      <c r="I7" s="509" t="s">
        <v>444</v>
      </c>
      <c r="J7" s="969" t="s">
        <v>6212</v>
      </c>
      <c r="K7" s="1125" t="s">
        <v>41</v>
      </c>
      <c r="L7" s="1125"/>
      <c r="M7" s="1049">
        <v>40321.199999999997</v>
      </c>
      <c r="N7" s="1049"/>
      <c r="O7" s="1049">
        <v>40321.199999999997</v>
      </c>
      <c r="P7" s="1049"/>
      <c r="Q7" s="969" t="s">
        <v>3325</v>
      </c>
      <c r="R7" s="969" t="s">
        <v>6162</v>
      </c>
      <c r="S7" s="639"/>
    </row>
    <row r="8" spans="1:19" s="640" customFormat="1" ht="140.25" customHeight="1" x14ac:dyDescent="0.2">
      <c r="A8" s="1059"/>
      <c r="B8" s="1059"/>
      <c r="C8" s="1059"/>
      <c r="D8" s="971"/>
      <c r="E8" s="1458"/>
      <c r="F8" s="1294"/>
      <c r="G8" s="541" t="s">
        <v>231</v>
      </c>
      <c r="H8" s="541" t="s">
        <v>5997</v>
      </c>
      <c r="I8" s="509" t="s">
        <v>210</v>
      </c>
      <c r="J8" s="971"/>
      <c r="K8" s="1158"/>
      <c r="L8" s="1158"/>
      <c r="M8" s="1051"/>
      <c r="N8" s="1051"/>
      <c r="O8" s="1051"/>
      <c r="P8" s="1051"/>
      <c r="Q8" s="971"/>
      <c r="R8" s="971"/>
      <c r="S8" s="639"/>
    </row>
    <row r="9" spans="1:19" s="493" customFormat="1" ht="140.25" customHeight="1" x14ac:dyDescent="0.25">
      <c r="A9" s="974">
        <v>2</v>
      </c>
      <c r="B9" s="974">
        <v>1</v>
      </c>
      <c r="C9" s="974">
        <v>4</v>
      </c>
      <c r="D9" s="975">
        <v>5</v>
      </c>
      <c r="E9" s="1534" t="s">
        <v>6211</v>
      </c>
      <c r="F9" s="1555" t="s">
        <v>6210</v>
      </c>
      <c r="G9" s="564" t="s">
        <v>181</v>
      </c>
      <c r="H9" s="622" t="s">
        <v>5164</v>
      </c>
      <c r="I9" s="498" t="s">
        <v>444</v>
      </c>
      <c r="J9" s="978" t="s">
        <v>6209</v>
      </c>
      <c r="K9" s="1286" t="s">
        <v>52</v>
      </c>
      <c r="L9" s="972"/>
      <c r="M9" s="1061">
        <v>85164.2</v>
      </c>
      <c r="N9" s="972"/>
      <c r="O9" s="1061">
        <f>M9</f>
        <v>85164.2</v>
      </c>
      <c r="P9" s="972"/>
      <c r="Q9" s="978" t="s">
        <v>3325</v>
      </c>
      <c r="R9" s="978" t="s">
        <v>6162</v>
      </c>
      <c r="S9" s="492"/>
    </row>
    <row r="10" spans="1:19" s="493" customFormat="1" ht="140.25" customHeight="1" x14ac:dyDescent="0.25">
      <c r="A10" s="974"/>
      <c r="B10" s="974"/>
      <c r="C10" s="974"/>
      <c r="D10" s="975"/>
      <c r="E10" s="1534"/>
      <c r="F10" s="1285"/>
      <c r="G10" s="564" t="s">
        <v>231</v>
      </c>
      <c r="H10" s="502" t="s">
        <v>5997</v>
      </c>
      <c r="I10" s="498" t="s">
        <v>210</v>
      </c>
      <c r="J10" s="979"/>
      <c r="K10" s="1288"/>
      <c r="L10" s="973"/>
      <c r="M10" s="1063"/>
      <c r="N10" s="973"/>
      <c r="O10" s="1063"/>
      <c r="P10" s="973"/>
      <c r="Q10" s="979"/>
      <c r="R10" s="979"/>
      <c r="S10" s="492"/>
    </row>
    <row r="11" spans="1:19" s="520" customFormat="1" ht="198.75" customHeight="1" x14ac:dyDescent="0.25">
      <c r="A11" s="496">
        <v>3</v>
      </c>
      <c r="B11" s="496">
        <v>1</v>
      </c>
      <c r="C11" s="496">
        <v>4</v>
      </c>
      <c r="D11" s="502">
        <v>2</v>
      </c>
      <c r="E11" s="497" t="s">
        <v>6208</v>
      </c>
      <c r="F11" s="623" t="s">
        <v>6207</v>
      </c>
      <c r="G11" s="502" t="s">
        <v>321</v>
      </c>
      <c r="H11" s="622" t="s">
        <v>5164</v>
      </c>
      <c r="I11" s="498" t="s">
        <v>1290</v>
      </c>
      <c r="J11" s="502" t="s">
        <v>6206</v>
      </c>
      <c r="K11" s="499" t="s">
        <v>52</v>
      </c>
      <c r="L11" s="499"/>
      <c r="M11" s="584">
        <v>10988.2</v>
      </c>
      <c r="N11" s="584"/>
      <c r="O11" s="584">
        <f t="shared" ref="O11:O17" si="0">M11</f>
        <v>10988.2</v>
      </c>
      <c r="P11" s="584"/>
      <c r="Q11" s="502" t="s">
        <v>3325</v>
      </c>
      <c r="R11" s="502" t="s">
        <v>6162</v>
      </c>
      <c r="S11" s="519"/>
    </row>
    <row r="12" spans="1:19" s="520" customFormat="1" ht="195" customHeight="1" x14ac:dyDescent="0.25">
      <c r="A12" s="496">
        <v>4</v>
      </c>
      <c r="B12" s="496">
        <v>1</v>
      </c>
      <c r="C12" s="496">
        <v>4</v>
      </c>
      <c r="D12" s="502">
        <v>2</v>
      </c>
      <c r="E12" s="497" t="s">
        <v>6205</v>
      </c>
      <c r="F12" s="615" t="s">
        <v>6204</v>
      </c>
      <c r="G12" s="502" t="s">
        <v>181</v>
      </c>
      <c r="H12" s="622" t="s">
        <v>5164</v>
      </c>
      <c r="I12" s="498" t="s">
        <v>6136</v>
      </c>
      <c r="J12" s="502" t="s">
        <v>6203</v>
      </c>
      <c r="K12" s="499" t="s">
        <v>81</v>
      </c>
      <c r="L12" s="499"/>
      <c r="M12" s="584">
        <v>7212.84</v>
      </c>
      <c r="N12" s="584"/>
      <c r="O12" s="584">
        <f t="shared" si="0"/>
        <v>7212.84</v>
      </c>
      <c r="P12" s="584"/>
      <c r="Q12" s="502" t="s">
        <v>3325</v>
      </c>
      <c r="R12" s="502" t="s">
        <v>6162</v>
      </c>
      <c r="S12" s="519"/>
    </row>
    <row r="13" spans="1:19" s="520" customFormat="1" ht="185.25" customHeight="1" x14ac:dyDescent="0.25">
      <c r="A13" s="496">
        <v>5</v>
      </c>
      <c r="B13" s="496">
        <v>1</v>
      </c>
      <c r="C13" s="496">
        <v>4</v>
      </c>
      <c r="D13" s="502">
        <v>5</v>
      </c>
      <c r="E13" s="497" t="s">
        <v>6202</v>
      </c>
      <c r="F13" s="615" t="s">
        <v>6201</v>
      </c>
      <c r="G13" s="502" t="s">
        <v>302</v>
      </c>
      <c r="H13" s="622" t="s">
        <v>5164</v>
      </c>
      <c r="I13" s="498" t="s">
        <v>6200</v>
      </c>
      <c r="J13" s="502" t="s">
        <v>6199</v>
      </c>
      <c r="K13" s="499" t="s">
        <v>81</v>
      </c>
      <c r="L13" s="499"/>
      <c r="M13" s="584">
        <v>19755.400000000001</v>
      </c>
      <c r="N13" s="584"/>
      <c r="O13" s="584">
        <f t="shared" si="0"/>
        <v>19755.400000000001</v>
      </c>
      <c r="P13" s="584"/>
      <c r="Q13" s="502" t="s">
        <v>3325</v>
      </c>
      <c r="R13" s="502" t="s">
        <v>6162</v>
      </c>
      <c r="S13" s="519"/>
    </row>
    <row r="14" spans="1:19" s="520" customFormat="1" ht="186.75" customHeight="1" x14ac:dyDescent="0.25">
      <c r="A14" s="496">
        <v>6</v>
      </c>
      <c r="B14" s="496">
        <v>1</v>
      </c>
      <c r="C14" s="496">
        <v>4</v>
      </c>
      <c r="D14" s="502">
        <v>2</v>
      </c>
      <c r="E14" s="497" t="s">
        <v>6198</v>
      </c>
      <c r="F14" s="615" t="s">
        <v>6197</v>
      </c>
      <c r="G14" s="502" t="s">
        <v>6196</v>
      </c>
      <c r="H14" s="622" t="s">
        <v>5164</v>
      </c>
      <c r="I14" s="498" t="s">
        <v>1165</v>
      </c>
      <c r="J14" s="502" t="s">
        <v>6195</v>
      </c>
      <c r="K14" s="499" t="s">
        <v>81</v>
      </c>
      <c r="L14" s="499"/>
      <c r="M14" s="584">
        <v>18895.72</v>
      </c>
      <c r="N14" s="584"/>
      <c r="O14" s="584">
        <f t="shared" si="0"/>
        <v>18895.72</v>
      </c>
      <c r="P14" s="584"/>
      <c r="Q14" s="502" t="s">
        <v>3325</v>
      </c>
      <c r="R14" s="502" t="s">
        <v>6162</v>
      </c>
      <c r="S14" s="519"/>
    </row>
    <row r="15" spans="1:19" s="520" customFormat="1" ht="282.75" customHeight="1" x14ac:dyDescent="0.25">
      <c r="A15" s="496">
        <v>7</v>
      </c>
      <c r="B15" s="496">
        <v>1</v>
      </c>
      <c r="C15" s="496">
        <v>4</v>
      </c>
      <c r="D15" s="502">
        <v>2</v>
      </c>
      <c r="E15" s="497" t="s">
        <v>6194</v>
      </c>
      <c r="F15" s="615" t="s">
        <v>6193</v>
      </c>
      <c r="G15" s="502" t="s">
        <v>79</v>
      </c>
      <c r="H15" s="622" t="s">
        <v>5164</v>
      </c>
      <c r="I15" s="498" t="s">
        <v>1882</v>
      </c>
      <c r="J15" s="502" t="s">
        <v>6192</v>
      </c>
      <c r="K15" s="499" t="s">
        <v>52</v>
      </c>
      <c r="L15" s="499"/>
      <c r="M15" s="584">
        <v>25783.1</v>
      </c>
      <c r="N15" s="584"/>
      <c r="O15" s="584">
        <f t="shared" si="0"/>
        <v>25783.1</v>
      </c>
      <c r="P15" s="584"/>
      <c r="Q15" s="502" t="s">
        <v>3325</v>
      </c>
      <c r="R15" s="502" t="s">
        <v>6162</v>
      </c>
      <c r="S15" s="519"/>
    </row>
    <row r="16" spans="1:19" s="500" customFormat="1" ht="210" customHeight="1" x14ac:dyDescent="0.25">
      <c r="A16" s="496">
        <v>8</v>
      </c>
      <c r="B16" s="496">
        <v>1</v>
      </c>
      <c r="C16" s="496">
        <v>4</v>
      </c>
      <c r="D16" s="502">
        <v>2</v>
      </c>
      <c r="E16" s="497" t="s">
        <v>6191</v>
      </c>
      <c r="F16" s="615" t="s">
        <v>6190</v>
      </c>
      <c r="G16" s="502" t="s">
        <v>181</v>
      </c>
      <c r="H16" s="622" t="s">
        <v>5164</v>
      </c>
      <c r="I16" s="498" t="s">
        <v>6189</v>
      </c>
      <c r="J16" s="502" t="s">
        <v>6188</v>
      </c>
      <c r="K16" s="499" t="s">
        <v>81</v>
      </c>
      <c r="L16" s="499"/>
      <c r="M16" s="584">
        <v>18041.64</v>
      </c>
      <c r="N16" s="584"/>
      <c r="O16" s="584">
        <f t="shared" si="0"/>
        <v>18041.64</v>
      </c>
      <c r="P16" s="584"/>
      <c r="Q16" s="502" t="s">
        <v>3325</v>
      </c>
      <c r="R16" s="502" t="s">
        <v>6162</v>
      </c>
      <c r="S16" s="519"/>
    </row>
    <row r="17" spans="1:19" s="500" customFormat="1" ht="87.75" customHeight="1" x14ac:dyDescent="0.25">
      <c r="A17" s="1010">
        <v>9</v>
      </c>
      <c r="B17" s="1010">
        <v>1</v>
      </c>
      <c r="C17" s="1010">
        <v>4</v>
      </c>
      <c r="D17" s="1071">
        <v>2</v>
      </c>
      <c r="E17" s="1556" t="s">
        <v>6187</v>
      </c>
      <c r="F17" s="1558" t="s">
        <v>6186</v>
      </c>
      <c r="G17" s="1071" t="s">
        <v>6185</v>
      </c>
      <c r="H17" s="622" t="s">
        <v>1515</v>
      </c>
      <c r="I17" s="498" t="s">
        <v>1156</v>
      </c>
      <c r="J17" s="1071" t="s">
        <v>6184</v>
      </c>
      <c r="K17" s="1115" t="s">
        <v>124</v>
      </c>
      <c r="L17" s="1115"/>
      <c r="M17" s="1027">
        <v>29829.35</v>
      </c>
      <c r="N17" s="1027"/>
      <c r="O17" s="1027">
        <f t="shared" si="0"/>
        <v>29829.35</v>
      </c>
      <c r="P17" s="1027"/>
      <c r="Q17" s="1071" t="s">
        <v>3325</v>
      </c>
      <c r="R17" s="1071" t="s">
        <v>6162</v>
      </c>
      <c r="S17" s="519"/>
    </row>
    <row r="18" spans="1:19" s="520" customFormat="1" ht="110.25" customHeight="1" x14ac:dyDescent="0.25">
      <c r="A18" s="1012"/>
      <c r="B18" s="1012"/>
      <c r="C18" s="1012"/>
      <c r="D18" s="1073"/>
      <c r="E18" s="1557"/>
      <c r="F18" s="1559"/>
      <c r="G18" s="1073"/>
      <c r="H18" s="502" t="s">
        <v>6183</v>
      </c>
      <c r="I18" s="498" t="s">
        <v>1235</v>
      </c>
      <c r="J18" s="1073"/>
      <c r="K18" s="1117"/>
      <c r="L18" s="1117"/>
      <c r="M18" s="1029"/>
      <c r="N18" s="1029"/>
      <c r="O18" s="1029"/>
      <c r="P18" s="1029"/>
      <c r="Q18" s="1073"/>
      <c r="R18" s="1073"/>
      <c r="S18" s="519"/>
    </row>
    <row r="19" spans="1:19" s="520" customFormat="1" ht="125.25" customHeight="1" x14ac:dyDescent="0.25">
      <c r="A19" s="540">
        <v>10</v>
      </c>
      <c r="B19" s="540">
        <v>1</v>
      </c>
      <c r="C19" s="540">
        <v>4</v>
      </c>
      <c r="D19" s="541">
        <v>5</v>
      </c>
      <c r="E19" s="590" t="s">
        <v>6182</v>
      </c>
      <c r="F19" s="541" t="s">
        <v>6181</v>
      </c>
      <c r="G19" s="541" t="s">
        <v>79</v>
      </c>
      <c r="H19" s="509" t="s">
        <v>5164</v>
      </c>
      <c r="I19" s="509" t="s">
        <v>1126</v>
      </c>
      <c r="J19" s="541" t="s">
        <v>6180</v>
      </c>
      <c r="K19" s="522" t="s">
        <v>81</v>
      </c>
      <c r="L19" s="522"/>
      <c r="M19" s="545">
        <v>24463.5</v>
      </c>
      <c r="N19" s="545"/>
      <c r="O19" s="545">
        <v>20963.5</v>
      </c>
      <c r="P19" s="545"/>
      <c r="Q19" s="541" t="s">
        <v>5106</v>
      </c>
      <c r="R19" s="541" t="s">
        <v>6179</v>
      </c>
      <c r="S19" s="519"/>
    </row>
    <row r="20" spans="1:19" s="520" customFormat="1" ht="226.5" customHeight="1" x14ac:dyDescent="0.25">
      <c r="A20" s="508">
        <v>11</v>
      </c>
      <c r="B20" s="540">
        <v>1</v>
      </c>
      <c r="C20" s="540">
        <v>4</v>
      </c>
      <c r="D20" s="541">
        <v>5</v>
      </c>
      <c r="E20" s="541" t="s">
        <v>6178</v>
      </c>
      <c r="F20" s="578" t="s">
        <v>6177</v>
      </c>
      <c r="G20" s="541" t="s">
        <v>181</v>
      </c>
      <c r="H20" s="509" t="s">
        <v>5164</v>
      </c>
      <c r="I20" s="509" t="s">
        <v>1689</v>
      </c>
      <c r="J20" s="541" t="s">
        <v>6163</v>
      </c>
      <c r="K20" s="522" t="s">
        <v>52</v>
      </c>
      <c r="L20" s="522"/>
      <c r="M20" s="545">
        <v>68541.2</v>
      </c>
      <c r="N20" s="545"/>
      <c r="O20" s="545">
        <v>68541.2</v>
      </c>
      <c r="P20" s="545"/>
      <c r="Q20" s="541" t="s">
        <v>3325</v>
      </c>
      <c r="R20" s="541" t="s">
        <v>6171</v>
      </c>
      <c r="S20" s="519"/>
    </row>
    <row r="21" spans="1:19" s="575" customFormat="1" ht="69.75" customHeight="1" x14ac:dyDescent="0.25">
      <c r="A21" s="1010">
        <v>12</v>
      </c>
      <c r="B21" s="1085">
        <v>1</v>
      </c>
      <c r="C21" s="1085">
        <v>4</v>
      </c>
      <c r="D21" s="1077">
        <v>2</v>
      </c>
      <c r="E21" s="1077" t="s">
        <v>6176</v>
      </c>
      <c r="F21" s="1560" t="s">
        <v>6175</v>
      </c>
      <c r="G21" s="502" t="s">
        <v>5244</v>
      </c>
      <c r="H21" s="498" t="s">
        <v>5164</v>
      </c>
      <c r="I21" s="498" t="s">
        <v>1120</v>
      </c>
      <c r="J21" s="1077" t="s">
        <v>6163</v>
      </c>
      <c r="K21" s="1078" t="s">
        <v>52</v>
      </c>
      <c r="L21" s="1085"/>
      <c r="M21" s="1081">
        <v>20998.2</v>
      </c>
      <c r="N21" s="1081"/>
      <c r="O21" s="1081">
        <v>20998.2</v>
      </c>
      <c r="P21" s="1085"/>
      <c r="Q21" s="1077" t="s">
        <v>3325</v>
      </c>
      <c r="R21" s="1077" t="s">
        <v>6171</v>
      </c>
      <c r="S21" s="738"/>
    </row>
    <row r="22" spans="1:19" s="575" customFormat="1" ht="69" customHeight="1" x14ac:dyDescent="0.25">
      <c r="A22" s="1012"/>
      <c r="B22" s="1085"/>
      <c r="C22" s="1085"/>
      <c r="D22" s="1077"/>
      <c r="E22" s="1077"/>
      <c r="F22" s="1560"/>
      <c r="G22" s="502" t="s">
        <v>231</v>
      </c>
      <c r="H22" s="502" t="s">
        <v>5997</v>
      </c>
      <c r="I22" s="498" t="s">
        <v>210</v>
      </c>
      <c r="J22" s="1077"/>
      <c r="K22" s="1078"/>
      <c r="L22" s="1085"/>
      <c r="M22" s="1081"/>
      <c r="N22" s="1081"/>
      <c r="O22" s="1081"/>
      <c r="P22" s="1085"/>
      <c r="Q22" s="1077"/>
      <c r="R22" s="1077"/>
      <c r="S22" s="738"/>
    </row>
    <row r="23" spans="1:19" s="520" customFormat="1" ht="118.5" customHeight="1" x14ac:dyDescent="0.25">
      <c r="A23" s="963">
        <v>13</v>
      </c>
      <c r="B23" s="958">
        <v>1</v>
      </c>
      <c r="C23" s="958">
        <v>4</v>
      </c>
      <c r="D23" s="969">
        <v>5</v>
      </c>
      <c r="E23" s="969" t="s">
        <v>6174</v>
      </c>
      <c r="F23" s="1128" t="s">
        <v>6173</v>
      </c>
      <c r="G23" s="842" t="s">
        <v>181</v>
      </c>
      <c r="H23" s="842" t="s">
        <v>5164</v>
      </c>
      <c r="I23" s="876" t="s">
        <v>444</v>
      </c>
      <c r="J23" s="969" t="s">
        <v>6172</v>
      </c>
      <c r="K23" s="980"/>
      <c r="L23" s="958" t="s">
        <v>52</v>
      </c>
      <c r="M23" s="1049"/>
      <c r="N23" s="1049">
        <v>83400</v>
      </c>
      <c r="O23" s="1049"/>
      <c r="P23" s="1049">
        <v>83400</v>
      </c>
      <c r="Q23" s="964" t="s">
        <v>3325</v>
      </c>
      <c r="R23" s="964" t="s">
        <v>6171</v>
      </c>
      <c r="S23" s="519"/>
    </row>
    <row r="24" spans="1:19" s="520" customFormat="1" ht="105.75" customHeight="1" x14ac:dyDescent="0.25">
      <c r="A24" s="963"/>
      <c r="B24" s="1059"/>
      <c r="C24" s="1059"/>
      <c r="D24" s="971"/>
      <c r="E24" s="971"/>
      <c r="F24" s="1157"/>
      <c r="G24" s="842" t="s">
        <v>231</v>
      </c>
      <c r="H24" s="842" t="s">
        <v>5997</v>
      </c>
      <c r="I24" s="876" t="s">
        <v>210</v>
      </c>
      <c r="J24" s="971"/>
      <c r="K24" s="980"/>
      <c r="L24" s="1059"/>
      <c r="M24" s="1051"/>
      <c r="N24" s="1051"/>
      <c r="O24" s="1051"/>
      <c r="P24" s="1051"/>
      <c r="Q24" s="964"/>
      <c r="R24" s="964"/>
      <c r="S24" s="519"/>
    </row>
    <row r="25" spans="1:19" s="520" customFormat="1" ht="140.25" customHeight="1" x14ac:dyDescent="0.25">
      <c r="A25" s="841">
        <v>14</v>
      </c>
      <c r="B25" s="841">
        <v>1</v>
      </c>
      <c r="C25" s="841">
        <v>4</v>
      </c>
      <c r="D25" s="842">
        <v>2</v>
      </c>
      <c r="E25" s="842" t="s">
        <v>6170</v>
      </c>
      <c r="F25" s="856" t="s">
        <v>6169</v>
      </c>
      <c r="G25" s="842" t="s">
        <v>181</v>
      </c>
      <c r="H25" s="842" t="s">
        <v>5164</v>
      </c>
      <c r="I25" s="876" t="s">
        <v>1972</v>
      </c>
      <c r="J25" s="842" t="s">
        <v>6168</v>
      </c>
      <c r="K25" s="850"/>
      <c r="L25" s="841" t="s">
        <v>379</v>
      </c>
      <c r="M25" s="851"/>
      <c r="N25" s="851">
        <v>76500</v>
      </c>
      <c r="O25" s="851"/>
      <c r="P25" s="851">
        <v>76500</v>
      </c>
      <c r="Q25" s="842" t="s">
        <v>3325</v>
      </c>
      <c r="R25" s="842" t="s">
        <v>6162</v>
      </c>
      <c r="S25" s="519"/>
    </row>
    <row r="26" spans="1:19" s="520" customFormat="1" ht="140.25" customHeight="1" x14ac:dyDescent="0.25">
      <c r="A26" s="958">
        <v>15</v>
      </c>
      <c r="B26" s="958">
        <v>1</v>
      </c>
      <c r="C26" s="958">
        <v>4</v>
      </c>
      <c r="D26" s="969">
        <v>2</v>
      </c>
      <c r="E26" s="969" t="s">
        <v>6167</v>
      </c>
      <c r="F26" s="1128" t="s">
        <v>6166</v>
      </c>
      <c r="G26" s="541" t="s">
        <v>79</v>
      </c>
      <c r="H26" s="541" t="s">
        <v>5164</v>
      </c>
      <c r="I26" s="509" t="s">
        <v>1126</v>
      </c>
      <c r="J26" s="969" t="s">
        <v>6163</v>
      </c>
      <c r="K26" s="969"/>
      <c r="L26" s="958" t="s">
        <v>124</v>
      </c>
      <c r="M26" s="969"/>
      <c r="N26" s="1166">
        <v>24533</v>
      </c>
      <c r="O26" s="1166"/>
      <c r="P26" s="1166">
        <v>24533</v>
      </c>
      <c r="Q26" s="969" t="s">
        <v>3325</v>
      </c>
      <c r="R26" s="969" t="s">
        <v>6162</v>
      </c>
      <c r="S26" s="519"/>
    </row>
    <row r="27" spans="1:19" s="520" customFormat="1" ht="108" customHeight="1" x14ac:dyDescent="0.25">
      <c r="A27" s="1059"/>
      <c r="B27" s="1059"/>
      <c r="C27" s="1059"/>
      <c r="D27" s="971"/>
      <c r="E27" s="971"/>
      <c r="F27" s="1157"/>
      <c r="G27" s="541" t="s">
        <v>231</v>
      </c>
      <c r="H27" s="541" t="s">
        <v>5997</v>
      </c>
      <c r="I27" s="509" t="s">
        <v>210</v>
      </c>
      <c r="J27" s="971"/>
      <c r="K27" s="971"/>
      <c r="L27" s="1059"/>
      <c r="M27" s="971"/>
      <c r="N27" s="1168"/>
      <c r="O27" s="1168"/>
      <c r="P27" s="1168"/>
      <c r="Q27" s="971"/>
      <c r="R27" s="971"/>
      <c r="S27" s="519"/>
    </row>
    <row r="28" spans="1:19" s="520" customFormat="1" ht="140.25" customHeight="1" x14ac:dyDescent="0.25">
      <c r="A28" s="841">
        <v>16</v>
      </c>
      <c r="B28" s="841">
        <v>1</v>
      </c>
      <c r="C28" s="841">
        <v>4</v>
      </c>
      <c r="D28" s="842">
        <v>2</v>
      </c>
      <c r="E28" s="842" t="s">
        <v>6165</v>
      </c>
      <c r="F28" s="856" t="s">
        <v>6164</v>
      </c>
      <c r="G28" s="842" t="s">
        <v>79</v>
      </c>
      <c r="H28" s="842" t="s">
        <v>5164</v>
      </c>
      <c r="I28" s="876" t="s">
        <v>3358</v>
      </c>
      <c r="J28" s="841" t="s">
        <v>6163</v>
      </c>
      <c r="K28" s="866"/>
      <c r="L28" s="841" t="s">
        <v>52</v>
      </c>
      <c r="M28" s="866"/>
      <c r="N28" s="851">
        <v>18910.310000000001</v>
      </c>
      <c r="O28" s="851"/>
      <c r="P28" s="851">
        <v>18910.310000000001</v>
      </c>
      <c r="Q28" s="842" t="s">
        <v>3325</v>
      </c>
      <c r="R28" s="842" t="s">
        <v>6162</v>
      </c>
      <c r="S28" s="519"/>
    </row>
    <row r="29" spans="1:19" s="520" customFormat="1" ht="113.25" customHeight="1" x14ac:dyDescent="0.25">
      <c r="A29" s="840">
        <v>17</v>
      </c>
      <c r="B29" s="543">
        <v>1</v>
      </c>
      <c r="C29" s="542">
        <v>4</v>
      </c>
      <c r="D29" s="543">
        <v>5</v>
      </c>
      <c r="E29" s="685" t="s">
        <v>6161</v>
      </c>
      <c r="F29" s="689" t="s">
        <v>6160</v>
      </c>
      <c r="G29" s="690" t="s">
        <v>5610</v>
      </c>
      <c r="H29" s="563" t="s">
        <v>2092</v>
      </c>
      <c r="I29" s="524" t="s">
        <v>1235</v>
      </c>
      <c r="J29" s="542" t="s">
        <v>6159</v>
      </c>
      <c r="K29" s="523"/>
      <c r="L29" s="737" t="s">
        <v>81</v>
      </c>
      <c r="M29" s="546"/>
      <c r="N29" s="691">
        <v>56000</v>
      </c>
      <c r="O29" s="546"/>
      <c r="P29" s="691">
        <v>50000</v>
      </c>
      <c r="Q29" s="563" t="s">
        <v>6158</v>
      </c>
      <c r="R29" s="563" t="s">
        <v>6157</v>
      </c>
    </row>
    <row r="30" spans="1:19" s="493" customFormat="1" ht="53.25" customHeight="1" x14ac:dyDescent="0.25">
      <c r="A30" s="974">
        <v>18</v>
      </c>
      <c r="B30" s="974">
        <v>1</v>
      </c>
      <c r="C30" s="975">
        <v>4</v>
      </c>
      <c r="D30" s="974">
        <v>5</v>
      </c>
      <c r="E30" s="1534" t="s">
        <v>6156</v>
      </c>
      <c r="F30" s="1563" t="s">
        <v>6155</v>
      </c>
      <c r="G30" s="1563" t="s">
        <v>79</v>
      </c>
      <c r="H30" s="564" t="s">
        <v>1145</v>
      </c>
      <c r="I30" s="643" t="s">
        <v>39</v>
      </c>
      <c r="J30" s="964" t="s">
        <v>6154</v>
      </c>
      <c r="K30" s="983"/>
      <c r="L30" s="1565" t="s">
        <v>127</v>
      </c>
      <c r="M30" s="984"/>
      <c r="N30" s="1561">
        <v>51795.92</v>
      </c>
      <c r="O30" s="984"/>
      <c r="P30" s="1561">
        <v>40885</v>
      </c>
      <c r="Q30" s="1563" t="s">
        <v>6153</v>
      </c>
      <c r="R30" s="1563" t="s">
        <v>6152</v>
      </c>
    </row>
    <row r="31" spans="1:19" s="493" customFormat="1" ht="60" customHeight="1" x14ac:dyDescent="0.25">
      <c r="A31" s="974"/>
      <c r="B31" s="974"/>
      <c r="C31" s="975"/>
      <c r="D31" s="974"/>
      <c r="E31" s="1534"/>
      <c r="F31" s="1564"/>
      <c r="G31" s="1564"/>
      <c r="H31" s="564" t="s">
        <v>165</v>
      </c>
      <c r="I31" s="643" t="s">
        <v>1126</v>
      </c>
      <c r="J31" s="964"/>
      <c r="K31" s="983"/>
      <c r="L31" s="983"/>
      <c r="M31" s="984"/>
      <c r="N31" s="1562"/>
      <c r="O31" s="984"/>
      <c r="P31" s="1562"/>
      <c r="Q31" s="1564"/>
      <c r="R31" s="1564"/>
    </row>
    <row r="32" spans="1:19" s="640" customFormat="1" ht="50.25" customHeight="1" x14ac:dyDescent="0.2">
      <c r="A32" s="958">
        <v>19</v>
      </c>
      <c r="B32" s="958">
        <v>1</v>
      </c>
      <c r="C32" s="958">
        <v>4</v>
      </c>
      <c r="D32" s="969">
        <v>5</v>
      </c>
      <c r="E32" s="1030" t="s">
        <v>6151</v>
      </c>
      <c r="F32" s="969" t="s">
        <v>6150</v>
      </c>
      <c r="G32" s="969" t="s">
        <v>621</v>
      </c>
      <c r="H32" s="678" t="s">
        <v>1140</v>
      </c>
      <c r="I32" s="678">
        <v>1</v>
      </c>
      <c r="J32" s="969" t="s">
        <v>6149</v>
      </c>
      <c r="K32" s="1295"/>
      <c r="L32" s="1295" t="s">
        <v>127</v>
      </c>
      <c r="M32" s="1568"/>
      <c r="N32" s="1561">
        <v>30488.65</v>
      </c>
      <c r="O32" s="1298"/>
      <c r="P32" s="1561">
        <v>28051.87</v>
      </c>
      <c r="Q32" s="1563" t="s">
        <v>6148</v>
      </c>
      <c r="R32" s="1563" t="s">
        <v>6147</v>
      </c>
    </row>
    <row r="33" spans="1:19" s="640" customFormat="1" ht="65.25" customHeight="1" x14ac:dyDescent="0.2">
      <c r="A33" s="959"/>
      <c r="B33" s="959"/>
      <c r="C33" s="959"/>
      <c r="D33" s="970"/>
      <c r="E33" s="1031"/>
      <c r="F33" s="970"/>
      <c r="G33" s="970"/>
      <c r="H33" s="678" t="s">
        <v>5591</v>
      </c>
      <c r="I33" s="678">
        <v>30</v>
      </c>
      <c r="J33" s="970"/>
      <c r="K33" s="1296"/>
      <c r="L33" s="1296"/>
      <c r="M33" s="1569"/>
      <c r="N33" s="1566"/>
      <c r="O33" s="1299"/>
      <c r="P33" s="1566"/>
      <c r="Q33" s="1567"/>
      <c r="R33" s="1567"/>
    </row>
    <row r="34" spans="1:19" s="640" customFormat="1" ht="60" customHeight="1" x14ac:dyDescent="0.2">
      <c r="A34" s="959"/>
      <c r="B34" s="959"/>
      <c r="C34" s="959"/>
      <c r="D34" s="970"/>
      <c r="E34" s="1031"/>
      <c r="F34" s="970"/>
      <c r="G34" s="964" t="s">
        <v>400</v>
      </c>
      <c r="H34" s="678" t="s">
        <v>118</v>
      </c>
      <c r="I34" s="678">
        <v>1</v>
      </c>
      <c r="J34" s="970"/>
      <c r="K34" s="1296"/>
      <c r="L34" s="1296"/>
      <c r="M34" s="1569"/>
      <c r="N34" s="1566"/>
      <c r="O34" s="1299"/>
      <c r="P34" s="1566"/>
      <c r="Q34" s="1567"/>
      <c r="R34" s="1567"/>
    </row>
    <row r="35" spans="1:19" s="640" customFormat="1" ht="72.75" customHeight="1" x14ac:dyDescent="0.2">
      <c r="A35" s="1059"/>
      <c r="B35" s="1059"/>
      <c r="C35" s="1059"/>
      <c r="D35" s="971"/>
      <c r="E35" s="1458"/>
      <c r="F35" s="971"/>
      <c r="G35" s="964"/>
      <c r="H35" s="678" t="s">
        <v>183</v>
      </c>
      <c r="I35" s="678">
        <v>30</v>
      </c>
      <c r="J35" s="971"/>
      <c r="K35" s="1297"/>
      <c r="L35" s="1297"/>
      <c r="M35" s="1570"/>
      <c r="N35" s="1562"/>
      <c r="O35" s="1300"/>
      <c r="P35" s="1562"/>
      <c r="Q35" s="1564"/>
      <c r="R35" s="1564"/>
    </row>
    <row r="36" spans="1:19" s="493" customFormat="1" ht="102" customHeight="1" x14ac:dyDescent="0.25">
      <c r="A36" s="958">
        <v>20</v>
      </c>
      <c r="B36" s="958">
        <v>1</v>
      </c>
      <c r="C36" s="958">
        <v>4</v>
      </c>
      <c r="D36" s="969">
        <v>5</v>
      </c>
      <c r="E36" s="1030" t="s">
        <v>6146</v>
      </c>
      <c r="F36" s="969" t="s">
        <v>6145</v>
      </c>
      <c r="G36" s="969" t="s">
        <v>181</v>
      </c>
      <c r="H36" s="678" t="s">
        <v>118</v>
      </c>
      <c r="I36" s="678">
        <v>1</v>
      </c>
      <c r="J36" s="969" t="s">
        <v>6144</v>
      </c>
      <c r="K36" s="1295"/>
      <c r="L36" s="1295" t="s">
        <v>127</v>
      </c>
      <c r="M36" s="1568"/>
      <c r="N36" s="1298">
        <v>60000</v>
      </c>
      <c r="O36" s="1298"/>
      <c r="P36" s="1298">
        <v>60000</v>
      </c>
      <c r="Q36" s="1563" t="s">
        <v>6143</v>
      </c>
      <c r="R36" s="1563" t="s">
        <v>6142</v>
      </c>
    </row>
    <row r="37" spans="1:19" s="493" customFormat="1" ht="128.25" customHeight="1" x14ac:dyDescent="0.25">
      <c r="A37" s="1059"/>
      <c r="B37" s="1059"/>
      <c r="C37" s="1059"/>
      <c r="D37" s="971"/>
      <c r="E37" s="1458"/>
      <c r="F37" s="971"/>
      <c r="G37" s="971"/>
      <c r="H37" s="678" t="s">
        <v>165</v>
      </c>
      <c r="I37" s="678">
        <v>25</v>
      </c>
      <c r="J37" s="971"/>
      <c r="K37" s="1297"/>
      <c r="L37" s="1297"/>
      <c r="M37" s="1570"/>
      <c r="N37" s="1300"/>
      <c r="O37" s="1300"/>
      <c r="P37" s="1300"/>
      <c r="Q37" s="1564"/>
      <c r="R37" s="1564"/>
    </row>
    <row r="38" spans="1:19" s="520" customFormat="1" ht="60" customHeight="1" x14ac:dyDescent="0.25">
      <c r="A38" s="963">
        <v>21</v>
      </c>
      <c r="B38" s="963">
        <v>1</v>
      </c>
      <c r="C38" s="964">
        <v>4</v>
      </c>
      <c r="D38" s="963">
        <v>5</v>
      </c>
      <c r="E38" s="964" t="s">
        <v>6141</v>
      </c>
      <c r="F38" s="1119" t="s">
        <v>6140</v>
      </c>
      <c r="G38" s="964" t="s">
        <v>1077</v>
      </c>
      <c r="H38" s="969" t="s">
        <v>6137</v>
      </c>
      <c r="I38" s="1190" t="s">
        <v>444</v>
      </c>
      <c r="J38" s="969" t="s">
        <v>6135</v>
      </c>
      <c r="K38" s="980"/>
      <c r="L38" s="980" t="s">
        <v>101</v>
      </c>
      <c r="M38" s="981"/>
      <c r="N38" s="981">
        <v>3000</v>
      </c>
      <c r="O38" s="981"/>
      <c r="P38" s="981">
        <v>3000</v>
      </c>
      <c r="Q38" s="964" t="s">
        <v>3325</v>
      </c>
      <c r="R38" s="964" t="s">
        <v>6134</v>
      </c>
      <c r="S38" s="519"/>
    </row>
    <row r="39" spans="1:19" s="520" customFormat="1" ht="64.5" customHeight="1" x14ac:dyDescent="0.25">
      <c r="A39" s="963"/>
      <c r="B39" s="963"/>
      <c r="C39" s="964"/>
      <c r="D39" s="963"/>
      <c r="E39" s="964"/>
      <c r="F39" s="1119"/>
      <c r="G39" s="964"/>
      <c r="H39" s="971"/>
      <c r="I39" s="1191"/>
      <c r="J39" s="970"/>
      <c r="K39" s="980"/>
      <c r="L39" s="980"/>
      <c r="M39" s="981"/>
      <c r="N39" s="981"/>
      <c r="O39" s="981"/>
      <c r="P39" s="981"/>
      <c r="Q39" s="964"/>
      <c r="R39" s="964"/>
      <c r="S39" s="519"/>
    </row>
    <row r="40" spans="1:19" s="520" customFormat="1" ht="140.25" customHeight="1" x14ac:dyDescent="0.25">
      <c r="A40" s="963">
        <v>22</v>
      </c>
      <c r="B40" s="963">
        <v>1</v>
      </c>
      <c r="C40" s="964">
        <v>4</v>
      </c>
      <c r="D40" s="963">
        <v>2</v>
      </c>
      <c r="E40" s="1261" t="s">
        <v>6139</v>
      </c>
      <c r="F40" s="1119" t="s">
        <v>6138</v>
      </c>
      <c r="G40" s="964" t="s">
        <v>181</v>
      </c>
      <c r="H40" s="969" t="s">
        <v>6137</v>
      </c>
      <c r="I40" s="1190" t="s">
        <v>6136</v>
      </c>
      <c r="J40" s="969" t="s">
        <v>6135</v>
      </c>
      <c r="K40" s="980"/>
      <c r="L40" s="980" t="s">
        <v>463</v>
      </c>
      <c r="M40" s="981"/>
      <c r="N40" s="981">
        <v>8550</v>
      </c>
      <c r="O40" s="981"/>
      <c r="P40" s="981">
        <v>8550</v>
      </c>
      <c r="Q40" s="964" t="s">
        <v>3325</v>
      </c>
      <c r="R40" s="964" t="s">
        <v>6134</v>
      </c>
      <c r="S40" s="519"/>
    </row>
    <row r="41" spans="1:19" s="520" customFormat="1" ht="140.25" customHeight="1" x14ac:dyDescent="0.25">
      <c r="A41" s="963"/>
      <c r="B41" s="963"/>
      <c r="C41" s="964"/>
      <c r="D41" s="963"/>
      <c r="E41" s="1263"/>
      <c r="F41" s="1119"/>
      <c r="G41" s="964"/>
      <c r="H41" s="971"/>
      <c r="I41" s="1191"/>
      <c r="J41" s="971"/>
      <c r="K41" s="980"/>
      <c r="L41" s="980"/>
      <c r="M41" s="981"/>
      <c r="N41" s="981"/>
      <c r="O41" s="981"/>
      <c r="P41" s="981"/>
      <c r="Q41" s="964"/>
      <c r="R41" s="964"/>
      <c r="S41" s="519"/>
    </row>
    <row r="44" spans="1:19" x14ac:dyDescent="0.25">
      <c r="L44" s="521"/>
      <c r="M44" s="1110" t="s">
        <v>262</v>
      </c>
      <c r="N44" s="1110"/>
      <c r="O44" s="1109" t="s">
        <v>263</v>
      </c>
      <c r="P44" s="1271"/>
    </row>
    <row r="45" spans="1:19" x14ac:dyDescent="0.25">
      <c r="L45" s="521"/>
      <c r="M45" s="644" t="s">
        <v>264</v>
      </c>
      <c r="N45" s="574" t="s">
        <v>265</v>
      </c>
      <c r="O45" s="572" t="s">
        <v>264</v>
      </c>
      <c r="P45" s="558" t="s">
        <v>265</v>
      </c>
    </row>
    <row r="46" spans="1:19" x14ac:dyDescent="0.25">
      <c r="M46" s="539">
        <v>17</v>
      </c>
      <c r="N46" s="538">
        <v>560424.36</v>
      </c>
      <c r="O46" s="537">
        <v>5</v>
      </c>
      <c r="P46" s="538">
        <v>199900.37</v>
      </c>
    </row>
  </sheetData>
  <mergeCells count="192">
    <mergeCell ref="A40:A41"/>
    <mergeCell ref="B40:B41"/>
    <mergeCell ref="C40:C41"/>
    <mergeCell ref="D40:D41"/>
    <mergeCell ref="E40:E41"/>
    <mergeCell ref="F40:F41"/>
    <mergeCell ref="G40:G41"/>
    <mergeCell ref="H40:H41"/>
    <mergeCell ref="I40:I41"/>
    <mergeCell ref="P40:P41"/>
    <mergeCell ref="Q40:Q41"/>
    <mergeCell ref="R40:R41"/>
    <mergeCell ref="M44:N44"/>
    <mergeCell ref="O44:P44"/>
    <mergeCell ref="J40:J41"/>
    <mergeCell ref="K40:K41"/>
    <mergeCell ref="L40:L41"/>
    <mergeCell ref="M40:M41"/>
    <mergeCell ref="N40:N41"/>
    <mergeCell ref="O40:O41"/>
    <mergeCell ref="O36:O37"/>
    <mergeCell ref="P36:P37"/>
    <mergeCell ref="Q36:Q37"/>
    <mergeCell ref="R36:R37"/>
    <mergeCell ref="L36:L37"/>
    <mergeCell ref="K38:K39"/>
    <mergeCell ref="L38:L39"/>
    <mergeCell ref="N38:N39"/>
    <mergeCell ref="O38:O39"/>
    <mergeCell ref="P38:P39"/>
    <mergeCell ref="M36:M37"/>
    <mergeCell ref="N36:N37"/>
    <mergeCell ref="Q38:Q39"/>
    <mergeCell ref="R38:R39"/>
    <mergeCell ref="A38:A39"/>
    <mergeCell ref="B38:B39"/>
    <mergeCell ref="C38:C39"/>
    <mergeCell ref="D38:D39"/>
    <mergeCell ref="E38:E39"/>
    <mergeCell ref="F38:F39"/>
    <mergeCell ref="G36:G37"/>
    <mergeCell ref="A36:A37"/>
    <mergeCell ref="B36:B37"/>
    <mergeCell ref="C36:C37"/>
    <mergeCell ref="D36:D37"/>
    <mergeCell ref="E36:E37"/>
    <mergeCell ref="F36:F37"/>
    <mergeCell ref="G38:G39"/>
    <mergeCell ref="J36:J37"/>
    <mergeCell ref="K36:K37"/>
    <mergeCell ref="M38:M39"/>
    <mergeCell ref="C30:C31"/>
    <mergeCell ref="D30:D31"/>
    <mergeCell ref="E30:E31"/>
    <mergeCell ref="F30:F31"/>
    <mergeCell ref="G30:G31"/>
    <mergeCell ref="J32:J35"/>
    <mergeCell ref="K32:K35"/>
    <mergeCell ref="L32:L35"/>
    <mergeCell ref="C32:C35"/>
    <mergeCell ref="D32:D35"/>
    <mergeCell ref="E32:E35"/>
    <mergeCell ref="F32:F35"/>
    <mergeCell ref="G32:G33"/>
    <mergeCell ref="H38:H39"/>
    <mergeCell ref="I38:I39"/>
    <mergeCell ref="J38:J39"/>
    <mergeCell ref="A30:A31"/>
    <mergeCell ref="B30:B31"/>
    <mergeCell ref="P32:P35"/>
    <mergeCell ref="Q32:Q35"/>
    <mergeCell ref="R32:R35"/>
    <mergeCell ref="G34:G35"/>
    <mergeCell ref="M32:M35"/>
    <mergeCell ref="N32:N35"/>
    <mergeCell ref="O32:O35"/>
    <mergeCell ref="J30:J31"/>
    <mergeCell ref="K30:K31"/>
    <mergeCell ref="A32:A35"/>
    <mergeCell ref="B32:B35"/>
    <mergeCell ref="B26:B27"/>
    <mergeCell ref="C26:C27"/>
    <mergeCell ref="D26:D27"/>
    <mergeCell ref="E26:E27"/>
    <mergeCell ref="F26:F27"/>
    <mergeCell ref="J26:J27"/>
    <mergeCell ref="P30:P31"/>
    <mergeCell ref="Q30:Q31"/>
    <mergeCell ref="R30:R31"/>
    <mergeCell ref="L30:L31"/>
    <mergeCell ref="M30:M31"/>
    <mergeCell ref="N30:N31"/>
    <mergeCell ref="O30:O31"/>
    <mergeCell ref="K26:K27"/>
    <mergeCell ref="L26:L27"/>
    <mergeCell ref="M26:M27"/>
    <mergeCell ref="N26:N27"/>
    <mergeCell ref="O26:O27"/>
    <mergeCell ref="P26:P27"/>
    <mergeCell ref="N21:N22"/>
    <mergeCell ref="O21:O22"/>
    <mergeCell ref="P21:P22"/>
    <mergeCell ref="Q21:Q22"/>
    <mergeCell ref="R21:R22"/>
    <mergeCell ref="J21:J22"/>
    <mergeCell ref="Q26:Q27"/>
    <mergeCell ref="R26:R27"/>
    <mergeCell ref="A23:A24"/>
    <mergeCell ref="B23:B24"/>
    <mergeCell ref="C23:C24"/>
    <mergeCell ref="D23:D24"/>
    <mergeCell ref="E23:E24"/>
    <mergeCell ref="F23:F24"/>
    <mergeCell ref="J23:J24"/>
    <mergeCell ref="K23:K24"/>
    <mergeCell ref="L23:L24"/>
    <mergeCell ref="M23:M24"/>
    <mergeCell ref="N23:N24"/>
    <mergeCell ref="O23:O24"/>
    <mergeCell ref="P23:P24"/>
    <mergeCell ref="Q23:Q24"/>
    <mergeCell ref="R23:R24"/>
    <mergeCell ref="A26:A27"/>
    <mergeCell ref="A21:A22"/>
    <mergeCell ref="B21:B22"/>
    <mergeCell ref="C21:C22"/>
    <mergeCell ref="D21:D22"/>
    <mergeCell ref="E21:E22"/>
    <mergeCell ref="F21:F22"/>
    <mergeCell ref="K21:K22"/>
    <mergeCell ref="L21:L22"/>
    <mergeCell ref="M21:M22"/>
    <mergeCell ref="O9:O10"/>
    <mergeCell ref="P9:P10"/>
    <mergeCell ref="Q9:Q10"/>
    <mergeCell ref="R9:R10"/>
    <mergeCell ref="A17:A18"/>
    <mergeCell ref="B17:B18"/>
    <mergeCell ref="C17:C18"/>
    <mergeCell ref="D17:D18"/>
    <mergeCell ref="E17:E18"/>
    <mergeCell ref="F17:F18"/>
    <mergeCell ref="G17:G18"/>
    <mergeCell ref="J17:J18"/>
    <mergeCell ref="K17:K18"/>
    <mergeCell ref="L17:L18"/>
    <mergeCell ref="M17:M18"/>
    <mergeCell ref="N17:N18"/>
    <mergeCell ref="O17:O18"/>
    <mergeCell ref="P17:P18"/>
    <mergeCell ref="Q17:Q18"/>
    <mergeCell ref="R17:R18"/>
    <mergeCell ref="A9:A10"/>
    <mergeCell ref="B9:B10"/>
    <mergeCell ref="C9:C10"/>
    <mergeCell ref="D9:D10"/>
    <mergeCell ref="E9:E10"/>
    <mergeCell ref="F9:F10"/>
    <mergeCell ref="J9:J10"/>
    <mergeCell ref="K9:K10"/>
    <mergeCell ref="L9:L10"/>
    <mergeCell ref="K4:L4"/>
    <mergeCell ref="M4:N4"/>
    <mergeCell ref="G4:G5"/>
    <mergeCell ref="H4:I4"/>
    <mergeCell ref="J4:J5"/>
    <mergeCell ref="M9:M10"/>
    <mergeCell ref="N9:N10"/>
    <mergeCell ref="O4:P4"/>
    <mergeCell ref="Q4:Q5"/>
    <mergeCell ref="R4:R5"/>
    <mergeCell ref="A7:A8"/>
    <mergeCell ref="B7:B8"/>
    <mergeCell ref="C7:C8"/>
    <mergeCell ref="D7:D8"/>
    <mergeCell ref="E7:E8"/>
    <mergeCell ref="F7:F8"/>
    <mergeCell ref="J7:J8"/>
    <mergeCell ref="K7:K8"/>
    <mergeCell ref="L7:L8"/>
    <mergeCell ref="M7:M8"/>
    <mergeCell ref="N7:N8"/>
    <mergeCell ref="O7:O8"/>
    <mergeCell ref="P7:P8"/>
    <mergeCell ref="Q7:Q8"/>
    <mergeCell ref="R7:R8"/>
    <mergeCell ref="A4:A5"/>
    <mergeCell ref="B4:B5"/>
    <mergeCell ref="C4:C5"/>
    <mergeCell ref="D4:D5"/>
    <mergeCell ref="E4:E5"/>
    <mergeCell ref="F4:F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S22"/>
  <sheetViews>
    <sheetView zoomScale="60" zoomScaleNormal="60" workbookViewId="0">
      <selection activeCell="F9" sqref="F9"/>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29.71093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6370</v>
      </c>
      <c r="M2" s="505"/>
      <c r="N2" s="505"/>
      <c r="O2" s="505"/>
      <c r="P2" s="505"/>
    </row>
    <row r="3" spans="1:19" x14ac:dyDescent="0.25">
      <c r="M3" s="505"/>
      <c r="N3" s="505"/>
      <c r="O3" s="505"/>
      <c r="P3" s="505"/>
    </row>
    <row r="4" spans="1:19" s="507" customFormat="1" ht="47.25" customHeight="1" x14ac:dyDescent="0.25">
      <c r="A4" s="1428" t="s">
        <v>0</v>
      </c>
      <c r="B4" s="1430" t="s">
        <v>1</v>
      </c>
      <c r="C4" s="1430" t="s">
        <v>2</v>
      </c>
      <c r="D4" s="1430" t="s">
        <v>3</v>
      </c>
      <c r="E4" s="1428" t="s">
        <v>4</v>
      </c>
      <c r="F4" s="1428" t="s">
        <v>5</v>
      </c>
      <c r="G4" s="1428" t="s">
        <v>6</v>
      </c>
      <c r="H4" s="1432" t="s">
        <v>7</v>
      </c>
      <c r="I4" s="1432"/>
      <c r="J4" s="1428" t="s">
        <v>8</v>
      </c>
      <c r="K4" s="1433" t="s">
        <v>9</v>
      </c>
      <c r="L4" s="1434"/>
      <c r="M4" s="1427" t="s">
        <v>10</v>
      </c>
      <c r="N4" s="1427"/>
      <c r="O4" s="1427" t="s">
        <v>11</v>
      </c>
      <c r="P4" s="1427"/>
      <c r="Q4" s="1428" t="s">
        <v>12</v>
      </c>
      <c r="R4" s="1430" t="s">
        <v>13</v>
      </c>
      <c r="S4" s="506"/>
    </row>
    <row r="5" spans="1:19" s="507" customFormat="1" ht="35.25" customHeight="1" x14ac:dyDescent="0.2">
      <c r="A5" s="1429"/>
      <c r="B5" s="1431"/>
      <c r="C5" s="1431"/>
      <c r="D5" s="1431"/>
      <c r="E5" s="1429"/>
      <c r="F5" s="1429"/>
      <c r="G5" s="1429"/>
      <c r="H5" s="559" t="s">
        <v>14</v>
      </c>
      <c r="I5" s="559" t="s">
        <v>15</v>
      </c>
      <c r="J5" s="1429"/>
      <c r="K5" s="560">
        <v>2018</v>
      </c>
      <c r="L5" s="560">
        <v>2019</v>
      </c>
      <c r="M5" s="561">
        <v>2018</v>
      </c>
      <c r="N5" s="561">
        <v>2019</v>
      </c>
      <c r="O5" s="561">
        <v>2018</v>
      </c>
      <c r="P5" s="561">
        <v>2019</v>
      </c>
      <c r="Q5" s="1429"/>
      <c r="R5" s="1431"/>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47" customHeight="1" x14ac:dyDescent="0.25">
      <c r="A7" s="541">
        <v>1</v>
      </c>
      <c r="B7" s="540">
        <v>1.2</v>
      </c>
      <c r="C7" s="540">
        <v>4</v>
      </c>
      <c r="D7" s="540">
        <v>2</v>
      </c>
      <c r="E7" s="541" t="s">
        <v>6247</v>
      </c>
      <c r="F7" s="541" t="s">
        <v>6246</v>
      </c>
      <c r="G7" s="540" t="s">
        <v>6245</v>
      </c>
      <c r="H7" s="646" t="s">
        <v>6227</v>
      </c>
      <c r="I7" s="740">
        <v>200</v>
      </c>
      <c r="J7" s="541" t="s">
        <v>6244</v>
      </c>
      <c r="K7" s="540" t="s">
        <v>52</v>
      </c>
      <c r="L7" s="633"/>
      <c r="M7" s="545">
        <v>14169.6</v>
      </c>
      <c r="N7" s="633"/>
      <c r="O7" s="545">
        <v>14169.6</v>
      </c>
      <c r="P7" s="633"/>
      <c r="Q7" s="541" t="s">
        <v>2960</v>
      </c>
      <c r="R7" s="541" t="s">
        <v>6215</v>
      </c>
      <c r="S7" s="519"/>
    </row>
    <row r="8" spans="1:19" s="520" customFormat="1" ht="174.75" customHeight="1" x14ac:dyDescent="0.25">
      <c r="A8" s="540">
        <v>2</v>
      </c>
      <c r="B8" s="540">
        <v>1</v>
      </c>
      <c r="C8" s="540">
        <v>4</v>
      </c>
      <c r="D8" s="541">
        <v>2</v>
      </c>
      <c r="E8" s="541" t="s">
        <v>6243</v>
      </c>
      <c r="F8" s="541" t="s">
        <v>6242</v>
      </c>
      <c r="G8" s="540" t="s">
        <v>321</v>
      </c>
      <c r="H8" s="646" t="s">
        <v>6227</v>
      </c>
      <c r="I8" s="540">
        <v>20</v>
      </c>
      <c r="J8" s="541" t="s">
        <v>6241</v>
      </c>
      <c r="K8" s="522" t="s">
        <v>52</v>
      </c>
      <c r="L8" s="522"/>
      <c r="M8" s="545">
        <v>23999</v>
      </c>
      <c r="N8" s="545"/>
      <c r="O8" s="545">
        <v>23999</v>
      </c>
      <c r="P8" s="545"/>
      <c r="Q8" s="541" t="s">
        <v>2960</v>
      </c>
      <c r="R8" s="541" t="s">
        <v>6215</v>
      </c>
    </row>
    <row r="9" spans="1:19" s="520" customFormat="1" ht="138" customHeight="1" x14ac:dyDescent="0.25">
      <c r="A9" s="540">
        <v>3</v>
      </c>
      <c r="B9" s="540">
        <v>1</v>
      </c>
      <c r="C9" s="540">
        <v>4</v>
      </c>
      <c r="D9" s="540">
        <v>5</v>
      </c>
      <c r="E9" s="541" t="s">
        <v>6240</v>
      </c>
      <c r="F9" s="541" t="s">
        <v>6239</v>
      </c>
      <c r="G9" s="541" t="s">
        <v>6238</v>
      </c>
      <c r="H9" s="541" t="s">
        <v>1144</v>
      </c>
      <c r="I9" s="540">
        <v>24</v>
      </c>
      <c r="J9" s="541" t="s">
        <v>6237</v>
      </c>
      <c r="K9" s="541" t="s">
        <v>52</v>
      </c>
      <c r="L9" s="532"/>
      <c r="M9" s="545">
        <v>39998.89</v>
      </c>
      <c r="N9" s="650"/>
      <c r="O9" s="545">
        <v>39998.89</v>
      </c>
      <c r="P9" s="650"/>
      <c r="Q9" s="541" t="s">
        <v>2960</v>
      </c>
      <c r="R9" s="541" t="s">
        <v>6215</v>
      </c>
    </row>
    <row r="10" spans="1:19" s="520" customFormat="1" ht="105.75" customHeight="1" x14ac:dyDescent="0.25">
      <c r="A10" s="540">
        <v>4</v>
      </c>
      <c r="B10" s="540">
        <v>1</v>
      </c>
      <c r="C10" s="540">
        <v>4</v>
      </c>
      <c r="D10" s="541">
        <v>2</v>
      </c>
      <c r="E10" s="541" t="s">
        <v>6236</v>
      </c>
      <c r="F10" s="541" t="s">
        <v>6235</v>
      </c>
      <c r="G10" s="540" t="s">
        <v>1801</v>
      </c>
      <c r="H10" s="646" t="s">
        <v>6223</v>
      </c>
      <c r="I10" s="540">
        <v>50</v>
      </c>
      <c r="J10" s="541" t="s">
        <v>6234</v>
      </c>
      <c r="K10" s="522" t="s">
        <v>52</v>
      </c>
      <c r="L10" s="522"/>
      <c r="M10" s="545">
        <v>32499</v>
      </c>
      <c r="N10" s="545"/>
      <c r="O10" s="545">
        <v>32499</v>
      </c>
      <c r="P10" s="545"/>
      <c r="Q10" s="541" t="s">
        <v>2960</v>
      </c>
      <c r="R10" s="541" t="s">
        <v>6215</v>
      </c>
    </row>
    <row r="11" spans="1:19" s="520" customFormat="1" ht="99" customHeight="1" x14ac:dyDescent="0.25">
      <c r="A11" s="540">
        <v>5</v>
      </c>
      <c r="B11" s="540">
        <v>1</v>
      </c>
      <c r="C11" s="540">
        <v>4</v>
      </c>
      <c r="D11" s="540">
        <v>5</v>
      </c>
      <c r="E11" s="541" t="s">
        <v>6233</v>
      </c>
      <c r="F11" s="541" t="s">
        <v>6232</v>
      </c>
      <c r="G11" s="541" t="s">
        <v>1801</v>
      </c>
      <c r="H11" s="541" t="s">
        <v>1144</v>
      </c>
      <c r="I11" s="540">
        <v>40</v>
      </c>
      <c r="J11" s="541" t="s">
        <v>6231</v>
      </c>
      <c r="K11" s="541" t="s">
        <v>52</v>
      </c>
      <c r="L11" s="532"/>
      <c r="M11" s="545">
        <v>31917.99</v>
      </c>
      <c r="N11" s="650"/>
      <c r="O11" s="545">
        <v>31917.99</v>
      </c>
      <c r="P11" s="650"/>
      <c r="Q11" s="541" t="s">
        <v>2960</v>
      </c>
      <c r="R11" s="541" t="s">
        <v>6215</v>
      </c>
    </row>
    <row r="12" spans="1:19" s="520" customFormat="1" ht="72.75" customHeight="1" x14ac:dyDescent="0.25">
      <c r="A12" s="958">
        <v>6</v>
      </c>
      <c r="B12" s="958">
        <v>1</v>
      </c>
      <c r="C12" s="958">
        <v>4</v>
      </c>
      <c r="D12" s="969">
        <v>2</v>
      </c>
      <c r="E12" s="969" t="s">
        <v>6230</v>
      </c>
      <c r="F12" s="969" t="s">
        <v>6229</v>
      </c>
      <c r="G12" s="969" t="s">
        <v>6228</v>
      </c>
      <c r="H12" s="863" t="s">
        <v>6227</v>
      </c>
      <c r="I12" s="863">
        <v>200</v>
      </c>
      <c r="J12" s="1249" t="s">
        <v>6371</v>
      </c>
      <c r="L12" s="1125" t="s">
        <v>52</v>
      </c>
      <c r="M12" s="1049"/>
      <c r="N12" s="1049">
        <v>15000</v>
      </c>
      <c r="O12" s="1049"/>
      <c r="P12" s="1049">
        <v>15000</v>
      </c>
      <c r="Q12" s="969" t="s">
        <v>2960</v>
      </c>
      <c r="R12" s="969" t="s">
        <v>6215</v>
      </c>
      <c r="S12" s="519"/>
    </row>
    <row r="13" spans="1:19" s="520" customFormat="1" ht="87" customHeight="1" x14ac:dyDescent="0.25">
      <c r="A13" s="1059"/>
      <c r="B13" s="1059"/>
      <c r="C13" s="1059"/>
      <c r="D13" s="971"/>
      <c r="E13" s="971"/>
      <c r="F13" s="971"/>
      <c r="G13" s="971"/>
      <c r="H13" s="863" t="s">
        <v>165</v>
      </c>
      <c r="I13" s="863">
        <v>200</v>
      </c>
      <c r="J13" s="1249"/>
      <c r="L13" s="1158"/>
      <c r="M13" s="1051"/>
      <c r="N13" s="1051"/>
      <c r="O13" s="1051"/>
      <c r="P13" s="1051"/>
      <c r="Q13" s="971"/>
      <c r="R13" s="971"/>
      <c r="S13" s="519"/>
    </row>
    <row r="14" spans="1:19" s="520" customFormat="1" ht="162.75" customHeight="1" x14ac:dyDescent="0.25">
      <c r="A14" s="841">
        <v>7</v>
      </c>
      <c r="B14" s="841">
        <v>1</v>
      </c>
      <c r="C14" s="841">
        <v>4</v>
      </c>
      <c r="D14" s="842">
        <v>2</v>
      </c>
      <c r="E14" s="856" t="s">
        <v>6226</v>
      </c>
      <c r="F14" s="842" t="s">
        <v>6225</v>
      </c>
      <c r="G14" s="841" t="s">
        <v>6224</v>
      </c>
      <c r="H14" s="863" t="s">
        <v>6223</v>
      </c>
      <c r="I14" s="841">
        <v>200</v>
      </c>
      <c r="J14" s="842" t="s">
        <v>6222</v>
      </c>
      <c r="L14" s="850" t="s">
        <v>52</v>
      </c>
      <c r="M14" s="851"/>
      <c r="N14" s="851">
        <v>40000</v>
      </c>
      <c r="O14" s="851"/>
      <c r="P14" s="851">
        <v>40000</v>
      </c>
      <c r="Q14" s="842" t="s">
        <v>2960</v>
      </c>
      <c r="R14" s="842" t="s">
        <v>6215</v>
      </c>
      <c r="S14" s="519"/>
    </row>
    <row r="15" spans="1:19" s="520" customFormat="1" ht="156.75" customHeight="1" x14ac:dyDescent="0.25">
      <c r="A15" s="841">
        <v>8</v>
      </c>
      <c r="B15" s="841">
        <v>1</v>
      </c>
      <c r="C15" s="841">
        <v>4</v>
      </c>
      <c r="D15" s="841">
        <v>2</v>
      </c>
      <c r="E15" s="842" t="s">
        <v>6221</v>
      </c>
      <c r="F15" s="842" t="s">
        <v>6220</v>
      </c>
      <c r="G15" s="842" t="s">
        <v>790</v>
      </c>
      <c r="H15" s="842" t="s">
        <v>1144</v>
      </c>
      <c r="I15" s="841">
        <v>50</v>
      </c>
      <c r="J15" s="842" t="s">
        <v>6216</v>
      </c>
      <c r="K15" s="842" t="s">
        <v>52</v>
      </c>
      <c r="L15" s="532"/>
      <c r="M15" s="851"/>
      <c r="N15" s="851">
        <v>19550</v>
      </c>
      <c r="O15" s="851"/>
      <c r="P15" s="851">
        <v>19550</v>
      </c>
      <c r="Q15" s="842" t="s">
        <v>2960</v>
      </c>
      <c r="R15" s="842" t="s">
        <v>6215</v>
      </c>
    </row>
    <row r="16" spans="1:19" s="520" customFormat="1" ht="159.75" customHeight="1" x14ac:dyDescent="0.25">
      <c r="A16" s="841">
        <v>9</v>
      </c>
      <c r="B16" s="841">
        <v>1</v>
      </c>
      <c r="C16" s="841">
        <v>4</v>
      </c>
      <c r="D16" s="841">
        <v>5</v>
      </c>
      <c r="E16" s="842" t="s">
        <v>6372</v>
      </c>
      <c r="F16" s="842" t="s">
        <v>6219</v>
      </c>
      <c r="G16" s="842" t="s">
        <v>1801</v>
      </c>
      <c r="H16" s="842" t="s">
        <v>1144</v>
      </c>
      <c r="I16" s="841">
        <v>40</v>
      </c>
      <c r="J16" s="842" t="s">
        <v>6216</v>
      </c>
      <c r="K16" s="941"/>
      <c r="L16" s="842" t="s">
        <v>52</v>
      </c>
      <c r="M16" s="851"/>
      <c r="N16" s="851">
        <v>75000</v>
      </c>
      <c r="O16" s="851"/>
      <c r="P16" s="851">
        <v>75000</v>
      </c>
      <c r="Q16" s="842" t="s">
        <v>2960</v>
      </c>
      <c r="R16" s="842" t="s">
        <v>6215</v>
      </c>
    </row>
    <row r="17" spans="1:18" s="520" customFormat="1" ht="137.25" customHeight="1" x14ac:dyDescent="0.25">
      <c r="A17" s="841">
        <v>10</v>
      </c>
      <c r="B17" s="841">
        <v>1</v>
      </c>
      <c r="C17" s="841">
        <v>4</v>
      </c>
      <c r="D17" s="841">
        <v>5</v>
      </c>
      <c r="E17" s="842" t="s">
        <v>6218</v>
      </c>
      <c r="F17" s="842" t="s">
        <v>6217</v>
      </c>
      <c r="G17" s="842" t="s">
        <v>1801</v>
      </c>
      <c r="H17" s="842" t="s">
        <v>1144</v>
      </c>
      <c r="I17" s="841">
        <v>45</v>
      </c>
      <c r="J17" s="842" t="s">
        <v>6216</v>
      </c>
      <c r="K17" s="532"/>
      <c r="L17" s="842" t="s">
        <v>52</v>
      </c>
      <c r="M17" s="851"/>
      <c r="N17" s="851">
        <v>75000</v>
      </c>
      <c r="O17" s="851"/>
      <c r="P17" s="851">
        <v>75000</v>
      </c>
      <c r="Q17" s="842" t="s">
        <v>2960</v>
      </c>
      <c r="R17" s="842" t="s">
        <v>6215</v>
      </c>
    </row>
    <row r="20" spans="1:18" x14ac:dyDescent="0.25">
      <c r="L20" s="505"/>
      <c r="M20" s="1347" t="s">
        <v>262</v>
      </c>
      <c r="N20" s="1347"/>
      <c r="O20" s="1347" t="s">
        <v>263</v>
      </c>
      <c r="P20" s="1347"/>
    </row>
    <row r="21" spans="1:18" x14ac:dyDescent="0.25">
      <c r="L21" s="505"/>
      <c r="M21" s="594" t="s">
        <v>264</v>
      </c>
      <c r="N21" s="594" t="s">
        <v>265</v>
      </c>
      <c r="O21" s="594" t="s">
        <v>264</v>
      </c>
      <c r="P21" s="594" t="s">
        <v>265</v>
      </c>
    </row>
    <row r="22" spans="1:18" x14ac:dyDescent="0.25">
      <c r="M22" s="581">
        <v>10</v>
      </c>
      <c r="N22" s="551">
        <v>367134.48</v>
      </c>
      <c r="O22" s="580" t="s">
        <v>935</v>
      </c>
      <c r="P22" s="739" t="s">
        <v>935</v>
      </c>
    </row>
  </sheetData>
  <mergeCells count="31">
    <mergeCell ref="R4:R5"/>
    <mergeCell ref="A12:A13"/>
    <mergeCell ref="B12:B13"/>
    <mergeCell ref="F12:F13"/>
    <mergeCell ref="F4:F5"/>
    <mergeCell ref="A4:A5"/>
    <mergeCell ref="B4:B5"/>
    <mergeCell ref="C4:C5"/>
    <mergeCell ref="M12:M13"/>
    <mergeCell ref="C12:C13"/>
    <mergeCell ref="D12:D13"/>
    <mergeCell ref="E12:E13"/>
    <mergeCell ref="M4:N4"/>
    <mergeCell ref="K4:L4"/>
    <mergeCell ref="E4:E5"/>
    <mergeCell ref="O4:P4"/>
    <mergeCell ref="L12:L13"/>
    <mergeCell ref="Q4:Q5"/>
    <mergeCell ref="G12:G13"/>
    <mergeCell ref="J12:J13"/>
    <mergeCell ref="D4:D5"/>
    <mergeCell ref="G4:G5"/>
    <mergeCell ref="H4:I4"/>
    <mergeCell ref="J4:J5"/>
    <mergeCell ref="R12:R13"/>
    <mergeCell ref="M20:N20"/>
    <mergeCell ref="O20:P20"/>
    <mergeCell ref="N12:N13"/>
    <mergeCell ref="O12:O13"/>
    <mergeCell ref="P12:P13"/>
    <mergeCell ref="Q12:Q13"/>
  </mergeCell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87"/>
  <sheetViews>
    <sheetView zoomScale="50" zoomScaleNormal="50" workbookViewId="0">
      <selection activeCell="H187" sqref="H18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6324</v>
      </c>
      <c r="M2" s="134"/>
      <c r="N2" s="134"/>
      <c r="O2" s="134"/>
      <c r="P2" s="169"/>
    </row>
    <row r="3" spans="1:19" s="22" customFormat="1"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73" customFormat="1" ht="174" customHeight="1" x14ac:dyDescent="0.2">
      <c r="A7" s="78">
        <v>1</v>
      </c>
      <c r="B7" s="78">
        <v>6</v>
      </c>
      <c r="C7" s="78">
        <v>5</v>
      </c>
      <c r="D7" s="78">
        <v>4</v>
      </c>
      <c r="E7" s="78" t="s">
        <v>398</v>
      </c>
      <c r="F7" s="78" t="s">
        <v>399</v>
      </c>
      <c r="G7" s="78" t="s">
        <v>400</v>
      </c>
      <c r="H7" s="78" t="s">
        <v>278</v>
      </c>
      <c r="I7" s="78">
        <v>24</v>
      </c>
      <c r="J7" s="78" t="s">
        <v>401</v>
      </c>
      <c r="K7" s="78" t="s">
        <v>402</v>
      </c>
      <c r="L7" s="78"/>
      <c r="M7" s="174">
        <v>76800</v>
      </c>
      <c r="N7" s="174"/>
      <c r="O7" s="174">
        <v>76800</v>
      </c>
      <c r="P7" s="174"/>
      <c r="Q7" s="80" t="s">
        <v>403</v>
      </c>
      <c r="R7" s="78" t="s">
        <v>404</v>
      </c>
      <c r="S7" s="172"/>
    </row>
    <row r="8" spans="1:19" s="173" customFormat="1" ht="121.5" customHeight="1" x14ac:dyDescent="0.2">
      <c r="A8" s="78">
        <v>2</v>
      </c>
      <c r="B8" s="78">
        <v>6</v>
      </c>
      <c r="C8" s="82">
        <v>5</v>
      </c>
      <c r="D8" s="82">
        <v>4</v>
      </c>
      <c r="E8" s="78" t="s">
        <v>405</v>
      </c>
      <c r="F8" s="82" t="s">
        <v>406</v>
      </c>
      <c r="G8" s="82" t="s">
        <v>400</v>
      </c>
      <c r="H8" s="78" t="s">
        <v>278</v>
      </c>
      <c r="I8" s="78">
        <v>30</v>
      </c>
      <c r="J8" s="78" t="s">
        <v>401</v>
      </c>
      <c r="K8" s="78" t="s">
        <v>407</v>
      </c>
      <c r="L8" s="78"/>
      <c r="M8" s="174">
        <v>40000</v>
      </c>
      <c r="N8" s="174"/>
      <c r="O8" s="174">
        <v>40000</v>
      </c>
      <c r="P8" s="174"/>
      <c r="Q8" s="80" t="s">
        <v>403</v>
      </c>
      <c r="R8" s="78" t="s">
        <v>404</v>
      </c>
      <c r="S8" s="172"/>
    </row>
    <row r="9" spans="1:19" s="173" customFormat="1" ht="159" customHeight="1" x14ac:dyDescent="0.2">
      <c r="A9" s="77">
        <v>3</v>
      </c>
      <c r="B9" s="82">
        <v>3.6</v>
      </c>
      <c r="C9" s="82">
        <v>1</v>
      </c>
      <c r="D9" s="82">
        <v>6</v>
      </c>
      <c r="E9" s="76" t="s">
        <v>408</v>
      </c>
      <c r="F9" s="91" t="s">
        <v>409</v>
      </c>
      <c r="G9" s="76" t="s">
        <v>410</v>
      </c>
      <c r="H9" s="82" t="s">
        <v>411</v>
      </c>
      <c r="I9" s="82">
        <v>30</v>
      </c>
      <c r="J9" s="76" t="s">
        <v>412</v>
      </c>
      <c r="K9" s="78" t="s">
        <v>89</v>
      </c>
      <c r="L9" s="78"/>
      <c r="M9" s="174">
        <v>44470</v>
      </c>
      <c r="N9" s="174"/>
      <c r="O9" s="174">
        <v>44470</v>
      </c>
      <c r="P9" s="174"/>
      <c r="Q9" s="80" t="s">
        <v>403</v>
      </c>
      <c r="R9" s="78" t="s">
        <v>404</v>
      </c>
      <c r="S9" s="172"/>
    </row>
    <row r="10" spans="1:19" s="136" customFormat="1" ht="144.75" customHeight="1" x14ac:dyDescent="0.2">
      <c r="A10" s="180">
        <v>4</v>
      </c>
      <c r="B10" s="99">
        <v>3.6</v>
      </c>
      <c r="C10" s="99">
        <v>1</v>
      </c>
      <c r="D10" s="99">
        <v>6</v>
      </c>
      <c r="E10" s="99" t="s">
        <v>413</v>
      </c>
      <c r="F10" s="181" t="s">
        <v>414</v>
      </c>
      <c r="G10" s="97" t="s">
        <v>415</v>
      </c>
      <c r="H10" s="99" t="s">
        <v>278</v>
      </c>
      <c r="I10" s="99">
        <v>120</v>
      </c>
      <c r="J10" s="99" t="s">
        <v>416</v>
      </c>
      <c r="K10" s="182" t="s">
        <v>407</v>
      </c>
      <c r="L10" s="182"/>
      <c r="M10" s="176">
        <v>35000</v>
      </c>
      <c r="N10" s="183"/>
      <c r="O10" s="176">
        <v>35000</v>
      </c>
      <c r="P10" s="183"/>
      <c r="Q10" s="70" t="s">
        <v>403</v>
      </c>
      <c r="R10" s="72" t="s">
        <v>404</v>
      </c>
      <c r="S10" s="135"/>
    </row>
    <row r="11" spans="1:19" s="173" customFormat="1" ht="135" customHeight="1" x14ac:dyDescent="0.2">
      <c r="A11" s="77">
        <v>5</v>
      </c>
      <c r="B11" s="82">
        <v>3.6</v>
      </c>
      <c r="C11" s="82">
        <v>1</v>
      </c>
      <c r="D11" s="82">
        <v>6</v>
      </c>
      <c r="E11" s="76" t="s">
        <v>417</v>
      </c>
      <c r="F11" s="91" t="s">
        <v>418</v>
      </c>
      <c r="G11" s="76" t="s">
        <v>410</v>
      </c>
      <c r="H11" s="82" t="s">
        <v>411</v>
      </c>
      <c r="I11" s="82">
        <v>30</v>
      </c>
      <c r="J11" s="76" t="s">
        <v>419</v>
      </c>
      <c r="K11" s="78" t="s">
        <v>161</v>
      </c>
      <c r="L11" s="78"/>
      <c r="M11" s="174">
        <v>48117.08</v>
      </c>
      <c r="N11" s="174"/>
      <c r="O11" s="174">
        <v>48117.08</v>
      </c>
      <c r="P11" s="174"/>
      <c r="Q11" s="80" t="s">
        <v>403</v>
      </c>
      <c r="R11" s="78" t="s">
        <v>404</v>
      </c>
      <c r="S11" s="172"/>
    </row>
    <row r="12" spans="1:19" s="173" customFormat="1" ht="82.5" customHeight="1" x14ac:dyDescent="0.2">
      <c r="A12" s="77">
        <v>6</v>
      </c>
      <c r="B12" s="82">
        <v>2.6</v>
      </c>
      <c r="C12" s="82">
        <v>1</v>
      </c>
      <c r="D12" s="82">
        <v>6</v>
      </c>
      <c r="E12" s="82" t="s">
        <v>420</v>
      </c>
      <c r="F12" s="91" t="s">
        <v>421</v>
      </c>
      <c r="G12" s="76" t="s">
        <v>422</v>
      </c>
      <c r="H12" s="78" t="s">
        <v>278</v>
      </c>
      <c r="I12" s="82">
        <v>300</v>
      </c>
      <c r="J12" s="82" t="s">
        <v>423</v>
      </c>
      <c r="K12" s="78" t="s">
        <v>424</v>
      </c>
      <c r="L12" s="78"/>
      <c r="M12" s="174">
        <v>27654.92</v>
      </c>
      <c r="N12" s="174"/>
      <c r="O12" s="174">
        <v>27654.92</v>
      </c>
      <c r="P12" s="174"/>
      <c r="Q12" s="80" t="s">
        <v>403</v>
      </c>
      <c r="R12" s="78" t="s">
        <v>404</v>
      </c>
      <c r="S12" s="172"/>
    </row>
    <row r="13" spans="1:19" s="173" customFormat="1" ht="141" customHeight="1" x14ac:dyDescent="0.2">
      <c r="A13" s="77">
        <v>7</v>
      </c>
      <c r="B13" s="82">
        <v>1.2</v>
      </c>
      <c r="C13" s="82">
        <v>1</v>
      </c>
      <c r="D13" s="82">
        <v>9</v>
      </c>
      <c r="E13" s="76" t="s">
        <v>425</v>
      </c>
      <c r="F13" s="78" t="s">
        <v>426</v>
      </c>
      <c r="G13" s="76" t="s">
        <v>427</v>
      </c>
      <c r="H13" s="78" t="s">
        <v>278</v>
      </c>
      <c r="I13" s="82">
        <v>400</v>
      </c>
      <c r="J13" s="76" t="s">
        <v>428</v>
      </c>
      <c r="K13" s="78" t="s">
        <v>407</v>
      </c>
      <c r="L13" s="78"/>
      <c r="M13" s="174">
        <v>92000</v>
      </c>
      <c r="N13" s="174"/>
      <c r="O13" s="174">
        <v>92000</v>
      </c>
      <c r="P13" s="174"/>
      <c r="Q13" s="80" t="s">
        <v>403</v>
      </c>
      <c r="R13" s="78" t="s">
        <v>404</v>
      </c>
      <c r="S13" s="146"/>
    </row>
    <row r="14" spans="1:19" s="173" customFormat="1" ht="104.25" customHeight="1" x14ac:dyDescent="0.2">
      <c r="A14" s="82">
        <v>8</v>
      </c>
      <c r="B14" s="82">
        <v>1.2</v>
      </c>
      <c r="C14" s="82">
        <v>1</v>
      </c>
      <c r="D14" s="82">
        <v>9</v>
      </c>
      <c r="E14" s="76" t="s">
        <v>429</v>
      </c>
      <c r="F14" s="175" t="s">
        <v>430</v>
      </c>
      <c r="G14" s="76" t="s">
        <v>431</v>
      </c>
      <c r="H14" s="78" t="s">
        <v>278</v>
      </c>
      <c r="I14" s="82">
        <v>80</v>
      </c>
      <c r="J14" s="82" t="s">
        <v>432</v>
      </c>
      <c r="K14" s="78" t="s">
        <v>407</v>
      </c>
      <c r="L14" s="78"/>
      <c r="M14" s="174">
        <v>15000</v>
      </c>
      <c r="N14" s="174"/>
      <c r="O14" s="174">
        <v>15000</v>
      </c>
      <c r="P14" s="174"/>
      <c r="Q14" s="80" t="s">
        <v>403</v>
      </c>
      <c r="R14" s="78" t="s">
        <v>404</v>
      </c>
      <c r="S14" s="146"/>
    </row>
    <row r="15" spans="1:19" s="173" customFormat="1" ht="159" customHeight="1" x14ac:dyDescent="0.2">
      <c r="A15" s="77">
        <v>9</v>
      </c>
      <c r="B15" s="82">
        <v>1.2</v>
      </c>
      <c r="C15" s="82">
        <v>1</v>
      </c>
      <c r="D15" s="82">
        <v>9</v>
      </c>
      <c r="E15" s="76" t="s">
        <v>433</v>
      </c>
      <c r="F15" s="78" t="s">
        <v>434</v>
      </c>
      <c r="G15" s="76" t="s">
        <v>427</v>
      </c>
      <c r="H15" s="82" t="s">
        <v>411</v>
      </c>
      <c r="I15" s="82">
        <v>30</v>
      </c>
      <c r="J15" s="82" t="s">
        <v>435</v>
      </c>
      <c r="K15" s="78" t="s">
        <v>407</v>
      </c>
      <c r="L15" s="78"/>
      <c r="M15" s="174">
        <v>26968</v>
      </c>
      <c r="N15" s="174"/>
      <c r="O15" s="174">
        <v>26968</v>
      </c>
      <c r="P15" s="174"/>
      <c r="Q15" s="80" t="s">
        <v>403</v>
      </c>
      <c r="R15" s="78" t="s">
        <v>404</v>
      </c>
      <c r="S15" s="146"/>
    </row>
    <row r="16" spans="1:19" s="173" customFormat="1" ht="58.5" customHeight="1" x14ac:dyDescent="0.2">
      <c r="A16" s="77">
        <v>10</v>
      </c>
      <c r="B16" s="82">
        <v>2.2999999999999998</v>
      </c>
      <c r="C16" s="82">
        <v>1</v>
      </c>
      <c r="D16" s="82">
        <v>3</v>
      </c>
      <c r="E16" s="82" t="s">
        <v>436</v>
      </c>
      <c r="F16" s="82" t="s">
        <v>437</v>
      </c>
      <c r="G16" s="76" t="s">
        <v>438</v>
      </c>
      <c r="H16" s="82" t="s">
        <v>439</v>
      </c>
      <c r="I16" s="82">
        <v>1000</v>
      </c>
      <c r="J16" s="76" t="s">
        <v>440</v>
      </c>
      <c r="K16" s="78" t="s">
        <v>407</v>
      </c>
      <c r="L16" s="78"/>
      <c r="M16" s="174">
        <v>3990</v>
      </c>
      <c r="N16" s="174"/>
      <c r="O16" s="174">
        <v>3990</v>
      </c>
      <c r="P16" s="174"/>
      <c r="Q16" s="80" t="s">
        <v>403</v>
      </c>
      <c r="R16" s="78" t="s">
        <v>404</v>
      </c>
      <c r="S16" s="146"/>
    </row>
    <row r="17" spans="1:19" s="13" customFormat="1" ht="44.25" customHeight="1" x14ac:dyDescent="0.25">
      <c r="A17" s="958">
        <v>11</v>
      </c>
      <c r="B17" s="958" t="s">
        <v>68</v>
      </c>
      <c r="C17" s="958">
        <v>1</v>
      </c>
      <c r="D17" s="969">
        <v>6</v>
      </c>
      <c r="E17" s="969" t="s">
        <v>441</v>
      </c>
      <c r="F17" s="969" t="s">
        <v>720</v>
      </c>
      <c r="G17" s="969" t="s">
        <v>442</v>
      </c>
      <c r="H17" s="83" t="s">
        <v>443</v>
      </c>
      <c r="I17" s="11" t="s">
        <v>444</v>
      </c>
      <c r="J17" s="969" t="s">
        <v>445</v>
      </c>
      <c r="K17" s="1125" t="s">
        <v>127</v>
      </c>
      <c r="L17" s="1125"/>
      <c r="M17" s="1166">
        <v>60953</v>
      </c>
      <c r="N17" s="1049"/>
      <c r="O17" s="1049">
        <v>60953</v>
      </c>
      <c r="P17" s="1049"/>
      <c r="Q17" s="969" t="s">
        <v>446</v>
      </c>
      <c r="R17" s="969" t="s">
        <v>447</v>
      </c>
      <c r="S17" s="12"/>
    </row>
    <row r="18" spans="1:19" s="13" customFormat="1" ht="130.5" customHeight="1" x14ac:dyDescent="0.25">
      <c r="A18" s="1059"/>
      <c r="B18" s="1059"/>
      <c r="C18" s="1059"/>
      <c r="D18" s="971"/>
      <c r="E18" s="971"/>
      <c r="F18" s="971"/>
      <c r="G18" s="971"/>
      <c r="H18" s="83" t="s">
        <v>448</v>
      </c>
      <c r="I18" s="11" t="s">
        <v>449</v>
      </c>
      <c r="J18" s="971"/>
      <c r="K18" s="1158"/>
      <c r="L18" s="1158"/>
      <c r="M18" s="1168"/>
      <c r="N18" s="1051"/>
      <c r="O18" s="1051"/>
      <c r="P18" s="1051"/>
      <c r="Q18" s="971"/>
      <c r="R18" s="971"/>
      <c r="S18" s="12"/>
    </row>
    <row r="19" spans="1:19" s="13" customFormat="1" ht="120" customHeight="1" x14ac:dyDescent="0.25">
      <c r="A19" s="71">
        <v>12</v>
      </c>
      <c r="B19" s="71" t="s">
        <v>89</v>
      </c>
      <c r="C19" s="71">
        <v>1</v>
      </c>
      <c r="D19" s="72">
        <v>3</v>
      </c>
      <c r="E19" s="72" t="s">
        <v>450</v>
      </c>
      <c r="F19" s="72" t="s">
        <v>451</v>
      </c>
      <c r="G19" s="72" t="s">
        <v>452</v>
      </c>
      <c r="H19" s="72" t="s">
        <v>453</v>
      </c>
      <c r="I19" s="11" t="s">
        <v>454</v>
      </c>
      <c r="J19" s="72" t="s">
        <v>455</v>
      </c>
      <c r="K19" s="83" t="s">
        <v>127</v>
      </c>
      <c r="L19" s="83"/>
      <c r="M19" s="84">
        <v>22687.5</v>
      </c>
      <c r="N19" s="84"/>
      <c r="O19" s="84">
        <v>19987.5</v>
      </c>
      <c r="P19" s="84"/>
      <c r="Q19" s="72" t="s">
        <v>456</v>
      </c>
      <c r="R19" s="72" t="s">
        <v>457</v>
      </c>
      <c r="S19" s="12"/>
    </row>
    <row r="20" spans="1:19" s="13" customFormat="1" ht="54" customHeight="1" x14ac:dyDescent="0.25">
      <c r="A20" s="963">
        <v>13</v>
      </c>
      <c r="B20" s="963" t="s">
        <v>68</v>
      </c>
      <c r="C20" s="963">
        <v>5</v>
      </c>
      <c r="D20" s="963">
        <v>4</v>
      </c>
      <c r="E20" s="969" t="s">
        <v>458</v>
      </c>
      <c r="F20" s="969" t="s">
        <v>459</v>
      </c>
      <c r="G20" s="963" t="s">
        <v>460</v>
      </c>
      <c r="H20" s="71" t="s">
        <v>461</v>
      </c>
      <c r="I20" s="71">
        <v>3</v>
      </c>
      <c r="J20" s="969" t="s">
        <v>462</v>
      </c>
      <c r="K20" s="958" t="s">
        <v>463</v>
      </c>
      <c r="L20" s="958"/>
      <c r="M20" s="1049">
        <v>39980</v>
      </c>
      <c r="N20" s="1049"/>
      <c r="O20" s="981">
        <v>39980</v>
      </c>
      <c r="P20" s="981"/>
      <c r="Q20" s="969" t="s">
        <v>446</v>
      </c>
      <c r="R20" s="969" t="s">
        <v>447</v>
      </c>
      <c r="S20" s="12"/>
    </row>
    <row r="21" spans="1:19" s="13" customFormat="1" ht="36.75" customHeight="1" x14ac:dyDescent="0.25">
      <c r="A21" s="963"/>
      <c r="B21" s="963"/>
      <c r="C21" s="963"/>
      <c r="D21" s="963"/>
      <c r="E21" s="970"/>
      <c r="F21" s="970"/>
      <c r="G21" s="963"/>
      <c r="H21" s="72" t="s">
        <v>464</v>
      </c>
      <c r="I21" s="71">
        <v>30</v>
      </c>
      <c r="J21" s="970"/>
      <c r="K21" s="959"/>
      <c r="L21" s="959"/>
      <c r="M21" s="1050"/>
      <c r="N21" s="1050"/>
      <c r="O21" s="981"/>
      <c r="P21" s="981"/>
      <c r="Q21" s="970"/>
      <c r="R21" s="970"/>
      <c r="S21" s="12"/>
    </row>
    <row r="22" spans="1:19" s="13" customFormat="1" ht="60.75" customHeight="1" x14ac:dyDescent="0.25">
      <c r="A22" s="963"/>
      <c r="B22" s="963"/>
      <c r="C22" s="963"/>
      <c r="D22" s="963"/>
      <c r="E22" s="970"/>
      <c r="F22" s="970"/>
      <c r="G22" s="963"/>
      <c r="H22" s="72" t="s">
        <v>465</v>
      </c>
      <c r="I22" s="71">
        <v>2</v>
      </c>
      <c r="J22" s="970"/>
      <c r="K22" s="959"/>
      <c r="L22" s="959"/>
      <c r="M22" s="1050"/>
      <c r="N22" s="1050"/>
      <c r="O22" s="981"/>
      <c r="P22" s="981"/>
      <c r="Q22" s="970"/>
      <c r="R22" s="970"/>
      <c r="S22" s="12"/>
    </row>
    <row r="23" spans="1:19" s="13" customFormat="1" ht="48" customHeight="1" x14ac:dyDescent="0.25">
      <c r="A23" s="963"/>
      <c r="B23" s="963"/>
      <c r="C23" s="963"/>
      <c r="D23" s="963"/>
      <c r="E23" s="970"/>
      <c r="F23" s="970"/>
      <c r="G23" s="963"/>
      <c r="H23" s="72" t="s">
        <v>466</v>
      </c>
      <c r="I23" s="71">
        <v>60</v>
      </c>
      <c r="J23" s="971"/>
      <c r="K23" s="959"/>
      <c r="L23" s="959"/>
      <c r="M23" s="1050"/>
      <c r="N23" s="1050"/>
      <c r="O23" s="981"/>
      <c r="P23" s="981"/>
      <c r="Q23" s="971"/>
      <c r="R23" s="971"/>
      <c r="S23" s="12"/>
    </row>
    <row r="24" spans="1:19" s="13" customFormat="1" ht="80.25" customHeight="1" x14ac:dyDescent="0.25">
      <c r="A24" s="958">
        <v>14</v>
      </c>
      <c r="B24" s="958" t="s">
        <v>127</v>
      </c>
      <c r="C24" s="958">
        <v>1</v>
      </c>
      <c r="D24" s="958">
        <v>9</v>
      </c>
      <c r="E24" s="958" t="s">
        <v>467</v>
      </c>
      <c r="F24" s="969" t="s">
        <v>468</v>
      </c>
      <c r="G24" s="958" t="s">
        <v>469</v>
      </c>
      <c r="H24" s="72" t="s">
        <v>448</v>
      </c>
      <c r="I24" s="71">
        <v>200</v>
      </c>
      <c r="J24" s="969" t="s">
        <v>470</v>
      </c>
      <c r="K24" s="958" t="s">
        <v>463</v>
      </c>
      <c r="L24" s="958"/>
      <c r="M24" s="1049">
        <v>12530</v>
      </c>
      <c r="N24" s="1049"/>
      <c r="O24" s="1049">
        <v>11530</v>
      </c>
      <c r="P24" s="1049"/>
      <c r="Q24" s="969" t="s">
        <v>471</v>
      </c>
      <c r="R24" s="969" t="s">
        <v>472</v>
      </c>
      <c r="S24" s="12"/>
    </row>
    <row r="25" spans="1:19" s="13" customFormat="1" ht="60" customHeight="1" x14ac:dyDescent="0.25">
      <c r="A25" s="959"/>
      <c r="B25" s="959"/>
      <c r="C25" s="959"/>
      <c r="D25" s="959"/>
      <c r="E25" s="959"/>
      <c r="F25" s="970"/>
      <c r="G25" s="959"/>
      <c r="H25" s="72" t="s">
        <v>473</v>
      </c>
      <c r="I25" s="71">
        <v>4</v>
      </c>
      <c r="J25" s="970"/>
      <c r="K25" s="959"/>
      <c r="L25" s="959"/>
      <c r="M25" s="1050"/>
      <c r="N25" s="1050"/>
      <c r="O25" s="1050"/>
      <c r="P25" s="1050"/>
      <c r="Q25" s="970"/>
      <c r="R25" s="970"/>
      <c r="S25" s="12"/>
    </row>
    <row r="26" spans="1:19" s="13" customFormat="1" ht="75.75" customHeight="1" x14ac:dyDescent="0.25">
      <c r="A26" s="1059"/>
      <c r="B26" s="1059"/>
      <c r="C26" s="1059"/>
      <c r="D26" s="1059"/>
      <c r="E26" s="1059"/>
      <c r="F26" s="971"/>
      <c r="G26" s="1059"/>
      <c r="H26" s="72" t="s">
        <v>474</v>
      </c>
      <c r="I26" s="71">
        <v>20</v>
      </c>
      <c r="J26" s="971"/>
      <c r="K26" s="1059"/>
      <c r="L26" s="1059"/>
      <c r="M26" s="1051"/>
      <c r="N26" s="1051"/>
      <c r="O26" s="1051"/>
      <c r="P26" s="1051"/>
      <c r="Q26" s="971"/>
      <c r="R26" s="971"/>
      <c r="S26" s="12"/>
    </row>
    <row r="27" spans="1:19" s="575" customFormat="1" ht="51.75" customHeight="1" x14ac:dyDescent="0.25">
      <c r="A27" s="1071">
        <v>15</v>
      </c>
      <c r="B27" s="1071" t="s">
        <v>89</v>
      </c>
      <c r="C27" s="1071">
        <v>1</v>
      </c>
      <c r="D27" s="1071">
        <v>9</v>
      </c>
      <c r="E27" s="1071" t="s">
        <v>475</v>
      </c>
      <c r="F27" s="1071" t="s">
        <v>482</v>
      </c>
      <c r="G27" s="1071" t="s">
        <v>476</v>
      </c>
      <c r="H27" s="789" t="s">
        <v>448</v>
      </c>
      <c r="I27" s="789">
        <v>500</v>
      </c>
      <c r="J27" s="1071" t="s">
        <v>477</v>
      </c>
      <c r="K27" s="1071" t="s">
        <v>478</v>
      </c>
      <c r="L27" s="1071"/>
      <c r="M27" s="1176">
        <v>39536.03</v>
      </c>
      <c r="N27" s="1176"/>
      <c r="O27" s="1176">
        <v>22646.87</v>
      </c>
      <c r="P27" s="1176"/>
      <c r="Q27" s="1071" t="s">
        <v>479</v>
      </c>
      <c r="R27" s="1071" t="s">
        <v>480</v>
      </c>
      <c r="S27" s="738"/>
    </row>
    <row r="28" spans="1:19" s="575" customFormat="1" ht="108" customHeight="1" x14ac:dyDescent="0.25">
      <c r="A28" s="1072"/>
      <c r="B28" s="1072"/>
      <c r="C28" s="1072"/>
      <c r="D28" s="1072"/>
      <c r="E28" s="1072"/>
      <c r="F28" s="1072"/>
      <c r="G28" s="1072"/>
      <c r="H28" s="794" t="s">
        <v>481</v>
      </c>
      <c r="I28" s="794">
        <v>60</v>
      </c>
      <c r="J28" s="1072"/>
      <c r="K28" s="1072"/>
      <c r="L28" s="1072"/>
      <c r="M28" s="1177"/>
      <c r="N28" s="1177"/>
      <c r="O28" s="1177"/>
      <c r="P28" s="1177"/>
      <c r="Q28" s="1072"/>
      <c r="R28" s="1072"/>
      <c r="S28" s="738"/>
    </row>
    <row r="29" spans="1:19" s="22" customFormat="1" ht="62.25" customHeight="1" x14ac:dyDescent="0.25">
      <c r="A29" s="1000">
        <v>16</v>
      </c>
      <c r="B29" s="1000" t="s">
        <v>127</v>
      </c>
      <c r="C29" s="1000">
        <v>1</v>
      </c>
      <c r="D29" s="1000">
        <v>9</v>
      </c>
      <c r="E29" s="1000" t="s">
        <v>483</v>
      </c>
      <c r="F29" s="1000" t="s">
        <v>484</v>
      </c>
      <c r="G29" s="1000" t="s">
        <v>485</v>
      </c>
      <c r="H29" s="89" t="s">
        <v>443</v>
      </c>
      <c r="I29" s="89">
        <v>40</v>
      </c>
      <c r="J29" s="1000" t="s">
        <v>486</v>
      </c>
      <c r="K29" s="1000" t="s">
        <v>487</v>
      </c>
      <c r="L29" s="1000"/>
      <c r="M29" s="1136">
        <v>59620</v>
      </c>
      <c r="N29" s="1136"/>
      <c r="O29" s="1136">
        <v>54200</v>
      </c>
      <c r="P29" s="1136"/>
      <c r="Q29" s="1000" t="s">
        <v>488</v>
      </c>
      <c r="R29" s="1000" t="s">
        <v>489</v>
      </c>
    </row>
    <row r="30" spans="1:19" s="22" customFormat="1" ht="83.25" customHeight="1" x14ac:dyDescent="0.25">
      <c r="A30" s="1169"/>
      <c r="B30" s="1169"/>
      <c r="C30" s="1169"/>
      <c r="D30" s="1169"/>
      <c r="E30" s="1169"/>
      <c r="F30" s="1169"/>
      <c r="G30" s="1169"/>
      <c r="H30" s="89" t="s">
        <v>490</v>
      </c>
      <c r="I30" s="89">
        <v>40</v>
      </c>
      <c r="J30" s="1169"/>
      <c r="K30" s="1169"/>
      <c r="L30" s="1169"/>
      <c r="M30" s="1170"/>
      <c r="N30" s="1170"/>
      <c r="O30" s="1170"/>
      <c r="P30" s="1170"/>
      <c r="Q30" s="1169"/>
      <c r="R30" s="1169"/>
    </row>
    <row r="31" spans="1:19" s="22" customFormat="1" ht="57" customHeight="1" x14ac:dyDescent="0.25">
      <c r="A31" s="1001"/>
      <c r="B31" s="1001"/>
      <c r="C31" s="1001"/>
      <c r="D31" s="1001"/>
      <c r="E31" s="1001"/>
      <c r="F31" s="1001"/>
      <c r="G31" s="1001"/>
      <c r="H31" s="89" t="s">
        <v>453</v>
      </c>
      <c r="I31" s="89">
        <v>200</v>
      </c>
      <c r="J31" s="1001"/>
      <c r="K31" s="1001"/>
      <c r="L31" s="1001"/>
      <c r="M31" s="1171"/>
      <c r="N31" s="1171"/>
      <c r="O31" s="1171"/>
      <c r="P31" s="1171"/>
      <c r="Q31" s="1001"/>
      <c r="R31" s="1001"/>
    </row>
    <row r="32" spans="1:19" s="22" customFormat="1" ht="213" customHeight="1" x14ac:dyDescent="0.25">
      <c r="A32" s="89">
        <v>17</v>
      </c>
      <c r="B32" s="89" t="s">
        <v>89</v>
      </c>
      <c r="C32" s="89">
        <v>1</v>
      </c>
      <c r="D32" s="89">
        <v>6</v>
      </c>
      <c r="E32" s="89" t="s">
        <v>491</v>
      </c>
      <c r="F32" s="89" t="s">
        <v>492</v>
      </c>
      <c r="G32" s="89" t="s">
        <v>493</v>
      </c>
      <c r="H32" s="89" t="s">
        <v>494</v>
      </c>
      <c r="I32" s="89">
        <v>250</v>
      </c>
      <c r="J32" s="89" t="s">
        <v>495</v>
      </c>
      <c r="K32" s="89" t="s">
        <v>478</v>
      </c>
      <c r="L32" s="89"/>
      <c r="M32" s="90">
        <v>52163.93</v>
      </c>
      <c r="N32" s="90"/>
      <c r="O32" s="90">
        <v>49463.93</v>
      </c>
      <c r="P32" s="90"/>
      <c r="Q32" s="72" t="s">
        <v>456</v>
      </c>
      <c r="R32" s="72" t="s">
        <v>457</v>
      </c>
    </row>
    <row r="33" spans="1:18" s="22" customFormat="1" ht="26.25" customHeight="1" x14ac:dyDescent="0.25">
      <c r="A33" s="1000">
        <v>18</v>
      </c>
      <c r="B33" s="1000" t="s">
        <v>89</v>
      </c>
      <c r="C33" s="1000">
        <v>1</v>
      </c>
      <c r="D33" s="1000">
        <v>6</v>
      </c>
      <c r="E33" s="1000" t="s">
        <v>496</v>
      </c>
      <c r="F33" s="1000" t="s">
        <v>497</v>
      </c>
      <c r="G33" s="1000" t="s">
        <v>498</v>
      </c>
      <c r="H33" s="89" t="s">
        <v>499</v>
      </c>
      <c r="I33" s="89">
        <v>1</v>
      </c>
      <c r="J33" s="1000" t="s">
        <v>500</v>
      </c>
      <c r="K33" s="1000" t="s">
        <v>463</v>
      </c>
      <c r="L33" s="1000"/>
      <c r="M33" s="1136">
        <v>68676.899999999994</v>
      </c>
      <c r="N33" s="1136"/>
      <c r="O33" s="1136">
        <v>68676.899999999994</v>
      </c>
      <c r="P33" s="1136"/>
      <c r="Q33" s="1000" t="s">
        <v>501</v>
      </c>
      <c r="R33" s="1000" t="s">
        <v>502</v>
      </c>
    </row>
    <row r="34" spans="1:18" s="22" customFormat="1" ht="49.5" customHeight="1" x14ac:dyDescent="0.25">
      <c r="A34" s="1169"/>
      <c r="B34" s="1169"/>
      <c r="C34" s="1169"/>
      <c r="D34" s="1169"/>
      <c r="E34" s="1169"/>
      <c r="F34" s="1169"/>
      <c r="G34" s="1169"/>
      <c r="H34" s="89" t="s">
        <v>503</v>
      </c>
      <c r="I34" s="89">
        <v>150</v>
      </c>
      <c r="J34" s="1169"/>
      <c r="K34" s="1169"/>
      <c r="L34" s="1169"/>
      <c r="M34" s="1170"/>
      <c r="N34" s="1170"/>
      <c r="O34" s="1170"/>
      <c r="P34" s="1170"/>
      <c r="Q34" s="1169"/>
      <c r="R34" s="1169"/>
    </row>
    <row r="35" spans="1:18" s="22" customFormat="1" ht="34.5" customHeight="1" x14ac:dyDescent="0.25">
      <c r="A35" s="1169"/>
      <c r="B35" s="1169"/>
      <c r="C35" s="1169"/>
      <c r="D35" s="1169"/>
      <c r="E35" s="1169"/>
      <c r="F35" s="1169"/>
      <c r="G35" s="1169"/>
      <c r="H35" s="89" t="s">
        <v>461</v>
      </c>
      <c r="I35" s="89">
        <v>20</v>
      </c>
      <c r="J35" s="1169"/>
      <c r="K35" s="1169"/>
      <c r="L35" s="1169"/>
      <c r="M35" s="1170"/>
      <c r="N35" s="1170"/>
      <c r="O35" s="1170"/>
      <c r="P35" s="1170"/>
      <c r="Q35" s="1169"/>
      <c r="R35" s="1169"/>
    </row>
    <row r="36" spans="1:18" s="22" customFormat="1" ht="42.75" customHeight="1" x14ac:dyDescent="0.25">
      <c r="A36" s="1001"/>
      <c r="B36" s="1001"/>
      <c r="C36" s="1001"/>
      <c r="D36" s="1001"/>
      <c r="E36" s="1001"/>
      <c r="F36" s="1001"/>
      <c r="G36" s="1001"/>
      <c r="H36" s="89" t="s">
        <v>504</v>
      </c>
      <c r="I36" s="89">
        <v>400</v>
      </c>
      <c r="J36" s="1001"/>
      <c r="K36" s="1001"/>
      <c r="L36" s="1001"/>
      <c r="M36" s="1171"/>
      <c r="N36" s="1171"/>
      <c r="O36" s="1171"/>
      <c r="P36" s="1171"/>
      <c r="Q36" s="1001"/>
      <c r="R36" s="1001"/>
    </row>
    <row r="37" spans="1:18" s="22" customFormat="1" ht="394.5" customHeight="1" x14ac:dyDescent="0.25">
      <c r="A37" s="89">
        <v>19</v>
      </c>
      <c r="B37" s="89" t="s">
        <v>89</v>
      </c>
      <c r="C37" s="89">
        <v>1</v>
      </c>
      <c r="D37" s="89">
        <v>6</v>
      </c>
      <c r="E37" s="89" t="s">
        <v>505</v>
      </c>
      <c r="F37" s="89" t="s">
        <v>721</v>
      </c>
      <c r="G37" s="89" t="s">
        <v>442</v>
      </c>
      <c r="H37" s="89" t="s">
        <v>506</v>
      </c>
      <c r="I37" s="89">
        <v>500</v>
      </c>
      <c r="J37" s="89" t="s">
        <v>507</v>
      </c>
      <c r="K37" s="89" t="s">
        <v>463</v>
      </c>
      <c r="L37" s="89"/>
      <c r="M37" s="90">
        <v>50899.86</v>
      </c>
      <c r="N37" s="90"/>
      <c r="O37" s="90">
        <v>44207.5</v>
      </c>
      <c r="P37" s="90"/>
      <c r="Q37" s="89" t="s">
        <v>508</v>
      </c>
      <c r="R37" s="89" t="s">
        <v>509</v>
      </c>
    </row>
    <row r="38" spans="1:18" s="22" customFormat="1" ht="195" x14ac:dyDescent="0.25">
      <c r="A38" s="89">
        <v>20</v>
      </c>
      <c r="B38" s="89" t="s">
        <v>89</v>
      </c>
      <c r="C38" s="89">
        <v>1</v>
      </c>
      <c r="D38" s="89">
        <v>9</v>
      </c>
      <c r="E38" s="89" t="s">
        <v>510</v>
      </c>
      <c r="F38" s="89" t="s">
        <v>722</v>
      </c>
      <c r="G38" s="89" t="s">
        <v>452</v>
      </c>
      <c r="H38" s="89" t="s">
        <v>453</v>
      </c>
      <c r="I38" s="89">
        <v>2000</v>
      </c>
      <c r="J38" s="89" t="s">
        <v>511</v>
      </c>
      <c r="K38" s="89" t="s">
        <v>478</v>
      </c>
      <c r="L38" s="89"/>
      <c r="M38" s="90">
        <v>39275</v>
      </c>
      <c r="N38" s="90"/>
      <c r="O38" s="90">
        <v>36275</v>
      </c>
      <c r="P38" s="90"/>
      <c r="Q38" s="89" t="s">
        <v>512</v>
      </c>
      <c r="R38" s="89" t="s">
        <v>513</v>
      </c>
    </row>
    <row r="39" spans="1:18" s="22" customFormat="1" ht="54" customHeight="1" x14ac:dyDescent="0.25">
      <c r="A39" s="1000">
        <v>21</v>
      </c>
      <c r="B39" s="1000" t="s">
        <v>89</v>
      </c>
      <c r="C39" s="1000">
        <v>1</v>
      </c>
      <c r="D39" s="1000">
        <v>6</v>
      </c>
      <c r="E39" s="1000" t="s">
        <v>514</v>
      </c>
      <c r="F39" s="1000" t="s">
        <v>723</v>
      </c>
      <c r="G39" s="1000" t="s">
        <v>515</v>
      </c>
      <c r="H39" s="89" t="s">
        <v>516</v>
      </c>
      <c r="I39" s="89">
        <v>800</v>
      </c>
      <c r="J39" s="1000" t="s">
        <v>517</v>
      </c>
      <c r="K39" s="1000" t="s">
        <v>127</v>
      </c>
      <c r="L39" s="1000"/>
      <c r="M39" s="1136">
        <v>37600.449999999997</v>
      </c>
      <c r="N39" s="1136"/>
      <c r="O39" s="1136">
        <v>31100.45</v>
      </c>
      <c r="P39" s="1136"/>
      <c r="Q39" s="1000" t="s">
        <v>518</v>
      </c>
      <c r="R39" s="1000" t="s">
        <v>519</v>
      </c>
    </row>
    <row r="40" spans="1:18" s="22" customFormat="1" ht="58.5" customHeight="1" x14ac:dyDescent="0.25">
      <c r="A40" s="1169"/>
      <c r="B40" s="1169"/>
      <c r="C40" s="1169"/>
      <c r="D40" s="1169"/>
      <c r="E40" s="1169"/>
      <c r="F40" s="1169"/>
      <c r="G40" s="1169"/>
      <c r="H40" s="89" t="s">
        <v>520</v>
      </c>
      <c r="I40" s="89">
        <v>4</v>
      </c>
      <c r="J40" s="1169"/>
      <c r="K40" s="1169"/>
      <c r="L40" s="1169"/>
      <c r="M40" s="1170"/>
      <c r="N40" s="1170"/>
      <c r="O40" s="1170"/>
      <c r="P40" s="1170"/>
      <c r="Q40" s="1169"/>
      <c r="R40" s="1169"/>
    </row>
    <row r="41" spans="1:18" s="22" customFormat="1" ht="84.75" customHeight="1" x14ac:dyDescent="0.25">
      <c r="A41" s="1001"/>
      <c r="B41" s="1001"/>
      <c r="C41" s="1001"/>
      <c r="D41" s="1001"/>
      <c r="E41" s="1001"/>
      <c r="F41" s="1001"/>
      <c r="G41" s="1001"/>
      <c r="H41" s="89" t="s">
        <v>521</v>
      </c>
      <c r="I41" s="89">
        <v>115</v>
      </c>
      <c r="J41" s="1001"/>
      <c r="K41" s="1001"/>
      <c r="L41" s="1001"/>
      <c r="M41" s="1171"/>
      <c r="N41" s="1171"/>
      <c r="O41" s="1171"/>
      <c r="P41" s="1171"/>
      <c r="Q41" s="1001"/>
      <c r="R41" s="1001"/>
    </row>
    <row r="42" spans="1:18" s="22" customFormat="1" ht="45" x14ac:dyDescent="0.25">
      <c r="A42" s="1000">
        <v>22</v>
      </c>
      <c r="B42" s="1000" t="s">
        <v>89</v>
      </c>
      <c r="C42" s="1000">
        <v>1</v>
      </c>
      <c r="D42" s="1000">
        <v>9</v>
      </c>
      <c r="E42" s="1000" t="s">
        <v>522</v>
      </c>
      <c r="F42" s="1000" t="s">
        <v>523</v>
      </c>
      <c r="G42" s="1000" t="s">
        <v>524</v>
      </c>
      <c r="H42" s="89" t="s">
        <v>516</v>
      </c>
      <c r="I42" s="89">
        <v>300</v>
      </c>
      <c r="J42" s="1000" t="s">
        <v>525</v>
      </c>
      <c r="K42" s="1000" t="s">
        <v>127</v>
      </c>
      <c r="L42" s="1000"/>
      <c r="M42" s="1136">
        <v>52425</v>
      </c>
      <c r="N42" s="1136"/>
      <c r="O42" s="1136">
        <v>52425</v>
      </c>
      <c r="P42" s="1136"/>
      <c r="Q42" s="1000" t="s">
        <v>526</v>
      </c>
      <c r="R42" s="1000" t="s">
        <v>527</v>
      </c>
    </row>
    <row r="43" spans="1:18" s="22" customFormat="1" ht="60" x14ac:dyDescent="0.25">
      <c r="A43" s="1169"/>
      <c r="B43" s="1169"/>
      <c r="C43" s="1169"/>
      <c r="D43" s="1169"/>
      <c r="E43" s="1169"/>
      <c r="F43" s="1169"/>
      <c r="G43" s="1169"/>
      <c r="H43" s="89" t="s">
        <v>528</v>
      </c>
      <c r="I43" s="89">
        <v>300</v>
      </c>
      <c r="J43" s="1169"/>
      <c r="K43" s="1169"/>
      <c r="L43" s="1169"/>
      <c r="M43" s="1170"/>
      <c r="N43" s="1170"/>
      <c r="O43" s="1170"/>
      <c r="P43" s="1170"/>
      <c r="Q43" s="1169"/>
      <c r="R43" s="1169"/>
    </row>
    <row r="44" spans="1:18" s="22" customFormat="1" x14ac:dyDescent="0.25">
      <c r="A44" s="1169"/>
      <c r="B44" s="1169"/>
      <c r="C44" s="1169"/>
      <c r="D44" s="1169"/>
      <c r="E44" s="1169"/>
      <c r="F44" s="1169"/>
      <c r="G44" s="1169"/>
      <c r="H44" s="89" t="s">
        <v>529</v>
      </c>
      <c r="I44" s="89">
        <v>5</v>
      </c>
      <c r="J44" s="1169"/>
      <c r="K44" s="1169"/>
      <c r="L44" s="1169"/>
      <c r="M44" s="1170"/>
      <c r="N44" s="1170"/>
      <c r="O44" s="1170"/>
      <c r="P44" s="1170"/>
      <c r="Q44" s="1169"/>
      <c r="R44" s="1169"/>
    </row>
    <row r="45" spans="1:18" s="22" customFormat="1" ht="30" x14ac:dyDescent="0.25">
      <c r="A45" s="1169"/>
      <c r="B45" s="1169"/>
      <c r="C45" s="1169"/>
      <c r="D45" s="1169"/>
      <c r="E45" s="1169"/>
      <c r="F45" s="1169"/>
      <c r="G45" s="1169"/>
      <c r="H45" s="89" t="s">
        <v>530</v>
      </c>
      <c r="I45" s="89">
        <v>75</v>
      </c>
      <c r="J45" s="1169"/>
      <c r="K45" s="1169"/>
      <c r="L45" s="1169"/>
      <c r="M45" s="1170"/>
      <c r="N45" s="1170"/>
      <c r="O45" s="1170"/>
      <c r="P45" s="1170"/>
      <c r="Q45" s="1169"/>
      <c r="R45" s="1169"/>
    </row>
    <row r="46" spans="1:18" s="22" customFormat="1" ht="30" x14ac:dyDescent="0.25">
      <c r="A46" s="1169"/>
      <c r="B46" s="1169"/>
      <c r="C46" s="1169"/>
      <c r="D46" s="1169"/>
      <c r="E46" s="1169"/>
      <c r="F46" s="1169"/>
      <c r="G46" s="1169"/>
      <c r="H46" s="89" t="s">
        <v>531</v>
      </c>
      <c r="I46" s="89">
        <v>20</v>
      </c>
      <c r="J46" s="1169"/>
      <c r="K46" s="1169"/>
      <c r="L46" s="1169"/>
      <c r="M46" s="1170"/>
      <c r="N46" s="1170"/>
      <c r="O46" s="1170"/>
      <c r="P46" s="1170"/>
      <c r="Q46" s="1169"/>
      <c r="R46" s="1169"/>
    </row>
    <row r="47" spans="1:18" s="22" customFormat="1" ht="30" x14ac:dyDescent="0.25">
      <c r="A47" s="1169"/>
      <c r="B47" s="1169"/>
      <c r="C47" s="1169"/>
      <c r="D47" s="1169"/>
      <c r="E47" s="1169"/>
      <c r="F47" s="1169"/>
      <c r="G47" s="1169"/>
      <c r="H47" s="89" t="s">
        <v>532</v>
      </c>
      <c r="I47" s="89">
        <v>6</v>
      </c>
      <c r="J47" s="1169"/>
      <c r="K47" s="1169"/>
      <c r="L47" s="1169"/>
      <c r="M47" s="1170"/>
      <c r="N47" s="1170"/>
      <c r="O47" s="1170"/>
      <c r="P47" s="1170"/>
      <c r="Q47" s="1169"/>
      <c r="R47" s="1169"/>
    </row>
    <row r="48" spans="1:18" s="22" customFormat="1" x14ac:dyDescent="0.25">
      <c r="A48" s="1169"/>
      <c r="B48" s="1169"/>
      <c r="C48" s="1169"/>
      <c r="D48" s="1169"/>
      <c r="E48" s="1169"/>
      <c r="F48" s="1169"/>
      <c r="G48" s="1169"/>
      <c r="H48" s="89" t="s">
        <v>533</v>
      </c>
      <c r="I48" s="89">
        <v>1</v>
      </c>
      <c r="J48" s="1169"/>
      <c r="K48" s="1169"/>
      <c r="L48" s="1169"/>
      <c r="M48" s="1170"/>
      <c r="N48" s="1170"/>
      <c r="O48" s="1170"/>
      <c r="P48" s="1170"/>
      <c r="Q48" s="1169"/>
      <c r="R48" s="1169"/>
    </row>
    <row r="49" spans="1:18" s="22" customFormat="1" ht="30" x14ac:dyDescent="0.25">
      <c r="A49" s="1169"/>
      <c r="B49" s="1169"/>
      <c r="C49" s="1169"/>
      <c r="D49" s="1169"/>
      <c r="E49" s="1169"/>
      <c r="F49" s="1169"/>
      <c r="G49" s="1169"/>
      <c r="H49" s="89" t="s">
        <v>534</v>
      </c>
      <c r="I49" s="89">
        <v>100</v>
      </c>
      <c r="J49" s="1169"/>
      <c r="K49" s="1169"/>
      <c r="L49" s="1169"/>
      <c r="M49" s="1170"/>
      <c r="N49" s="1170"/>
      <c r="O49" s="1170"/>
      <c r="P49" s="1170"/>
      <c r="Q49" s="1169"/>
      <c r="R49" s="1169"/>
    </row>
    <row r="50" spans="1:18" s="22" customFormat="1" ht="30" x14ac:dyDescent="0.25">
      <c r="A50" s="1001"/>
      <c r="B50" s="1001"/>
      <c r="C50" s="1001"/>
      <c r="D50" s="1001"/>
      <c r="E50" s="1001"/>
      <c r="F50" s="1001"/>
      <c r="G50" s="1001"/>
      <c r="H50" s="89" t="s">
        <v>535</v>
      </c>
      <c r="I50" s="89">
        <v>2</v>
      </c>
      <c r="J50" s="1001"/>
      <c r="K50" s="1001"/>
      <c r="L50" s="1001"/>
      <c r="M50" s="1171"/>
      <c r="N50" s="1171"/>
      <c r="O50" s="1171"/>
      <c r="P50" s="1171"/>
      <c r="Q50" s="1001"/>
      <c r="R50" s="1001"/>
    </row>
    <row r="51" spans="1:18" s="22" customFormat="1" ht="104.25" customHeight="1" x14ac:dyDescent="0.25">
      <c r="A51" s="1000">
        <v>23</v>
      </c>
      <c r="B51" s="1000" t="s">
        <v>68</v>
      </c>
      <c r="C51" s="1000">
        <v>1</v>
      </c>
      <c r="D51" s="1000">
        <v>6</v>
      </c>
      <c r="E51" s="1000" t="s">
        <v>536</v>
      </c>
      <c r="F51" s="1000" t="s">
        <v>724</v>
      </c>
      <c r="G51" s="1000" t="s">
        <v>537</v>
      </c>
      <c r="H51" s="89" t="s">
        <v>538</v>
      </c>
      <c r="I51" s="89">
        <v>12</v>
      </c>
      <c r="J51" s="1000" t="s">
        <v>539</v>
      </c>
      <c r="K51" s="1000" t="s">
        <v>463</v>
      </c>
      <c r="L51" s="1000"/>
      <c r="M51" s="1136">
        <v>43052.800000000003</v>
      </c>
      <c r="N51" s="1136"/>
      <c r="O51" s="1136">
        <v>39802.800000000003</v>
      </c>
      <c r="P51" s="1136"/>
      <c r="Q51" s="1000" t="s">
        <v>540</v>
      </c>
      <c r="R51" s="1000" t="s">
        <v>541</v>
      </c>
    </row>
    <row r="52" spans="1:18" s="22" customFormat="1" ht="112.5" customHeight="1" x14ac:dyDescent="0.25">
      <c r="A52" s="1001"/>
      <c r="B52" s="1001"/>
      <c r="C52" s="1001"/>
      <c r="D52" s="1001"/>
      <c r="E52" s="1001"/>
      <c r="F52" s="1001"/>
      <c r="G52" s="1001"/>
      <c r="H52" s="89" t="s">
        <v>453</v>
      </c>
      <c r="I52" s="89">
        <v>500</v>
      </c>
      <c r="J52" s="1001"/>
      <c r="K52" s="1001"/>
      <c r="L52" s="1001"/>
      <c r="M52" s="1171"/>
      <c r="N52" s="1171"/>
      <c r="O52" s="1171"/>
      <c r="P52" s="1171"/>
      <c r="Q52" s="1001"/>
      <c r="R52" s="1001"/>
    </row>
    <row r="53" spans="1:18" s="22" customFormat="1" ht="34.5" customHeight="1" x14ac:dyDescent="0.25">
      <c r="A53" s="1000">
        <v>24</v>
      </c>
      <c r="B53" s="1000" t="s">
        <v>68</v>
      </c>
      <c r="C53" s="1000">
        <v>1</v>
      </c>
      <c r="D53" s="1000">
        <v>6</v>
      </c>
      <c r="E53" s="1000" t="s">
        <v>542</v>
      </c>
      <c r="F53" s="1000" t="s">
        <v>543</v>
      </c>
      <c r="G53" s="1000" t="s">
        <v>544</v>
      </c>
      <c r="H53" s="89" t="s">
        <v>545</v>
      </c>
      <c r="I53" s="89">
        <v>1</v>
      </c>
      <c r="J53" s="1000" t="s">
        <v>546</v>
      </c>
      <c r="K53" s="1000" t="s">
        <v>547</v>
      </c>
      <c r="L53" s="1000"/>
      <c r="M53" s="1136">
        <v>76532.56</v>
      </c>
      <c r="N53" s="1136"/>
      <c r="O53" s="1136">
        <v>68145.06</v>
      </c>
      <c r="P53" s="1136"/>
      <c r="Q53" s="1000" t="s">
        <v>540</v>
      </c>
      <c r="R53" s="1000" t="s">
        <v>541</v>
      </c>
    </row>
    <row r="54" spans="1:18" s="22" customFormat="1" ht="48.75" customHeight="1" x14ac:dyDescent="0.25">
      <c r="A54" s="1169"/>
      <c r="B54" s="1169"/>
      <c r="C54" s="1169"/>
      <c r="D54" s="1169"/>
      <c r="E54" s="1169"/>
      <c r="F54" s="1169"/>
      <c r="G54" s="1169"/>
      <c r="H54" s="89" t="s">
        <v>548</v>
      </c>
      <c r="I54" s="89">
        <v>215</v>
      </c>
      <c r="J54" s="1169"/>
      <c r="K54" s="1169"/>
      <c r="L54" s="1169"/>
      <c r="M54" s="1170"/>
      <c r="N54" s="1170"/>
      <c r="O54" s="1170"/>
      <c r="P54" s="1170"/>
      <c r="Q54" s="1169"/>
      <c r="R54" s="1169"/>
    </row>
    <row r="55" spans="1:18" s="22" customFormat="1" ht="40.5" customHeight="1" x14ac:dyDescent="0.25">
      <c r="A55" s="1169"/>
      <c r="B55" s="1169"/>
      <c r="C55" s="1169"/>
      <c r="D55" s="1169"/>
      <c r="E55" s="1169"/>
      <c r="F55" s="1169"/>
      <c r="G55" s="1169"/>
      <c r="H55" s="89" t="s">
        <v>549</v>
      </c>
      <c r="I55" s="89">
        <v>3</v>
      </c>
      <c r="J55" s="1169"/>
      <c r="K55" s="1169"/>
      <c r="L55" s="1169"/>
      <c r="M55" s="1170"/>
      <c r="N55" s="1170"/>
      <c r="O55" s="1170"/>
      <c r="P55" s="1170"/>
      <c r="Q55" s="1169"/>
      <c r="R55" s="1169"/>
    </row>
    <row r="56" spans="1:18" s="22" customFormat="1" ht="30" x14ac:dyDescent="0.25">
      <c r="A56" s="1001"/>
      <c r="B56" s="1001"/>
      <c r="C56" s="1001"/>
      <c r="D56" s="1001"/>
      <c r="E56" s="1001"/>
      <c r="F56" s="1001"/>
      <c r="G56" s="1001"/>
      <c r="H56" s="89" t="s">
        <v>550</v>
      </c>
      <c r="I56" s="89">
        <v>84</v>
      </c>
      <c r="J56" s="1001"/>
      <c r="K56" s="1001"/>
      <c r="L56" s="1001"/>
      <c r="M56" s="1171"/>
      <c r="N56" s="1171"/>
      <c r="O56" s="1171"/>
      <c r="P56" s="1171"/>
      <c r="Q56" s="1001"/>
      <c r="R56" s="1001"/>
    </row>
    <row r="57" spans="1:18" s="22" customFormat="1" x14ac:dyDescent="0.25">
      <c r="A57" s="1000">
        <v>25</v>
      </c>
      <c r="B57" s="1000" t="s">
        <v>89</v>
      </c>
      <c r="C57" s="1000">
        <v>1</v>
      </c>
      <c r="D57" s="1000">
        <v>9</v>
      </c>
      <c r="E57" s="1000" t="s">
        <v>551</v>
      </c>
      <c r="F57" s="1000" t="s">
        <v>552</v>
      </c>
      <c r="G57" s="1000" t="s">
        <v>553</v>
      </c>
      <c r="H57" s="89" t="s">
        <v>461</v>
      </c>
      <c r="I57" s="89">
        <v>1</v>
      </c>
      <c r="J57" s="1000" t="s">
        <v>554</v>
      </c>
      <c r="K57" s="1000" t="s">
        <v>127</v>
      </c>
      <c r="L57" s="1000"/>
      <c r="M57" s="1136">
        <v>36164.400000000001</v>
      </c>
      <c r="N57" s="1136"/>
      <c r="O57" s="1136">
        <v>30000</v>
      </c>
      <c r="P57" s="1136"/>
      <c r="Q57" s="1000" t="s">
        <v>555</v>
      </c>
      <c r="R57" s="1000" t="s">
        <v>556</v>
      </c>
    </row>
    <row r="58" spans="1:18" s="22" customFormat="1" ht="30" x14ac:dyDescent="0.25">
      <c r="A58" s="1169"/>
      <c r="B58" s="1169"/>
      <c r="C58" s="1169"/>
      <c r="D58" s="1169"/>
      <c r="E58" s="1169"/>
      <c r="F58" s="1169"/>
      <c r="G58" s="1169"/>
      <c r="H58" s="89" t="s">
        <v>557</v>
      </c>
      <c r="I58" s="89">
        <v>100</v>
      </c>
      <c r="J58" s="1169"/>
      <c r="K58" s="1169"/>
      <c r="L58" s="1169"/>
      <c r="M58" s="1170"/>
      <c r="N58" s="1170"/>
      <c r="O58" s="1170"/>
      <c r="P58" s="1170"/>
      <c r="Q58" s="1169"/>
      <c r="R58" s="1169"/>
    </row>
    <row r="59" spans="1:18" s="22" customFormat="1" ht="31.5" customHeight="1" x14ac:dyDescent="0.25">
      <c r="A59" s="1169"/>
      <c r="B59" s="1169"/>
      <c r="C59" s="1169"/>
      <c r="D59" s="1169"/>
      <c r="E59" s="1169"/>
      <c r="F59" s="1169"/>
      <c r="G59" s="1169"/>
      <c r="H59" s="89" t="s">
        <v>558</v>
      </c>
      <c r="I59" s="89">
        <v>1</v>
      </c>
      <c r="J59" s="1169"/>
      <c r="K59" s="1169"/>
      <c r="L59" s="1169"/>
      <c r="M59" s="1170"/>
      <c r="N59" s="1170"/>
      <c r="O59" s="1170"/>
      <c r="P59" s="1170"/>
      <c r="Q59" s="1169"/>
      <c r="R59" s="1169"/>
    </row>
    <row r="60" spans="1:18" s="22" customFormat="1" ht="36" customHeight="1" x14ac:dyDescent="0.25">
      <c r="A60" s="1169"/>
      <c r="B60" s="1169"/>
      <c r="C60" s="1169"/>
      <c r="D60" s="1169"/>
      <c r="E60" s="1169"/>
      <c r="F60" s="1169"/>
      <c r="G60" s="1169"/>
      <c r="H60" s="89" t="s">
        <v>559</v>
      </c>
      <c r="I60" s="89">
        <v>200</v>
      </c>
      <c r="J60" s="1169"/>
      <c r="K60" s="1169"/>
      <c r="L60" s="1169"/>
      <c r="M60" s="1170"/>
      <c r="N60" s="1170"/>
      <c r="O60" s="1170"/>
      <c r="P60" s="1170"/>
      <c r="Q60" s="1169"/>
      <c r="R60" s="1169"/>
    </row>
    <row r="61" spans="1:18" s="22" customFormat="1" ht="29.25" customHeight="1" x14ac:dyDescent="0.25">
      <c r="A61" s="1169"/>
      <c r="B61" s="1169"/>
      <c r="C61" s="1169"/>
      <c r="D61" s="1169"/>
      <c r="E61" s="1169"/>
      <c r="F61" s="1169"/>
      <c r="G61" s="1169"/>
      <c r="H61" s="89" t="s">
        <v>560</v>
      </c>
      <c r="I61" s="89">
        <v>4</v>
      </c>
      <c r="J61" s="1169"/>
      <c r="K61" s="1169"/>
      <c r="L61" s="1169"/>
      <c r="M61" s="1170"/>
      <c r="N61" s="1170"/>
      <c r="O61" s="1170"/>
      <c r="P61" s="1170"/>
      <c r="Q61" s="1169"/>
      <c r="R61" s="1169"/>
    </row>
    <row r="62" spans="1:18" s="22" customFormat="1" ht="45" x14ac:dyDescent="0.25">
      <c r="A62" s="1169"/>
      <c r="B62" s="1169"/>
      <c r="C62" s="1169"/>
      <c r="D62" s="1169"/>
      <c r="E62" s="1169"/>
      <c r="F62" s="1169"/>
      <c r="G62" s="1169"/>
      <c r="H62" s="89" t="s">
        <v>561</v>
      </c>
      <c r="I62" s="89">
        <v>200</v>
      </c>
      <c r="J62" s="1169"/>
      <c r="K62" s="1169"/>
      <c r="L62" s="1169"/>
      <c r="M62" s="1170"/>
      <c r="N62" s="1170"/>
      <c r="O62" s="1170"/>
      <c r="P62" s="1170"/>
      <c r="Q62" s="1169"/>
      <c r="R62" s="1169"/>
    </row>
    <row r="63" spans="1:18" s="22" customFormat="1" x14ac:dyDescent="0.25">
      <c r="A63" s="1169"/>
      <c r="B63" s="1169"/>
      <c r="C63" s="1169"/>
      <c r="D63" s="1169"/>
      <c r="E63" s="1169"/>
      <c r="F63" s="1169"/>
      <c r="G63" s="1169"/>
      <c r="H63" s="89" t="s">
        <v>562</v>
      </c>
      <c r="I63" s="89">
        <v>2</v>
      </c>
      <c r="J63" s="1169"/>
      <c r="K63" s="1169"/>
      <c r="L63" s="1169"/>
      <c r="M63" s="1170"/>
      <c r="N63" s="1170"/>
      <c r="O63" s="1170"/>
      <c r="P63" s="1170"/>
      <c r="Q63" s="1169"/>
      <c r="R63" s="1169"/>
    </row>
    <row r="64" spans="1:18" s="22" customFormat="1" ht="30" x14ac:dyDescent="0.25">
      <c r="A64" s="1001"/>
      <c r="B64" s="1001"/>
      <c r="C64" s="1001"/>
      <c r="D64" s="1001"/>
      <c r="E64" s="1001"/>
      <c r="F64" s="1001"/>
      <c r="G64" s="1001"/>
      <c r="H64" s="89" t="s">
        <v>563</v>
      </c>
      <c r="I64" s="89">
        <v>55</v>
      </c>
      <c r="J64" s="1001"/>
      <c r="K64" s="1001"/>
      <c r="L64" s="1001"/>
      <c r="M64" s="1171"/>
      <c r="N64" s="1171"/>
      <c r="O64" s="1171"/>
      <c r="P64" s="1171"/>
      <c r="Q64" s="1001"/>
      <c r="R64" s="1001"/>
    </row>
    <row r="65" spans="1:18" s="22" customFormat="1" ht="85.5" customHeight="1" x14ac:dyDescent="0.25">
      <c r="A65" s="1000">
        <v>26</v>
      </c>
      <c r="B65" s="1000" t="s">
        <v>127</v>
      </c>
      <c r="C65" s="1000">
        <v>1</v>
      </c>
      <c r="D65" s="1000">
        <v>9</v>
      </c>
      <c r="E65" s="1000" t="s">
        <v>564</v>
      </c>
      <c r="F65" s="1000" t="s">
        <v>725</v>
      </c>
      <c r="G65" s="1000" t="s">
        <v>565</v>
      </c>
      <c r="H65" s="89" t="s">
        <v>453</v>
      </c>
      <c r="I65" s="89">
        <v>400</v>
      </c>
      <c r="J65" s="1000" t="s">
        <v>566</v>
      </c>
      <c r="K65" s="1000" t="s">
        <v>478</v>
      </c>
      <c r="L65" s="1000"/>
      <c r="M65" s="1136">
        <v>50550</v>
      </c>
      <c r="N65" s="1136"/>
      <c r="O65" s="1136">
        <v>44950</v>
      </c>
      <c r="P65" s="1136"/>
      <c r="Q65" s="1000" t="s">
        <v>567</v>
      </c>
      <c r="R65" s="1000" t="s">
        <v>568</v>
      </c>
    </row>
    <row r="66" spans="1:18" s="22" customFormat="1" ht="89.25" customHeight="1" x14ac:dyDescent="0.25">
      <c r="A66" s="1169"/>
      <c r="B66" s="1169"/>
      <c r="C66" s="1169"/>
      <c r="D66" s="1169"/>
      <c r="E66" s="1169"/>
      <c r="F66" s="1169"/>
      <c r="G66" s="1169"/>
      <c r="H66" s="89" t="s">
        <v>562</v>
      </c>
      <c r="I66" s="89">
        <v>1</v>
      </c>
      <c r="J66" s="1169"/>
      <c r="K66" s="1169"/>
      <c r="L66" s="1169"/>
      <c r="M66" s="1170"/>
      <c r="N66" s="1170"/>
      <c r="O66" s="1170"/>
      <c r="P66" s="1170"/>
      <c r="Q66" s="1169"/>
      <c r="R66" s="1169"/>
    </row>
    <row r="67" spans="1:18" s="22" customFormat="1" ht="98.25" customHeight="1" x14ac:dyDescent="0.25">
      <c r="A67" s="1169"/>
      <c r="B67" s="1169"/>
      <c r="C67" s="1169"/>
      <c r="D67" s="1169"/>
      <c r="E67" s="1169"/>
      <c r="F67" s="1169"/>
      <c r="G67" s="1169"/>
      <c r="H67" s="89" t="s">
        <v>569</v>
      </c>
      <c r="I67" s="89">
        <v>35</v>
      </c>
      <c r="J67" s="1169"/>
      <c r="K67" s="1169"/>
      <c r="L67" s="1169"/>
      <c r="M67" s="1170"/>
      <c r="N67" s="1170"/>
      <c r="O67" s="1170"/>
      <c r="P67" s="1170"/>
      <c r="Q67" s="1169"/>
      <c r="R67" s="1169"/>
    </row>
    <row r="68" spans="1:18" s="22" customFormat="1" ht="50.25" customHeight="1" x14ac:dyDescent="0.25">
      <c r="A68" s="1169"/>
      <c r="B68" s="1169"/>
      <c r="C68" s="1169"/>
      <c r="D68" s="1169"/>
      <c r="E68" s="1169"/>
      <c r="F68" s="1169"/>
      <c r="G68" s="1169"/>
      <c r="H68" s="89" t="s">
        <v>461</v>
      </c>
      <c r="I68" s="89">
        <v>6</v>
      </c>
      <c r="J68" s="1169"/>
      <c r="K68" s="1169"/>
      <c r="L68" s="1169"/>
      <c r="M68" s="1170"/>
      <c r="N68" s="1170"/>
      <c r="O68" s="1170"/>
      <c r="P68" s="1170"/>
      <c r="Q68" s="1169"/>
      <c r="R68" s="1169"/>
    </row>
    <row r="69" spans="1:18" s="22" customFormat="1" ht="70.5" customHeight="1" x14ac:dyDescent="0.25">
      <c r="A69" s="1001"/>
      <c r="B69" s="1001"/>
      <c r="C69" s="1001"/>
      <c r="D69" s="1001"/>
      <c r="E69" s="1001"/>
      <c r="F69" s="1001"/>
      <c r="G69" s="1001"/>
      <c r="H69" s="89" t="s">
        <v>570</v>
      </c>
      <c r="I69" s="89">
        <v>100</v>
      </c>
      <c r="J69" s="1001"/>
      <c r="K69" s="1001"/>
      <c r="L69" s="1001"/>
      <c r="M69" s="1171"/>
      <c r="N69" s="1171"/>
      <c r="O69" s="1171"/>
      <c r="P69" s="1171"/>
      <c r="Q69" s="1001"/>
      <c r="R69" s="1001"/>
    </row>
    <row r="70" spans="1:18" s="22" customFormat="1" ht="26.25" customHeight="1" x14ac:dyDescent="0.25">
      <c r="A70" s="1000">
        <v>27</v>
      </c>
      <c r="B70" s="1000" t="s">
        <v>68</v>
      </c>
      <c r="C70" s="1000">
        <v>1</v>
      </c>
      <c r="D70" s="1000">
        <v>9</v>
      </c>
      <c r="E70" s="1000" t="s">
        <v>571</v>
      </c>
      <c r="F70" s="1000" t="s">
        <v>572</v>
      </c>
      <c r="G70" s="1000" t="s">
        <v>573</v>
      </c>
      <c r="H70" s="89" t="s">
        <v>574</v>
      </c>
      <c r="I70" s="89">
        <v>1</v>
      </c>
      <c r="J70" s="1000" t="s">
        <v>575</v>
      </c>
      <c r="K70" s="1000" t="s">
        <v>478</v>
      </c>
      <c r="L70" s="1000"/>
      <c r="M70" s="1136">
        <v>57104.34</v>
      </c>
      <c r="N70" s="1136"/>
      <c r="O70" s="1136">
        <v>51393.91</v>
      </c>
      <c r="P70" s="1136"/>
      <c r="Q70" s="1000" t="s">
        <v>576</v>
      </c>
      <c r="R70" s="1000" t="s">
        <v>577</v>
      </c>
    </row>
    <row r="71" spans="1:18" s="22" customFormat="1" ht="51" customHeight="1" x14ac:dyDescent="0.25">
      <c r="A71" s="1169"/>
      <c r="B71" s="1169"/>
      <c r="C71" s="1169"/>
      <c r="D71" s="1169"/>
      <c r="E71" s="1169"/>
      <c r="F71" s="1169"/>
      <c r="G71" s="1169"/>
      <c r="H71" s="89" t="s">
        <v>578</v>
      </c>
      <c r="I71" s="89">
        <v>400</v>
      </c>
      <c r="J71" s="1169"/>
      <c r="K71" s="1169"/>
      <c r="L71" s="1169"/>
      <c r="M71" s="1170"/>
      <c r="N71" s="1170"/>
      <c r="O71" s="1170"/>
      <c r="P71" s="1170"/>
      <c r="Q71" s="1169"/>
      <c r="R71" s="1169"/>
    </row>
    <row r="72" spans="1:18" s="22" customFormat="1" ht="58.5" customHeight="1" x14ac:dyDescent="0.25">
      <c r="A72" s="1169"/>
      <c r="B72" s="1169"/>
      <c r="C72" s="1169"/>
      <c r="D72" s="1169"/>
      <c r="E72" s="1169"/>
      <c r="F72" s="1169"/>
      <c r="G72" s="1169"/>
      <c r="H72" s="89" t="s">
        <v>520</v>
      </c>
      <c r="I72" s="89">
        <v>9</v>
      </c>
      <c r="J72" s="1169"/>
      <c r="K72" s="1169"/>
      <c r="L72" s="1169"/>
      <c r="M72" s="1170"/>
      <c r="N72" s="1170"/>
      <c r="O72" s="1170"/>
      <c r="P72" s="1170"/>
      <c r="Q72" s="1169"/>
      <c r="R72" s="1169"/>
    </row>
    <row r="73" spans="1:18" s="22" customFormat="1" ht="45" customHeight="1" x14ac:dyDescent="0.25">
      <c r="A73" s="1169"/>
      <c r="B73" s="1169"/>
      <c r="C73" s="1169"/>
      <c r="D73" s="1169"/>
      <c r="E73" s="1169"/>
      <c r="F73" s="1169"/>
      <c r="G73" s="1169"/>
      <c r="H73" s="89" t="s">
        <v>579</v>
      </c>
      <c r="I73" s="89">
        <v>128</v>
      </c>
      <c r="J73" s="1169"/>
      <c r="K73" s="1169"/>
      <c r="L73" s="1169"/>
      <c r="M73" s="1170"/>
      <c r="N73" s="1170"/>
      <c r="O73" s="1170"/>
      <c r="P73" s="1170"/>
      <c r="Q73" s="1169"/>
      <c r="R73" s="1169"/>
    </row>
    <row r="74" spans="1:18" s="22" customFormat="1" ht="37.5" customHeight="1" x14ac:dyDescent="0.25">
      <c r="A74" s="1169"/>
      <c r="B74" s="1169"/>
      <c r="C74" s="1169"/>
      <c r="D74" s="1169"/>
      <c r="E74" s="1169"/>
      <c r="F74" s="1169"/>
      <c r="G74" s="1169"/>
      <c r="H74" s="89" t="s">
        <v>580</v>
      </c>
      <c r="I74" s="89">
        <v>1</v>
      </c>
      <c r="J74" s="1169"/>
      <c r="K74" s="1169"/>
      <c r="L74" s="1169"/>
      <c r="M74" s="1170"/>
      <c r="N74" s="1170"/>
      <c r="O74" s="1170"/>
      <c r="P74" s="1170"/>
      <c r="Q74" s="1169"/>
      <c r="R74" s="1169"/>
    </row>
    <row r="75" spans="1:18" s="22" customFormat="1" ht="54" customHeight="1" x14ac:dyDescent="0.25">
      <c r="A75" s="1169"/>
      <c r="B75" s="1169"/>
      <c r="C75" s="1169"/>
      <c r="D75" s="1169"/>
      <c r="E75" s="1169"/>
      <c r="F75" s="1169"/>
      <c r="G75" s="1169"/>
      <c r="H75" s="89" t="s">
        <v>481</v>
      </c>
      <c r="I75" s="89">
        <v>100</v>
      </c>
      <c r="J75" s="1169"/>
      <c r="K75" s="1169"/>
      <c r="L75" s="1169"/>
      <c r="M75" s="1170"/>
      <c r="N75" s="1170"/>
      <c r="O75" s="1170"/>
      <c r="P75" s="1170"/>
      <c r="Q75" s="1169"/>
      <c r="R75" s="1169"/>
    </row>
    <row r="76" spans="1:18" s="22" customFormat="1" ht="36.75" customHeight="1" x14ac:dyDescent="0.25">
      <c r="A76" s="1169"/>
      <c r="B76" s="1169"/>
      <c r="C76" s="1169"/>
      <c r="D76" s="1169"/>
      <c r="E76" s="1169"/>
      <c r="F76" s="1169"/>
      <c r="G76" s="1169"/>
      <c r="H76" s="89" t="s">
        <v>529</v>
      </c>
      <c r="I76" s="89">
        <v>2</v>
      </c>
      <c r="J76" s="1169"/>
      <c r="K76" s="1169"/>
      <c r="L76" s="1169"/>
      <c r="M76" s="1170"/>
      <c r="N76" s="1170"/>
      <c r="O76" s="1170"/>
      <c r="P76" s="1170"/>
      <c r="Q76" s="1169"/>
      <c r="R76" s="1169"/>
    </row>
    <row r="77" spans="1:18" s="22" customFormat="1" ht="71.25" customHeight="1" x14ac:dyDescent="0.25">
      <c r="A77" s="1001"/>
      <c r="B77" s="1001"/>
      <c r="C77" s="1001"/>
      <c r="D77" s="1001"/>
      <c r="E77" s="1001"/>
      <c r="F77" s="1001"/>
      <c r="G77" s="1001"/>
      <c r="H77" s="89" t="s">
        <v>563</v>
      </c>
      <c r="I77" s="89">
        <v>45</v>
      </c>
      <c r="J77" s="1001"/>
      <c r="K77" s="1001"/>
      <c r="L77" s="1001"/>
      <c r="M77" s="1171"/>
      <c r="N77" s="1171"/>
      <c r="O77" s="1171"/>
      <c r="P77" s="1171"/>
      <c r="Q77" s="1001"/>
      <c r="R77" s="1001"/>
    </row>
    <row r="78" spans="1:18" s="22" customFormat="1" ht="51" customHeight="1" x14ac:dyDescent="0.25">
      <c r="A78" s="1000">
        <v>28</v>
      </c>
      <c r="B78" s="1000" t="s">
        <v>127</v>
      </c>
      <c r="C78" s="1000">
        <v>1</v>
      </c>
      <c r="D78" s="1000">
        <v>9</v>
      </c>
      <c r="E78" s="1000" t="s">
        <v>581</v>
      </c>
      <c r="F78" s="1000" t="s">
        <v>726</v>
      </c>
      <c r="G78" s="1000" t="s">
        <v>582</v>
      </c>
      <c r="H78" s="89" t="s">
        <v>580</v>
      </c>
      <c r="I78" s="89">
        <v>1</v>
      </c>
      <c r="J78" s="1000" t="s">
        <v>583</v>
      </c>
      <c r="K78" s="1000" t="s">
        <v>487</v>
      </c>
      <c r="L78" s="1000"/>
      <c r="M78" s="1136">
        <v>39972</v>
      </c>
      <c r="N78" s="1136"/>
      <c r="O78" s="1136">
        <v>39972</v>
      </c>
      <c r="P78" s="1136"/>
      <c r="Q78" s="1000" t="s">
        <v>446</v>
      </c>
      <c r="R78" s="1000" t="s">
        <v>447</v>
      </c>
    </row>
    <row r="79" spans="1:18" s="22" customFormat="1" ht="45" customHeight="1" x14ac:dyDescent="0.25">
      <c r="A79" s="1169"/>
      <c r="B79" s="1169"/>
      <c r="C79" s="1169"/>
      <c r="D79" s="1169"/>
      <c r="E79" s="1169"/>
      <c r="F79" s="1169"/>
      <c r="G79" s="1169"/>
      <c r="H79" s="89" t="s">
        <v>481</v>
      </c>
      <c r="I79" s="89">
        <v>60</v>
      </c>
      <c r="J79" s="1169"/>
      <c r="K79" s="1169"/>
      <c r="L79" s="1169"/>
      <c r="M79" s="1170"/>
      <c r="N79" s="1170"/>
      <c r="O79" s="1170"/>
      <c r="P79" s="1170"/>
      <c r="Q79" s="1169"/>
      <c r="R79" s="1169"/>
    </row>
    <row r="80" spans="1:18" s="22" customFormat="1" ht="43.5" customHeight="1" x14ac:dyDescent="0.25">
      <c r="A80" s="1169"/>
      <c r="B80" s="1169"/>
      <c r="C80" s="1169"/>
      <c r="D80" s="1169"/>
      <c r="E80" s="1169"/>
      <c r="F80" s="1169"/>
      <c r="G80" s="1169"/>
      <c r="H80" s="89" t="s">
        <v>465</v>
      </c>
      <c r="I80" s="89">
        <v>1</v>
      </c>
      <c r="J80" s="1169"/>
      <c r="K80" s="1169"/>
      <c r="L80" s="1169"/>
      <c r="M80" s="1170"/>
      <c r="N80" s="1170"/>
      <c r="O80" s="1170"/>
      <c r="P80" s="1170"/>
      <c r="Q80" s="1169" t="s">
        <v>446</v>
      </c>
      <c r="R80" s="1169" t="s">
        <v>447</v>
      </c>
    </row>
    <row r="81" spans="1:19" s="22" customFormat="1" ht="49.5" customHeight="1" x14ac:dyDescent="0.25">
      <c r="A81" s="1001"/>
      <c r="B81" s="1001"/>
      <c r="C81" s="1001"/>
      <c r="D81" s="1001"/>
      <c r="E81" s="1001"/>
      <c r="F81" s="1001"/>
      <c r="G81" s="1001"/>
      <c r="H81" s="89" t="s">
        <v>584</v>
      </c>
      <c r="I81" s="89">
        <v>30</v>
      </c>
      <c r="J81" s="1001"/>
      <c r="K81" s="1001"/>
      <c r="L81" s="1001"/>
      <c r="M81" s="1171"/>
      <c r="N81" s="1171"/>
      <c r="O81" s="1171"/>
      <c r="P81" s="1171"/>
      <c r="Q81" s="1001"/>
      <c r="R81" s="1001"/>
    </row>
    <row r="82" spans="1:19" s="22" customFormat="1" ht="30" x14ac:dyDescent="0.25">
      <c r="A82" s="1000">
        <v>29</v>
      </c>
      <c r="B82" s="1000" t="s">
        <v>89</v>
      </c>
      <c r="C82" s="1000">
        <v>1</v>
      </c>
      <c r="D82" s="1000">
        <v>6</v>
      </c>
      <c r="E82" s="1000" t="s">
        <v>585</v>
      </c>
      <c r="F82" s="1000" t="s">
        <v>586</v>
      </c>
      <c r="G82" s="1000" t="s">
        <v>587</v>
      </c>
      <c r="H82" s="89" t="s">
        <v>588</v>
      </c>
      <c r="I82" s="89">
        <v>1000</v>
      </c>
      <c r="J82" s="1000" t="s">
        <v>589</v>
      </c>
      <c r="K82" s="1000" t="s">
        <v>478</v>
      </c>
      <c r="L82" s="1000"/>
      <c r="M82" s="1136">
        <v>67000</v>
      </c>
      <c r="N82" s="1136"/>
      <c r="O82" s="1136">
        <v>67000</v>
      </c>
      <c r="P82" s="1136"/>
      <c r="Q82" s="1000" t="s">
        <v>590</v>
      </c>
      <c r="R82" s="1000" t="s">
        <v>591</v>
      </c>
    </row>
    <row r="83" spans="1:19" s="22" customFormat="1" ht="30" x14ac:dyDescent="0.25">
      <c r="A83" s="1169"/>
      <c r="B83" s="1169"/>
      <c r="C83" s="1169"/>
      <c r="D83" s="1169"/>
      <c r="E83" s="1169"/>
      <c r="F83" s="1169"/>
      <c r="G83" s="1169"/>
      <c r="H83" s="89" t="s">
        <v>453</v>
      </c>
      <c r="I83" s="89">
        <v>1000</v>
      </c>
      <c r="J83" s="1169"/>
      <c r="K83" s="1169"/>
      <c r="L83" s="1169"/>
      <c r="M83" s="1170"/>
      <c r="N83" s="1170"/>
      <c r="O83" s="1170"/>
      <c r="P83" s="1170"/>
      <c r="Q83" s="1169"/>
      <c r="R83" s="1169"/>
    </row>
    <row r="84" spans="1:19" s="22" customFormat="1" ht="30" x14ac:dyDescent="0.25">
      <c r="A84" s="1169"/>
      <c r="B84" s="1169"/>
      <c r="C84" s="1169"/>
      <c r="D84" s="1169"/>
      <c r="E84" s="1169"/>
      <c r="F84" s="1169"/>
      <c r="G84" s="1169"/>
      <c r="H84" s="89" t="s">
        <v>531</v>
      </c>
      <c r="I84" s="89">
        <v>15</v>
      </c>
      <c r="J84" s="1169"/>
      <c r="K84" s="1169"/>
      <c r="L84" s="1169"/>
      <c r="M84" s="1170"/>
      <c r="N84" s="1170"/>
      <c r="O84" s="1170"/>
      <c r="P84" s="1170"/>
      <c r="Q84" s="1169"/>
      <c r="R84" s="1169"/>
    </row>
    <row r="85" spans="1:19" s="22" customFormat="1" ht="30" x14ac:dyDescent="0.25">
      <c r="A85" s="1169"/>
      <c r="B85" s="1169"/>
      <c r="C85" s="1169"/>
      <c r="D85" s="1169"/>
      <c r="E85" s="1169"/>
      <c r="F85" s="1169"/>
      <c r="G85" s="1169"/>
      <c r="H85" s="89" t="s">
        <v>532</v>
      </c>
      <c r="I85" s="89">
        <v>2</v>
      </c>
      <c r="J85" s="1169"/>
      <c r="K85" s="1169"/>
      <c r="L85" s="1169"/>
      <c r="M85" s="1170"/>
      <c r="N85" s="1170"/>
      <c r="O85" s="1170"/>
      <c r="P85" s="1170"/>
      <c r="Q85" s="1169"/>
      <c r="R85" s="1169"/>
    </row>
    <row r="86" spans="1:19" s="22" customFormat="1" ht="30" x14ac:dyDescent="0.25">
      <c r="A86" s="1169"/>
      <c r="B86" s="1169"/>
      <c r="C86" s="1169"/>
      <c r="D86" s="1169"/>
      <c r="E86" s="1169"/>
      <c r="F86" s="1169"/>
      <c r="G86" s="1169"/>
      <c r="H86" s="92" t="s">
        <v>592</v>
      </c>
      <c r="I86" s="92">
        <v>1</v>
      </c>
      <c r="J86" s="1169"/>
      <c r="K86" s="1169"/>
      <c r="L86" s="1169"/>
      <c r="M86" s="1170"/>
      <c r="N86" s="1170"/>
      <c r="O86" s="1170"/>
      <c r="P86" s="1170"/>
      <c r="Q86" s="1169"/>
      <c r="R86" s="1169"/>
    </row>
    <row r="87" spans="1:19" s="419" customFormat="1" ht="165" customHeight="1" x14ac:dyDescent="0.25">
      <c r="A87" s="790">
        <v>30</v>
      </c>
      <c r="B87" s="789">
        <v>6</v>
      </c>
      <c r="C87" s="789">
        <v>5</v>
      </c>
      <c r="D87" s="789">
        <v>4</v>
      </c>
      <c r="E87" s="789" t="s">
        <v>594</v>
      </c>
      <c r="F87" s="789" t="s">
        <v>595</v>
      </c>
      <c r="G87" s="789" t="s">
        <v>400</v>
      </c>
      <c r="H87" s="789" t="s">
        <v>596</v>
      </c>
      <c r="I87" s="789">
        <v>30</v>
      </c>
      <c r="J87" s="789" t="s">
        <v>401</v>
      </c>
      <c r="K87" s="789"/>
      <c r="L87" s="789" t="s">
        <v>402</v>
      </c>
      <c r="M87" s="793"/>
      <c r="N87" s="793">
        <v>40000</v>
      </c>
      <c r="O87" s="793"/>
      <c r="P87" s="793">
        <v>40000</v>
      </c>
      <c r="Q87" s="789" t="s">
        <v>403</v>
      </c>
      <c r="R87" s="789" t="s">
        <v>593</v>
      </c>
    </row>
    <row r="88" spans="1:19" s="579" customFormat="1" ht="142.5" customHeight="1" x14ac:dyDescent="0.25">
      <c r="A88" s="757">
        <v>31</v>
      </c>
      <c r="B88" s="754">
        <v>3.6</v>
      </c>
      <c r="C88" s="754">
        <v>1</v>
      </c>
      <c r="D88" s="754">
        <v>6</v>
      </c>
      <c r="E88" s="757" t="s">
        <v>408</v>
      </c>
      <c r="F88" s="760" t="s">
        <v>597</v>
      </c>
      <c r="G88" s="757" t="s">
        <v>598</v>
      </c>
      <c r="H88" s="754" t="s">
        <v>411</v>
      </c>
      <c r="I88" s="754">
        <v>30</v>
      </c>
      <c r="J88" s="757" t="s">
        <v>412</v>
      </c>
      <c r="K88" s="754"/>
      <c r="L88" s="754" t="s">
        <v>599</v>
      </c>
      <c r="M88" s="768"/>
      <c r="N88" s="768">
        <v>55000</v>
      </c>
      <c r="O88" s="768"/>
      <c r="P88" s="768">
        <v>55000</v>
      </c>
      <c r="Q88" s="754" t="s">
        <v>403</v>
      </c>
      <c r="R88" s="754" t="s">
        <v>600</v>
      </c>
    </row>
    <row r="89" spans="1:19" s="419" customFormat="1" ht="141" customHeight="1" x14ac:dyDescent="0.25">
      <c r="A89" s="790">
        <v>32</v>
      </c>
      <c r="B89" s="789">
        <v>3.6</v>
      </c>
      <c r="C89" s="789">
        <v>1</v>
      </c>
      <c r="D89" s="789">
        <v>6</v>
      </c>
      <c r="E89" s="790" t="s">
        <v>601</v>
      </c>
      <c r="F89" s="838" t="s">
        <v>597</v>
      </c>
      <c r="G89" s="790" t="s">
        <v>602</v>
      </c>
      <c r="H89" s="789" t="s">
        <v>47</v>
      </c>
      <c r="I89" s="789">
        <v>30</v>
      </c>
      <c r="J89" s="790" t="s">
        <v>412</v>
      </c>
      <c r="K89" s="789"/>
      <c r="L89" s="789" t="s">
        <v>161</v>
      </c>
      <c r="M89" s="793"/>
      <c r="N89" s="793">
        <v>40000</v>
      </c>
      <c r="O89" s="793"/>
      <c r="P89" s="793">
        <v>40000</v>
      </c>
      <c r="Q89" s="789" t="s">
        <v>403</v>
      </c>
      <c r="R89" s="789" t="s">
        <v>603</v>
      </c>
    </row>
    <row r="90" spans="1:19" s="579" customFormat="1" ht="45" x14ac:dyDescent="0.25">
      <c r="A90" s="754">
        <v>33</v>
      </c>
      <c r="B90" s="754">
        <v>2.2999999999999998</v>
      </c>
      <c r="C90" s="754">
        <v>1</v>
      </c>
      <c r="D90" s="754">
        <v>3</v>
      </c>
      <c r="E90" s="754" t="s">
        <v>604</v>
      </c>
      <c r="F90" s="754" t="s">
        <v>605</v>
      </c>
      <c r="G90" s="757" t="s">
        <v>438</v>
      </c>
      <c r="H90" s="754" t="s">
        <v>439</v>
      </c>
      <c r="I90" s="754">
        <v>3000</v>
      </c>
      <c r="J90" s="757" t="s">
        <v>440</v>
      </c>
      <c r="K90" s="754"/>
      <c r="L90" s="754" t="s">
        <v>407</v>
      </c>
      <c r="M90" s="768"/>
      <c r="N90" s="768">
        <v>20000</v>
      </c>
      <c r="O90" s="768"/>
      <c r="P90" s="768">
        <v>20000</v>
      </c>
      <c r="Q90" s="754" t="s">
        <v>403</v>
      </c>
      <c r="R90" s="754" t="s">
        <v>603</v>
      </c>
    </row>
    <row r="91" spans="1:19" s="419" customFormat="1" ht="135" x14ac:dyDescent="0.25">
      <c r="A91" s="790">
        <v>34</v>
      </c>
      <c r="B91" s="789">
        <v>1.2</v>
      </c>
      <c r="C91" s="789">
        <v>1</v>
      </c>
      <c r="D91" s="789">
        <v>9</v>
      </c>
      <c r="E91" s="789" t="s">
        <v>608</v>
      </c>
      <c r="F91" s="789" t="s">
        <v>609</v>
      </c>
      <c r="G91" s="790" t="s">
        <v>606</v>
      </c>
      <c r="H91" s="789" t="s">
        <v>610</v>
      </c>
      <c r="I91" s="789">
        <v>350</v>
      </c>
      <c r="J91" s="789" t="s">
        <v>607</v>
      </c>
      <c r="K91" s="789"/>
      <c r="L91" s="789" t="s">
        <v>407</v>
      </c>
      <c r="M91" s="793"/>
      <c r="N91" s="793">
        <v>100000</v>
      </c>
      <c r="O91" s="793"/>
      <c r="P91" s="793">
        <v>100000</v>
      </c>
      <c r="Q91" s="789" t="s">
        <v>403</v>
      </c>
      <c r="R91" s="789" t="s">
        <v>603</v>
      </c>
    </row>
    <row r="92" spans="1:19" s="419" customFormat="1" ht="74.25" customHeight="1" x14ac:dyDescent="0.25">
      <c r="A92" s="790">
        <v>35</v>
      </c>
      <c r="B92" s="790">
        <v>1</v>
      </c>
      <c r="C92" s="790">
        <v>1</v>
      </c>
      <c r="D92" s="789">
        <v>6</v>
      </c>
      <c r="E92" s="789" t="s">
        <v>614</v>
      </c>
      <c r="F92" s="789" t="s">
        <v>615</v>
      </c>
      <c r="G92" s="789" t="s">
        <v>616</v>
      </c>
      <c r="H92" s="789" t="s">
        <v>617</v>
      </c>
      <c r="I92" s="498" t="s">
        <v>611</v>
      </c>
      <c r="J92" s="789" t="s">
        <v>612</v>
      </c>
      <c r="K92" s="791"/>
      <c r="L92" s="791" t="s">
        <v>161</v>
      </c>
      <c r="M92" s="792"/>
      <c r="N92" s="793">
        <v>20000</v>
      </c>
      <c r="O92" s="792"/>
      <c r="P92" s="793">
        <v>20000</v>
      </c>
      <c r="Q92" s="789" t="s">
        <v>403</v>
      </c>
      <c r="R92" s="789" t="s">
        <v>613</v>
      </c>
    </row>
    <row r="93" spans="1:19" s="419" customFormat="1" ht="157.5" customHeight="1" x14ac:dyDescent="0.25">
      <c r="A93" s="787">
        <v>36</v>
      </c>
      <c r="B93" s="796">
        <v>1.2</v>
      </c>
      <c r="C93" s="796">
        <v>1</v>
      </c>
      <c r="D93" s="796">
        <v>9</v>
      </c>
      <c r="E93" s="787" t="s">
        <v>433</v>
      </c>
      <c r="F93" s="796" t="s">
        <v>618</v>
      </c>
      <c r="G93" s="787" t="s">
        <v>427</v>
      </c>
      <c r="H93" s="795" t="s">
        <v>47</v>
      </c>
      <c r="I93" s="795">
        <v>30</v>
      </c>
      <c r="J93" s="796" t="s">
        <v>435</v>
      </c>
      <c r="K93" s="796"/>
      <c r="L93" s="796" t="s">
        <v>407</v>
      </c>
      <c r="M93" s="839"/>
      <c r="N93" s="839">
        <v>20000</v>
      </c>
      <c r="O93" s="839"/>
      <c r="P93" s="839">
        <v>20000</v>
      </c>
      <c r="Q93" s="796" t="s">
        <v>403</v>
      </c>
      <c r="R93" s="796" t="s">
        <v>603</v>
      </c>
    </row>
    <row r="94" spans="1:19" ht="102" customHeight="1" x14ac:dyDescent="0.25">
      <c r="A94" s="969">
        <v>37</v>
      </c>
      <c r="B94" s="969">
        <v>6</v>
      </c>
      <c r="C94" s="969">
        <v>5</v>
      </c>
      <c r="D94" s="969">
        <v>4</v>
      </c>
      <c r="E94" s="969" t="s">
        <v>619</v>
      </c>
      <c r="F94" s="969" t="s">
        <v>620</v>
      </c>
      <c r="G94" s="969" t="s">
        <v>621</v>
      </c>
      <c r="H94" s="72" t="s">
        <v>461</v>
      </c>
      <c r="I94" s="72">
        <v>2</v>
      </c>
      <c r="J94" s="969" t="s">
        <v>622</v>
      </c>
      <c r="K94" s="969" t="s">
        <v>623</v>
      </c>
      <c r="L94" s="969" t="s">
        <v>101</v>
      </c>
      <c r="M94" s="1166"/>
      <c r="N94" s="1166">
        <v>40000</v>
      </c>
      <c r="O94" s="1166"/>
      <c r="P94" s="1166">
        <v>40000</v>
      </c>
      <c r="Q94" s="969" t="s">
        <v>624</v>
      </c>
      <c r="R94" s="969" t="s">
        <v>625</v>
      </c>
      <c r="S94" s="22"/>
    </row>
    <row r="95" spans="1:19" ht="119.25" customHeight="1" x14ac:dyDescent="0.25">
      <c r="A95" s="971"/>
      <c r="B95" s="971"/>
      <c r="C95" s="971"/>
      <c r="D95" s="971"/>
      <c r="E95" s="971"/>
      <c r="F95" s="971"/>
      <c r="G95" s="971"/>
      <c r="H95" s="72" t="s">
        <v>626</v>
      </c>
      <c r="I95" s="72">
        <v>70</v>
      </c>
      <c r="J95" s="971"/>
      <c r="K95" s="971"/>
      <c r="L95" s="971"/>
      <c r="M95" s="1168"/>
      <c r="N95" s="1168"/>
      <c r="O95" s="1168"/>
      <c r="P95" s="1168"/>
      <c r="Q95" s="971"/>
      <c r="R95" s="971"/>
      <c r="S95" s="22"/>
    </row>
    <row r="96" spans="1:19" ht="62.25" customHeight="1" x14ac:dyDescent="0.25">
      <c r="A96" s="1000">
        <v>38</v>
      </c>
      <c r="B96" s="1000">
        <v>1</v>
      </c>
      <c r="C96" s="1000">
        <v>1</v>
      </c>
      <c r="D96" s="1000">
        <v>6</v>
      </c>
      <c r="E96" s="1000" t="s">
        <v>627</v>
      </c>
      <c r="F96" s="1000" t="s">
        <v>628</v>
      </c>
      <c r="G96" s="1000" t="s">
        <v>629</v>
      </c>
      <c r="H96" s="89" t="s">
        <v>461</v>
      </c>
      <c r="I96" s="89">
        <v>1</v>
      </c>
      <c r="J96" s="1000" t="s">
        <v>630</v>
      </c>
      <c r="K96" s="1000" t="s">
        <v>623</v>
      </c>
      <c r="L96" s="1000" t="s">
        <v>402</v>
      </c>
      <c r="M96" s="1136"/>
      <c r="N96" s="1136">
        <v>50152.5</v>
      </c>
      <c r="O96" s="1136"/>
      <c r="P96" s="1136">
        <v>39052.5</v>
      </c>
      <c r="Q96" s="1000" t="s">
        <v>590</v>
      </c>
      <c r="R96" s="1000" t="s">
        <v>631</v>
      </c>
      <c r="S96" s="22"/>
    </row>
    <row r="97" spans="1:19" ht="33.75" customHeight="1" x14ac:dyDescent="0.25">
      <c r="A97" s="1169"/>
      <c r="B97" s="1169"/>
      <c r="C97" s="1169"/>
      <c r="D97" s="1169"/>
      <c r="E97" s="1169"/>
      <c r="F97" s="1169"/>
      <c r="G97" s="1169"/>
      <c r="H97" s="89" t="s">
        <v>632</v>
      </c>
      <c r="I97" s="89">
        <v>57</v>
      </c>
      <c r="J97" s="1169"/>
      <c r="K97" s="1169"/>
      <c r="L97" s="1169"/>
      <c r="M97" s="1170"/>
      <c r="N97" s="1170"/>
      <c r="O97" s="1170"/>
      <c r="P97" s="1170"/>
      <c r="Q97" s="1169"/>
      <c r="R97" s="1169"/>
      <c r="S97" s="22"/>
    </row>
    <row r="98" spans="1:19" ht="45.75" customHeight="1" x14ac:dyDescent="0.25">
      <c r="A98" s="1169"/>
      <c r="B98" s="1169"/>
      <c r="C98" s="1169"/>
      <c r="D98" s="1169"/>
      <c r="E98" s="1169"/>
      <c r="F98" s="1169"/>
      <c r="G98" s="1169"/>
      <c r="H98" s="89" t="s">
        <v>633</v>
      </c>
      <c r="I98" s="89">
        <v>1</v>
      </c>
      <c r="J98" s="1169"/>
      <c r="K98" s="1169"/>
      <c r="L98" s="1169"/>
      <c r="M98" s="1170"/>
      <c r="N98" s="1170"/>
      <c r="O98" s="1170"/>
      <c r="P98" s="1170"/>
      <c r="Q98" s="1169"/>
      <c r="R98" s="1169"/>
      <c r="S98" s="22"/>
    </row>
    <row r="99" spans="1:19" ht="60.75" customHeight="1" x14ac:dyDescent="0.25">
      <c r="A99" s="1169"/>
      <c r="B99" s="1169"/>
      <c r="C99" s="1169"/>
      <c r="D99" s="1169"/>
      <c r="E99" s="1169"/>
      <c r="F99" s="1169"/>
      <c r="G99" s="1169"/>
      <c r="H99" s="89" t="s">
        <v>506</v>
      </c>
      <c r="I99" s="89">
        <v>2000</v>
      </c>
      <c r="J99" s="1169"/>
      <c r="K99" s="1169"/>
      <c r="L99" s="1169"/>
      <c r="M99" s="1170"/>
      <c r="N99" s="1170"/>
      <c r="O99" s="1170"/>
      <c r="P99" s="1170"/>
      <c r="Q99" s="1169"/>
      <c r="R99" s="1169"/>
      <c r="S99" s="22"/>
    </row>
    <row r="100" spans="1:19" ht="69.75" customHeight="1" x14ac:dyDescent="0.25">
      <c r="A100" s="1001"/>
      <c r="B100" s="1001"/>
      <c r="C100" s="1001"/>
      <c r="D100" s="1001"/>
      <c r="E100" s="1001"/>
      <c r="F100" s="1001"/>
      <c r="G100" s="1001"/>
      <c r="H100" s="89" t="s">
        <v>634</v>
      </c>
      <c r="I100" s="89">
        <v>1</v>
      </c>
      <c r="J100" s="1001"/>
      <c r="K100" s="1001"/>
      <c r="L100" s="1001"/>
      <c r="M100" s="1171"/>
      <c r="N100" s="1171"/>
      <c r="O100" s="1171"/>
      <c r="P100" s="1171"/>
      <c r="Q100" s="1001"/>
      <c r="R100" s="1001"/>
      <c r="S100" s="22"/>
    </row>
    <row r="101" spans="1:19" x14ac:dyDescent="0.25">
      <c r="A101" s="1172">
        <v>39</v>
      </c>
      <c r="B101" s="1019">
        <v>3</v>
      </c>
      <c r="C101" s="1019">
        <v>1</v>
      </c>
      <c r="D101" s="1019">
        <v>6</v>
      </c>
      <c r="E101" s="1019" t="s">
        <v>635</v>
      </c>
      <c r="F101" s="969" t="s">
        <v>636</v>
      </c>
      <c r="G101" s="1019" t="s">
        <v>637</v>
      </c>
      <c r="H101" s="89" t="s">
        <v>533</v>
      </c>
      <c r="I101" s="89">
        <v>4</v>
      </c>
      <c r="J101" s="1019" t="s">
        <v>638</v>
      </c>
      <c r="K101" s="1019" t="s">
        <v>623</v>
      </c>
      <c r="L101" s="1019" t="s">
        <v>639</v>
      </c>
      <c r="M101" s="1166"/>
      <c r="N101" s="1163">
        <v>76758.95</v>
      </c>
      <c r="O101" s="1166"/>
      <c r="P101" s="1163">
        <v>60824.95</v>
      </c>
      <c r="Q101" s="969" t="s">
        <v>640</v>
      </c>
      <c r="R101" s="969" t="s">
        <v>641</v>
      </c>
      <c r="S101" s="22"/>
    </row>
    <row r="102" spans="1:19" ht="31.5" customHeight="1" x14ac:dyDescent="0.25">
      <c r="A102" s="1173"/>
      <c r="B102" s="1022"/>
      <c r="C102" s="1022"/>
      <c r="D102" s="1022"/>
      <c r="E102" s="1022"/>
      <c r="F102" s="970"/>
      <c r="G102" s="1022"/>
      <c r="H102" s="89" t="s">
        <v>534</v>
      </c>
      <c r="I102" s="89">
        <v>40</v>
      </c>
      <c r="J102" s="1022"/>
      <c r="K102" s="1022"/>
      <c r="L102" s="1022"/>
      <c r="M102" s="1167"/>
      <c r="N102" s="1164"/>
      <c r="O102" s="1167"/>
      <c r="P102" s="1164"/>
      <c r="Q102" s="970"/>
      <c r="R102" s="970"/>
      <c r="S102" s="22"/>
    </row>
    <row r="103" spans="1:19" ht="42.75" customHeight="1" x14ac:dyDescent="0.25">
      <c r="A103" s="1173"/>
      <c r="B103" s="1022"/>
      <c r="C103" s="1022"/>
      <c r="D103" s="1022"/>
      <c r="E103" s="1022"/>
      <c r="F103" s="970"/>
      <c r="G103" s="1022"/>
      <c r="H103" s="89" t="s">
        <v>642</v>
      </c>
      <c r="I103" s="89">
        <v>100</v>
      </c>
      <c r="J103" s="1022"/>
      <c r="K103" s="1022"/>
      <c r="L103" s="1022"/>
      <c r="M103" s="1167"/>
      <c r="N103" s="1164"/>
      <c r="O103" s="1167"/>
      <c r="P103" s="1164"/>
      <c r="Q103" s="970"/>
      <c r="R103" s="970"/>
      <c r="S103" s="22"/>
    </row>
    <row r="104" spans="1:19" ht="24" customHeight="1" x14ac:dyDescent="0.25">
      <c r="A104" s="1173"/>
      <c r="B104" s="1022"/>
      <c r="C104" s="1022"/>
      <c r="D104" s="1022"/>
      <c r="E104" s="1022"/>
      <c r="F104" s="970"/>
      <c r="G104" s="1022"/>
      <c r="H104" s="89" t="s">
        <v>643</v>
      </c>
      <c r="I104" s="89">
        <v>2</v>
      </c>
      <c r="J104" s="1022"/>
      <c r="K104" s="1022"/>
      <c r="L104" s="1022"/>
      <c r="M104" s="1167"/>
      <c r="N104" s="1164"/>
      <c r="O104" s="1167"/>
      <c r="P104" s="1164"/>
      <c r="Q104" s="970"/>
      <c r="R104" s="970"/>
      <c r="S104" s="22"/>
    </row>
    <row r="105" spans="1:19" ht="38.25" customHeight="1" x14ac:dyDescent="0.25">
      <c r="A105" s="1173"/>
      <c r="B105" s="1022"/>
      <c r="C105" s="1022"/>
      <c r="D105" s="1022"/>
      <c r="E105" s="1022"/>
      <c r="F105" s="970"/>
      <c r="G105" s="1022"/>
      <c r="H105" s="89" t="s">
        <v>633</v>
      </c>
      <c r="I105" s="89">
        <v>1</v>
      </c>
      <c r="J105" s="1022"/>
      <c r="K105" s="1022"/>
      <c r="L105" s="1022"/>
      <c r="M105" s="1167"/>
      <c r="N105" s="1164"/>
      <c r="O105" s="1167"/>
      <c r="P105" s="1164"/>
      <c r="Q105" s="970"/>
      <c r="R105" s="970"/>
      <c r="S105" s="22"/>
    </row>
    <row r="106" spans="1:19" ht="54" customHeight="1" x14ac:dyDescent="0.25">
      <c r="A106" s="1173"/>
      <c r="B106" s="1022"/>
      <c r="C106" s="1022"/>
      <c r="D106" s="1022"/>
      <c r="E106" s="1022"/>
      <c r="F106" s="970"/>
      <c r="G106" s="1022"/>
      <c r="H106" s="89" t="s">
        <v>506</v>
      </c>
      <c r="I106" s="89">
        <v>600</v>
      </c>
      <c r="J106" s="1022"/>
      <c r="K106" s="1022"/>
      <c r="L106" s="1022"/>
      <c r="M106" s="1167"/>
      <c r="N106" s="1164"/>
      <c r="O106" s="1167"/>
      <c r="P106" s="1164"/>
      <c r="Q106" s="970"/>
      <c r="R106" s="970"/>
      <c r="S106" s="22"/>
    </row>
    <row r="107" spans="1:19" ht="27" customHeight="1" x14ac:dyDescent="0.25">
      <c r="A107" s="1173"/>
      <c r="B107" s="1022"/>
      <c r="C107" s="1022"/>
      <c r="D107" s="1022"/>
      <c r="E107" s="1022"/>
      <c r="F107" s="970"/>
      <c r="G107" s="1022"/>
      <c r="H107" s="89" t="s">
        <v>529</v>
      </c>
      <c r="I107" s="89">
        <v>9</v>
      </c>
      <c r="J107" s="1022"/>
      <c r="K107" s="1022"/>
      <c r="L107" s="1022"/>
      <c r="M107" s="1167"/>
      <c r="N107" s="1164"/>
      <c r="O107" s="1167"/>
      <c r="P107" s="1164"/>
      <c r="Q107" s="970"/>
      <c r="R107" s="970"/>
      <c r="S107" s="22"/>
    </row>
    <row r="108" spans="1:19" ht="30" x14ac:dyDescent="0.25">
      <c r="A108" s="1174"/>
      <c r="B108" s="1023"/>
      <c r="C108" s="1023"/>
      <c r="D108" s="1023"/>
      <c r="E108" s="1023"/>
      <c r="F108" s="971"/>
      <c r="G108" s="1023"/>
      <c r="H108" s="89" t="s">
        <v>563</v>
      </c>
      <c r="I108" s="89">
        <v>150</v>
      </c>
      <c r="J108" s="1023"/>
      <c r="K108" s="1023"/>
      <c r="L108" s="1023"/>
      <c r="M108" s="1168"/>
      <c r="N108" s="1165"/>
      <c r="O108" s="1168"/>
      <c r="P108" s="1165"/>
      <c r="Q108" s="971"/>
      <c r="R108" s="971"/>
      <c r="S108" s="22"/>
    </row>
    <row r="109" spans="1:19" x14ac:dyDescent="0.25">
      <c r="A109" s="969">
        <v>40</v>
      </c>
      <c r="B109" s="969">
        <v>6</v>
      </c>
      <c r="C109" s="969">
        <v>1</v>
      </c>
      <c r="D109" s="969">
        <v>6</v>
      </c>
      <c r="E109" s="969" t="s">
        <v>644</v>
      </c>
      <c r="F109" s="969" t="s">
        <v>645</v>
      </c>
      <c r="G109" s="969" t="s">
        <v>646</v>
      </c>
      <c r="H109" s="89" t="s">
        <v>461</v>
      </c>
      <c r="I109" s="89">
        <v>13</v>
      </c>
      <c r="J109" s="969" t="s">
        <v>647</v>
      </c>
      <c r="K109" s="969" t="s">
        <v>623</v>
      </c>
      <c r="L109" s="969" t="s">
        <v>402</v>
      </c>
      <c r="M109" s="1166"/>
      <c r="N109" s="1166">
        <v>87654.68</v>
      </c>
      <c r="O109" s="1166"/>
      <c r="P109" s="1166">
        <v>71058.600000000006</v>
      </c>
      <c r="Q109" s="969" t="s">
        <v>648</v>
      </c>
      <c r="R109" s="969" t="s">
        <v>649</v>
      </c>
      <c r="S109" s="22"/>
    </row>
    <row r="110" spans="1:19" ht="27" customHeight="1" x14ac:dyDescent="0.25">
      <c r="A110" s="970"/>
      <c r="B110" s="970"/>
      <c r="C110" s="970"/>
      <c r="D110" s="970"/>
      <c r="E110" s="970"/>
      <c r="F110" s="970"/>
      <c r="G110" s="970"/>
      <c r="H110" s="89" t="s">
        <v>626</v>
      </c>
      <c r="I110" s="89">
        <v>260</v>
      </c>
      <c r="J110" s="970"/>
      <c r="K110" s="970"/>
      <c r="L110" s="970"/>
      <c r="M110" s="1167"/>
      <c r="N110" s="1167"/>
      <c r="O110" s="1167"/>
      <c r="P110" s="1167"/>
      <c r="Q110" s="970"/>
      <c r="R110" s="970"/>
      <c r="S110" s="22"/>
    </row>
    <row r="111" spans="1:19" ht="21.75" customHeight="1" x14ac:dyDescent="0.25">
      <c r="A111" s="970"/>
      <c r="B111" s="970"/>
      <c r="C111" s="970"/>
      <c r="D111" s="970"/>
      <c r="E111" s="970"/>
      <c r="F111" s="970"/>
      <c r="G111" s="970"/>
      <c r="H111" s="89" t="s">
        <v>650</v>
      </c>
      <c r="I111" s="89">
        <v>1</v>
      </c>
      <c r="J111" s="970"/>
      <c r="K111" s="970"/>
      <c r="L111" s="970"/>
      <c r="M111" s="1167"/>
      <c r="N111" s="1167"/>
      <c r="O111" s="1167"/>
      <c r="P111" s="1167"/>
      <c r="Q111" s="970"/>
      <c r="R111" s="970"/>
      <c r="S111" s="22"/>
    </row>
    <row r="112" spans="1:19" ht="42.75" customHeight="1" x14ac:dyDescent="0.25">
      <c r="A112" s="970"/>
      <c r="B112" s="970"/>
      <c r="C112" s="970"/>
      <c r="D112" s="970"/>
      <c r="E112" s="970"/>
      <c r="F112" s="970"/>
      <c r="G112" s="970"/>
      <c r="H112" s="89" t="s">
        <v>651</v>
      </c>
      <c r="I112" s="89">
        <v>2000</v>
      </c>
      <c r="J112" s="970"/>
      <c r="K112" s="970"/>
      <c r="L112" s="970"/>
      <c r="M112" s="1167"/>
      <c r="N112" s="1167"/>
      <c r="O112" s="1167"/>
      <c r="P112" s="1167"/>
      <c r="Q112" s="970"/>
      <c r="R112" s="970"/>
      <c r="S112" s="22"/>
    </row>
    <row r="113" spans="1:19" ht="28.5" customHeight="1" x14ac:dyDescent="0.25">
      <c r="A113" s="970"/>
      <c r="B113" s="970"/>
      <c r="C113" s="970"/>
      <c r="D113" s="970"/>
      <c r="E113" s="970"/>
      <c r="F113" s="970"/>
      <c r="G113" s="970"/>
      <c r="H113" s="89" t="s">
        <v>652</v>
      </c>
      <c r="I113" s="89">
        <v>1</v>
      </c>
      <c r="J113" s="970"/>
      <c r="K113" s="970"/>
      <c r="L113" s="970"/>
      <c r="M113" s="1167"/>
      <c r="N113" s="1167"/>
      <c r="O113" s="1167"/>
      <c r="P113" s="1167"/>
      <c r="Q113" s="970"/>
      <c r="R113" s="970"/>
      <c r="S113" s="22"/>
    </row>
    <row r="114" spans="1:19" ht="32.25" customHeight="1" x14ac:dyDescent="0.25">
      <c r="A114" s="970"/>
      <c r="B114" s="970"/>
      <c r="C114" s="970"/>
      <c r="D114" s="970"/>
      <c r="E114" s="970"/>
      <c r="F114" s="970"/>
      <c r="G114" s="970"/>
      <c r="H114" s="89" t="s">
        <v>563</v>
      </c>
      <c r="I114" s="89">
        <v>117</v>
      </c>
      <c r="J114" s="970"/>
      <c r="K114" s="970"/>
      <c r="L114" s="970"/>
      <c r="M114" s="1167"/>
      <c r="N114" s="1167"/>
      <c r="O114" s="1167"/>
      <c r="P114" s="1167"/>
      <c r="Q114" s="970"/>
      <c r="R114" s="970"/>
      <c r="S114" s="22"/>
    </row>
    <row r="115" spans="1:19" ht="30.75" customHeight="1" x14ac:dyDescent="0.25">
      <c r="A115" s="970"/>
      <c r="B115" s="970"/>
      <c r="C115" s="970"/>
      <c r="D115" s="970"/>
      <c r="E115" s="970"/>
      <c r="F115" s="970"/>
      <c r="G115" s="970"/>
      <c r="H115" s="89" t="s">
        <v>653</v>
      </c>
      <c r="I115" s="89">
        <v>1</v>
      </c>
      <c r="J115" s="970"/>
      <c r="K115" s="970"/>
      <c r="L115" s="970"/>
      <c r="M115" s="1167"/>
      <c r="N115" s="1167"/>
      <c r="O115" s="1167"/>
      <c r="P115" s="1167"/>
      <c r="Q115" s="970"/>
      <c r="R115" s="970"/>
      <c r="S115" s="22"/>
    </row>
    <row r="116" spans="1:19" ht="45" x14ac:dyDescent="0.25">
      <c r="A116" s="971"/>
      <c r="B116" s="971"/>
      <c r="C116" s="971"/>
      <c r="D116" s="971"/>
      <c r="E116" s="971"/>
      <c r="F116" s="971"/>
      <c r="G116" s="971"/>
      <c r="H116" s="89" t="s">
        <v>654</v>
      </c>
      <c r="I116" s="89">
        <v>260</v>
      </c>
      <c r="J116" s="971"/>
      <c r="K116" s="971"/>
      <c r="L116" s="971"/>
      <c r="M116" s="1168"/>
      <c r="N116" s="1168"/>
      <c r="O116" s="1168"/>
      <c r="P116" s="1168"/>
      <c r="Q116" s="971"/>
      <c r="R116" s="971"/>
      <c r="S116" s="22"/>
    </row>
    <row r="117" spans="1:19" ht="141.75" customHeight="1" x14ac:dyDescent="0.25">
      <c r="A117" s="969">
        <v>41</v>
      </c>
      <c r="B117" s="969">
        <v>1</v>
      </c>
      <c r="C117" s="969">
        <v>1</v>
      </c>
      <c r="D117" s="969">
        <v>6</v>
      </c>
      <c r="E117" s="969" t="s">
        <v>655</v>
      </c>
      <c r="F117" s="969" t="s">
        <v>656</v>
      </c>
      <c r="G117" s="969" t="s">
        <v>442</v>
      </c>
      <c r="H117" s="72" t="s">
        <v>633</v>
      </c>
      <c r="I117" s="72">
        <v>1</v>
      </c>
      <c r="J117" s="969" t="s">
        <v>657</v>
      </c>
      <c r="K117" s="969" t="s">
        <v>623</v>
      </c>
      <c r="L117" s="969" t="s">
        <v>407</v>
      </c>
      <c r="M117" s="1166"/>
      <c r="N117" s="1166">
        <v>51284.86</v>
      </c>
      <c r="O117" s="1166"/>
      <c r="P117" s="1166">
        <v>44592.5</v>
      </c>
      <c r="Q117" s="969" t="s">
        <v>508</v>
      </c>
      <c r="R117" s="969" t="s">
        <v>509</v>
      </c>
      <c r="S117" s="22"/>
    </row>
    <row r="118" spans="1:19" ht="123" customHeight="1" x14ac:dyDescent="0.25">
      <c r="A118" s="971"/>
      <c r="B118" s="971"/>
      <c r="C118" s="971"/>
      <c r="D118" s="971"/>
      <c r="E118" s="971"/>
      <c r="F118" s="971"/>
      <c r="G118" s="971"/>
      <c r="H118" s="72" t="s">
        <v>506</v>
      </c>
      <c r="I118" s="72">
        <v>500</v>
      </c>
      <c r="J118" s="971"/>
      <c r="K118" s="971"/>
      <c r="L118" s="971"/>
      <c r="M118" s="1168"/>
      <c r="N118" s="1168"/>
      <c r="O118" s="1168"/>
      <c r="P118" s="1168"/>
      <c r="Q118" s="971"/>
      <c r="R118" s="971"/>
      <c r="S118" s="22"/>
    </row>
    <row r="119" spans="1:19" ht="75" customHeight="1" x14ac:dyDescent="0.25">
      <c r="A119" s="988">
        <v>42</v>
      </c>
      <c r="B119" s="988">
        <v>1</v>
      </c>
      <c r="C119" s="988">
        <v>1</v>
      </c>
      <c r="D119" s="988">
        <v>6</v>
      </c>
      <c r="E119" s="988" t="s">
        <v>658</v>
      </c>
      <c r="F119" s="988" t="s">
        <v>659</v>
      </c>
      <c r="G119" s="988" t="s">
        <v>660</v>
      </c>
      <c r="H119" s="89" t="s">
        <v>461</v>
      </c>
      <c r="I119" s="89">
        <v>4</v>
      </c>
      <c r="J119" s="988" t="s">
        <v>661</v>
      </c>
      <c r="K119" s="988" t="s">
        <v>623</v>
      </c>
      <c r="L119" s="988" t="s">
        <v>407</v>
      </c>
      <c r="M119" s="993"/>
      <c r="N119" s="993">
        <v>31657.03</v>
      </c>
      <c r="O119" s="993"/>
      <c r="P119" s="993">
        <v>27669.83</v>
      </c>
      <c r="Q119" s="988" t="s">
        <v>662</v>
      </c>
      <c r="R119" s="988" t="s">
        <v>663</v>
      </c>
      <c r="S119" s="22"/>
    </row>
    <row r="120" spans="1:19" ht="66" customHeight="1" x14ac:dyDescent="0.25">
      <c r="A120" s="988"/>
      <c r="B120" s="988"/>
      <c r="C120" s="988"/>
      <c r="D120" s="988"/>
      <c r="E120" s="988"/>
      <c r="F120" s="988"/>
      <c r="G120" s="988"/>
      <c r="H120" s="89" t="s">
        <v>504</v>
      </c>
      <c r="I120" s="89">
        <v>63</v>
      </c>
      <c r="J120" s="988"/>
      <c r="K120" s="988"/>
      <c r="L120" s="988"/>
      <c r="M120" s="993"/>
      <c r="N120" s="993"/>
      <c r="O120" s="993"/>
      <c r="P120" s="993"/>
      <c r="Q120" s="988"/>
      <c r="R120" s="988"/>
      <c r="S120" s="22"/>
    </row>
    <row r="121" spans="1:19" ht="40.5" customHeight="1" x14ac:dyDescent="0.25">
      <c r="A121" s="988"/>
      <c r="B121" s="988"/>
      <c r="C121" s="988"/>
      <c r="D121" s="988"/>
      <c r="E121" s="988"/>
      <c r="F121" s="988"/>
      <c r="G121" s="988"/>
      <c r="H121" s="89" t="s">
        <v>465</v>
      </c>
      <c r="I121" s="89">
        <v>1</v>
      </c>
      <c r="J121" s="988"/>
      <c r="K121" s="988"/>
      <c r="L121" s="988"/>
      <c r="M121" s="993"/>
      <c r="N121" s="993"/>
      <c r="O121" s="993"/>
      <c r="P121" s="993"/>
      <c r="Q121" s="988"/>
      <c r="R121" s="988"/>
      <c r="S121" s="22"/>
    </row>
    <row r="122" spans="1:19" ht="45.75" customHeight="1" x14ac:dyDescent="0.25">
      <c r="A122" s="988"/>
      <c r="B122" s="988"/>
      <c r="C122" s="988"/>
      <c r="D122" s="988"/>
      <c r="E122" s="988"/>
      <c r="F122" s="988"/>
      <c r="G122" s="988"/>
      <c r="H122" s="89" t="s">
        <v>664</v>
      </c>
      <c r="I122" s="89">
        <v>49</v>
      </c>
      <c r="J122" s="988"/>
      <c r="K122" s="988"/>
      <c r="L122" s="988"/>
      <c r="M122" s="993"/>
      <c r="N122" s="993"/>
      <c r="O122" s="993"/>
      <c r="P122" s="993"/>
      <c r="Q122" s="988"/>
      <c r="R122" s="988"/>
      <c r="S122" s="22"/>
    </row>
    <row r="123" spans="1:19" ht="104.25" customHeight="1" x14ac:dyDescent="0.25">
      <c r="A123" s="964">
        <v>43</v>
      </c>
      <c r="B123" s="964">
        <v>1</v>
      </c>
      <c r="C123" s="964">
        <v>1</v>
      </c>
      <c r="D123" s="964">
        <v>6</v>
      </c>
      <c r="E123" s="964" t="s">
        <v>665</v>
      </c>
      <c r="F123" s="964" t="s">
        <v>727</v>
      </c>
      <c r="G123" s="964" t="s">
        <v>493</v>
      </c>
      <c r="H123" s="72" t="s">
        <v>666</v>
      </c>
      <c r="I123" s="72">
        <v>1</v>
      </c>
      <c r="J123" s="964" t="s">
        <v>667</v>
      </c>
      <c r="K123" s="964" t="s">
        <v>623</v>
      </c>
      <c r="L123" s="964" t="s">
        <v>402</v>
      </c>
      <c r="M123" s="1175"/>
      <c r="N123" s="1175">
        <v>26585</v>
      </c>
      <c r="O123" s="1175"/>
      <c r="P123" s="1175">
        <v>23385</v>
      </c>
      <c r="Q123" s="964" t="s">
        <v>456</v>
      </c>
      <c r="R123" s="964" t="s">
        <v>457</v>
      </c>
      <c r="S123" s="22"/>
    </row>
    <row r="124" spans="1:19" ht="115.5" customHeight="1" x14ac:dyDescent="0.25">
      <c r="A124" s="964"/>
      <c r="B124" s="964"/>
      <c r="C124" s="964"/>
      <c r="D124" s="964"/>
      <c r="E124" s="964"/>
      <c r="F124" s="964"/>
      <c r="G124" s="964"/>
      <c r="H124" s="72" t="s">
        <v>494</v>
      </c>
      <c r="I124" s="72">
        <v>250</v>
      </c>
      <c r="J124" s="964"/>
      <c r="K124" s="964"/>
      <c r="L124" s="964"/>
      <c r="M124" s="1175"/>
      <c r="N124" s="1175"/>
      <c r="O124" s="1175"/>
      <c r="P124" s="1175"/>
      <c r="Q124" s="964"/>
      <c r="R124" s="964"/>
      <c r="S124" s="22"/>
    </row>
    <row r="125" spans="1:19" ht="108.75" customHeight="1" x14ac:dyDescent="0.25">
      <c r="A125" s="964">
        <v>44</v>
      </c>
      <c r="B125" s="964">
        <v>6</v>
      </c>
      <c r="C125" s="964">
        <v>1</v>
      </c>
      <c r="D125" s="964">
        <v>6</v>
      </c>
      <c r="E125" s="964" t="s">
        <v>668</v>
      </c>
      <c r="F125" s="964" t="s">
        <v>669</v>
      </c>
      <c r="G125" s="964" t="s">
        <v>442</v>
      </c>
      <c r="H125" s="72" t="s">
        <v>633</v>
      </c>
      <c r="I125" s="72">
        <v>1</v>
      </c>
      <c r="J125" s="964" t="s">
        <v>670</v>
      </c>
      <c r="K125" s="964" t="s">
        <v>623</v>
      </c>
      <c r="L125" s="964" t="s">
        <v>402</v>
      </c>
      <c r="M125" s="1175"/>
      <c r="N125" s="1175">
        <v>54099.35</v>
      </c>
      <c r="O125" s="1175"/>
      <c r="P125" s="1175">
        <v>47799.35</v>
      </c>
      <c r="Q125" s="964" t="s">
        <v>671</v>
      </c>
      <c r="R125" s="964" t="s">
        <v>672</v>
      </c>
      <c r="S125" s="22"/>
    </row>
    <row r="126" spans="1:19" ht="117.75" customHeight="1" x14ac:dyDescent="0.25">
      <c r="A126" s="964"/>
      <c r="B126" s="964"/>
      <c r="C126" s="964"/>
      <c r="D126" s="964"/>
      <c r="E126" s="964"/>
      <c r="F126" s="964"/>
      <c r="G126" s="964"/>
      <c r="H126" s="72" t="s">
        <v>506</v>
      </c>
      <c r="I126" s="72">
        <v>300</v>
      </c>
      <c r="J126" s="964"/>
      <c r="K126" s="964"/>
      <c r="L126" s="964"/>
      <c r="M126" s="1175"/>
      <c r="N126" s="1175"/>
      <c r="O126" s="1175"/>
      <c r="P126" s="1175"/>
      <c r="Q126" s="964"/>
      <c r="R126" s="964"/>
      <c r="S126" s="22"/>
    </row>
    <row r="127" spans="1:19" x14ac:dyDescent="0.25">
      <c r="A127" s="1000">
        <v>45</v>
      </c>
      <c r="B127" s="1000">
        <v>3</v>
      </c>
      <c r="C127" s="1000">
        <v>1</v>
      </c>
      <c r="D127" s="1000">
        <v>9</v>
      </c>
      <c r="E127" s="1000" t="s">
        <v>673</v>
      </c>
      <c r="F127" s="1000" t="s">
        <v>674</v>
      </c>
      <c r="G127" s="1000" t="s">
        <v>524</v>
      </c>
      <c r="H127" s="89" t="s">
        <v>643</v>
      </c>
      <c r="I127" s="89">
        <v>1</v>
      </c>
      <c r="J127" s="1000" t="s">
        <v>525</v>
      </c>
      <c r="K127" s="1000" t="s">
        <v>623</v>
      </c>
      <c r="L127" s="1000" t="s">
        <v>127</v>
      </c>
      <c r="M127" s="1136"/>
      <c r="N127" s="1136">
        <v>68789</v>
      </c>
      <c r="O127" s="1136"/>
      <c r="P127" s="1136">
        <v>59039</v>
      </c>
      <c r="Q127" s="1000" t="s">
        <v>526</v>
      </c>
      <c r="R127" s="1000" t="s">
        <v>675</v>
      </c>
      <c r="S127" s="22"/>
    </row>
    <row r="128" spans="1:19" ht="30" x14ac:dyDescent="0.25">
      <c r="A128" s="1169"/>
      <c r="B128" s="1169"/>
      <c r="C128" s="1169"/>
      <c r="D128" s="1169"/>
      <c r="E128" s="1169"/>
      <c r="F128" s="1169"/>
      <c r="G128" s="1169"/>
      <c r="H128" s="89" t="s">
        <v>490</v>
      </c>
      <c r="I128" s="89">
        <v>50</v>
      </c>
      <c r="J128" s="1169"/>
      <c r="K128" s="1169"/>
      <c r="L128" s="1169"/>
      <c r="M128" s="1170"/>
      <c r="N128" s="1170"/>
      <c r="O128" s="1170"/>
      <c r="P128" s="1170"/>
      <c r="Q128" s="1169"/>
      <c r="R128" s="1169"/>
      <c r="S128" s="22"/>
    </row>
    <row r="129" spans="1:19" x14ac:dyDescent="0.25">
      <c r="A129" s="1169"/>
      <c r="B129" s="1169"/>
      <c r="C129" s="1169"/>
      <c r="D129" s="1169"/>
      <c r="E129" s="1169"/>
      <c r="F129" s="1169"/>
      <c r="G129" s="1169"/>
      <c r="H129" s="89" t="s">
        <v>529</v>
      </c>
      <c r="I129" s="89">
        <v>5</v>
      </c>
      <c r="J129" s="1169"/>
      <c r="K129" s="1169"/>
      <c r="L129" s="1169"/>
      <c r="M129" s="1170"/>
      <c r="N129" s="1170"/>
      <c r="O129" s="1170"/>
      <c r="P129" s="1170"/>
      <c r="Q129" s="1169"/>
      <c r="R129" s="1169"/>
      <c r="S129" s="22"/>
    </row>
    <row r="130" spans="1:19" ht="30" x14ac:dyDescent="0.25">
      <c r="A130" s="1169"/>
      <c r="B130" s="1169"/>
      <c r="C130" s="1169"/>
      <c r="D130" s="1169"/>
      <c r="E130" s="1169"/>
      <c r="F130" s="1169"/>
      <c r="G130" s="1169"/>
      <c r="H130" s="89" t="s">
        <v>530</v>
      </c>
      <c r="I130" s="89">
        <v>75</v>
      </c>
      <c r="J130" s="1169"/>
      <c r="K130" s="1169"/>
      <c r="L130" s="1169"/>
      <c r="M130" s="1170"/>
      <c r="N130" s="1170"/>
      <c r="O130" s="1170"/>
      <c r="P130" s="1170"/>
      <c r="Q130" s="1169"/>
      <c r="R130" s="1169"/>
      <c r="S130" s="22"/>
    </row>
    <row r="131" spans="1:19" ht="30" x14ac:dyDescent="0.25">
      <c r="A131" s="1169"/>
      <c r="B131" s="1169"/>
      <c r="C131" s="1169"/>
      <c r="D131" s="1169"/>
      <c r="E131" s="1169"/>
      <c r="F131" s="1169"/>
      <c r="G131" s="1169"/>
      <c r="H131" s="89" t="s">
        <v>676</v>
      </c>
      <c r="I131" s="178">
        <v>100000</v>
      </c>
      <c r="J131" s="1169"/>
      <c r="K131" s="1169"/>
      <c r="L131" s="1169"/>
      <c r="M131" s="1170"/>
      <c r="N131" s="1170"/>
      <c r="O131" s="1170"/>
      <c r="P131" s="1170"/>
      <c r="Q131" s="1169"/>
      <c r="R131" s="1169"/>
      <c r="S131" s="22"/>
    </row>
    <row r="132" spans="1:19" ht="30" x14ac:dyDescent="0.25">
      <c r="A132" s="1169"/>
      <c r="B132" s="1169"/>
      <c r="C132" s="1169"/>
      <c r="D132" s="1169"/>
      <c r="E132" s="1169"/>
      <c r="F132" s="1169"/>
      <c r="G132" s="1169"/>
      <c r="H132" s="89" t="s">
        <v>531</v>
      </c>
      <c r="I132" s="89">
        <v>40</v>
      </c>
      <c r="J132" s="1169"/>
      <c r="K132" s="1169"/>
      <c r="L132" s="1169"/>
      <c r="M132" s="1170"/>
      <c r="N132" s="1170"/>
      <c r="O132" s="1170"/>
      <c r="P132" s="1170"/>
      <c r="Q132" s="1169"/>
      <c r="R132" s="1169"/>
      <c r="S132" s="22"/>
    </row>
    <row r="133" spans="1:19" ht="30" x14ac:dyDescent="0.25">
      <c r="A133" s="1169"/>
      <c r="B133" s="1169"/>
      <c r="C133" s="1169"/>
      <c r="D133" s="1169"/>
      <c r="E133" s="1169"/>
      <c r="F133" s="1169"/>
      <c r="G133" s="1169"/>
      <c r="H133" s="89" t="s">
        <v>532</v>
      </c>
      <c r="I133" s="89">
        <v>6</v>
      </c>
      <c r="J133" s="1169"/>
      <c r="K133" s="1169"/>
      <c r="L133" s="1169"/>
      <c r="M133" s="1170"/>
      <c r="N133" s="1170"/>
      <c r="O133" s="1170"/>
      <c r="P133" s="1170"/>
      <c r="Q133" s="1169"/>
      <c r="R133" s="1169"/>
      <c r="S133" s="22"/>
    </row>
    <row r="134" spans="1:19" x14ac:dyDescent="0.25">
      <c r="A134" s="1169"/>
      <c r="B134" s="1169"/>
      <c r="C134" s="1169"/>
      <c r="D134" s="1169"/>
      <c r="E134" s="1169"/>
      <c r="F134" s="1169"/>
      <c r="G134" s="1169"/>
      <c r="H134" s="89" t="s">
        <v>533</v>
      </c>
      <c r="I134" s="89">
        <v>1</v>
      </c>
      <c r="J134" s="1169"/>
      <c r="K134" s="1169"/>
      <c r="L134" s="1169"/>
      <c r="M134" s="1170"/>
      <c r="N134" s="1170"/>
      <c r="O134" s="1170"/>
      <c r="P134" s="1170"/>
      <c r="Q134" s="1169"/>
      <c r="R134" s="1169"/>
      <c r="S134" s="22"/>
    </row>
    <row r="135" spans="1:19" ht="30" x14ac:dyDescent="0.25">
      <c r="A135" s="1169"/>
      <c r="B135" s="1169"/>
      <c r="C135" s="1169"/>
      <c r="D135" s="1169"/>
      <c r="E135" s="1169"/>
      <c r="F135" s="1169"/>
      <c r="G135" s="1169"/>
      <c r="H135" s="89" t="s">
        <v>534</v>
      </c>
      <c r="I135" s="89">
        <v>100</v>
      </c>
      <c r="J135" s="1169"/>
      <c r="K135" s="1169"/>
      <c r="L135" s="1169"/>
      <c r="M135" s="1170"/>
      <c r="N135" s="1170"/>
      <c r="O135" s="1170"/>
      <c r="P135" s="1170"/>
      <c r="Q135" s="1169"/>
      <c r="R135" s="1169"/>
      <c r="S135" s="22"/>
    </row>
    <row r="136" spans="1:19" ht="30" x14ac:dyDescent="0.25">
      <c r="A136" s="1169"/>
      <c r="B136" s="1169"/>
      <c r="C136" s="1169"/>
      <c r="D136" s="1169"/>
      <c r="E136" s="1169"/>
      <c r="F136" s="1169"/>
      <c r="G136" s="1169"/>
      <c r="H136" s="89" t="s">
        <v>677</v>
      </c>
      <c r="I136" s="89">
        <v>1</v>
      </c>
      <c r="J136" s="1169"/>
      <c r="K136" s="1169"/>
      <c r="L136" s="1169"/>
      <c r="M136" s="1170"/>
      <c r="N136" s="1170"/>
      <c r="O136" s="1170"/>
      <c r="P136" s="1170"/>
      <c r="Q136" s="1169"/>
      <c r="R136" s="1169"/>
      <c r="S136" s="22"/>
    </row>
    <row r="137" spans="1:19" ht="60" x14ac:dyDescent="0.25">
      <c r="A137" s="1001"/>
      <c r="B137" s="1001"/>
      <c r="C137" s="1001"/>
      <c r="D137" s="1001"/>
      <c r="E137" s="1001"/>
      <c r="F137" s="1001"/>
      <c r="G137" s="1001"/>
      <c r="H137" s="89" t="s">
        <v>678</v>
      </c>
      <c r="I137" s="89">
        <v>300</v>
      </c>
      <c r="J137" s="1001"/>
      <c r="K137" s="1001"/>
      <c r="L137" s="1001"/>
      <c r="M137" s="1171"/>
      <c r="N137" s="1171"/>
      <c r="O137" s="1171"/>
      <c r="P137" s="1171"/>
      <c r="Q137" s="1001"/>
      <c r="R137" s="1001"/>
      <c r="S137" s="22"/>
    </row>
    <row r="138" spans="1:19" ht="30" x14ac:dyDescent="0.25">
      <c r="A138" s="969">
        <v>46</v>
      </c>
      <c r="B138" s="969">
        <v>2</v>
      </c>
      <c r="C138" s="969">
        <v>1</v>
      </c>
      <c r="D138" s="969">
        <v>9</v>
      </c>
      <c r="E138" s="969" t="s">
        <v>679</v>
      </c>
      <c r="F138" s="969" t="s">
        <v>680</v>
      </c>
      <c r="G138" s="969" t="s">
        <v>681</v>
      </c>
      <c r="H138" s="89" t="s">
        <v>682</v>
      </c>
      <c r="I138" s="89">
        <v>800</v>
      </c>
      <c r="J138" s="969" t="s">
        <v>486</v>
      </c>
      <c r="K138" s="969" t="s">
        <v>623</v>
      </c>
      <c r="L138" s="969" t="s">
        <v>639</v>
      </c>
      <c r="M138" s="1166"/>
      <c r="N138" s="1166">
        <v>66520</v>
      </c>
      <c r="O138" s="1166"/>
      <c r="P138" s="1166">
        <v>60400</v>
      </c>
      <c r="Q138" s="969" t="s">
        <v>683</v>
      </c>
      <c r="R138" s="969" t="s">
        <v>684</v>
      </c>
      <c r="S138" s="22"/>
    </row>
    <row r="139" spans="1:19" ht="23.25" customHeight="1" x14ac:dyDescent="0.25">
      <c r="A139" s="970"/>
      <c r="B139" s="970"/>
      <c r="C139" s="970"/>
      <c r="D139" s="970"/>
      <c r="E139" s="970"/>
      <c r="F139" s="970"/>
      <c r="G139" s="970"/>
      <c r="H139" s="1000" t="s">
        <v>685</v>
      </c>
      <c r="I139" s="1000">
        <v>1</v>
      </c>
      <c r="J139" s="970"/>
      <c r="K139" s="970"/>
      <c r="L139" s="970"/>
      <c r="M139" s="1167"/>
      <c r="N139" s="1167"/>
      <c r="O139" s="1167"/>
      <c r="P139" s="1167"/>
      <c r="Q139" s="970"/>
      <c r="R139" s="970"/>
      <c r="S139" s="22"/>
    </row>
    <row r="140" spans="1:19" ht="19.5" customHeight="1" x14ac:dyDescent="0.25">
      <c r="A140" s="970"/>
      <c r="B140" s="970"/>
      <c r="C140" s="970"/>
      <c r="D140" s="970"/>
      <c r="E140" s="970"/>
      <c r="F140" s="970"/>
      <c r="G140" s="970"/>
      <c r="H140" s="1001"/>
      <c r="I140" s="1001"/>
      <c r="J140" s="970"/>
      <c r="K140" s="970"/>
      <c r="L140" s="970"/>
      <c r="M140" s="1167"/>
      <c r="N140" s="1167"/>
      <c r="O140" s="1167"/>
      <c r="P140" s="1167"/>
      <c r="Q140" s="970"/>
      <c r="R140" s="970"/>
      <c r="S140" s="22"/>
    </row>
    <row r="141" spans="1:19" ht="31.5" customHeight="1" x14ac:dyDescent="0.25">
      <c r="A141" s="970"/>
      <c r="B141" s="970"/>
      <c r="C141" s="970"/>
      <c r="D141" s="970"/>
      <c r="E141" s="970"/>
      <c r="F141" s="970"/>
      <c r="G141" s="970"/>
      <c r="H141" s="89" t="s">
        <v>643</v>
      </c>
      <c r="I141" s="89">
        <v>1</v>
      </c>
      <c r="J141" s="970"/>
      <c r="K141" s="970"/>
      <c r="L141" s="970"/>
      <c r="M141" s="1167"/>
      <c r="N141" s="1167"/>
      <c r="O141" s="1167"/>
      <c r="P141" s="1167"/>
      <c r="Q141" s="970"/>
      <c r="R141" s="970"/>
      <c r="S141" s="22"/>
    </row>
    <row r="142" spans="1:19" ht="37.5" customHeight="1" x14ac:dyDescent="0.25">
      <c r="A142" s="970"/>
      <c r="B142" s="970"/>
      <c r="C142" s="970"/>
      <c r="D142" s="970"/>
      <c r="E142" s="970"/>
      <c r="F142" s="970"/>
      <c r="G142" s="970"/>
      <c r="H142" s="89" t="s">
        <v>642</v>
      </c>
      <c r="I142" s="89">
        <v>40</v>
      </c>
      <c r="J142" s="970"/>
      <c r="K142" s="970"/>
      <c r="L142" s="970"/>
      <c r="M142" s="1167"/>
      <c r="N142" s="1167"/>
      <c r="O142" s="1167"/>
      <c r="P142" s="1167"/>
      <c r="Q142" s="970"/>
      <c r="R142" s="970"/>
      <c r="S142" s="22"/>
    </row>
    <row r="143" spans="1:19" ht="35.25" customHeight="1" x14ac:dyDescent="0.25">
      <c r="A143" s="970"/>
      <c r="B143" s="970"/>
      <c r="C143" s="970"/>
      <c r="D143" s="970"/>
      <c r="E143" s="970"/>
      <c r="F143" s="970"/>
      <c r="G143" s="970"/>
      <c r="H143" s="89" t="s">
        <v>453</v>
      </c>
      <c r="I143" s="89">
        <v>200</v>
      </c>
      <c r="J143" s="970"/>
      <c r="K143" s="970"/>
      <c r="L143" s="970"/>
      <c r="M143" s="1167"/>
      <c r="N143" s="1167"/>
      <c r="O143" s="1167"/>
      <c r="P143" s="1167"/>
      <c r="Q143" s="970"/>
      <c r="R143" s="970"/>
      <c r="S143" s="22"/>
    </row>
    <row r="144" spans="1:19" ht="22.5" customHeight="1" x14ac:dyDescent="0.25">
      <c r="A144" s="970"/>
      <c r="B144" s="970"/>
      <c r="C144" s="970"/>
      <c r="D144" s="970"/>
      <c r="E144" s="970"/>
      <c r="F144" s="970"/>
      <c r="G144" s="970"/>
      <c r="H144" s="89" t="s">
        <v>532</v>
      </c>
      <c r="I144" s="89">
        <v>2</v>
      </c>
      <c r="J144" s="970"/>
      <c r="K144" s="970"/>
      <c r="L144" s="970"/>
      <c r="M144" s="1167"/>
      <c r="N144" s="1167"/>
      <c r="O144" s="1167"/>
      <c r="P144" s="1167"/>
      <c r="Q144" s="970"/>
      <c r="R144" s="970"/>
      <c r="S144" s="22"/>
    </row>
    <row r="145" spans="1:19" ht="30" x14ac:dyDescent="0.25">
      <c r="A145" s="971"/>
      <c r="B145" s="971"/>
      <c r="C145" s="971"/>
      <c r="D145" s="971"/>
      <c r="E145" s="971"/>
      <c r="F145" s="971"/>
      <c r="G145" s="971"/>
      <c r="H145" s="78" t="s">
        <v>686</v>
      </c>
      <c r="I145" s="78">
        <v>20</v>
      </c>
      <c r="J145" s="971"/>
      <c r="K145" s="971"/>
      <c r="L145" s="971"/>
      <c r="M145" s="1168"/>
      <c r="N145" s="1168"/>
      <c r="O145" s="1168"/>
      <c r="P145" s="1168"/>
      <c r="Q145" s="971"/>
      <c r="R145" s="971"/>
      <c r="S145" s="22"/>
    </row>
    <row r="146" spans="1:19" ht="117.75" customHeight="1" x14ac:dyDescent="0.25">
      <c r="A146" s="1000">
        <v>47</v>
      </c>
      <c r="B146" s="1000">
        <v>6</v>
      </c>
      <c r="C146" s="1000">
        <v>1</v>
      </c>
      <c r="D146" s="1000">
        <v>9</v>
      </c>
      <c r="E146" s="1000" t="s">
        <v>687</v>
      </c>
      <c r="F146" s="1000" t="s">
        <v>688</v>
      </c>
      <c r="G146" s="1000" t="s">
        <v>400</v>
      </c>
      <c r="H146" s="89" t="s">
        <v>465</v>
      </c>
      <c r="I146" s="89">
        <v>3</v>
      </c>
      <c r="J146" s="1000" t="s">
        <v>689</v>
      </c>
      <c r="K146" s="1000" t="s">
        <v>623</v>
      </c>
      <c r="L146" s="1000" t="s">
        <v>424</v>
      </c>
      <c r="M146" s="1136"/>
      <c r="N146" s="1136">
        <v>50562.28</v>
      </c>
      <c r="O146" s="1136"/>
      <c r="P146" s="1136">
        <v>45914.52</v>
      </c>
      <c r="Q146" s="1000" t="s">
        <v>690</v>
      </c>
      <c r="R146" s="1000" t="s">
        <v>691</v>
      </c>
      <c r="S146" s="22"/>
    </row>
    <row r="147" spans="1:19" ht="103.5" customHeight="1" x14ac:dyDescent="0.25">
      <c r="A147" s="1001"/>
      <c r="B147" s="1001"/>
      <c r="C147" s="1001"/>
      <c r="D147" s="1001"/>
      <c r="E147" s="1001"/>
      <c r="F147" s="1001"/>
      <c r="G147" s="1001"/>
      <c r="H147" s="89" t="s">
        <v>538</v>
      </c>
      <c r="I147" s="89">
        <v>60</v>
      </c>
      <c r="J147" s="1001"/>
      <c r="K147" s="1001"/>
      <c r="L147" s="1001"/>
      <c r="M147" s="1171"/>
      <c r="N147" s="1171"/>
      <c r="O147" s="1171"/>
      <c r="P147" s="1171"/>
      <c r="Q147" s="1001"/>
      <c r="R147" s="1001"/>
      <c r="S147" s="22"/>
    </row>
    <row r="148" spans="1:19" ht="34.5" customHeight="1" x14ac:dyDescent="0.25">
      <c r="A148" s="1172">
        <v>48</v>
      </c>
      <c r="B148" s="1019">
        <v>2</v>
      </c>
      <c r="C148" s="1019">
        <v>1</v>
      </c>
      <c r="D148" s="1019">
        <v>9</v>
      </c>
      <c r="E148" s="1019" t="s">
        <v>692</v>
      </c>
      <c r="F148" s="969" t="s">
        <v>693</v>
      </c>
      <c r="G148" s="1019" t="s">
        <v>694</v>
      </c>
      <c r="H148" s="1000" t="s">
        <v>695</v>
      </c>
      <c r="I148" s="1000">
        <v>1</v>
      </c>
      <c r="J148" s="1019" t="s">
        <v>546</v>
      </c>
      <c r="K148" s="1019" t="s">
        <v>623</v>
      </c>
      <c r="L148" s="1019" t="s">
        <v>696</v>
      </c>
      <c r="M148" s="1166"/>
      <c r="N148" s="1163">
        <v>86885.22</v>
      </c>
      <c r="O148" s="1166"/>
      <c r="P148" s="1163">
        <v>77677.52</v>
      </c>
      <c r="Q148" s="969" t="s">
        <v>697</v>
      </c>
      <c r="R148" s="969" t="s">
        <v>698</v>
      </c>
      <c r="S148" s="22"/>
    </row>
    <row r="149" spans="1:19" ht="25.5" customHeight="1" x14ac:dyDescent="0.25">
      <c r="A149" s="1173"/>
      <c r="B149" s="1022"/>
      <c r="C149" s="1022"/>
      <c r="D149" s="1022"/>
      <c r="E149" s="1022"/>
      <c r="F149" s="970"/>
      <c r="G149" s="1022"/>
      <c r="H149" s="1001"/>
      <c r="I149" s="1001"/>
      <c r="J149" s="1022"/>
      <c r="K149" s="1022"/>
      <c r="L149" s="1022"/>
      <c r="M149" s="1167"/>
      <c r="N149" s="1164"/>
      <c r="O149" s="1167"/>
      <c r="P149" s="1164"/>
      <c r="Q149" s="970"/>
      <c r="R149" s="970"/>
      <c r="S149" s="22"/>
    </row>
    <row r="150" spans="1:19" ht="36" customHeight="1" x14ac:dyDescent="0.25">
      <c r="A150" s="1173"/>
      <c r="B150" s="1022"/>
      <c r="C150" s="1022"/>
      <c r="D150" s="1022"/>
      <c r="E150" s="1022"/>
      <c r="F150" s="970"/>
      <c r="G150" s="1022"/>
      <c r="H150" s="89" t="s">
        <v>699</v>
      </c>
      <c r="I150" s="89">
        <v>84</v>
      </c>
      <c r="J150" s="1022"/>
      <c r="K150" s="1022"/>
      <c r="L150" s="1022"/>
      <c r="M150" s="1167"/>
      <c r="N150" s="1164"/>
      <c r="O150" s="1167"/>
      <c r="P150" s="1164"/>
      <c r="Q150" s="970"/>
      <c r="R150" s="970"/>
      <c r="S150" s="22"/>
    </row>
    <row r="151" spans="1:19" ht="36.75" customHeight="1" x14ac:dyDescent="0.25">
      <c r="A151" s="1173"/>
      <c r="B151" s="1022"/>
      <c r="C151" s="1022"/>
      <c r="D151" s="1022"/>
      <c r="E151" s="1022"/>
      <c r="F151" s="970"/>
      <c r="G151" s="1022"/>
      <c r="H151" s="89" t="s">
        <v>700</v>
      </c>
      <c r="I151" s="89">
        <v>3</v>
      </c>
      <c r="J151" s="1022"/>
      <c r="K151" s="1022"/>
      <c r="L151" s="1022"/>
      <c r="M151" s="1167"/>
      <c r="N151" s="1164"/>
      <c r="O151" s="1167"/>
      <c r="P151" s="1164"/>
      <c r="Q151" s="970"/>
      <c r="R151" s="970"/>
      <c r="S151" s="22"/>
    </row>
    <row r="152" spans="1:19" ht="34.5" customHeight="1" x14ac:dyDescent="0.25">
      <c r="A152" s="1173"/>
      <c r="B152" s="1022"/>
      <c r="C152" s="1022"/>
      <c r="D152" s="1022"/>
      <c r="E152" s="1022"/>
      <c r="F152" s="970"/>
      <c r="G152" s="1022"/>
      <c r="H152" s="89" t="s">
        <v>701</v>
      </c>
      <c r="I152" s="89">
        <v>84</v>
      </c>
      <c r="J152" s="1022"/>
      <c r="K152" s="1022"/>
      <c r="L152" s="1022"/>
      <c r="M152" s="1167"/>
      <c r="N152" s="1164"/>
      <c r="O152" s="1167"/>
      <c r="P152" s="1164"/>
      <c r="Q152" s="970"/>
      <c r="R152" s="970"/>
      <c r="S152" s="22"/>
    </row>
    <row r="153" spans="1:19" ht="36" customHeight="1" x14ac:dyDescent="0.25">
      <c r="A153" s="1173"/>
      <c r="B153" s="1022"/>
      <c r="C153" s="1022"/>
      <c r="D153" s="1022"/>
      <c r="E153" s="1022"/>
      <c r="F153" s="970"/>
      <c r="G153" s="1022"/>
      <c r="H153" s="89" t="s">
        <v>465</v>
      </c>
      <c r="I153" s="89">
        <v>3</v>
      </c>
      <c r="J153" s="1022"/>
      <c r="K153" s="1022"/>
      <c r="L153" s="1022"/>
      <c r="M153" s="1167"/>
      <c r="N153" s="1164"/>
      <c r="O153" s="1167"/>
      <c r="P153" s="1164"/>
      <c r="Q153" s="970"/>
      <c r="R153" s="970"/>
      <c r="S153" s="22"/>
    </row>
    <row r="154" spans="1:19" ht="30" x14ac:dyDescent="0.25">
      <c r="A154" s="1174"/>
      <c r="B154" s="1023"/>
      <c r="C154" s="1023"/>
      <c r="D154" s="1023"/>
      <c r="E154" s="1023"/>
      <c r="F154" s="971"/>
      <c r="G154" s="1023"/>
      <c r="H154" s="89" t="s">
        <v>702</v>
      </c>
      <c r="I154" s="89">
        <v>84</v>
      </c>
      <c r="J154" s="1023"/>
      <c r="K154" s="1023"/>
      <c r="L154" s="1023"/>
      <c r="M154" s="1168"/>
      <c r="N154" s="1165"/>
      <c r="O154" s="1168"/>
      <c r="P154" s="1165"/>
      <c r="Q154" s="971"/>
      <c r="R154" s="971"/>
      <c r="S154" s="22"/>
    </row>
    <row r="155" spans="1:19" ht="36" customHeight="1" x14ac:dyDescent="0.25">
      <c r="A155" s="1000">
        <v>49</v>
      </c>
      <c r="B155" s="1000">
        <v>6</v>
      </c>
      <c r="C155" s="1000">
        <v>1</v>
      </c>
      <c r="D155" s="1000">
        <v>9</v>
      </c>
      <c r="E155" s="1000" t="s">
        <v>703</v>
      </c>
      <c r="F155" s="1000" t="s">
        <v>704</v>
      </c>
      <c r="G155" s="1000" t="s">
        <v>660</v>
      </c>
      <c r="H155" s="89" t="s">
        <v>461</v>
      </c>
      <c r="I155" s="89">
        <v>3</v>
      </c>
      <c r="J155" s="1000" t="s">
        <v>705</v>
      </c>
      <c r="K155" s="1000" t="s">
        <v>623</v>
      </c>
      <c r="L155" s="1000" t="s">
        <v>424</v>
      </c>
      <c r="M155" s="1136"/>
      <c r="N155" s="1136">
        <v>67915</v>
      </c>
      <c r="O155" s="1136"/>
      <c r="P155" s="1136">
        <v>67615</v>
      </c>
      <c r="Q155" s="1000" t="s">
        <v>671</v>
      </c>
      <c r="R155" s="1000" t="s">
        <v>672</v>
      </c>
      <c r="S155" s="22"/>
    </row>
    <row r="156" spans="1:19" ht="42.75" customHeight="1" x14ac:dyDescent="0.25">
      <c r="A156" s="1169"/>
      <c r="B156" s="1169"/>
      <c r="C156" s="1169"/>
      <c r="D156" s="1169"/>
      <c r="E156" s="1169"/>
      <c r="F156" s="1169"/>
      <c r="G156" s="1169"/>
      <c r="H156" s="89" t="s">
        <v>706</v>
      </c>
      <c r="I156" s="89">
        <v>45</v>
      </c>
      <c r="J156" s="1169"/>
      <c r="K156" s="1169"/>
      <c r="L156" s="1169"/>
      <c r="M156" s="1170"/>
      <c r="N156" s="1170"/>
      <c r="O156" s="1170"/>
      <c r="P156" s="1170"/>
      <c r="Q156" s="1169"/>
      <c r="R156" s="1169"/>
      <c r="S156" s="22"/>
    </row>
    <row r="157" spans="1:19" ht="38.25" customHeight="1" x14ac:dyDescent="0.25">
      <c r="A157" s="1169"/>
      <c r="B157" s="1169"/>
      <c r="C157" s="1169"/>
      <c r="D157" s="1169"/>
      <c r="E157" s="1169"/>
      <c r="F157" s="1169"/>
      <c r="G157" s="1169"/>
      <c r="H157" s="89" t="s">
        <v>465</v>
      </c>
      <c r="I157" s="89">
        <v>1</v>
      </c>
      <c r="J157" s="1169"/>
      <c r="K157" s="1169"/>
      <c r="L157" s="1169"/>
      <c r="M157" s="1170"/>
      <c r="N157" s="1170"/>
      <c r="O157" s="1170"/>
      <c r="P157" s="1170"/>
      <c r="Q157" s="1169"/>
      <c r="R157" s="1169"/>
      <c r="S157" s="22"/>
    </row>
    <row r="158" spans="1:19" ht="107.25" customHeight="1" x14ac:dyDescent="0.25">
      <c r="A158" s="1001"/>
      <c r="B158" s="1001"/>
      <c r="C158" s="1001"/>
      <c r="D158" s="1001"/>
      <c r="E158" s="1001"/>
      <c r="F158" s="1001"/>
      <c r="G158" s="1001"/>
      <c r="H158" s="89" t="s">
        <v>664</v>
      </c>
      <c r="I158" s="89">
        <v>15</v>
      </c>
      <c r="J158" s="1001"/>
      <c r="K158" s="1001"/>
      <c r="L158" s="1001"/>
      <c r="M158" s="1171"/>
      <c r="N158" s="1171"/>
      <c r="O158" s="1171"/>
      <c r="P158" s="1171"/>
      <c r="Q158" s="1001"/>
      <c r="R158" s="1001"/>
      <c r="S158" s="22"/>
    </row>
    <row r="159" spans="1:19" x14ac:dyDescent="0.25">
      <c r="A159" s="1172">
        <v>50</v>
      </c>
      <c r="B159" s="1019">
        <v>1</v>
      </c>
      <c r="C159" s="1019">
        <v>1</v>
      </c>
      <c r="D159" s="1019">
        <v>9</v>
      </c>
      <c r="E159" s="1019" t="s">
        <v>707</v>
      </c>
      <c r="F159" s="969" t="s">
        <v>708</v>
      </c>
      <c r="G159" s="1019" t="s">
        <v>709</v>
      </c>
      <c r="H159" s="1000" t="s">
        <v>633</v>
      </c>
      <c r="I159" s="1000">
        <v>1</v>
      </c>
      <c r="J159" s="1019" t="s">
        <v>710</v>
      </c>
      <c r="K159" s="1019" t="s">
        <v>623</v>
      </c>
      <c r="L159" s="1019" t="s">
        <v>127</v>
      </c>
      <c r="M159" s="1166"/>
      <c r="N159" s="1163">
        <v>31646.400000000001</v>
      </c>
      <c r="O159" s="1166"/>
      <c r="P159" s="1163">
        <v>30000</v>
      </c>
      <c r="Q159" s="969" t="s">
        <v>555</v>
      </c>
      <c r="R159" s="969" t="s">
        <v>711</v>
      </c>
      <c r="S159" s="22"/>
    </row>
    <row r="160" spans="1:19" ht="22.5" customHeight="1" x14ac:dyDescent="0.25">
      <c r="A160" s="1173"/>
      <c r="B160" s="1022"/>
      <c r="C160" s="1022"/>
      <c r="D160" s="1022"/>
      <c r="E160" s="1022"/>
      <c r="F160" s="970"/>
      <c r="G160" s="1022"/>
      <c r="H160" s="1001"/>
      <c r="I160" s="1001"/>
      <c r="J160" s="1022"/>
      <c r="K160" s="1022"/>
      <c r="L160" s="1022"/>
      <c r="M160" s="1167"/>
      <c r="N160" s="1164"/>
      <c r="O160" s="1167"/>
      <c r="P160" s="1164"/>
      <c r="Q160" s="970"/>
      <c r="R160" s="970"/>
      <c r="S160" s="22"/>
    </row>
    <row r="161" spans="1:19" ht="35.25" customHeight="1" x14ac:dyDescent="0.25">
      <c r="A161" s="1173"/>
      <c r="B161" s="1022"/>
      <c r="C161" s="1022"/>
      <c r="D161" s="1022"/>
      <c r="E161" s="1022"/>
      <c r="F161" s="970"/>
      <c r="G161" s="1022"/>
      <c r="H161" s="93" t="s">
        <v>494</v>
      </c>
      <c r="I161" s="93">
        <v>100</v>
      </c>
      <c r="J161" s="1022"/>
      <c r="K161" s="1022"/>
      <c r="L161" s="1022"/>
      <c r="M161" s="1167"/>
      <c r="N161" s="1164"/>
      <c r="O161" s="1167"/>
      <c r="P161" s="1164"/>
      <c r="Q161" s="970"/>
      <c r="R161" s="970"/>
      <c r="S161" s="22"/>
    </row>
    <row r="162" spans="1:19" ht="38.25" customHeight="1" x14ac:dyDescent="0.25">
      <c r="A162" s="1173"/>
      <c r="B162" s="1022"/>
      <c r="C162" s="1022"/>
      <c r="D162" s="1022"/>
      <c r="E162" s="1022"/>
      <c r="F162" s="970"/>
      <c r="G162" s="1022"/>
      <c r="H162" s="89" t="s">
        <v>712</v>
      </c>
      <c r="I162" s="89">
        <v>1</v>
      </c>
      <c r="J162" s="1022"/>
      <c r="K162" s="1022"/>
      <c r="L162" s="1022"/>
      <c r="M162" s="1167"/>
      <c r="N162" s="1164"/>
      <c r="O162" s="1167"/>
      <c r="P162" s="1164"/>
      <c r="Q162" s="970"/>
      <c r="R162" s="970"/>
      <c r="S162" s="22"/>
    </row>
    <row r="163" spans="1:19" ht="36.75" customHeight="1" x14ac:dyDescent="0.25">
      <c r="A163" s="1173"/>
      <c r="B163" s="1022"/>
      <c r="C163" s="1022"/>
      <c r="D163" s="1022"/>
      <c r="E163" s="1022"/>
      <c r="F163" s="970"/>
      <c r="G163" s="1022"/>
      <c r="H163" s="89" t="s">
        <v>713</v>
      </c>
      <c r="I163" s="89">
        <v>200</v>
      </c>
      <c r="J163" s="1022"/>
      <c r="K163" s="1022"/>
      <c r="L163" s="1022"/>
      <c r="M163" s="1167"/>
      <c r="N163" s="1164"/>
      <c r="O163" s="1167"/>
      <c r="P163" s="1164"/>
      <c r="Q163" s="970"/>
      <c r="R163" s="970"/>
      <c r="S163" s="22"/>
    </row>
    <row r="164" spans="1:19" ht="49.5" customHeight="1" x14ac:dyDescent="0.25">
      <c r="A164" s="1173"/>
      <c r="B164" s="1022"/>
      <c r="C164" s="1022"/>
      <c r="D164" s="1022"/>
      <c r="E164" s="1022"/>
      <c r="F164" s="970"/>
      <c r="G164" s="1022"/>
      <c r="H164" s="89" t="s">
        <v>714</v>
      </c>
      <c r="I164" s="89">
        <v>200</v>
      </c>
      <c r="J164" s="1022"/>
      <c r="K164" s="1022"/>
      <c r="L164" s="1022"/>
      <c r="M164" s="1167"/>
      <c r="N164" s="1164"/>
      <c r="O164" s="1167"/>
      <c r="P164" s="1164"/>
      <c r="Q164" s="970"/>
      <c r="R164" s="970"/>
      <c r="S164" s="22"/>
    </row>
    <row r="165" spans="1:19" ht="35.25" customHeight="1" x14ac:dyDescent="0.25">
      <c r="A165" s="1173"/>
      <c r="B165" s="1022"/>
      <c r="C165" s="1022"/>
      <c r="D165" s="1022"/>
      <c r="E165" s="1022"/>
      <c r="F165" s="970"/>
      <c r="G165" s="1022"/>
      <c r="H165" s="89" t="s">
        <v>685</v>
      </c>
      <c r="I165" s="89">
        <v>1</v>
      </c>
      <c r="J165" s="1022"/>
      <c r="K165" s="1022"/>
      <c r="L165" s="1022"/>
      <c r="M165" s="1167"/>
      <c r="N165" s="1164"/>
      <c r="O165" s="1167"/>
      <c r="P165" s="1164"/>
      <c r="Q165" s="970"/>
      <c r="R165" s="970"/>
      <c r="S165" s="22"/>
    </row>
    <row r="166" spans="1:19" ht="25.5" customHeight="1" x14ac:dyDescent="0.25">
      <c r="A166" s="1173"/>
      <c r="B166" s="1022"/>
      <c r="C166" s="1022"/>
      <c r="D166" s="1022"/>
      <c r="E166" s="1022"/>
      <c r="F166" s="970"/>
      <c r="G166" s="1022"/>
      <c r="H166" s="89" t="s">
        <v>652</v>
      </c>
      <c r="I166" s="89">
        <v>2</v>
      </c>
      <c r="J166" s="1022"/>
      <c r="K166" s="1022"/>
      <c r="L166" s="1022"/>
      <c r="M166" s="1167"/>
      <c r="N166" s="1164"/>
      <c r="O166" s="1167"/>
      <c r="P166" s="1164"/>
      <c r="Q166" s="970"/>
      <c r="R166" s="970"/>
      <c r="S166" s="22"/>
    </row>
    <row r="167" spans="1:19" ht="30" x14ac:dyDescent="0.25">
      <c r="A167" s="1174"/>
      <c r="B167" s="1023"/>
      <c r="C167" s="1023"/>
      <c r="D167" s="1023"/>
      <c r="E167" s="1023"/>
      <c r="F167" s="971"/>
      <c r="G167" s="1023"/>
      <c r="H167" s="89" t="s">
        <v>715</v>
      </c>
      <c r="I167" s="89">
        <v>55</v>
      </c>
      <c r="J167" s="1023"/>
      <c r="K167" s="1023"/>
      <c r="L167" s="1023"/>
      <c r="M167" s="1168"/>
      <c r="N167" s="1165"/>
      <c r="O167" s="1168"/>
      <c r="P167" s="1165"/>
      <c r="Q167" s="971"/>
      <c r="R167" s="971"/>
      <c r="S167" s="22"/>
    </row>
    <row r="168" spans="1:19" x14ac:dyDescent="0.25">
      <c r="A168" s="179"/>
      <c r="B168" s="95"/>
      <c r="C168" s="95"/>
      <c r="D168" s="95"/>
      <c r="E168" s="95"/>
      <c r="F168" s="969" t="s">
        <v>716</v>
      </c>
      <c r="G168" s="95"/>
      <c r="H168" s="21" t="s">
        <v>461</v>
      </c>
      <c r="I168" s="89">
        <v>1</v>
      </c>
      <c r="J168" s="1019" t="s">
        <v>717</v>
      </c>
      <c r="K168" s="95"/>
      <c r="L168" s="95"/>
      <c r="M168" s="1166"/>
      <c r="N168" s="1163">
        <v>19489.7</v>
      </c>
      <c r="O168" s="1166"/>
      <c r="P168" s="1163">
        <v>18489.7</v>
      </c>
      <c r="Q168" s="969" t="s">
        <v>471</v>
      </c>
      <c r="R168" s="969" t="s">
        <v>472</v>
      </c>
      <c r="S168" s="22"/>
    </row>
    <row r="169" spans="1:19" ht="45" customHeight="1" x14ac:dyDescent="0.25">
      <c r="A169" s="96"/>
      <c r="B169" s="98"/>
      <c r="C169" s="98"/>
      <c r="D169" s="98"/>
      <c r="E169" s="98"/>
      <c r="F169" s="970"/>
      <c r="G169" s="98"/>
      <c r="H169" s="21" t="s">
        <v>706</v>
      </c>
      <c r="I169" s="89">
        <v>30</v>
      </c>
      <c r="J169" s="1022"/>
      <c r="K169" s="98"/>
      <c r="L169" s="98"/>
      <c r="M169" s="1167"/>
      <c r="N169" s="1164"/>
      <c r="O169" s="1167"/>
      <c r="P169" s="1164"/>
      <c r="Q169" s="970"/>
      <c r="R169" s="970"/>
      <c r="S169" s="22"/>
    </row>
    <row r="170" spans="1:19" ht="39.75" customHeight="1" x14ac:dyDescent="0.25">
      <c r="A170" s="96"/>
      <c r="B170" s="98"/>
      <c r="C170" s="98"/>
      <c r="D170" s="98"/>
      <c r="E170" s="98"/>
      <c r="F170" s="970"/>
      <c r="G170" s="98"/>
      <c r="H170" s="21" t="s">
        <v>652</v>
      </c>
      <c r="I170" s="89">
        <v>3</v>
      </c>
      <c r="J170" s="1022"/>
      <c r="K170" s="98"/>
      <c r="L170" s="98"/>
      <c r="M170" s="1167"/>
      <c r="N170" s="1164"/>
      <c r="O170" s="1167"/>
      <c r="P170" s="1164"/>
      <c r="Q170" s="970"/>
      <c r="R170" s="970"/>
      <c r="S170" s="22"/>
    </row>
    <row r="171" spans="1:19" ht="30" x14ac:dyDescent="0.25">
      <c r="A171" s="96">
        <v>51</v>
      </c>
      <c r="B171" s="98">
        <v>3</v>
      </c>
      <c r="C171" s="98">
        <v>1</v>
      </c>
      <c r="D171" s="98">
        <v>9</v>
      </c>
      <c r="E171" s="98" t="s">
        <v>718</v>
      </c>
      <c r="F171" s="970"/>
      <c r="G171" s="98" t="s">
        <v>719</v>
      </c>
      <c r="H171" s="21" t="s">
        <v>563</v>
      </c>
      <c r="I171" s="89">
        <v>30</v>
      </c>
      <c r="J171" s="1022"/>
      <c r="K171" s="98" t="s">
        <v>623</v>
      </c>
      <c r="L171" s="98" t="s">
        <v>407</v>
      </c>
      <c r="M171" s="1167"/>
      <c r="N171" s="1164"/>
      <c r="O171" s="1167"/>
      <c r="P171" s="1164"/>
      <c r="Q171" s="970"/>
      <c r="R171" s="970"/>
      <c r="S171" s="22"/>
    </row>
    <row r="172" spans="1:19" ht="48" customHeight="1" x14ac:dyDescent="0.25">
      <c r="A172" s="96"/>
      <c r="B172" s="98"/>
      <c r="C172" s="98"/>
      <c r="D172" s="98"/>
      <c r="E172" s="98"/>
      <c r="F172" s="970"/>
      <c r="G172" s="98"/>
      <c r="H172" s="21" t="s">
        <v>633</v>
      </c>
      <c r="I172" s="89">
        <v>1</v>
      </c>
      <c r="J172" s="1022"/>
      <c r="K172" s="98"/>
      <c r="L172" s="98"/>
      <c r="M172" s="1167"/>
      <c r="N172" s="1164"/>
      <c r="O172" s="1167"/>
      <c r="P172" s="1164"/>
      <c r="Q172" s="970"/>
      <c r="R172" s="970"/>
      <c r="S172" s="22"/>
    </row>
    <row r="173" spans="1:19" ht="39.75" customHeight="1" x14ac:dyDescent="0.25">
      <c r="A173" s="96"/>
      <c r="B173" s="98"/>
      <c r="C173" s="98"/>
      <c r="D173" s="98"/>
      <c r="E173" s="98"/>
      <c r="F173" s="970"/>
      <c r="G173" s="98"/>
      <c r="H173" s="1000" t="s">
        <v>588</v>
      </c>
      <c r="I173" s="1000">
        <v>200</v>
      </c>
      <c r="J173" s="1022"/>
      <c r="K173" s="98"/>
      <c r="L173" s="98"/>
      <c r="M173" s="1167"/>
      <c r="N173" s="1164"/>
      <c r="O173" s="1167"/>
      <c r="P173" s="1164"/>
      <c r="Q173" s="970"/>
      <c r="R173" s="970"/>
      <c r="S173" s="22"/>
    </row>
    <row r="174" spans="1:19" x14ac:dyDescent="0.25">
      <c r="A174" s="96"/>
      <c r="B174" s="98"/>
      <c r="C174" s="98"/>
      <c r="D174" s="98"/>
      <c r="E174" s="98"/>
      <c r="F174" s="970"/>
      <c r="G174" s="98"/>
      <c r="H174" s="1169"/>
      <c r="I174" s="1169"/>
      <c r="J174" s="1022"/>
      <c r="K174" s="98"/>
      <c r="L174" s="98"/>
      <c r="M174" s="1167"/>
      <c r="N174" s="1164"/>
      <c r="O174" s="1167"/>
      <c r="P174" s="1164"/>
      <c r="Q174" s="970"/>
      <c r="R174" s="970"/>
      <c r="S174" s="22"/>
    </row>
    <row r="175" spans="1:19" ht="34.5" customHeight="1" x14ac:dyDescent="0.25">
      <c r="A175" s="97"/>
      <c r="B175" s="99"/>
      <c r="C175" s="99"/>
      <c r="D175" s="99"/>
      <c r="E175" s="99"/>
      <c r="F175" s="971"/>
      <c r="G175" s="99"/>
      <c r="H175" s="1001"/>
      <c r="I175" s="1001"/>
      <c r="J175" s="1023"/>
      <c r="K175" s="99"/>
      <c r="L175" s="99"/>
      <c r="M175" s="1168"/>
      <c r="N175" s="1165"/>
      <c r="O175" s="1168"/>
      <c r="P175" s="1165"/>
      <c r="Q175" s="971"/>
      <c r="R175" s="971"/>
      <c r="S175" s="22"/>
    </row>
    <row r="176" spans="1:19" s="837" customFormat="1" ht="105.75" customHeight="1" x14ac:dyDescent="0.25">
      <c r="A176" s="790">
        <v>52</v>
      </c>
      <c r="B176" s="789">
        <v>2.2999999999999998</v>
      </c>
      <c r="C176" s="789">
        <v>1</v>
      </c>
      <c r="D176" s="789">
        <v>9</v>
      </c>
      <c r="E176" s="790" t="s">
        <v>728</v>
      </c>
      <c r="F176" s="789" t="s">
        <v>729</v>
      </c>
      <c r="G176" s="790" t="s">
        <v>410</v>
      </c>
      <c r="H176" s="789" t="s">
        <v>730</v>
      </c>
      <c r="I176" s="789">
        <v>300</v>
      </c>
      <c r="J176" s="405" t="s">
        <v>731</v>
      </c>
      <c r="K176" s="400"/>
      <c r="L176" s="789" t="s">
        <v>407</v>
      </c>
      <c r="M176" s="836"/>
      <c r="N176" s="793">
        <v>35000</v>
      </c>
      <c r="O176" s="793"/>
      <c r="P176" s="793">
        <f t="shared" ref="P176:P182" si="0">N176</f>
        <v>35000</v>
      </c>
      <c r="Q176" s="789" t="s">
        <v>403</v>
      </c>
      <c r="R176" s="549" t="s">
        <v>603</v>
      </c>
    </row>
    <row r="177" spans="1:18" s="419" customFormat="1" ht="106.5" customHeight="1" x14ac:dyDescent="0.25">
      <c r="A177" s="789">
        <v>53</v>
      </c>
      <c r="B177" s="789">
        <v>3</v>
      </c>
      <c r="C177" s="789">
        <v>1</v>
      </c>
      <c r="D177" s="789">
        <v>3</v>
      </c>
      <c r="E177" s="789" t="s">
        <v>732</v>
      </c>
      <c r="F177" s="789" t="s">
        <v>733</v>
      </c>
      <c r="G177" s="790" t="s">
        <v>734</v>
      </c>
      <c r="H177" s="789" t="s">
        <v>735</v>
      </c>
      <c r="I177" s="789">
        <v>1</v>
      </c>
      <c r="J177" s="789" t="s">
        <v>736</v>
      </c>
      <c r="K177" s="789"/>
      <c r="L177" s="789" t="s">
        <v>407</v>
      </c>
      <c r="M177" s="793"/>
      <c r="N177" s="793">
        <v>10000</v>
      </c>
      <c r="O177" s="793"/>
      <c r="P177" s="793">
        <f t="shared" si="0"/>
        <v>10000</v>
      </c>
      <c r="Q177" s="789" t="s">
        <v>403</v>
      </c>
      <c r="R177" s="549" t="s">
        <v>603</v>
      </c>
    </row>
    <row r="178" spans="1:18" s="419" customFormat="1" ht="151.5" customHeight="1" x14ac:dyDescent="0.25">
      <c r="A178" s="789">
        <v>54</v>
      </c>
      <c r="B178" s="789">
        <v>3</v>
      </c>
      <c r="C178" s="789">
        <v>1</v>
      </c>
      <c r="D178" s="789">
        <v>3</v>
      </c>
      <c r="E178" s="789" t="s">
        <v>737</v>
      </c>
      <c r="F178" s="789" t="s">
        <v>738</v>
      </c>
      <c r="G178" s="790" t="s">
        <v>739</v>
      </c>
      <c r="H178" s="789" t="s">
        <v>740</v>
      </c>
      <c r="I178" s="789" t="s">
        <v>741</v>
      </c>
      <c r="J178" s="789" t="s">
        <v>742</v>
      </c>
      <c r="K178" s="789"/>
      <c r="L178" s="789" t="s">
        <v>407</v>
      </c>
      <c r="M178" s="793"/>
      <c r="N178" s="793">
        <v>50000</v>
      </c>
      <c r="O178" s="793"/>
      <c r="P178" s="793">
        <f t="shared" si="0"/>
        <v>50000</v>
      </c>
      <c r="Q178" s="789" t="s">
        <v>403</v>
      </c>
      <c r="R178" s="549" t="s">
        <v>603</v>
      </c>
    </row>
    <row r="179" spans="1:18" s="419" customFormat="1" ht="92.25" customHeight="1" x14ac:dyDescent="0.25">
      <c r="A179" s="789">
        <v>55</v>
      </c>
      <c r="B179" s="789">
        <v>2.2999999999999998</v>
      </c>
      <c r="C179" s="789">
        <v>1</v>
      </c>
      <c r="D179" s="789">
        <v>3</v>
      </c>
      <c r="E179" s="789" t="s">
        <v>743</v>
      </c>
      <c r="F179" s="789" t="s">
        <v>744</v>
      </c>
      <c r="G179" s="790" t="s">
        <v>452</v>
      </c>
      <c r="H179" s="789" t="s">
        <v>617</v>
      </c>
      <c r="I179" s="789">
        <v>2000</v>
      </c>
      <c r="J179" s="789" t="s">
        <v>745</v>
      </c>
      <c r="K179" s="789"/>
      <c r="L179" s="789" t="s">
        <v>407</v>
      </c>
      <c r="M179" s="793"/>
      <c r="N179" s="793">
        <v>25000</v>
      </c>
      <c r="O179" s="793"/>
      <c r="P179" s="793">
        <f t="shared" si="0"/>
        <v>25000</v>
      </c>
      <c r="Q179" s="789" t="s">
        <v>403</v>
      </c>
      <c r="R179" s="549" t="s">
        <v>603</v>
      </c>
    </row>
    <row r="180" spans="1:18" s="419" customFormat="1" ht="109.5" customHeight="1" x14ac:dyDescent="0.25">
      <c r="A180" s="789">
        <v>56</v>
      </c>
      <c r="B180" s="789">
        <v>3</v>
      </c>
      <c r="C180" s="789">
        <v>1</v>
      </c>
      <c r="D180" s="789">
        <v>9</v>
      </c>
      <c r="E180" s="789" t="s">
        <v>746</v>
      </c>
      <c r="F180" s="789" t="s">
        <v>747</v>
      </c>
      <c r="G180" s="790" t="s">
        <v>748</v>
      </c>
      <c r="H180" s="789" t="s">
        <v>730</v>
      </c>
      <c r="I180" s="789">
        <v>700</v>
      </c>
      <c r="J180" s="789" t="s">
        <v>749</v>
      </c>
      <c r="K180" s="789"/>
      <c r="L180" s="789" t="s">
        <v>407</v>
      </c>
      <c r="M180" s="793"/>
      <c r="N180" s="793">
        <v>15000</v>
      </c>
      <c r="O180" s="793"/>
      <c r="P180" s="793">
        <f t="shared" si="0"/>
        <v>15000</v>
      </c>
      <c r="Q180" s="789" t="s">
        <v>403</v>
      </c>
      <c r="R180" s="549" t="s">
        <v>603</v>
      </c>
    </row>
    <row r="181" spans="1:18" s="419" customFormat="1" ht="112.5" customHeight="1" x14ac:dyDescent="0.25">
      <c r="A181" s="789">
        <v>57</v>
      </c>
      <c r="B181" s="789">
        <v>2.2999999999999998</v>
      </c>
      <c r="C181" s="789">
        <v>1</v>
      </c>
      <c r="D181" s="789">
        <v>9</v>
      </c>
      <c r="E181" s="789" t="s">
        <v>750</v>
      </c>
      <c r="F181" s="789" t="s">
        <v>751</v>
      </c>
      <c r="G181" s="790" t="s">
        <v>752</v>
      </c>
      <c r="H181" s="789" t="s">
        <v>730</v>
      </c>
      <c r="I181" s="789">
        <v>300</v>
      </c>
      <c r="J181" s="789" t="s">
        <v>753</v>
      </c>
      <c r="K181" s="789"/>
      <c r="L181" s="789" t="s">
        <v>407</v>
      </c>
      <c r="M181" s="793"/>
      <c r="N181" s="793">
        <v>30000</v>
      </c>
      <c r="O181" s="793"/>
      <c r="P181" s="793">
        <f t="shared" si="0"/>
        <v>30000</v>
      </c>
      <c r="Q181" s="789" t="s">
        <v>403</v>
      </c>
      <c r="R181" s="549" t="s">
        <v>603</v>
      </c>
    </row>
    <row r="182" spans="1:18" s="419" customFormat="1" ht="159.75" customHeight="1" x14ac:dyDescent="0.25">
      <c r="A182" s="789">
        <v>58</v>
      </c>
      <c r="B182" s="789">
        <v>2.2999999999999998</v>
      </c>
      <c r="C182" s="789">
        <v>1</v>
      </c>
      <c r="D182" s="789">
        <v>9</v>
      </c>
      <c r="E182" s="789" t="s">
        <v>754</v>
      </c>
      <c r="F182" s="789" t="s">
        <v>618</v>
      </c>
      <c r="G182" s="790" t="s">
        <v>752</v>
      </c>
      <c r="H182" s="789" t="s">
        <v>730</v>
      </c>
      <c r="I182" s="789">
        <v>300</v>
      </c>
      <c r="J182" s="789" t="s">
        <v>755</v>
      </c>
      <c r="K182" s="789"/>
      <c r="L182" s="789" t="s">
        <v>407</v>
      </c>
      <c r="M182" s="793"/>
      <c r="N182" s="793">
        <v>20000</v>
      </c>
      <c r="O182" s="793"/>
      <c r="P182" s="793">
        <f t="shared" si="0"/>
        <v>20000</v>
      </c>
      <c r="Q182" s="789" t="s">
        <v>403</v>
      </c>
      <c r="R182" s="549" t="s">
        <v>603</v>
      </c>
    </row>
    <row r="185" spans="1:18" x14ac:dyDescent="0.25">
      <c r="M185" s="1108" t="s">
        <v>262</v>
      </c>
      <c r="N185" s="1109"/>
      <c r="O185" s="1110" t="s">
        <v>263</v>
      </c>
      <c r="P185" s="1110"/>
    </row>
    <row r="186" spans="1:18" x14ac:dyDescent="0.25">
      <c r="M186" s="60" t="s">
        <v>264</v>
      </c>
      <c r="N186" s="60" t="s">
        <v>265</v>
      </c>
      <c r="O186" s="60" t="s">
        <v>264</v>
      </c>
      <c r="P186" s="60" t="s">
        <v>265</v>
      </c>
    </row>
    <row r="187" spans="1:18" x14ac:dyDescent="0.25">
      <c r="M187" s="65">
        <v>24</v>
      </c>
      <c r="N187" s="66">
        <v>890000</v>
      </c>
      <c r="O187" s="65">
        <v>34</v>
      </c>
      <c r="P187" s="66">
        <v>1546228.3900000001</v>
      </c>
    </row>
  </sheetData>
  <mergeCells count="496">
    <mergeCell ref="Q4:Q5"/>
    <mergeCell ref="R4:R5"/>
    <mergeCell ref="A17:A18"/>
    <mergeCell ref="B17:B18"/>
    <mergeCell ref="C17:C18"/>
    <mergeCell ref="D17:D18"/>
    <mergeCell ref="E17:E18"/>
    <mergeCell ref="F17:F18"/>
    <mergeCell ref="G17:G18"/>
    <mergeCell ref="J17:J18"/>
    <mergeCell ref="G4:G5"/>
    <mergeCell ref="H4:I4"/>
    <mergeCell ref="J4:J5"/>
    <mergeCell ref="K4:L4"/>
    <mergeCell ref="M4:N4"/>
    <mergeCell ref="O4:P4"/>
    <mergeCell ref="A4:A5"/>
    <mergeCell ref="B4:B5"/>
    <mergeCell ref="C4:C5"/>
    <mergeCell ref="D4:D5"/>
    <mergeCell ref="E4:E5"/>
    <mergeCell ref="F4:F5"/>
    <mergeCell ref="Q17:Q18"/>
    <mergeCell ref="R17:R18"/>
    <mergeCell ref="N17:N18"/>
    <mergeCell ref="O17:O18"/>
    <mergeCell ref="P17:P18"/>
    <mergeCell ref="Q20:Q23"/>
    <mergeCell ref="R20:R23"/>
    <mergeCell ref="A24:A26"/>
    <mergeCell ref="B24:B26"/>
    <mergeCell ref="C24:C26"/>
    <mergeCell ref="D24:D26"/>
    <mergeCell ref="E24:E26"/>
    <mergeCell ref="F24:F26"/>
    <mergeCell ref="G24:G26"/>
    <mergeCell ref="J24:J26"/>
    <mergeCell ref="K20:K23"/>
    <mergeCell ref="L20:L23"/>
    <mergeCell ref="M20:M23"/>
    <mergeCell ref="N20:N23"/>
    <mergeCell ref="O20:O23"/>
    <mergeCell ref="P20:P23"/>
    <mergeCell ref="Q24:Q26"/>
    <mergeCell ref="R24:R26"/>
    <mergeCell ref="L24:L26"/>
    <mergeCell ref="A20:A23"/>
    <mergeCell ref="B20:B23"/>
    <mergeCell ref="L17:L18"/>
    <mergeCell ref="M17:M18"/>
    <mergeCell ref="C20:C23"/>
    <mergeCell ref="D20:D23"/>
    <mergeCell ref="E20:E23"/>
    <mergeCell ref="F20:F23"/>
    <mergeCell ref="G20:G23"/>
    <mergeCell ref="J20:J23"/>
    <mergeCell ref="K17:K18"/>
    <mergeCell ref="N24:N26"/>
    <mergeCell ref="O24:O26"/>
    <mergeCell ref="P24:P26"/>
    <mergeCell ref="A27:A28"/>
    <mergeCell ref="B27:B28"/>
    <mergeCell ref="C27:C28"/>
    <mergeCell ref="D27:D28"/>
    <mergeCell ref="E27:E28"/>
    <mergeCell ref="F27:F28"/>
    <mergeCell ref="G27:G28"/>
    <mergeCell ref="J27:J28"/>
    <mergeCell ref="K27:K28"/>
    <mergeCell ref="K24:K26"/>
    <mergeCell ref="M24:M26"/>
    <mergeCell ref="L27:L28"/>
    <mergeCell ref="M27:M28"/>
    <mergeCell ref="N27:N28"/>
    <mergeCell ref="O27:O28"/>
    <mergeCell ref="P27:P28"/>
    <mergeCell ref="P29:P31"/>
    <mergeCell ref="Q29:Q31"/>
    <mergeCell ref="R29:R31"/>
    <mergeCell ref="L29:L31"/>
    <mergeCell ref="M29:M31"/>
    <mergeCell ref="N29:N31"/>
    <mergeCell ref="O29:O31"/>
    <mergeCell ref="Q27:Q28"/>
    <mergeCell ref="R27:R28"/>
    <mergeCell ref="J29:J31"/>
    <mergeCell ref="K29:K31"/>
    <mergeCell ref="A29:A31"/>
    <mergeCell ref="B29:B31"/>
    <mergeCell ref="C29:C31"/>
    <mergeCell ref="D29:D31"/>
    <mergeCell ref="E29:E31"/>
    <mergeCell ref="F29:F31"/>
    <mergeCell ref="G29:G31"/>
    <mergeCell ref="Q33:Q36"/>
    <mergeCell ref="R33:R36"/>
    <mergeCell ref="A39:A41"/>
    <mergeCell ref="B39:B41"/>
    <mergeCell ref="C39:C41"/>
    <mergeCell ref="D39:D41"/>
    <mergeCell ref="E39:E41"/>
    <mergeCell ref="F39:F41"/>
    <mergeCell ref="G39:G41"/>
    <mergeCell ref="J33:J36"/>
    <mergeCell ref="K33:K36"/>
    <mergeCell ref="L33:L36"/>
    <mergeCell ref="M33:M36"/>
    <mergeCell ref="N33:N36"/>
    <mergeCell ref="O33:O36"/>
    <mergeCell ref="P39:P41"/>
    <mergeCell ref="Q39:Q41"/>
    <mergeCell ref="R39:R41"/>
    <mergeCell ref="L39:L41"/>
    <mergeCell ref="M39:M41"/>
    <mergeCell ref="N39:N41"/>
    <mergeCell ref="O39:O41"/>
    <mergeCell ref="A33:A36"/>
    <mergeCell ref="B33:B36"/>
    <mergeCell ref="J39:J41"/>
    <mergeCell ref="K39:K41"/>
    <mergeCell ref="P33:P36"/>
    <mergeCell ref="C33:C36"/>
    <mergeCell ref="D33:D36"/>
    <mergeCell ref="E33:E36"/>
    <mergeCell ref="F33:F36"/>
    <mergeCell ref="G33:G36"/>
    <mergeCell ref="P42:P50"/>
    <mergeCell ref="R53:R56"/>
    <mergeCell ref="N51:N52"/>
    <mergeCell ref="O51:O52"/>
    <mergeCell ref="A42:A50"/>
    <mergeCell ref="B42:B50"/>
    <mergeCell ref="C42:C50"/>
    <mergeCell ref="D42:D50"/>
    <mergeCell ref="E42:E50"/>
    <mergeCell ref="F42:F50"/>
    <mergeCell ref="G42:G50"/>
    <mergeCell ref="J51:J52"/>
    <mergeCell ref="K51:K52"/>
    <mergeCell ref="A53:A56"/>
    <mergeCell ref="B53:B56"/>
    <mergeCell ref="J57:J64"/>
    <mergeCell ref="K57:K64"/>
    <mergeCell ref="Q42:Q50"/>
    <mergeCell ref="R42:R50"/>
    <mergeCell ref="A51:A52"/>
    <mergeCell ref="B51:B52"/>
    <mergeCell ref="C51:C52"/>
    <mergeCell ref="D51:D52"/>
    <mergeCell ref="E51:E52"/>
    <mergeCell ref="F51:F52"/>
    <mergeCell ref="G51:G52"/>
    <mergeCell ref="J42:J50"/>
    <mergeCell ref="K42:K50"/>
    <mergeCell ref="L42:L50"/>
    <mergeCell ref="M42:M50"/>
    <mergeCell ref="N42:N50"/>
    <mergeCell ref="O42:O50"/>
    <mergeCell ref="P51:P52"/>
    <mergeCell ref="Q51:Q52"/>
    <mergeCell ref="R51:R52"/>
    <mergeCell ref="L51:L52"/>
    <mergeCell ref="M51:M52"/>
    <mergeCell ref="R57:R64"/>
    <mergeCell ref="L57:L64"/>
    <mergeCell ref="M57:M64"/>
    <mergeCell ref="N57:N64"/>
    <mergeCell ref="O57:O64"/>
    <mergeCell ref="A57:A64"/>
    <mergeCell ref="B57:B64"/>
    <mergeCell ref="C57:C64"/>
    <mergeCell ref="D57:D64"/>
    <mergeCell ref="E57:E64"/>
    <mergeCell ref="F57:F64"/>
    <mergeCell ref="G57:G64"/>
    <mergeCell ref="J70:J77"/>
    <mergeCell ref="K70:K77"/>
    <mergeCell ref="P65:P69"/>
    <mergeCell ref="L53:L56"/>
    <mergeCell ref="M53:M56"/>
    <mergeCell ref="N53:N56"/>
    <mergeCell ref="O53:O56"/>
    <mergeCell ref="P57:P64"/>
    <mergeCell ref="Q57:Q64"/>
    <mergeCell ref="J53:J56"/>
    <mergeCell ref="K53:K56"/>
    <mergeCell ref="Q53:Q56"/>
    <mergeCell ref="C65:C69"/>
    <mergeCell ref="D65:D69"/>
    <mergeCell ref="E65:E69"/>
    <mergeCell ref="F65:F69"/>
    <mergeCell ref="G65:G69"/>
    <mergeCell ref="P53:P56"/>
    <mergeCell ref="C53:C56"/>
    <mergeCell ref="D53:D56"/>
    <mergeCell ref="E53:E56"/>
    <mergeCell ref="F53:F56"/>
    <mergeCell ref="G53:G56"/>
    <mergeCell ref="Q65:Q69"/>
    <mergeCell ref="R65:R69"/>
    <mergeCell ref="A70:A77"/>
    <mergeCell ref="B70:B77"/>
    <mergeCell ref="C70:C77"/>
    <mergeCell ref="D70:D77"/>
    <mergeCell ref="E70:E77"/>
    <mergeCell ref="F70:F77"/>
    <mergeCell ref="G70:G77"/>
    <mergeCell ref="J65:J69"/>
    <mergeCell ref="K65:K69"/>
    <mergeCell ref="L65:L69"/>
    <mergeCell ref="M65:M69"/>
    <mergeCell ref="N65:N69"/>
    <mergeCell ref="O65:O69"/>
    <mergeCell ref="P70:P77"/>
    <mergeCell ref="Q70:Q77"/>
    <mergeCell ref="R70:R77"/>
    <mergeCell ref="L70:L77"/>
    <mergeCell ref="M70:M77"/>
    <mergeCell ref="N70:N77"/>
    <mergeCell ref="O70:O77"/>
    <mergeCell ref="A65:A69"/>
    <mergeCell ref="B65:B69"/>
    <mergeCell ref="R78:R81"/>
    <mergeCell ref="A82:A86"/>
    <mergeCell ref="B82:B86"/>
    <mergeCell ref="C82:C86"/>
    <mergeCell ref="D82:D86"/>
    <mergeCell ref="E82:E86"/>
    <mergeCell ref="F82:F86"/>
    <mergeCell ref="G82:G86"/>
    <mergeCell ref="J78:J81"/>
    <mergeCell ref="K78:K81"/>
    <mergeCell ref="L78:L81"/>
    <mergeCell ref="M78:M81"/>
    <mergeCell ref="N78:N81"/>
    <mergeCell ref="O78:O81"/>
    <mergeCell ref="P82:P86"/>
    <mergeCell ref="Q82:Q86"/>
    <mergeCell ref="R82:R86"/>
    <mergeCell ref="A78:A81"/>
    <mergeCell ref="B78:B81"/>
    <mergeCell ref="C78:C81"/>
    <mergeCell ref="D78:D81"/>
    <mergeCell ref="E78:E81"/>
    <mergeCell ref="F78:F81"/>
    <mergeCell ref="G78:G81"/>
    <mergeCell ref="J82:J86"/>
    <mergeCell ref="K82:K86"/>
    <mergeCell ref="L82:L86"/>
    <mergeCell ref="M82:M86"/>
    <mergeCell ref="N82:N86"/>
    <mergeCell ref="O82:O86"/>
    <mergeCell ref="K94:K95"/>
    <mergeCell ref="P78:P81"/>
    <mergeCell ref="Q78:Q81"/>
    <mergeCell ref="A94:A95"/>
    <mergeCell ref="B94:B95"/>
    <mergeCell ref="C94:C95"/>
    <mergeCell ref="D94:D95"/>
    <mergeCell ref="E94:E95"/>
    <mergeCell ref="F94:F95"/>
    <mergeCell ref="G94:G95"/>
    <mergeCell ref="J94:J95"/>
    <mergeCell ref="R96:R100"/>
    <mergeCell ref="L96:L100"/>
    <mergeCell ref="M96:M100"/>
    <mergeCell ref="N96:N100"/>
    <mergeCell ref="O96:O100"/>
    <mergeCell ref="P96:P100"/>
    <mergeCell ref="Q94:Q95"/>
    <mergeCell ref="R94:R95"/>
    <mergeCell ref="L94:L95"/>
    <mergeCell ref="M94:M95"/>
    <mergeCell ref="N94:N95"/>
    <mergeCell ref="O94:O95"/>
    <mergeCell ref="P94:P95"/>
    <mergeCell ref="R101:R108"/>
    <mergeCell ref="L101:L108"/>
    <mergeCell ref="M101:M108"/>
    <mergeCell ref="N101:N108"/>
    <mergeCell ref="O101:O108"/>
    <mergeCell ref="P101:P108"/>
    <mergeCell ref="A96:A100"/>
    <mergeCell ref="B96:B100"/>
    <mergeCell ref="A101:A108"/>
    <mergeCell ref="B101:B108"/>
    <mergeCell ref="C101:C108"/>
    <mergeCell ref="D101:D108"/>
    <mergeCell ref="E101:E108"/>
    <mergeCell ref="F101:F108"/>
    <mergeCell ref="G101:G108"/>
    <mergeCell ref="J101:J108"/>
    <mergeCell ref="K96:K100"/>
    <mergeCell ref="C109:C116"/>
    <mergeCell ref="D109:D116"/>
    <mergeCell ref="E109:E116"/>
    <mergeCell ref="F109:F116"/>
    <mergeCell ref="G109:G116"/>
    <mergeCell ref="J109:J116"/>
    <mergeCell ref="K101:K108"/>
    <mergeCell ref="Q96:Q100"/>
    <mergeCell ref="C96:C100"/>
    <mergeCell ref="D96:D100"/>
    <mergeCell ref="E96:E100"/>
    <mergeCell ref="F96:F100"/>
    <mergeCell ref="G96:G100"/>
    <mergeCell ref="J96:J100"/>
    <mergeCell ref="Q109:Q116"/>
    <mergeCell ref="Q101:Q108"/>
    <mergeCell ref="R109:R116"/>
    <mergeCell ref="A117:A118"/>
    <mergeCell ref="B117:B118"/>
    <mergeCell ref="C117:C118"/>
    <mergeCell ref="D117:D118"/>
    <mergeCell ref="E117:E118"/>
    <mergeCell ref="F117:F118"/>
    <mergeCell ref="G117:G118"/>
    <mergeCell ref="J117:J118"/>
    <mergeCell ref="K109:K116"/>
    <mergeCell ref="L109:L116"/>
    <mergeCell ref="M109:M116"/>
    <mergeCell ref="N109:N116"/>
    <mergeCell ref="O109:O116"/>
    <mergeCell ref="P109:P116"/>
    <mergeCell ref="Q117:Q118"/>
    <mergeCell ref="R117:R118"/>
    <mergeCell ref="L117:L118"/>
    <mergeCell ref="M117:M118"/>
    <mergeCell ref="N117:N118"/>
    <mergeCell ref="O117:O118"/>
    <mergeCell ref="P117:P118"/>
    <mergeCell ref="A109:A116"/>
    <mergeCell ref="B109:B116"/>
    <mergeCell ref="A119:A122"/>
    <mergeCell ref="B119:B122"/>
    <mergeCell ref="C119:C122"/>
    <mergeCell ref="D119:D122"/>
    <mergeCell ref="E119:E122"/>
    <mergeCell ref="F119:F122"/>
    <mergeCell ref="G119:G122"/>
    <mergeCell ref="J119:J122"/>
    <mergeCell ref="K117:K118"/>
    <mergeCell ref="K123:K124"/>
    <mergeCell ref="Q119:Q122"/>
    <mergeCell ref="R119:R122"/>
    <mergeCell ref="A123:A124"/>
    <mergeCell ref="B123:B124"/>
    <mergeCell ref="C123:C124"/>
    <mergeCell ref="D123:D124"/>
    <mergeCell ref="E123:E124"/>
    <mergeCell ref="F123:F124"/>
    <mergeCell ref="G123:G124"/>
    <mergeCell ref="J123:J124"/>
    <mergeCell ref="K119:K122"/>
    <mergeCell ref="L119:L122"/>
    <mergeCell ref="M119:M122"/>
    <mergeCell ref="N119:N122"/>
    <mergeCell ref="O119:O122"/>
    <mergeCell ref="P119:P122"/>
    <mergeCell ref="Q123:Q124"/>
    <mergeCell ref="R123:R124"/>
    <mergeCell ref="L123:L124"/>
    <mergeCell ref="M123:M124"/>
    <mergeCell ref="N123:N124"/>
    <mergeCell ref="O123:O124"/>
    <mergeCell ref="P123:P124"/>
    <mergeCell ref="R125:R126"/>
    <mergeCell ref="A127:A137"/>
    <mergeCell ref="B127:B137"/>
    <mergeCell ref="C127:C137"/>
    <mergeCell ref="D127:D137"/>
    <mergeCell ref="E127:E137"/>
    <mergeCell ref="F127:F137"/>
    <mergeCell ref="G127:G137"/>
    <mergeCell ref="J127:J137"/>
    <mergeCell ref="K125:K126"/>
    <mergeCell ref="L125:L126"/>
    <mergeCell ref="M125:M126"/>
    <mergeCell ref="N125:N126"/>
    <mergeCell ref="O125:O126"/>
    <mergeCell ref="P125:P126"/>
    <mergeCell ref="Q127:Q137"/>
    <mergeCell ref="R127:R137"/>
    <mergeCell ref="L127:L137"/>
    <mergeCell ref="M127:M137"/>
    <mergeCell ref="N127:N137"/>
    <mergeCell ref="O127:O137"/>
    <mergeCell ref="P127:P137"/>
    <mergeCell ref="A125:A126"/>
    <mergeCell ref="B125:B126"/>
    <mergeCell ref="C138:C145"/>
    <mergeCell ref="D138:D145"/>
    <mergeCell ref="E138:E145"/>
    <mergeCell ref="F138:F145"/>
    <mergeCell ref="G138:G145"/>
    <mergeCell ref="J138:J145"/>
    <mergeCell ref="K127:K137"/>
    <mergeCell ref="Q125:Q126"/>
    <mergeCell ref="C125:C126"/>
    <mergeCell ref="D125:D126"/>
    <mergeCell ref="E125:E126"/>
    <mergeCell ref="F125:F126"/>
    <mergeCell ref="G125:G126"/>
    <mergeCell ref="J125:J126"/>
    <mergeCell ref="Q138:Q145"/>
    <mergeCell ref="R138:R145"/>
    <mergeCell ref="H139:H140"/>
    <mergeCell ref="I139:I140"/>
    <mergeCell ref="A146:A147"/>
    <mergeCell ref="B146:B147"/>
    <mergeCell ref="C146:C147"/>
    <mergeCell ref="D146:D147"/>
    <mergeCell ref="E146:E147"/>
    <mergeCell ref="F146:F147"/>
    <mergeCell ref="K138:K145"/>
    <mergeCell ref="L138:L145"/>
    <mergeCell ref="M138:M145"/>
    <mergeCell ref="N138:N145"/>
    <mergeCell ref="O138:O145"/>
    <mergeCell ref="P138:P145"/>
    <mergeCell ref="O146:O147"/>
    <mergeCell ref="P146:P147"/>
    <mergeCell ref="Q146:Q147"/>
    <mergeCell ref="R146:R147"/>
    <mergeCell ref="L146:L147"/>
    <mergeCell ref="M146:M147"/>
    <mergeCell ref="N146:N147"/>
    <mergeCell ref="A138:A145"/>
    <mergeCell ref="B138:B145"/>
    <mergeCell ref="A148:A154"/>
    <mergeCell ref="B148:B154"/>
    <mergeCell ref="C148:C154"/>
    <mergeCell ref="D148:D154"/>
    <mergeCell ref="E148:E154"/>
    <mergeCell ref="F148:F154"/>
    <mergeCell ref="G146:G147"/>
    <mergeCell ref="J146:J147"/>
    <mergeCell ref="K146:K147"/>
    <mergeCell ref="M148:M154"/>
    <mergeCell ref="N148:N154"/>
    <mergeCell ref="O148:O154"/>
    <mergeCell ref="P148:P154"/>
    <mergeCell ref="Q148:Q154"/>
    <mergeCell ref="R148:R154"/>
    <mergeCell ref="G148:G154"/>
    <mergeCell ref="H148:H149"/>
    <mergeCell ref="I148:I149"/>
    <mergeCell ref="J148:J154"/>
    <mergeCell ref="K148:K154"/>
    <mergeCell ref="L148:L154"/>
    <mergeCell ref="O155:O158"/>
    <mergeCell ref="P155:P158"/>
    <mergeCell ref="Q155:Q158"/>
    <mergeCell ref="R155:R158"/>
    <mergeCell ref="A159:A167"/>
    <mergeCell ref="B159:B167"/>
    <mergeCell ref="C159:C167"/>
    <mergeCell ref="D159:D167"/>
    <mergeCell ref="E159:E167"/>
    <mergeCell ref="F159:F167"/>
    <mergeCell ref="G155:G158"/>
    <mergeCell ref="J155:J158"/>
    <mergeCell ref="K155:K158"/>
    <mergeCell ref="L155:L158"/>
    <mergeCell ref="M155:M158"/>
    <mergeCell ref="N155:N158"/>
    <mergeCell ref="A155:A158"/>
    <mergeCell ref="B155:B158"/>
    <mergeCell ref="C155:C158"/>
    <mergeCell ref="D155:D158"/>
    <mergeCell ref="E155:E158"/>
    <mergeCell ref="F155:F158"/>
    <mergeCell ref="M159:M167"/>
    <mergeCell ref="N159:N167"/>
    <mergeCell ref="R168:R175"/>
    <mergeCell ref="H173:H175"/>
    <mergeCell ref="I173:I175"/>
    <mergeCell ref="O159:O167"/>
    <mergeCell ref="P159:P167"/>
    <mergeCell ref="Q159:Q167"/>
    <mergeCell ref="R159:R167"/>
    <mergeCell ref="G159:G167"/>
    <mergeCell ref="H159:H160"/>
    <mergeCell ref="I159:I160"/>
    <mergeCell ref="J159:J167"/>
    <mergeCell ref="K159:K167"/>
    <mergeCell ref="L159:L167"/>
    <mergeCell ref="M185:N185"/>
    <mergeCell ref="O185:P185"/>
    <mergeCell ref="P168:P175"/>
    <mergeCell ref="N168:N175"/>
    <mergeCell ref="F168:F175"/>
    <mergeCell ref="J168:J175"/>
    <mergeCell ref="M168:M175"/>
    <mergeCell ref="O168:O175"/>
    <mergeCell ref="Q168:Q17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84"/>
  <sheetViews>
    <sheetView topLeftCell="F1" zoomScale="70" zoomScaleNormal="70" workbookViewId="0">
      <selection activeCell="P81" activeCellId="1" sqref="N81 P8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20" s="22" customFormat="1" x14ac:dyDescent="0.25">
      <c r="M1" s="134"/>
      <c r="N1" s="134"/>
      <c r="O1" s="134"/>
      <c r="P1" s="169"/>
    </row>
    <row r="2" spans="1:20" s="22" customFormat="1" x14ac:dyDescent="0.25">
      <c r="A2" s="1" t="s">
        <v>6325</v>
      </c>
      <c r="M2" s="134"/>
      <c r="N2" s="134"/>
      <c r="O2" s="134"/>
      <c r="P2" s="169"/>
    </row>
    <row r="3" spans="1:20" s="22" customFormat="1" x14ac:dyDescent="0.25">
      <c r="M3" s="134"/>
      <c r="N3" s="134"/>
      <c r="O3" s="134"/>
      <c r="P3" s="169"/>
    </row>
    <row r="4" spans="1:20"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20"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20"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20" s="194" customFormat="1" ht="69.75" customHeight="1" x14ac:dyDescent="0.25">
      <c r="A7" s="72">
        <v>1</v>
      </c>
      <c r="B7" s="188">
        <v>1</v>
      </c>
      <c r="C7" s="71">
        <v>5</v>
      </c>
      <c r="D7" s="72">
        <v>4</v>
      </c>
      <c r="E7" s="189" t="s">
        <v>756</v>
      </c>
      <c r="F7" s="72" t="s">
        <v>757</v>
      </c>
      <c r="G7" s="72" t="s">
        <v>170</v>
      </c>
      <c r="H7" s="72" t="s">
        <v>758</v>
      </c>
      <c r="I7" s="71">
        <v>1</v>
      </c>
      <c r="J7" s="189" t="s">
        <v>759</v>
      </c>
      <c r="K7" s="190" t="s">
        <v>161</v>
      </c>
      <c r="L7" s="190"/>
      <c r="M7" s="191">
        <v>20000</v>
      </c>
      <c r="N7" s="192"/>
      <c r="O7" s="176">
        <v>20000</v>
      </c>
      <c r="P7" s="190"/>
      <c r="Q7" s="72" t="s">
        <v>760</v>
      </c>
      <c r="R7" s="72" t="s">
        <v>761</v>
      </c>
      <c r="S7" s="193"/>
      <c r="T7" s="193"/>
    </row>
    <row r="8" spans="1:20" s="194" customFormat="1" ht="67.5" customHeight="1" x14ac:dyDescent="0.25">
      <c r="A8" s="68">
        <v>2</v>
      </c>
      <c r="B8" s="189">
        <v>1</v>
      </c>
      <c r="C8" s="72">
        <v>1</v>
      </c>
      <c r="D8" s="72">
        <v>6</v>
      </c>
      <c r="E8" s="189" t="s">
        <v>762</v>
      </c>
      <c r="F8" s="72" t="s">
        <v>763</v>
      </c>
      <c r="G8" s="72" t="s">
        <v>181</v>
      </c>
      <c r="H8" s="72" t="s">
        <v>764</v>
      </c>
      <c r="I8" s="72">
        <v>44</v>
      </c>
      <c r="J8" s="189" t="s">
        <v>765</v>
      </c>
      <c r="K8" s="72" t="s">
        <v>73</v>
      </c>
      <c r="L8" s="190"/>
      <c r="M8" s="176">
        <v>24892.61</v>
      </c>
      <c r="N8" s="72"/>
      <c r="O8" s="176">
        <v>24892.61</v>
      </c>
      <c r="P8" s="190"/>
      <c r="Q8" s="72" t="s">
        <v>760</v>
      </c>
      <c r="R8" s="72" t="s">
        <v>761</v>
      </c>
    </row>
    <row r="9" spans="1:20" s="194" customFormat="1" ht="63" customHeight="1" x14ac:dyDescent="0.25">
      <c r="A9" s="72">
        <v>3</v>
      </c>
      <c r="B9" s="189">
        <v>1</v>
      </c>
      <c r="C9" s="72">
        <v>1</v>
      </c>
      <c r="D9" s="72">
        <v>6</v>
      </c>
      <c r="E9" s="189" t="s">
        <v>766</v>
      </c>
      <c r="F9" s="72" t="s">
        <v>763</v>
      </c>
      <c r="G9" s="72" t="s">
        <v>181</v>
      </c>
      <c r="H9" s="72" t="s">
        <v>767</v>
      </c>
      <c r="I9" s="72">
        <v>27</v>
      </c>
      <c r="J9" s="189" t="s">
        <v>768</v>
      </c>
      <c r="K9" s="72" t="s">
        <v>52</v>
      </c>
      <c r="L9" s="195"/>
      <c r="M9" s="176">
        <v>28357.74</v>
      </c>
      <c r="N9" s="72"/>
      <c r="O9" s="176">
        <v>28357.74</v>
      </c>
      <c r="P9" s="195"/>
      <c r="Q9" s="72" t="s">
        <v>760</v>
      </c>
      <c r="R9" s="72" t="s">
        <v>761</v>
      </c>
    </row>
    <row r="10" spans="1:20" s="194" customFormat="1" ht="69.75" customHeight="1" x14ac:dyDescent="0.25">
      <c r="A10" s="75">
        <v>4</v>
      </c>
      <c r="B10" s="70">
        <v>3</v>
      </c>
      <c r="C10" s="75">
        <v>1</v>
      </c>
      <c r="D10" s="75">
        <v>6</v>
      </c>
      <c r="E10" s="70" t="s">
        <v>769</v>
      </c>
      <c r="F10" s="75" t="s">
        <v>770</v>
      </c>
      <c r="G10" s="75" t="s">
        <v>771</v>
      </c>
      <c r="H10" s="75" t="s">
        <v>772</v>
      </c>
      <c r="I10" s="75">
        <v>248</v>
      </c>
      <c r="J10" s="70" t="s">
        <v>773</v>
      </c>
      <c r="K10" s="75" t="s">
        <v>124</v>
      </c>
      <c r="L10" s="195"/>
      <c r="M10" s="176">
        <v>22854.71</v>
      </c>
      <c r="N10" s="148"/>
      <c r="O10" s="176">
        <v>22854.71</v>
      </c>
      <c r="P10" s="195"/>
      <c r="Q10" s="75" t="s">
        <v>760</v>
      </c>
      <c r="R10" s="75" t="s">
        <v>761</v>
      </c>
    </row>
    <row r="11" spans="1:20" s="194" customFormat="1" ht="80.25" customHeight="1" x14ac:dyDescent="0.25">
      <c r="A11" s="75">
        <v>5</v>
      </c>
      <c r="B11" s="70">
        <v>3</v>
      </c>
      <c r="C11" s="75">
        <v>1</v>
      </c>
      <c r="D11" s="75">
        <v>6</v>
      </c>
      <c r="E11" s="70" t="s">
        <v>774</v>
      </c>
      <c r="F11" s="75" t="s">
        <v>775</v>
      </c>
      <c r="G11" s="75" t="s">
        <v>776</v>
      </c>
      <c r="H11" s="75" t="s">
        <v>777</v>
      </c>
      <c r="I11" s="192">
        <v>1</v>
      </c>
      <c r="J11" s="70" t="s">
        <v>778</v>
      </c>
      <c r="K11" s="75" t="s">
        <v>124</v>
      </c>
      <c r="L11" s="195"/>
      <c r="M11" s="191">
        <v>34484.880000000005</v>
      </c>
      <c r="N11" s="75"/>
      <c r="O11" s="191">
        <v>34484.880000000005</v>
      </c>
      <c r="P11" s="195"/>
      <c r="Q11" s="75" t="s">
        <v>760</v>
      </c>
      <c r="R11" s="75" t="s">
        <v>761</v>
      </c>
    </row>
    <row r="12" spans="1:20" s="194" customFormat="1" ht="85.5" customHeight="1" x14ac:dyDescent="0.25">
      <c r="A12" s="72">
        <v>6</v>
      </c>
      <c r="B12" s="70">
        <v>3</v>
      </c>
      <c r="C12" s="75">
        <v>1</v>
      </c>
      <c r="D12" s="75">
        <v>6</v>
      </c>
      <c r="E12" s="70" t="s">
        <v>779</v>
      </c>
      <c r="F12" s="75" t="s">
        <v>780</v>
      </c>
      <c r="G12" s="75" t="s">
        <v>781</v>
      </c>
      <c r="H12" s="75" t="s">
        <v>782</v>
      </c>
      <c r="I12" s="75">
        <v>10</v>
      </c>
      <c r="J12" s="70" t="s">
        <v>783</v>
      </c>
      <c r="K12" s="75" t="s">
        <v>73</v>
      </c>
      <c r="L12" s="195"/>
      <c r="M12" s="191">
        <v>19325.04</v>
      </c>
      <c r="N12" s="75"/>
      <c r="O12" s="191">
        <v>19325.04</v>
      </c>
      <c r="P12" s="195"/>
      <c r="Q12" s="75" t="s">
        <v>760</v>
      </c>
      <c r="R12" s="75" t="s">
        <v>761</v>
      </c>
    </row>
    <row r="13" spans="1:20" s="194" customFormat="1" ht="78" customHeight="1" x14ac:dyDescent="0.25">
      <c r="A13" s="72">
        <v>7</v>
      </c>
      <c r="B13" s="72">
        <v>1</v>
      </c>
      <c r="C13" s="72">
        <v>1</v>
      </c>
      <c r="D13" s="72">
        <v>9</v>
      </c>
      <c r="E13" s="72" t="s">
        <v>784</v>
      </c>
      <c r="F13" s="72" t="s">
        <v>785</v>
      </c>
      <c r="G13" s="72" t="s">
        <v>786</v>
      </c>
      <c r="H13" s="72" t="s">
        <v>787</v>
      </c>
      <c r="I13" s="72">
        <v>2</v>
      </c>
      <c r="J13" s="72" t="s">
        <v>783</v>
      </c>
      <c r="K13" s="72" t="s">
        <v>52</v>
      </c>
      <c r="L13" s="195"/>
      <c r="M13" s="176">
        <v>17079.78</v>
      </c>
      <c r="N13" s="72"/>
      <c r="O13" s="176">
        <v>17079.78</v>
      </c>
      <c r="P13" s="195"/>
      <c r="Q13" s="72" t="s">
        <v>760</v>
      </c>
      <c r="R13" s="72" t="s">
        <v>761</v>
      </c>
    </row>
    <row r="14" spans="1:20" s="194" customFormat="1" ht="66" customHeight="1" x14ac:dyDescent="0.25">
      <c r="A14" s="72">
        <v>8</v>
      </c>
      <c r="B14" s="72">
        <v>6</v>
      </c>
      <c r="C14" s="72">
        <v>1</v>
      </c>
      <c r="D14" s="72">
        <v>9</v>
      </c>
      <c r="E14" s="72" t="s">
        <v>788</v>
      </c>
      <c r="F14" s="72" t="s">
        <v>789</v>
      </c>
      <c r="G14" s="72" t="s">
        <v>790</v>
      </c>
      <c r="H14" s="72" t="s">
        <v>772</v>
      </c>
      <c r="I14" s="72">
        <v>100</v>
      </c>
      <c r="J14" s="72" t="s">
        <v>778</v>
      </c>
      <c r="K14" s="72" t="s">
        <v>101</v>
      </c>
      <c r="L14" s="195"/>
      <c r="M14" s="176">
        <v>6057.8</v>
      </c>
      <c r="N14" s="72"/>
      <c r="O14" s="176">
        <v>6057.8</v>
      </c>
      <c r="P14" s="195"/>
      <c r="Q14" s="72" t="s">
        <v>760</v>
      </c>
      <c r="R14" s="72" t="s">
        <v>761</v>
      </c>
    </row>
    <row r="15" spans="1:20" s="18" customFormat="1" ht="69.75" customHeight="1" x14ac:dyDescent="0.25">
      <c r="A15" s="78">
        <v>9</v>
      </c>
      <c r="B15" s="78">
        <v>6</v>
      </c>
      <c r="C15" s="78">
        <v>1</v>
      </c>
      <c r="D15" s="78">
        <v>9</v>
      </c>
      <c r="E15" s="78" t="s">
        <v>791</v>
      </c>
      <c r="F15" s="78" t="s">
        <v>792</v>
      </c>
      <c r="G15" s="78" t="s">
        <v>790</v>
      </c>
      <c r="H15" s="78" t="s">
        <v>793</v>
      </c>
      <c r="I15" s="78">
        <v>1</v>
      </c>
      <c r="J15" s="78" t="s">
        <v>778</v>
      </c>
      <c r="K15" s="78" t="s">
        <v>127</v>
      </c>
      <c r="L15" s="78"/>
      <c r="M15" s="174">
        <v>12000</v>
      </c>
      <c r="N15" s="78"/>
      <c r="O15" s="174">
        <v>12000</v>
      </c>
      <c r="P15" s="196"/>
      <c r="Q15" s="78" t="s">
        <v>760</v>
      </c>
      <c r="R15" s="78" t="s">
        <v>761</v>
      </c>
    </row>
    <row r="16" spans="1:20" s="13" customFormat="1" ht="111.75" customHeight="1" x14ac:dyDescent="0.25">
      <c r="A16" s="72">
        <v>10</v>
      </c>
      <c r="B16" s="72">
        <v>3</v>
      </c>
      <c r="C16" s="72">
        <v>1</v>
      </c>
      <c r="D16" s="72">
        <v>9</v>
      </c>
      <c r="E16" s="72" t="s">
        <v>794</v>
      </c>
      <c r="F16" s="197" t="s">
        <v>795</v>
      </c>
      <c r="G16" s="72" t="s">
        <v>796</v>
      </c>
      <c r="H16" s="72" t="s">
        <v>793</v>
      </c>
      <c r="I16" s="72">
        <v>7</v>
      </c>
      <c r="J16" s="72" t="s">
        <v>778</v>
      </c>
      <c r="K16" s="72" t="s">
        <v>797</v>
      </c>
      <c r="L16" s="185"/>
      <c r="M16" s="176">
        <v>35525.5</v>
      </c>
      <c r="N16" s="72"/>
      <c r="O16" s="176">
        <v>35525.5</v>
      </c>
      <c r="P16" s="185"/>
      <c r="Q16" s="72" t="s">
        <v>760</v>
      </c>
      <c r="R16" s="72" t="s">
        <v>761</v>
      </c>
      <c r="S16" s="12"/>
    </row>
    <row r="17" spans="1:20" s="13" customFormat="1" ht="63.75" customHeight="1" x14ac:dyDescent="0.25">
      <c r="A17" s="72">
        <v>11</v>
      </c>
      <c r="B17" s="72">
        <v>1</v>
      </c>
      <c r="C17" s="72">
        <v>3</v>
      </c>
      <c r="D17" s="72">
        <v>10</v>
      </c>
      <c r="E17" s="72" t="s">
        <v>798</v>
      </c>
      <c r="F17" s="72" t="s">
        <v>799</v>
      </c>
      <c r="G17" s="72" t="s">
        <v>800</v>
      </c>
      <c r="H17" s="72" t="s">
        <v>767</v>
      </c>
      <c r="I17" s="72">
        <v>5000</v>
      </c>
      <c r="J17" s="72" t="s">
        <v>778</v>
      </c>
      <c r="K17" s="72" t="s">
        <v>81</v>
      </c>
      <c r="L17" s="195"/>
      <c r="M17" s="176">
        <v>9978.5</v>
      </c>
      <c r="N17" s="72"/>
      <c r="O17" s="176">
        <v>9978.5</v>
      </c>
      <c r="P17" s="195"/>
      <c r="Q17" s="72" t="s">
        <v>760</v>
      </c>
      <c r="R17" s="72" t="s">
        <v>761</v>
      </c>
      <c r="S17" s="12"/>
    </row>
    <row r="18" spans="1:20" s="13" customFormat="1" ht="63.75" customHeight="1" x14ac:dyDescent="0.25">
      <c r="A18" s="72">
        <v>12</v>
      </c>
      <c r="B18" s="72">
        <v>1</v>
      </c>
      <c r="C18" s="72">
        <v>5</v>
      </c>
      <c r="D18" s="72">
        <v>11</v>
      </c>
      <c r="E18" s="72" t="s">
        <v>801</v>
      </c>
      <c r="F18" s="72" t="s">
        <v>802</v>
      </c>
      <c r="G18" s="72" t="s">
        <v>803</v>
      </c>
      <c r="H18" s="72" t="s">
        <v>804</v>
      </c>
      <c r="I18" s="190">
        <v>2</v>
      </c>
      <c r="J18" s="72" t="s">
        <v>778</v>
      </c>
      <c r="K18" s="72" t="s">
        <v>161</v>
      </c>
      <c r="L18" s="195"/>
      <c r="M18" s="176">
        <v>10000</v>
      </c>
      <c r="N18" s="72"/>
      <c r="O18" s="176">
        <v>10000</v>
      </c>
      <c r="P18" s="195"/>
      <c r="Q18" s="72" t="s">
        <v>760</v>
      </c>
      <c r="R18" s="72" t="s">
        <v>761</v>
      </c>
      <c r="S18" s="12"/>
    </row>
    <row r="19" spans="1:20" s="13" customFormat="1" ht="61.5" customHeight="1" x14ac:dyDescent="0.25">
      <c r="A19" s="72">
        <v>13</v>
      </c>
      <c r="B19" s="72">
        <v>1</v>
      </c>
      <c r="C19" s="72">
        <v>2</v>
      </c>
      <c r="D19" s="72">
        <v>12</v>
      </c>
      <c r="E19" s="72" t="s">
        <v>805</v>
      </c>
      <c r="F19" s="72" t="s">
        <v>806</v>
      </c>
      <c r="G19" s="72" t="s">
        <v>208</v>
      </c>
      <c r="H19" s="72" t="s">
        <v>807</v>
      </c>
      <c r="I19" s="72">
        <v>1500</v>
      </c>
      <c r="J19" s="72" t="s">
        <v>808</v>
      </c>
      <c r="K19" s="72" t="s">
        <v>101</v>
      </c>
      <c r="L19" s="195"/>
      <c r="M19" s="176">
        <v>1980.3</v>
      </c>
      <c r="N19" s="72"/>
      <c r="O19" s="176">
        <v>1980.3</v>
      </c>
      <c r="P19" s="195"/>
      <c r="Q19" s="72" t="s">
        <v>760</v>
      </c>
      <c r="R19" s="72" t="s">
        <v>761</v>
      </c>
      <c r="S19" s="12"/>
    </row>
    <row r="20" spans="1:20" s="13" customFormat="1" ht="66" customHeight="1" x14ac:dyDescent="0.25">
      <c r="A20" s="73">
        <v>14</v>
      </c>
      <c r="B20" s="189">
        <v>1</v>
      </c>
      <c r="C20" s="72">
        <v>3</v>
      </c>
      <c r="D20" s="72">
        <v>13</v>
      </c>
      <c r="E20" s="189" t="s">
        <v>809</v>
      </c>
      <c r="F20" s="72" t="s">
        <v>810</v>
      </c>
      <c r="G20" s="72" t="s">
        <v>811</v>
      </c>
      <c r="H20" s="72" t="s">
        <v>812</v>
      </c>
      <c r="I20" s="72">
        <v>100</v>
      </c>
      <c r="J20" s="189" t="s">
        <v>808</v>
      </c>
      <c r="K20" s="72" t="s">
        <v>161</v>
      </c>
      <c r="L20" s="149"/>
      <c r="M20" s="176">
        <v>17736.599999999999</v>
      </c>
      <c r="N20" s="195"/>
      <c r="O20" s="176">
        <v>17736.599999999999</v>
      </c>
      <c r="P20" s="149"/>
      <c r="Q20" s="72" t="s">
        <v>760</v>
      </c>
      <c r="R20" s="72" t="s">
        <v>761</v>
      </c>
      <c r="S20" s="12"/>
    </row>
    <row r="21" spans="1:20" s="18" customFormat="1" ht="85.5" customHeight="1" x14ac:dyDescent="0.25">
      <c r="A21" s="81">
        <v>15</v>
      </c>
      <c r="B21" s="78">
        <v>6</v>
      </c>
      <c r="C21" s="78">
        <v>5</v>
      </c>
      <c r="D21" s="78">
        <v>4</v>
      </c>
      <c r="E21" s="78" t="s">
        <v>813</v>
      </c>
      <c r="F21" s="78" t="s">
        <v>814</v>
      </c>
      <c r="G21" s="78" t="s">
        <v>181</v>
      </c>
      <c r="H21" s="86" t="s">
        <v>815</v>
      </c>
      <c r="I21" s="16" t="s">
        <v>816</v>
      </c>
      <c r="J21" s="78" t="s">
        <v>817</v>
      </c>
      <c r="K21" s="86" t="s">
        <v>818</v>
      </c>
      <c r="L21" s="86"/>
      <c r="M21" s="174">
        <v>76250</v>
      </c>
      <c r="N21" s="104"/>
      <c r="O21" s="174">
        <v>76250</v>
      </c>
      <c r="P21" s="174"/>
      <c r="Q21" s="78" t="s">
        <v>819</v>
      </c>
      <c r="R21" s="78" t="s">
        <v>820</v>
      </c>
      <c r="S21" s="17"/>
    </row>
    <row r="22" spans="1:20" s="13" customFormat="1" ht="48" customHeight="1" x14ac:dyDescent="0.25">
      <c r="A22" s="73">
        <v>16</v>
      </c>
      <c r="B22" s="72">
        <v>6</v>
      </c>
      <c r="C22" s="72">
        <v>5</v>
      </c>
      <c r="D22" s="72">
        <v>4</v>
      </c>
      <c r="E22" s="72" t="s">
        <v>821</v>
      </c>
      <c r="F22" s="72" t="s">
        <v>822</v>
      </c>
      <c r="G22" s="72" t="s">
        <v>170</v>
      </c>
      <c r="H22" s="72" t="s">
        <v>823</v>
      </c>
      <c r="I22" s="11" t="s">
        <v>816</v>
      </c>
      <c r="J22" s="72" t="s">
        <v>824</v>
      </c>
      <c r="K22" s="72" t="s">
        <v>818</v>
      </c>
      <c r="L22" s="72"/>
      <c r="M22" s="176">
        <v>20100</v>
      </c>
      <c r="N22" s="101"/>
      <c r="O22" s="176">
        <v>20100</v>
      </c>
      <c r="P22" s="72"/>
      <c r="Q22" s="72" t="s">
        <v>825</v>
      </c>
      <c r="R22" s="72" t="s">
        <v>826</v>
      </c>
      <c r="S22" s="12"/>
      <c r="T22" s="198"/>
    </row>
    <row r="23" spans="1:20" s="13" customFormat="1" ht="99" customHeight="1" x14ac:dyDescent="0.25">
      <c r="A23" s="73">
        <v>17</v>
      </c>
      <c r="B23" s="72">
        <v>1</v>
      </c>
      <c r="C23" s="72">
        <v>1</v>
      </c>
      <c r="D23" s="72">
        <v>6</v>
      </c>
      <c r="E23" s="72" t="s">
        <v>827</v>
      </c>
      <c r="F23" s="72" t="s">
        <v>828</v>
      </c>
      <c r="G23" s="72" t="s">
        <v>79</v>
      </c>
      <c r="H23" s="72" t="s">
        <v>829</v>
      </c>
      <c r="I23" s="11" t="s">
        <v>830</v>
      </c>
      <c r="J23" s="72" t="s">
        <v>831</v>
      </c>
      <c r="K23" s="72" t="s">
        <v>818</v>
      </c>
      <c r="L23" s="72"/>
      <c r="M23" s="176">
        <v>14327</v>
      </c>
      <c r="N23" s="101"/>
      <c r="O23" s="176">
        <v>12792</v>
      </c>
      <c r="P23" s="72"/>
      <c r="Q23" s="72" t="s">
        <v>832</v>
      </c>
      <c r="R23" s="72" t="s">
        <v>833</v>
      </c>
      <c r="S23" s="12"/>
    </row>
    <row r="24" spans="1:20" s="13" customFormat="1" ht="90" customHeight="1" x14ac:dyDescent="0.25">
      <c r="A24" s="73">
        <v>18</v>
      </c>
      <c r="B24" s="72">
        <v>6</v>
      </c>
      <c r="C24" s="72">
        <v>1</v>
      </c>
      <c r="D24" s="72">
        <v>6</v>
      </c>
      <c r="E24" s="72" t="s">
        <v>834</v>
      </c>
      <c r="F24" s="72" t="s">
        <v>835</v>
      </c>
      <c r="G24" s="72" t="s">
        <v>79</v>
      </c>
      <c r="H24" s="72" t="s">
        <v>829</v>
      </c>
      <c r="I24" s="11" t="s">
        <v>836</v>
      </c>
      <c r="J24" s="72" t="s">
        <v>837</v>
      </c>
      <c r="K24" s="72" t="s">
        <v>52</v>
      </c>
      <c r="L24" s="72"/>
      <c r="M24" s="176">
        <v>10760</v>
      </c>
      <c r="N24" s="101"/>
      <c r="O24" s="176">
        <v>8784</v>
      </c>
      <c r="P24" s="72"/>
      <c r="Q24" s="72" t="s">
        <v>838</v>
      </c>
      <c r="R24" s="72" t="s">
        <v>839</v>
      </c>
      <c r="S24" s="12"/>
    </row>
    <row r="25" spans="1:20" s="13" customFormat="1" ht="49.5" customHeight="1" x14ac:dyDescent="0.25">
      <c r="A25" s="73">
        <v>19</v>
      </c>
      <c r="B25" s="72">
        <v>1</v>
      </c>
      <c r="C25" s="72">
        <v>1</v>
      </c>
      <c r="D25" s="72">
        <v>6</v>
      </c>
      <c r="E25" s="72" t="s">
        <v>840</v>
      </c>
      <c r="F25" s="72" t="s">
        <v>841</v>
      </c>
      <c r="G25" s="72" t="s">
        <v>181</v>
      </c>
      <c r="H25" s="72" t="s">
        <v>815</v>
      </c>
      <c r="I25" s="11" t="s">
        <v>842</v>
      </c>
      <c r="J25" s="72" t="s">
        <v>843</v>
      </c>
      <c r="K25" s="72" t="s">
        <v>81</v>
      </c>
      <c r="L25" s="72"/>
      <c r="M25" s="84">
        <v>9000</v>
      </c>
      <c r="N25" s="101"/>
      <c r="O25" s="176">
        <v>7500</v>
      </c>
      <c r="P25" s="72"/>
      <c r="Q25" s="72" t="s">
        <v>844</v>
      </c>
      <c r="R25" s="72" t="s">
        <v>845</v>
      </c>
      <c r="S25" s="12"/>
      <c r="T25" s="198"/>
    </row>
    <row r="26" spans="1:20" s="13" customFormat="1" ht="60.75" customHeight="1" x14ac:dyDescent="0.25">
      <c r="A26" s="73">
        <v>20</v>
      </c>
      <c r="B26" s="72">
        <v>1</v>
      </c>
      <c r="C26" s="72">
        <v>1</v>
      </c>
      <c r="D26" s="72">
        <v>6</v>
      </c>
      <c r="E26" s="72" t="s">
        <v>846</v>
      </c>
      <c r="F26" s="72" t="s">
        <v>847</v>
      </c>
      <c r="G26" s="72" t="s">
        <v>181</v>
      </c>
      <c r="H26" s="72" t="s">
        <v>815</v>
      </c>
      <c r="I26" s="11" t="s">
        <v>848</v>
      </c>
      <c r="J26" s="72" t="s">
        <v>849</v>
      </c>
      <c r="K26" s="72" t="s">
        <v>127</v>
      </c>
      <c r="L26" s="72"/>
      <c r="M26" s="176">
        <v>19049.96</v>
      </c>
      <c r="N26" s="101"/>
      <c r="O26" s="176">
        <v>19049.96</v>
      </c>
      <c r="P26" s="72"/>
      <c r="Q26" s="72" t="s">
        <v>850</v>
      </c>
      <c r="R26" s="72" t="s">
        <v>851</v>
      </c>
      <c r="S26" s="12"/>
      <c r="T26" s="198"/>
    </row>
    <row r="27" spans="1:20" s="13" customFormat="1" ht="126" customHeight="1" x14ac:dyDescent="0.25">
      <c r="A27" s="73">
        <v>21</v>
      </c>
      <c r="B27" s="72">
        <v>2</v>
      </c>
      <c r="C27" s="72">
        <v>1</v>
      </c>
      <c r="D27" s="72">
        <v>6</v>
      </c>
      <c r="E27" s="72" t="s">
        <v>852</v>
      </c>
      <c r="F27" s="72" t="s">
        <v>853</v>
      </c>
      <c r="G27" s="72" t="s">
        <v>181</v>
      </c>
      <c r="H27" s="72" t="s">
        <v>815</v>
      </c>
      <c r="I27" s="11" t="s">
        <v>854</v>
      </c>
      <c r="J27" s="72" t="s">
        <v>855</v>
      </c>
      <c r="K27" s="72" t="s">
        <v>124</v>
      </c>
      <c r="L27" s="72"/>
      <c r="M27" s="176">
        <v>30007.599999999999</v>
      </c>
      <c r="N27" s="101"/>
      <c r="O27" s="176">
        <v>27162.6</v>
      </c>
      <c r="P27" s="72"/>
      <c r="Q27" s="72" t="s">
        <v>856</v>
      </c>
      <c r="R27" s="72" t="s">
        <v>857</v>
      </c>
      <c r="S27" s="12"/>
      <c r="T27" s="198"/>
    </row>
    <row r="28" spans="1:20" s="13" customFormat="1" ht="69" customHeight="1" x14ac:dyDescent="0.25">
      <c r="A28" s="73">
        <v>22</v>
      </c>
      <c r="B28" s="72">
        <v>6</v>
      </c>
      <c r="C28" s="72">
        <v>1</v>
      </c>
      <c r="D28" s="72">
        <v>9</v>
      </c>
      <c r="E28" s="72" t="s">
        <v>858</v>
      </c>
      <c r="F28" s="72" t="s">
        <v>859</v>
      </c>
      <c r="G28" s="72" t="s">
        <v>170</v>
      </c>
      <c r="H28" s="72" t="s">
        <v>823</v>
      </c>
      <c r="I28" s="11" t="s">
        <v>848</v>
      </c>
      <c r="J28" s="72" t="s">
        <v>860</v>
      </c>
      <c r="K28" s="72" t="s">
        <v>81</v>
      </c>
      <c r="L28" s="72"/>
      <c r="M28" s="176">
        <v>15000</v>
      </c>
      <c r="N28" s="101"/>
      <c r="O28" s="176">
        <v>13500</v>
      </c>
      <c r="P28" s="72"/>
      <c r="Q28" s="72" t="s">
        <v>861</v>
      </c>
      <c r="R28" s="72" t="s">
        <v>862</v>
      </c>
      <c r="S28" s="12"/>
    </row>
    <row r="29" spans="1:20" s="13" customFormat="1" ht="69" customHeight="1" x14ac:dyDescent="0.25">
      <c r="A29" s="73">
        <v>23</v>
      </c>
      <c r="B29" s="72">
        <v>1</v>
      </c>
      <c r="C29" s="72">
        <v>1</v>
      </c>
      <c r="D29" s="72">
        <v>9</v>
      </c>
      <c r="E29" s="72" t="s">
        <v>863</v>
      </c>
      <c r="F29" s="72" t="s">
        <v>864</v>
      </c>
      <c r="G29" s="72" t="s">
        <v>865</v>
      </c>
      <c r="H29" s="72" t="s">
        <v>866</v>
      </c>
      <c r="I29" s="11" t="s">
        <v>867</v>
      </c>
      <c r="J29" s="72" t="s">
        <v>868</v>
      </c>
      <c r="K29" s="72" t="s">
        <v>89</v>
      </c>
      <c r="L29" s="72"/>
      <c r="M29" s="176">
        <v>12000</v>
      </c>
      <c r="N29" s="101"/>
      <c r="O29" s="176">
        <v>10800</v>
      </c>
      <c r="P29" s="72"/>
      <c r="Q29" s="72" t="s">
        <v>861</v>
      </c>
      <c r="R29" s="72" t="s">
        <v>862</v>
      </c>
      <c r="S29" s="12"/>
    </row>
    <row r="30" spans="1:20" s="13" customFormat="1" ht="118.5" customHeight="1" x14ac:dyDescent="0.25">
      <c r="A30" s="73">
        <v>24</v>
      </c>
      <c r="B30" s="72">
        <v>1</v>
      </c>
      <c r="C30" s="72">
        <v>1</v>
      </c>
      <c r="D30" s="72">
        <v>9</v>
      </c>
      <c r="E30" s="72" t="s">
        <v>869</v>
      </c>
      <c r="F30" s="72" t="s">
        <v>870</v>
      </c>
      <c r="G30" s="72" t="s">
        <v>871</v>
      </c>
      <c r="H30" s="72" t="s">
        <v>872</v>
      </c>
      <c r="I30" s="11" t="s">
        <v>873</v>
      </c>
      <c r="J30" s="72" t="s">
        <v>874</v>
      </c>
      <c r="K30" s="72" t="s">
        <v>127</v>
      </c>
      <c r="L30" s="72"/>
      <c r="M30" s="176">
        <v>23964.87</v>
      </c>
      <c r="N30" s="101"/>
      <c r="O30" s="176">
        <v>18491.27</v>
      </c>
      <c r="P30" s="72"/>
      <c r="Q30" s="72" t="s">
        <v>875</v>
      </c>
      <c r="R30" s="72" t="s">
        <v>876</v>
      </c>
      <c r="S30" s="12"/>
    </row>
    <row r="31" spans="1:20" ht="158.25" customHeight="1" x14ac:dyDescent="0.25">
      <c r="A31" s="73">
        <v>25</v>
      </c>
      <c r="B31" s="72">
        <v>6</v>
      </c>
      <c r="C31" s="72">
        <v>1</v>
      </c>
      <c r="D31" s="72">
        <v>9</v>
      </c>
      <c r="E31" s="72" t="s">
        <v>877</v>
      </c>
      <c r="F31" s="72" t="s">
        <v>878</v>
      </c>
      <c r="G31" s="72" t="s">
        <v>170</v>
      </c>
      <c r="H31" s="72" t="s">
        <v>823</v>
      </c>
      <c r="I31" s="11" t="s">
        <v>848</v>
      </c>
      <c r="J31" s="72" t="s">
        <v>879</v>
      </c>
      <c r="K31" s="72" t="s">
        <v>101</v>
      </c>
      <c r="L31" s="72"/>
      <c r="M31" s="176">
        <v>15000</v>
      </c>
      <c r="N31" s="101"/>
      <c r="O31" s="176">
        <v>13500</v>
      </c>
      <c r="P31" s="72"/>
      <c r="Q31" s="72" t="s">
        <v>861</v>
      </c>
      <c r="R31" s="72" t="s">
        <v>862</v>
      </c>
      <c r="S31" s="22"/>
    </row>
    <row r="32" spans="1:20" s="18" customFormat="1" ht="63.75" customHeight="1" x14ac:dyDescent="0.25">
      <c r="A32" s="81">
        <v>26</v>
      </c>
      <c r="B32" s="78">
        <v>1</v>
      </c>
      <c r="C32" s="78">
        <v>1</v>
      </c>
      <c r="D32" s="78">
        <v>9</v>
      </c>
      <c r="E32" s="78" t="s">
        <v>880</v>
      </c>
      <c r="F32" s="78" t="s">
        <v>841</v>
      </c>
      <c r="G32" s="78" t="s">
        <v>181</v>
      </c>
      <c r="H32" s="78" t="s">
        <v>815</v>
      </c>
      <c r="I32" s="16" t="s">
        <v>848</v>
      </c>
      <c r="J32" s="78" t="s">
        <v>881</v>
      </c>
      <c r="K32" s="78" t="s">
        <v>41</v>
      </c>
      <c r="L32" s="78"/>
      <c r="M32" s="174">
        <v>32175</v>
      </c>
      <c r="N32" s="104"/>
      <c r="O32" s="174">
        <v>26435</v>
      </c>
      <c r="P32" s="78"/>
      <c r="Q32" s="78" t="s">
        <v>844</v>
      </c>
      <c r="R32" s="78" t="s">
        <v>845</v>
      </c>
    </row>
    <row r="33" spans="1:19" s="13" customFormat="1" ht="87.75" customHeight="1" x14ac:dyDescent="0.25">
      <c r="A33" s="73">
        <v>27</v>
      </c>
      <c r="B33" s="72">
        <v>1</v>
      </c>
      <c r="C33" s="72">
        <v>1</v>
      </c>
      <c r="D33" s="72">
        <v>9</v>
      </c>
      <c r="E33" s="72" t="s">
        <v>882</v>
      </c>
      <c r="F33" s="72" t="s">
        <v>883</v>
      </c>
      <c r="G33" s="72" t="s">
        <v>321</v>
      </c>
      <c r="H33" s="72" t="s">
        <v>884</v>
      </c>
      <c r="I33" s="11" t="s">
        <v>842</v>
      </c>
      <c r="J33" s="72" t="s">
        <v>885</v>
      </c>
      <c r="K33" s="72" t="s">
        <v>81</v>
      </c>
      <c r="L33" s="72"/>
      <c r="M33" s="176">
        <v>10661.26</v>
      </c>
      <c r="N33" s="101"/>
      <c r="O33" s="176">
        <v>9525.26</v>
      </c>
      <c r="P33" s="72"/>
      <c r="Q33" s="72" t="s">
        <v>856</v>
      </c>
      <c r="R33" s="72" t="s">
        <v>886</v>
      </c>
    </row>
    <row r="34" spans="1:19" ht="111.75" customHeight="1" x14ac:dyDescent="0.25">
      <c r="A34" s="73">
        <v>28</v>
      </c>
      <c r="B34" s="72">
        <v>6</v>
      </c>
      <c r="C34" s="72">
        <v>1</v>
      </c>
      <c r="D34" s="72">
        <v>9</v>
      </c>
      <c r="E34" s="72" t="s">
        <v>887</v>
      </c>
      <c r="F34" s="72" t="s">
        <v>888</v>
      </c>
      <c r="G34" s="72" t="s">
        <v>329</v>
      </c>
      <c r="H34" s="72" t="s">
        <v>889</v>
      </c>
      <c r="I34" s="11" t="s">
        <v>890</v>
      </c>
      <c r="J34" s="72" t="s">
        <v>891</v>
      </c>
      <c r="K34" s="72" t="s">
        <v>127</v>
      </c>
      <c r="L34" s="72"/>
      <c r="M34" s="176">
        <v>29540</v>
      </c>
      <c r="N34" s="101"/>
      <c r="O34" s="199">
        <v>23900</v>
      </c>
      <c r="P34" s="72"/>
      <c r="Q34" s="72" t="s">
        <v>844</v>
      </c>
      <c r="R34" s="72" t="s">
        <v>845</v>
      </c>
      <c r="S34" s="22"/>
    </row>
    <row r="35" spans="1:19" ht="71.25" customHeight="1" x14ac:dyDescent="0.25">
      <c r="A35" s="73">
        <v>29</v>
      </c>
      <c r="B35" s="72">
        <v>6</v>
      </c>
      <c r="C35" s="72">
        <v>1</v>
      </c>
      <c r="D35" s="72">
        <v>9</v>
      </c>
      <c r="E35" s="72" t="s">
        <v>892</v>
      </c>
      <c r="F35" s="72" t="s">
        <v>893</v>
      </c>
      <c r="G35" s="72" t="s">
        <v>329</v>
      </c>
      <c r="H35" s="72" t="s">
        <v>889</v>
      </c>
      <c r="I35" s="11" t="s">
        <v>894</v>
      </c>
      <c r="J35" s="72" t="s">
        <v>895</v>
      </c>
      <c r="K35" s="72" t="s">
        <v>127</v>
      </c>
      <c r="L35" s="72"/>
      <c r="M35" s="176">
        <v>20814</v>
      </c>
      <c r="N35" s="101"/>
      <c r="O35" s="176">
        <v>17814</v>
      </c>
      <c r="P35" s="72"/>
      <c r="Q35" s="72" t="s">
        <v>896</v>
      </c>
      <c r="R35" s="72" t="s">
        <v>897</v>
      </c>
      <c r="S35" s="22"/>
    </row>
    <row r="36" spans="1:19" s="13" customFormat="1" ht="68.25" customHeight="1" x14ac:dyDescent="0.25">
      <c r="A36" s="73">
        <v>30</v>
      </c>
      <c r="B36" s="72">
        <v>6</v>
      </c>
      <c r="C36" s="72">
        <v>3</v>
      </c>
      <c r="D36" s="72">
        <v>10</v>
      </c>
      <c r="E36" s="72" t="s">
        <v>898</v>
      </c>
      <c r="F36" s="72" t="s">
        <v>899</v>
      </c>
      <c r="G36" s="72" t="s">
        <v>900</v>
      </c>
      <c r="H36" s="72" t="s">
        <v>901</v>
      </c>
      <c r="I36" s="11" t="s">
        <v>894</v>
      </c>
      <c r="J36" s="72" t="s">
        <v>902</v>
      </c>
      <c r="K36" s="72" t="s">
        <v>127</v>
      </c>
      <c r="L36" s="72"/>
      <c r="M36" s="176">
        <v>16712</v>
      </c>
      <c r="N36" s="101"/>
      <c r="O36" s="176">
        <v>14712</v>
      </c>
      <c r="P36" s="72"/>
      <c r="Q36" s="72" t="s">
        <v>903</v>
      </c>
      <c r="R36" s="72" t="s">
        <v>904</v>
      </c>
    </row>
    <row r="37" spans="1:19" s="13" customFormat="1" ht="120" customHeight="1" x14ac:dyDescent="0.25">
      <c r="A37" s="73">
        <v>31</v>
      </c>
      <c r="B37" s="72">
        <v>3</v>
      </c>
      <c r="C37" s="72">
        <v>3</v>
      </c>
      <c r="D37" s="72">
        <v>10</v>
      </c>
      <c r="E37" s="72" t="s">
        <v>905</v>
      </c>
      <c r="F37" s="72" t="s">
        <v>906</v>
      </c>
      <c r="G37" s="72" t="s">
        <v>37</v>
      </c>
      <c r="H37" s="72" t="s">
        <v>907</v>
      </c>
      <c r="I37" s="11" t="s">
        <v>908</v>
      </c>
      <c r="J37" s="72" t="s">
        <v>909</v>
      </c>
      <c r="K37" s="72" t="s">
        <v>124</v>
      </c>
      <c r="L37" s="72"/>
      <c r="M37" s="176">
        <v>11123.57</v>
      </c>
      <c r="N37" s="101"/>
      <c r="O37" s="176">
        <v>3637.77</v>
      </c>
      <c r="P37" s="72"/>
      <c r="Q37" s="72" t="s">
        <v>910</v>
      </c>
      <c r="R37" s="72" t="s">
        <v>911</v>
      </c>
    </row>
    <row r="38" spans="1:19" s="13" customFormat="1" ht="70.5" customHeight="1" x14ac:dyDescent="0.25">
      <c r="A38" s="73">
        <v>32</v>
      </c>
      <c r="B38" s="72">
        <v>1</v>
      </c>
      <c r="C38" s="72">
        <v>5</v>
      </c>
      <c r="D38" s="72">
        <v>11</v>
      </c>
      <c r="E38" s="72" t="s">
        <v>858</v>
      </c>
      <c r="F38" s="72" t="s">
        <v>912</v>
      </c>
      <c r="G38" s="72" t="s">
        <v>176</v>
      </c>
      <c r="H38" s="72" t="s">
        <v>913</v>
      </c>
      <c r="I38" s="11" t="s">
        <v>914</v>
      </c>
      <c r="J38" s="72" t="s">
        <v>915</v>
      </c>
      <c r="K38" s="72" t="s">
        <v>127</v>
      </c>
      <c r="L38" s="72"/>
      <c r="M38" s="176">
        <v>24762.5</v>
      </c>
      <c r="N38" s="101"/>
      <c r="O38" s="176">
        <v>21762.5</v>
      </c>
      <c r="P38" s="72"/>
      <c r="Q38" s="72" t="s">
        <v>916</v>
      </c>
      <c r="R38" s="72" t="s">
        <v>917</v>
      </c>
    </row>
    <row r="39" spans="1:19" s="13" customFormat="1" ht="129" customHeight="1" x14ac:dyDescent="0.25">
      <c r="A39" s="73">
        <v>33</v>
      </c>
      <c r="B39" s="73">
        <v>1</v>
      </c>
      <c r="C39" s="73">
        <v>3</v>
      </c>
      <c r="D39" s="73">
        <v>13</v>
      </c>
      <c r="E39" s="73" t="s">
        <v>918</v>
      </c>
      <c r="F39" s="73" t="s">
        <v>919</v>
      </c>
      <c r="G39" s="184" t="s">
        <v>176</v>
      </c>
      <c r="H39" s="73" t="s">
        <v>920</v>
      </c>
      <c r="I39" s="150" t="s">
        <v>921</v>
      </c>
      <c r="J39" s="73" t="s">
        <v>922</v>
      </c>
      <c r="K39" s="73" t="s">
        <v>81</v>
      </c>
      <c r="L39" s="73"/>
      <c r="M39" s="210">
        <v>13716.37</v>
      </c>
      <c r="N39" s="102"/>
      <c r="O39" s="210">
        <v>12372.37</v>
      </c>
      <c r="P39" s="73"/>
      <c r="Q39" s="73" t="s">
        <v>856</v>
      </c>
      <c r="R39" s="73" t="s">
        <v>857</v>
      </c>
    </row>
    <row r="40" spans="1:19" s="13" customFormat="1" ht="77.25" customHeight="1" x14ac:dyDescent="0.25">
      <c r="A40" s="72">
        <v>34</v>
      </c>
      <c r="B40" s="72">
        <v>2</v>
      </c>
      <c r="C40" s="72">
        <v>1</v>
      </c>
      <c r="D40" s="72">
        <v>13</v>
      </c>
      <c r="E40" s="72" t="s">
        <v>923</v>
      </c>
      <c r="F40" s="72" t="s">
        <v>924</v>
      </c>
      <c r="G40" s="71" t="s">
        <v>190</v>
      </c>
      <c r="H40" s="72" t="s">
        <v>925</v>
      </c>
      <c r="I40" s="11" t="s">
        <v>926</v>
      </c>
      <c r="J40" s="72" t="s">
        <v>927</v>
      </c>
      <c r="K40" s="72" t="s">
        <v>379</v>
      </c>
      <c r="L40" s="72"/>
      <c r="M40" s="176">
        <v>19823.32</v>
      </c>
      <c r="N40" s="101"/>
      <c r="O40" s="176">
        <v>8355.91</v>
      </c>
      <c r="P40" s="72"/>
      <c r="Q40" s="72" t="s">
        <v>910</v>
      </c>
      <c r="R40" s="72" t="s">
        <v>911</v>
      </c>
    </row>
    <row r="41" spans="1:19" s="13" customFormat="1" ht="72" customHeight="1" x14ac:dyDescent="0.25">
      <c r="A41" s="72">
        <v>35</v>
      </c>
      <c r="B41" s="72">
        <v>4</v>
      </c>
      <c r="C41" s="72">
        <v>3</v>
      </c>
      <c r="D41" s="72">
        <v>13</v>
      </c>
      <c r="E41" s="72" t="s">
        <v>928</v>
      </c>
      <c r="F41" s="72" t="s">
        <v>929</v>
      </c>
      <c r="G41" s="72" t="s">
        <v>190</v>
      </c>
      <c r="H41" s="72" t="s">
        <v>930</v>
      </c>
      <c r="I41" s="11" t="s">
        <v>931</v>
      </c>
      <c r="J41" s="72" t="s">
        <v>932</v>
      </c>
      <c r="K41" s="83" t="s">
        <v>124</v>
      </c>
      <c r="L41" s="83"/>
      <c r="M41" s="176">
        <v>12325.2</v>
      </c>
      <c r="N41" s="101"/>
      <c r="O41" s="176">
        <v>4763.1899999999996</v>
      </c>
      <c r="P41" s="176"/>
      <c r="Q41" s="72" t="s">
        <v>910</v>
      </c>
      <c r="R41" s="72" t="s">
        <v>911</v>
      </c>
    </row>
    <row r="42" spans="1:19" s="18" customFormat="1" ht="69.75" customHeight="1" x14ac:dyDescent="0.25">
      <c r="A42" s="78">
        <v>36</v>
      </c>
      <c r="B42" s="78">
        <v>1</v>
      </c>
      <c r="C42" s="78">
        <v>1</v>
      </c>
      <c r="D42" s="78">
        <v>9</v>
      </c>
      <c r="E42" s="78" t="s">
        <v>417</v>
      </c>
      <c r="F42" s="78" t="s">
        <v>792</v>
      </c>
      <c r="G42" s="78" t="s">
        <v>933</v>
      </c>
      <c r="H42" s="78" t="s">
        <v>767</v>
      </c>
      <c r="I42" s="78">
        <v>2000</v>
      </c>
      <c r="J42" s="78" t="s">
        <v>778</v>
      </c>
      <c r="K42" s="78" t="s">
        <v>161</v>
      </c>
      <c r="L42" s="78"/>
      <c r="M42" s="104">
        <v>26270</v>
      </c>
      <c r="N42" s="78"/>
      <c r="O42" s="104">
        <v>26270</v>
      </c>
      <c r="P42" s="78"/>
      <c r="Q42" s="78" t="s">
        <v>760</v>
      </c>
      <c r="R42" s="78" t="s">
        <v>761</v>
      </c>
      <c r="S42" s="17"/>
    </row>
    <row r="43" spans="1:19" s="200" customFormat="1" ht="15" customHeight="1" x14ac:dyDescent="0.25">
      <c r="A43" s="978">
        <v>37</v>
      </c>
      <c r="B43" s="972">
        <v>1</v>
      </c>
      <c r="C43" s="972">
        <v>5</v>
      </c>
      <c r="D43" s="978">
        <v>4</v>
      </c>
      <c r="E43" s="978" t="s">
        <v>934</v>
      </c>
      <c r="F43" s="978" t="s">
        <v>757</v>
      </c>
      <c r="G43" s="978" t="s">
        <v>170</v>
      </c>
      <c r="H43" s="978" t="s">
        <v>758</v>
      </c>
      <c r="I43" s="972">
        <v>1</v>
      </c>
      <c r="J43" s="978" t="s">
        <v>759</v>
      </c>
      <c r="K43" s="978" t="s">
        <v>935</v>
      </c>
      <c r="L43" s="1185" t="s">
        <v>161</v>
      </c>
      <c r="M43" s="978"/>
      <c r="N43" s="989">
        <v>15000</v>
      </c>
      <c r="O43" s="978"/>
      <c r="P43" s="989">
        <v>15000</v>
      </c>
      <c r="Q43" s="978" t="s">
        <v>760</v>
      </c>
      <c r="R43" s="978" t="s">
        <v>761</v>
      </c>
      <c r="S43" s="18"/>
    </row>
    <row r="44" spans="1:19" s="202" customFormat="1" ht="70.5" customHeight="1" x14ac:dyDescent="0.25">
      <c r="A44" s="979"/>
      <c r="B44" s="973"/>
      <c r="C44" s="973"/>
      <c r="D44" s="979"/>
      <c r="E44" s="979"/>
      <c r="F44" s="979"/>
      <c r="G44" s="979"/>
      <c r="H44" s="979"/>
      <c r="I44" s="973"/>
      <c r="J44" s="979"/>
      <c r="K44" s="979"/>
      <c r="L44" s="1186"/>
      <c r="M44" s="979"/>
      <c r="N44" s="990"/>
      <c r="O44" s="979"/>
      <c r="P44" s="990"/>
      <c r="Q44" s="979"/>
      <c r="R44" s="979"/>
      <c r="S44" s="201"/>
    </row>
    <row r="45" spans="1:19" s="554" customFormat="1" ht="64.5" customHeight="1" x14ac:dyDescent="0.25">
      <c r="A45" s="189">
        <v>38</v>
      </c>
      <c r="B45" s="189">
        <v>1</v>
      </c>
      <c r="C45" s="800">
        <v>1</v>
      </c>
      <c r="D45" s="800">
        <v>6</v>
      </c>
      <c r="E45" s="189" t="s">
        <v>936</v>
      </c>
      <c r="F45" s="800" t="s">
        <v>763</v>
      </c>
      <c r="G45" s="800" t="s">
        <v>181</v>
      </c>
      <c r="H45" s="800" t="s">
        <v>937</v>
      </c>
      <c r="I45" s="800">
        <v>3</v>
      </c>
      <c r="J45" s="189" t="s">
        <v>765</v>
      </c>
      <c r="K45" s="800" t="s">
        <v>935</v>
      </c>
      <c r="L45" s="819" t="s">
        <v>73</v>
      </c>
      <c r="M45" s="800"/>
      <c r="N45" s="816">
        <v>44800</v>
      </c>
      <c r="O45" s="800"/>
      <c r="P45" s="816">
        <v>44800</v>
      </c>
      <c r="Q45" s="800" t="s">
        <v>760</v>
      </c>
      <c r="R45" s="800" t="s">
        <v>761</v>
      </c>
    </row>
    <row r="46" spans="1:19" s="205" customFormat="1" ht="66" customHeight="1" x14ac:dyDescent="0.25">
      <c r="A46" s="79">
        <v>39</v>
      </c>
      <c r="B46" s="203">
        <v>3</v>
      </c>
      <c r="C46" s="78">
        <v>1</v>
      </c>
      <c r="D46" s="78">
        <v>6</v>
      </c>
      <c r="E46" s="203" t="s">
        <v>938</v>
      </c>
      <c r="F46" s="78" t="s">
        <v>939</v>
      </c>
      <c r="G46" s="78" t="s">
        <v>940</v>
      </c>
      <c r="H46" s="78" t="s">
        <v>941</v>
      </c>
      <c r="I46" s="78">
        <v>1</v>
      </c>
      <c r="J46" s="203" t="s">
        <v>808</v>
      </c>
      <c r="K46" s="78" t="s">
        <v>935</v>
      </c>
      <c r="L46" s="78" t="s">
        <v>52</v>
      </c>
      <c r="M46" s="78"/>
      <c r="N46" s="174">
        <v>30000</v>
      </c>
      <c r="O46" s="78"/>
      <c r="P46" s="174">
        <v>30000</v>
      </c>
      <c r="Q46" s="78" t="s">
        <v>760</v>
      </c>
      <c r="R46" s="78" t="s">
        <v>761</v>
      </c>
      <c r="S46" s="204"/>
    </row>
    <row r="47" spans="1:19" s="554" customFormat="1" ht="69.75" customHeight="1" x14ac:dyDescent="0.25">
      <c r="A47" s="802">
        <v>40</v>
      </c>
      <c r="B47" s="189">
        <v>3</v>
      </c>
      <c r="C47" s="800">
        <v>1</v>
      </c>
      <c r="D47" s="800">
        <v>6</v>
      </c>
      <c r="E47" s="189" t="s">
        <v>943</v>
      </c>
      <c r="F47" s="800" t="s">
        <v>775</v>
      </c>
      <c r="G47" s="800" t="s">
        <v>944</v>
      </c>
      <c r="H47" s="800" t="s">
        <v>942</v>
      </c>
      <c r="I47" s="800">
        <v>2</v>
      </c>
      <c r="J47" s="189" t="s">
        <v>778</v>
      </c>
      <c r="K47" s="800" t="s">
        <v>935</v>
      </c>
      <c r="L47" s="800" t="s">
        <v>127</v>
      </c>
      <c r="M47" s="800"/>
      <c r="N47" s="816">
        <v>78900.14</v>
      </c>
      <c r="O47" s="813"/>
      <c r="P47" s="816">
        <v>78900.14</v>
      </c>
      <c r="Q47" s="800" t="s">
        <v>760</v>
      </c>
      <c r="R47" s="800" t="s">
        <v>761</v>
      </c>
    </row>
    <row r="48" spans="1:19" s="554" customFormat="1" ht="66.75" customHeight="1" x14ac:dyDescent="0.25">
      <c r="A48" s="800">
        <v>41</v>
      </c>
      <c r="B48" s="189">
        <v>3</v>
      </c>
      <c r="C48" s="800">
        <v>1</v>
      </c>
      <c r="D48" s="800">
        <v>6</v>
      </c>
      <c r="E48" s="189" t="s">
        <v>779</v>
      </c>
      <c r="F48" s="800" t="s">
        <v>780</v>
      </c>
      <c r="G48" s="800" t="s">
        <v>945</v>
      </c>
      <c r="H48" s="800" t="s">
        <v>946</v>
      </c>
      <c r="I48" s="819">
        <v>10</v>
      </c>
      <c r="J48" s="189" t="s">
        <v>783</v>
      </c>
      <c r="K48" s="800" t="s">
        <v>935</v>
      </c>
      <c r="L48" s="800" t="s">
        <v>73</v>
      </c>
      <c r="M48" s="800"/>
      <c r="N48" s="816">
        <v>25000</v>
      </c>
      <c r="O48" s="800"/>
      <c r="P48" s="816">
        <v>25000</v>
      </c>
      <c r="Q48" s="800" t="s">
        <v>760</v>
      </c>
      <c r="R48" s="800" t="s">
        <v>761</v>
      </c>
    </row>
    <row r="49" spans="1:19" s="554" customFormat="1" ht="82.5" customHeight="1" x14ac:dyDescent="0.25">
      <c r="A49" s="800">
        <v>42</v>
      </c>
      <c r="B49" s="189">
        <v>3</v>
      </c>
      <c r="C49" s="800">
        <v>1</v>
      </c>
      <c r="D49" s="800">
        <v>6</v>
      </c>
      <c r="E49" s="189" t="s">
        <v>947</v>
      </c>
      <c r="F49" s="800" t="s">
        <v>775</v>
      </c>
      <c r="G49" s="800" t="s">
        <v>948</v>
      </c>
      <c r="H49" s="800" t="s">
        <v>949</v>
      </c>
      <c r="I49" s="805" t="s">
        <v>950</v>
      </c>
      <c r="J49" s="189" t="s">
        <v>778</v>
      </c>
      <c r="K49" s="800" t="s">
        <v>935</v>
      </c>
      <c r="L49" s="800" t="s">
        <v>52</v>
      </c>
      <c r="M49" s="800"/>
      <c r="N49" s="816">
        <v>44557.59</v>
      </c>
      <c r="O49" s="800"/>
      <c r="P49" s="816">
        <v>44557.59</v>
      </c>
      <c r="Q49" s="800" t="s">
        <v>760</v>
      </c>
      <c r="R49" s="800" t="s">
        <v>761</v>
      </c>
    </row>
    <row r="50" spans="1:19" s="554" customFormat="1" ht="64.5" customHeight="1" x14ac:dyDescent="0.25">
      <c r="A50" s="800">
        <v>43</v>
      </c>
      <c r="B50" s="189">
        <v>1</v>
      </c>
      <c r="C50" s="800">
        <v>1</v>
      </c>
      <c r="D50" s="800">
        <v>9</v>
      </c>
      <c r="E50" s="189" t="s">
        <v>769</v>
      </c>
      <c r="F50" s="800" t="s">
        <v>770</v>
      </c>
      <c r="G50" s="800" t="s">
        <v>771</v>
      </c>
      <c r="H50" s="800" t="s">
        <v>951</v>
      </c>
      <c r="I50" s="800">
        <v>500</v>
      </c>
      <c r="J50" s="189" t="s">
        <v>952</v>
      </c>
      <c r="K50" s="800" t="s">
        <v>935</v>
      </c>
      <c r="L50" s="800" t="s">
        <v>81</v>
      </c>
      <c r="M50" s="800"/>
      <c r="N50" s="816">
        <v>13242.61</v>
      </c>
      <c r="O50" s="800"/>
      <c r="P50" s="816">
        <v>13242.61</v>
      </c>
      <c r="Q50" s="800" t="s">
        <v>760</v>
      </c>
      <c r="R50" s="800" t="s">
        <v>761</v>
      </c>
    </row>
    <row r="51" spans="1:19" s="554" customFormat="1" ht="69" customHeight="1" x14ac:dyDescent="0.25">
      <c r="A51" s="806">
        <v>44</v>
      </c>
      <c r="B51" s="189">
        <v>3</v>
      </c>
      <c r="C51" s="800">
        <v>1</v>
      </c>
      <c r="D51" s="800">
        <v>9</v>
      </c>
      <c r="E51" s="189" t="s">
        <v>953</v>
      </c>
      <c r="F51" s="800" t="s">
        <v>954</v>
      </c>
      <c r="G51" s="800" t="s">
        <v>231</v>
      </c>
      <c r="H51" s="800" t="s">
        <v>955</v>
      </c>
      <c r="I51" s="830" t="s">
        <v>956</v>
      </c>
      <c r="J51" s="189" t="s">
        <v>778</v>
      </c>
      <c r="K51" s="800" t="s">
        <v>935</v>
      </c>
      <c r="L51" s="800" t="s">
        <v>41</v>
      </c>
      <c r="M51" s="800"/>
      <c r="N51" s="816">
        <v>21799.86</v>
      </c>
      <c r="O51" s="800"/>
      <c r="P51" s="816">
        <v>21799.86</v>
      </c>
      <c r="Q51" s="800" t="s">
        <v>760</v>
      </c>
      <c r="R51" s="800" t="s">
        <v>761</v>
      </c>
    </row>
    <row r="52" spans="1:19" s="205" customFormat="1" ht="66" customHeight="1" x14ac:dyDescent="0.25">
      <c r="A52" s="79">
        <v>45</v>
      </c>
      <c r="B52" s="203">
        <v>3</v>
      </c>
      <c r="C52" s="78">
        <v>2</v>
      </c>
      <c r="D52" s="78">
        <v>10</v>
      </c>
      <c r="E52" s="203" t="s">
        <v>957</v>
      </c>
      <c r="F52" s="78" t="s">
        <v>799</v>
      </c>
      <c r="G52" s="78" t="s">
        <v>190</v>
      </c>
      <c r="H52" s="78" t="s">
        <v>958</v>
      </c>
      <c r="I52" s="78">
        <v>25</v>
      </c>
      <c r="J52" s="203" t="s">
        <v>778</v>
      </c>
      <c r="K52" s="78" t="s">
        <v>935</v>
      </c>
      <c r="L52" s="78" t="s">
        <v>124</v>
      </c>
      <c r="M52" s="78"/>
      <c r="N52" s="174">
        <v>10000</v>
      </c>
      <c r="O52" s="78"/>
      <c r="P52" s="174">
        <v>10000</v>
      </c>
      <c r="Q52" s="78" t="s">
        <v>760</v>
      </c>
      <c r="R52" s="78" t="s">
        <v>761</v>
      </c>
      <c r="S52" s="204"/>
    </row>
    <row r="53" spans="1:19" s="554" customFormat="1" ht="64.5" customHeight="1" x14ac:dyDescent="0.25">
      <c r="A53" s="806">
        <v>46</v>
      </c>
      <c r="B53" s="189">
        <v>1</v>
      </c>
      <c r="C53" s="800">
        <v>2</v>
      </c>
      <c r="D53" s="800">
        <v>12</v>
      </c>
      <c r="E53" s="189" t="s">
        <v>959</v>
      </c>
      <c r="F53" s="800" t="s">
        <v>960</v>
      </c>
      <c r="G53" s="800" t="s">
        <v>961</v>
      </c>
      <c r="H53" s="800" t="s">
        <v>812</v>
      </c>
      <c r="I53" s="800">
        <v>1500</v>
      </c>
      <c r="J53" s="189" t="s">
        <v>808</v>
      </c>
      <c r="K53" s="800" t="s">
        <v>935</v>
      </c>
      <c r="L53" s="800" t="s">
        <v>379</v>
      </c>
      <c r="M53" s="800"/>
      <c r="N53" s="816">
        <v>1955.7</v>
      </c>
      <c r="O53" s="800"/>
      <c r="P53" s="816">
        <v>1955.7</v>
      </c>
      <c r="Q53" s="800" t="s">
        <v>760</v>
      </c>
      <c r="R53" s="800" t="s">
        <v>761</v>
      </c>
    </row>
    <row r="54" spans="1:19" s="554" customFormat="1" ht="74.25" customHeight="1" x14ac:dyDescent="0.25">
      <c r="A54" s="806">
        <v>47</v>
      </c>
      <c r="B54" s="807">
        <v>2</v>
      </c>
      <c r="C54" s="803">
        <v>2</v>
      </c>
      <c r="D54" s="803">
        <v>12</v>
      </c>
      <c r="E54" s="576" t="s">
        <v>962</v>
      </c>
      <c r="F54" s="807" t="s">
        <v>963</v>
      </c>
      <c r="G54" s="803" t="s">
        <v>190</v>
      </c>
      <c r="H54" s="800" t="s">
        <v>964</v>
      </c>
      <c r="I54" s="800" t="s">
        <v>965</v>
      </c>
      <c r="J54" s="189" t="s">
        <v>778</v>
      </c>
      <c r="K54" s="803" t="s">
        <v>935</v>
      </c>
      <c r="L54" s="800" t="s">
        <v>52</v>
      </c>
      <c r="M54" s="803"/>
      <c r="N54" s="816">
        <v>26044.3</v>
      </c>
      <c r="O54" s="803"/>
      <c r="P54" s="816">
        <v>26044.3</v>
      </c>
      <c r="Q54" s="803" t="s">
        <v>760</v>
      </c>
      <c r="R54" s="803" t="s">
        <v>761</v>
      </c>
    </row>
    <row r="55" spans="1:19" s="554" customFormat="1" ht="74.25" customHeight="1" x14ac:dyDescent="0.25">
      <c r="A55" s="800">
        <v>48</v>
      </c>
      <c r="B55" s="189">
        <v>1</v>
      </c>
      <c r="C55" s="800">
        <v>3</v>
      </c>
      <c r="D55" s="800">
        <v>13</v>
      </c>
      <c r="E55" s="189" t="s">
        <v>966</v>
      </c>
      <c r="F55" s="800" t="s">
        <v>967</v>
      </c>
      <c r="G55" s="800" t="s">
        <v>968</v>
      </c>
      <c r="H55" s="800" t="s">
        <v>969</v>
      </c>
      <c r="I55" s="886" t="s">
        <v>970</v>
      </c>
      <c r="J55" s="189" t="s">
        <v>778</v>
      </c>
      <c r="K55" s="800" t="s">
        <v>935</v>
      </c>
      <c r="L55" s="800" t="s">
        <v>52</v>
      </c>
      <c r="M55" s="813"/>
      <c r="N55" s="816">
        <v>12000</v>
      </c>
      <c r="O55" s="800"/>
      <c r="P55" s="816">
        <v>12000</v>
      </c>
      <c r="Q55" s="800" t="s">
        <v>760</v>
      </c>
      <c r="R55" s="800" t="s">
        <v>761</v>
      </c>
    </row>
    <row r="56" spans="1:19" ht="130.5" customHeight="1" x14ac:dyDescent="0.25">
      <c r="A56" s="71">
        <v>49</v>
      </c>
      <c r="B56" s="71">
        <v>6</v>
      </c>
      <c r="C56" s="71">
        <v>5</v>
      </c>
      <c r="D56" s="72">
        <v>4</v>
      </c>
      <c r="E56" s="72" t="s">
        <v>971</v>
      </c>
      <c r="F56" s="72" t="s">
        <v>1056</v>
      </c>
      <c r="G56" s="72" t="s">
        <v>181</v>
      </c>
      <c r="H56" s="72" t="s">
        <v>972</v>
      </c>
      <c r="I56" s="11" t="s">
        <v>973</v>
      </c>
      <c r="J56" s="72" t="s">
        <v>974</v>
      </c>
      <c r="K56" s="206" t="s">
        <v>975</v>
      </c>
      <c r="L56" s="83" t="s">
        <v>976</v>
      </c>
      <c r="M56" s="84"/>
      <c r="N56" s="84">
        <v>101520</v>
      </c>
      <c r="O56" s="84"/>
      <c r="P56" s="84">
        <v>90520</v>
      </c>
      <c r="Q56" s="78" t="s">
        <v>977</v>
      </c>
      <c r="R56" s="72" t="s">
        <v>978</v>
      </c>
      <c r="S56" s="22"/>
    </row>
    <row r="57" spans="1:19" ht="195" customHeight="1" x14ac:dyDescent="0.25">
      <c r="A57" s="67">
        <v>50</v>
      </c>
      <c r="B57" s="67">
        <v>6</v>
      </c>
      <c r="C57" s="67">
        <v>5</v>
      </c>
      <c r="D57" s="74">
        <v>4</v>
      </c>
      <c r="E57" s="74" t="s">
        <v>979</v>
      </c>
      <c r="F57" s="74" t="s">
        <v>1057</v>
      </c>
      <c r="G57" s="74" t="s">
        <v>79</v>
      </c>
      <c r="H57" s="74" t="s">
        <v>980</v>
      </c>
      <c r="I57" s="207" t="s">
        <v>981</v>
      </c>
      <c r="J57" s="74" t="s">
        <v>982</v>
      </c>
      <c r="K57" s="208" t="s">
        <v>975</v>
      </c>
      <c r="L57" s="209" t="s">
        <v>983</v>
      </c>
      <c r="M57" s="103"/>
      <c r="N57" s="103">
        <v>19990</v>
      </c>
      <c r="O57" s="103"/>
      <c r="P57" s="103">
        <v>19990</v>
      </c>
      <c r="Q57" s="74" t="s">
        <v>825</v>
      </c>
      <c r="R57" s="74" t="s">
        <v>826</v>
      </c>
      <c r="S57" s="22"/>
    </row>
    <row r="58" spans="1:19" ht="189.75" customHeight="1" x14ac:dyDescent="0.25">
      <c r="A58" s="71">
        <v>51</v>
      </c>
      <c r="B58" s="71">
        <v>1</v>
      </c>
      <c r="C58" s="71">
        <v>1</v>
      </c>
      <c r="D58" s="72">
        <v>6</v>
      </c>
      <c r="E58" s="72" t="s">
        <v>984</v>
      </c>
      <c r="F58" s="72" t="s">
        <v>1058</v>
      </c>
      <c r="G58" s="72" t="s">
        <v>181</v>
      </c>
      <c r="H58" s="72" t="s">
        <v>985</v>
      </c>
      <c r="I58" s="11" t="s">
        <v>848</v>
      </c>
      <c r="J58" s="72" t="s">
        <v>986</v>
      </c>
      <c r="K58" s="107" t="s">
        <v>975</v>
      </c>
      <c r="L58" s="83" t="s">
        <v>987</v>
      </c>
      <c r="M58" s="84"/>
      <c r="N58" s="84">
        <v>24728.02</v>
      </c>
      <c r="O58" s="84"/>
      <c r="P58" s="84">
        <v>24698.02</v>
      </c>
      <c r="Q58" s="72" t="s">
        <v>850</v>
      </c>
      <c r="R58" s="72" t="s">
        <v>851</v>
      </c>
      <c r="S58" s="22"/>
    </row>
    <row r="59" spans="1:19" ht="90" x14ac:dyDescent="0.25">
      <c r="A59" s="67">
        <v>52</v>
      </c>
      <c r="B59" s="67">
        <v>1</v>
      </c>
      <c r="C59" s="67">
        <v>1</v>
      </c>
      <c r="D59" s="74">
        <v>6</v>
      </c>
      <c r="E59" s="74" t="s">
        <v>988</v>
      </c>
      <c r="F59" s="74" t="s">
        <v>1059</v>
      </c>
      <c r="G59" s="74" t="s">
        <v>181</v>
      </c>
      <c r="H59" s="74" t="s">
        <v>989</v>
      </c>
      <c r="I59" s="207" t="s">
        <v>842</v>
      </c>
      <c r="J59" s="74" t="s">
        <v>990</v>
      </c>
      <c r="K59" s="208" t="s">
        <v>975</v>
      </c>
      <c r="L59" s="209" t="s">
        <v>983</v>
      </c>
      <c r="M59" s="103"/>
      <c r="N59" s="103">
        <v>25638</v>
      </c>
      <c r="O59" s="103"/>
      <c r="P59" s="103">
        <v>20598</v>
      </c>
      <c r="Q59" s="74" t="s">
        <v>844</v>
      </c>
      <c r="R59" s="74" t="s">
        <v>845</v>
      </c>
      <c r="S59" s="22"/>
    </row>
    <row r="60" spans="1:19" ht="204" customHeight="1" x14ac:dyDescent="0.25">
      <c r="A60" s="71">
        <v>53</v>
      </c>
      <c r="B60" s="71">
        <v>2</v>
      </c>
      <c r="C60" s="71">
        <v>1</v>
      </c>
      <c r="D60" s="72">
        <v>6</v>
      </c>
      <c r="E60" s="72" t="s">
        <v>991</v>
      </c>
      <c r="F60" s="72" t="s">
        <v>1060</v>
      </c>
      <c r="G60" s="72" t="s">
        <v>181</v>
      </c>
      <c r="H60" s="72" t="s">
        <v>989</v>
      </c>
      <c r="I60" s="11" t="s">
        <v>854</v>
      </c>
      <c r="J60" s="72" t="s">
        <v>992</v>
      </c>
      <c r="K60" s="107" t="s">
        <v>975</v>
      </c>
      <c r="L60" s="83" t="s">
        <v>993</v>
      </c>
      <c r="M60" s="84"/>
      <c r="N60" s="84">
        <v>37458.699999999997</v>
      </c>
      <c r="O60" s="84"/>
      <c r="P60" s="84">
        <v>32760</v>
      </c>
      <c r="Q60" s="72" t="s">
        <v>856</v>
      </c>
      <c r="R60" s="72" t="s">
        <v>857</v>
      </c>
      <c r="S60" s="22"/>
    </row>
    <row r="61" spans="1:19" ht="162.75" customHeight="1" x14ac:dyDescent="0.25">
      <c r="A61" s="67">
        <v>54</v>
      </c>
      <c r="B61" s="67">
        <v>2</v>
      </c>
      <c r="C61" s="67">
        <v>1</v>
      </c>
      <c r="D61" s="74">
        <v>6</v>
      </c>
      <c r="E61" s="74" t="s">
        <v>994</v>
      </c>
      <c r="F61" s="74" t="s">
        <v>1061</v>
      </c>
      <c r="G61" s="74" t="s">
        <v>181</v>
      </c>
      <c r="H61" s="74" t="s">
        <v>989</v>
      </c>
      <c r="I61" s="207" t="s">
        <v>921</v>
      </c>
      <c r="J61" s="74" t="s">
        <v>995</v>
      </c>
      <c r="K61" s="208" t="s">
        <v>975</v>
      </c>
      <c r="L61" s="209" t="s">
        <v>987</v>
      </c>
      <c r="M61" s="103"/>
      <c r="N61" s="103" t="s">
        <v>996</v>
      </c>
      <c r="O61" s="103"/>
      <c r="P61" s="103">
        <v>85258</v>
      </c>
      <c r="Q61" s="74" t="s">
        <v>856</v>
      </c>
      <c r="R61" s="74" t="s">
        <v>857</v>
      </c>
      <c r="S61" s="22"/>
    </row>
    <row r="62" spans="1:19" ht="165.75" customHeight="1" x14ac:dyDescent="0.25">
      <c r="A62" s="71">
        <v>55</v>
      </c>
      <c r="B62" s="71">
        <v>1</v>
      </c>
      <c r="C62" s="71">
        <v>1</v>
      </c>
      <c r="D62" s="72">
        <v>6</v>
      </c>
      <c r="E62" s="72" t="s">
        <v>997</v>
      </c>
      <c r="F62" s="72" t="s">
        <v>1062</v>
      </c>
      <c r="G62" s="72" t="s">
        <v>998</v>
      </c>
      <c r="H62" s="72" t="s">
        <v>999</v>
      </c>
      <c r="I62" s="11" t="s">
        <v>1000</v>
      </c>
      <c r="J62" s="72" t="s">
        <v>1001</v>
      </c>
      <c r="K62" s="107" t="s">
        <v>975</v>
      </c>
      <c r="L62" s="83" t="s">
        <v>73</v>
      </c>
      <c r="M62" s="84"/>
      <c r="N62" s="84">
        <v>39975</v>
      </c>
      <c r="O62" s="84"/>
      <c r="P62" s="84">
        <v>39975</v>
      </c>
      <c r="Q62" s="72" t="s">
        <v>977</v>
      </c>
      <c r="R62" s="72" t="s">
        <v>978</v>
      </c>
      <c r="S62" s="22"/>
    </row>
    <row r="63" spans="1:19" ht="193.5" customHeight="1" x14ac:dyDescent="0.25">
      <c r="A63" s="67">
        <v>56</v>
      </c>
      <c r="B63" s="67">
        <v>1</v>
      </c>
      <c r="C63" s="67">
        <v>1</v>
      </c>
      <c r="D63" s="74">
        <v>9</v>
      </c>
      <c r="E63" s="74" t="s">
        <v>1002</v>
      </c>
      <c r="F63" s="74" t="s">
        <v>1063</v>
      </c>
      <c r="G63" s="74" t="s">
        <v>321</v>
      </c>
      <c r="H63" s="74" t="s">
        <v>1003</v>
      </c>
      <c r="I63" s="207" t="s">
        <v>842</v>
      </c>
      <c r="J63" s="74" t="s">
        <v>1004</v>
      </c>
      <c r="K63" s="208" t="s">
        <v>975</v>
      </c>
      <c r="L63" s="209" t="s">
        <v>987</v>
      </c>
      <c r="M63" s="103"/>
      <c r="N63" s="103" t="s">
        <v>1005</v>
      </c>
      <c r="O63" s="103"/>
      <c r="P63" s="103">
        <v>11517.7</v>
      </c>
      <c r="Q63" s="74" t="s">
        <v>856</v>
      </c>
      <c r="R63" s="74" t="s">
        <v>857</v>
      </c>
      <c r="S63" s="22"/>
    </row>
    <row r="64" spans="1:19" ht="357" customHeight="1" x14ac:dyDescent="0.25">
      <c r="A64" s="71">
        <v>57</v>
      </c>
      <c r="B64" s="71">
        <v>1</v>
      </c>
      <c r="C64" s="71">
        <v>1</v>
      </c>
      <c r="D64" s="72">
        <v>9</v>
      </c>
      <c r="E64" s="72" t="s">
        <v>863</v>
      </c>
      <c r="F64" s="72" t="s">
        <v>1064</v>
      </c>
      <c r="G64" s="72" t="s">
        <v>1006</v>
      </c>
      <c r="H64" s="72" t="s">
        <v>1007</v>
      </c>
      <c r="I64" s="11" t="s">
        <v>1008</v>
      </c>
      <c r="J64" s="72" t="s">
        <v>1009</v>
      </c>
      <c r="K64" s="107" t="s">
        <v>975</v>
      </c>
      <c r="L64" s="83" t="s">
        <v>1010</v>
      </c>
      <c r="M64" s="84"/>
      <c r="N64" s="84">
        <v>7150</v>
      </c>
      <c r="O64" s="84"/>
      <c r="P64" s="84">
        <v>6500</v>
      </c>
      <c r="Q64" s="72" t="s">
        <v>861</v>
      </c>
      <c r="R64" s="72" t="s">
        <v>862</v>
      </c>
      <c r="S64" s="22"/>
    </row>
    <row r="65" spans="1:19" ht="105" x14ac:dyDescent="0.25">
      <c r="A65" s="67">
        <v>58</v>
      </c>
      <c r="B65" s="67">
        <v>6</v>
      </c>
      <c r="C65" s="67">
        <v>1</v>
      </c>
      <c r="D65" s="74">
        <v>9</v>
      </c>
      <c r="E65" s="74" t="s">
        <v>1011</v>
      </c>
      <c r="F65" s="74" t="s">
        <v>1065</v>
      </c>
      <c r="G65" s="74" t="s">
        <v>329</v>
      </c>
      <c r="H65" s="74" t="s">
        <v>1012</v>
      </c>
      <c r="I65" s="207" t="s">
        <v>894</v>
      </c>
      <c r="J65" s="74" t="s">
        <v>1013</v>
      </c>
      <c r="K65" s="208" t="s">
        <v>975</v>
      </c>
      <c r="L65" s="209" t="s">
        <v>1014</v>
      </c>
      <c r="M65" s="103"/>
      <c r="N65" s="103">
        <v>20814</v>
      </c>
      <c r="O65" s="103"/>
      <c r="P65" s="103">
        <v>17814</v>
      </c>
      <c r="Q65" s="74" t="s">
        <v>896</v>
      </c>
      <c r="R65" s="74" t="s">
        <v>897</v>
      </c>
      <c r="S65" s="22"/>
    </row>
    <row r="66" spans="1:19" ht="135" x14ac:dyDescent="0.25">
      <c r="A66" s="71">
        <v>59</v>
      </c>
      <c r="B66" s="71">
        <v>6</v>
      </c>
      <c r="C66" s="71">
        <v>1</v>
      </c>
      <c r="D66" s="72">
        <v>9</v>
      </c>
      <c r="E66" s="72" t="s">
        <v>1015</v>
      </c>
      <c r="F66" s="72" t="s">
        <v>1066</v>
      </c>
      <c r="G66" s="72" t="s">
        <v>329</v>
      </c>
      <c r="H66" s="72" t="s">
        <v>1012</v>
      </c>
      <c r="I66" s="11" t="s">
        <v>890</v>
      </c>
      <c r="J66" s="72" t="s">
        <v>1016</v>
      </c>
      <c r="K66" s="107" t="s">
        <v>975</v>
      </c>
      <c r="L66" s="83" t="s">
        <v>993</v>
      </c>
      <c r="M66" s="84"/>
      <c r="N66" s="84">
        <v>34065</v>
      </c>
      <c r="O66" s="84"/>
      <c r="P66" s="84">
        <v>24065</v>
      </c>
      <c r="Q66" s="72" t="s">
        <v>844</v>
      </c>
      <c r="R66" s="72" t="s">
        <v>845</v>
      </c>
      <c r="S66" s="22"/>
    </row>
    <row r="67" spans="1:19" ht="90" x14ac:dyDescent="0.25">
      <c r="A67" s="67">
        <v>60</v>
      </c>
      <c r="B67" s="67">
        <v>1</v>
      </c>
      <c r="C67" s="67">
        <v>1</v>
      </c>
      <c r="D67" s="74">
        <v>9</v>
      </c>
      <c r="E67" s="74" t="s">
        <v>1017</v>
      </c>
      <c r="F67" s="74" t="s">
        <v>1067</v>
      </c>
      <c r="G67" s="74" t="s">
        <v>181</v>
      </c>
      <c r="H67" s="74" t="s">
        <v>989</v>
      </c>
      <c r="I67" s="207" t="s">
        <v>842</v>
      </c>
      <c r="J67" s="74" t="s">
        <v>1018</v>
      </c>
      <c r="K67" s="208" t="s">
        <v>975</v>
      </c>
      <c r="L67" s="209" t="s">
        <v>983</v>
      </c>
      <c r="M67" s="103"/>
      <c r="N67" s="103">
        <v>22878</v>
      </c>
      <c r="O67" s="103"/>
      <c r="P67" s="103">
        <v>17838</v>
      </c>
      <c r="Q67" s="74" t="s">
        <v>844</v>
      </c>
      <c r="R67" s="74" t="s">
        <v>845</v>
      </c>
      <c r="S67" s="22"/>
    </row>
    <row r="68" spans="1:19" ht="142.5" customHeight="1" x14ac:dyDescent="0.25">
      <c r="A68" s="71">
        <v>61</v>
      </c>
      <c r="B68" s="71">
        <v>6</v>
      </c>
      <c r="C68" s="71">
        <v>3</v>
      </c>
      <c r="D68" s="72">
        <v>10</v>
      </c>
      <c r="E68" s="72" t="s">
        <v>1019</v>
      </c>
      <c r="F68" s="72" t="s">
        <v>1068</v>
      </c>
      <c r="G68" s="72" t="s">
        <v>329</v>
      </c>
      <c r="H68" s="72" t="s">
        <v>1012</v>
      </c>
      <c r="I68" s="11" t="s">
        <v>1020</v>
      </c>
      <c r="J68" s="72" t="s">
        <v>1021</v>
      </c>
      <c r="K68" s="107" t="s">
        <v>975</v>
      </c>
      <c r="L68" s="83" t="s">
        <v>1014</v>
      </c>
      <c r="M68" s="84"/>
      <c r="N68" s="84">
        <v>16226.6</v>
      </c>
      <c r="O68" s="84"/>
      <c r="P68" s="84">
        <v>16226.6</v>
      </c>
      <c r="Q68" s="72" t="s">
        <v>1022</v>
      </c>
      <c r="R68" s="72" t="s">
        <v>1023</v>
      </c>
      <c r="S68" s="22"/>
    </row>
    <row r="69" spans="1:19" ht="120" x14ac:dyDescent="0.25">
      <c r="A69" s="67">
        <v>62</v>
      </c>
      <c r="B69" s="67">
        <v>1</v>
      </c>
      <c r="C69" s="67">
        <v>3</v>
      </c>
      <c r="D69" s="74">
        <v>10</v>
      </c>
      <c r="E69" s="74" t="s">
        <v>1024</v>
      </c>
      <c r="F69" s="74" t="s">
        <v>1069</v>
      </c>
      <c r="G69" s="74" t="s">
        <v>329</v>
      </c>
      <c r="H69" s="74" t="s">
        <v>1012</v>
      </c>
      <c r="I69" s="207" t="s">
        <v>1025</v>
      </c>
      <c r="J69" s="74" t="s">
        <v>1026</v>
      </c>
      <c r="K69" s="208" t="s">
        <v>975</v>
      </c>
      <c r="L69" s="209" t="s">
        <v>987</v>
      </c>
      <c r="M69" s="103"/>
      <c r="N69" s="103" t="s">
        <v>1027</v>
      </c>
      <c r="O69" s="103"/>
      <c r="P69" s="103">
        <v>19514</v>
      </c>
      <c r="Q69" s="74" t="s">
        <v>850</v>
      </c>
      <c r="R69" s="74" t="s">
        <v>851</v>
      </c>
      <c r="S69" s="22"/>
    </row>
    <row r="70" spans="1:19" ht="210.75" customHeight="1" x14ac:dyDescent="0.25">
      <c r="A70" s="71">
        <v>63</v>
      </c>
      <c r="B70" s="71">
        <v>6</v>
      </c>
      <c r="C70" s="71">
        <v>5</v>
      </c>
      <c r="D70" s="72">
        <v>11</v>
      </c>
      <c r="E70" s="72" t="s">
        <v>1028</v>
      </c>
      <c r="F70" s="72" t="s">
        <v>1070</v>
      </c>
      <c r="G70" s="72" t="s">
        <v>1029</v>
      </c>
      <c r="H70" s="72" t="s">
        <v>1030</v>
      </c>
      <c r="I70" s="11" t="s">
        <v>1031</v>
      </c>
      <c r="J70" s="72" t="s">
        <v>1032</v>
      </c>
      <c r="K70" s="107" t="s">
        <v>975</v>
      </c>
      <c r="L70" s="83" t="s">
        <v>987</v>
      </c>
      <c r="M70" s="84"/>
      <c r="N70" s="84">
        <v>10429</v>
      </c>
      <c r="O70" s="84"/>
      <c r="P70" s="84">
        <v>8859</v>
      </c>
      <c r="Q70" s="72" t="s">
        <v>1033</v>
      </c>
      <c r="R70" s="72" t="s">
        <v>1034</v>
      </c>
      <c r="S70" s="22"/>
    </row>
    <row r="71" spans="1:19" ht="135" x14ac:dyDescent="0.25">
      <c r="A71" s="67">
        <v>64</v>
      </c>
      <c r="B71" s="67">
        <v>6</v>
      </c>
      <c r="C71" s="67">
        <v>2</v>
      </c>
      <c r="D71" s="74">
        <v>11</v>
      </c>
      <c r="E71" s="74" t="s">
        <v>1035</v>
      </c>
      <c r="F71" s="74" t="s">
        <v>1071</v>
      </c>
      <c r="G71" s="74" t="s">
        <v>329</v>
      </c>
      <c r="H71" s="74" t="s">
        <v>1012</v>
      </c>
      <c r="I71" s="207" t="s">
        <v>1036</v>
      </c>
      <c r="J71" s="74" t="s">
        <v>1037</v>
      </c>
      <c r="K71" s="208" t="s">
        <v>975</v>
      </c>
      <c r="L71" s="209" t="s">
        <v>1038</v>
      </c>
      <c r="M71" s="103"/>
      <c r="N71" s="103">
        <v>26006</v>
      </c>
      <c r="O71" s="103"/>
      <c r="P71" s="103">
        <v>16006</v>
      </c>
      <c r="Q71" s="74" t="s">
        <v>844</v>
      </c>
      <c r="R71" s="74" t="s">
        <v>845</v>
      </c>
      <c r="S71" s="22"/>
    </row>
    <row r="72" spans="1:19" ht="90" x14ac:dyDescent="0.25">
      <c r="A72" s="71">
        <v>65</v>
      </c>
      <c r="B72" s="71">
        <v>6</v>
      </c>
      <c r="C72" s="71">
        <v>5</v>
      </c>
      <c r="D72" s="72">
        <v>11</v>
      </c>
      <c r="E72" s="72" t="s">
        <v>1039</v>
      </c>
      <c r="F72" s="72" t="s">
        <v>1072</v>
      </c>
      <c r="G72" s="72" t="s">
        <v>1040</v>
      </c>
      <c r="H72" s="72" t="s">
        <v>1041</v>
      </c>
      <c r="I72" s="11" t="s">
        <v>1042</v>
      </c>
      <c r="J72" s="72" t="s">
        <v>1043</v>
      </c>
      <c r="K72" s="107" t="s">
        <v>975</v>
      </c>
      <c r="L72" s="83" t="s">
        <v>1044</v>
      </c>
      <c r="M72" s="84"/>
      <c r="N72" s="84">
        <v>3757</v>
      </c>
      <c r="O72" s="84"/>
      <c r="P72" s="84">
        <v>3442</v>
      </c>
      <c r="Q72" s="72" t="s">
        <v>1045</v>
      </c>
      <c r="R72" s="72" t="s">
        <v>1046</v>
      </c>
      <c r="S72" s="22"/>
    </row>
    <row r="73" spans="1:19" ht="210" x14ac:dyDescent="0.25">
      <c r="A73" s="67">
        <v>66</v>
      </c>
      <c r="B73" s="67">
        <v>1</v>
      </c>
      <c r="C73" s="67">
        <v>3</v>
      </c>
      <c r="D73" s="74">
        <v>13</v>
      </c>
      <c r="E73" s="74" t="s">
        <v>237</v>
      </c>
      <c r="F73" s="74" t="s">
        <v>1073</v>
      </c>
      <c r="G73" s="74" t="s">
        <v>79</v>
      </c>
      <c r="H73" s="74" t="s">
        <v>1047</v>
      </c>
      <c r="I73" s="207" t="s">
        <v>1048</v>
      </c>
      <c r="J73" s="74" t="s">
        <v>1049</v>
      </c>
      <c r="K73" s="208" t="s">
        <v>975</v>
      </c>
      <c r="L73" s="209" t="s">
        <v>993</v>
      </c>
      <c r="M73" s="103"/>
      <c r="N73" s="103">
        <v>13470.93</v>
      </c>
      <c r="O73" s="103"/>
      <c r="P73" s="103">
        <v>12020.93</v>
      </c>
      <c r="Q73" s="74" t="s">
        <v>856</v>
      </c>
      <c r="R73" s="74" t="s">
        <v>857</v>
      </c>
      <c r="S73" s="22"/>
    </row>
    <row r="74" spans="1:19" ht="135" x14ac:dyDescent="0.25">
      <c r="A74" s="71">
        <v>67</v>
      </c>
      <c r="B74" s="71">
        <v>6</v>
      </c>
      <c r="C74" s="71">
        <v>1</v>
      </c>
      <c r="D74" s="72">
        <v>13</v>
      </c>
      <c r="E74" s="72" t="s">
        <v>1050</v>
      </c>
      <c r="F74" s="72" t="s">
        <v>1074</v>
      </c>
      <c r="G74" s="72" t="s">
        <v>329</v>
      </c>
      <c r="H74" s="72" t="s">
        <v>1012</v>
      </c>
      <c r="I74" s="11" t="s">
        <v>1051</v>
      </c>
      <c r="J74" s="72" t="s">
        <v>1052</v>
      </c>
      <c r="K74" s="107" t="s">
        <v>975</v>
      </c>
      <c r="L74" s="83" t="s">
        <v>987</v>
      </c>
      <c r="M74" s="84"/>
      <c r="N74" s="84" t="s">
        <v>1053</v>
      </c>
      <c r="O74" s="84"/>
      <c r="P74" s="84">
        <v>19000</v>
      </c>
      <c r="Q74" s="72" t="s">
        <v>1054</v>
      </c>
      <c r="R74" s="72" t="s">
        <v>1055</v>
      </c>
      <c r="S74" s="22"/>
    </row>
    <row r="75" spans="1:19" s="200" customFormat="1" ht="76.5" customHeight="1" x14ac:dyDescent="0.25">
      <c r="A75" s="1178">
        <v>68</v>
      </c>
      <c r="B75" s="1180">
        <v>1</v>
      </c>
      <c r="C75" s="1180">
        <v>2</v>
      </c>
      <c r="D75" s="1178">
        <v>3</v>
      </c>
      <c r="E75" s="1178" t="s">
        <v>6300</v>
      </c>
      <c r="F75" s="1178" t="s">
        <v>6301</v>
      </c>
      <c r="G75" s="1178" t="s">
        <v>452</v>
      </c>
      <c r="H75" s="1178" t="s">
        <v>6302</v>
      </c>
      <c r="I75" s="1180">
        <v>1</v>
      </c>
      <c r="J75" s="1178" t="s">
        <v>6303</v>
      </c>
      <c r="K75" s="1178" t="s">
        <v>623</v>
      </c>
      <c r="L75" s="1182" t="s">
        <v>161</v>
      </c>
      <c r="M75" s="1178"/>
      <c r="N75" s="1182">
        <v>20000</v>
      </c>
      <c r="O75" s="1178"/>
      <c r="P75" s="1182">
        <v>20000</v>
      </c>
      <c r="Q75" s="1178" t="s">
        <v>760</v>
      </c>
      <c r="R75" s="1178" t="s">
        <v>761</v>
      </c>
    </row>
    <row r="76" spans="1:19" s="200" customFormat="1" ht="39" customHeight="1" x14ac:dyDescent="0.25">
      <c r="A76" s="1184"/>
      <c r="B76" s="1181"/>
      <c r="C76" s="1181"/>
      <c r="D76" s="1179"/>
      <c r="E76" s="1179" t="s">
        <v>417</v>
      </c>
      <c r="F76" s="1179" t="s">
        <v>792</v>
      </c>
      <c r="G76" s="1179" t="s">
        <v>933</v>
      </c>
      <c r="H76" s="1179" t="s">
        <v>767</v>
      </c>
      <c r="I76" s="1181">
        <v>2000</v>
      </c>
      <c r="J76" s="1179" t="s">
        <v>778</v>
      </c>
      <c r="K76" s="1179"/>
      <c r="L76" s="1183"/>
      <c r="M76" s="1179"/>
      <c r="N76" s="1183"/>
      <c r="O76" s="1179"/>
      <c r="P76" s="1183"/>
      <c r="Q76" s="1179" t="s">
        <v>760</v>
      </c>
      <c r="R76" s="1179" t="s">
        <v>761</v>
      </c>
    </row>
    <row r="79" spans="1:19" x14ac:dyDescent="0.25">
      <c r="M79" s="1108" t="s">
        <v>262</v>
      </c>
      <c r="N79" s="1109"/>
      <c r="O79" s="1110" t="s">
        <v>263</v>
      </c>
      <c r="P79" s="1110"/>
    </row>
    <row r="80" spans="1:19" x14ac:dyDescent="0.25">
      <c r="M80" s="60" t="s">
        <v>264</v>
      </c>
      <c r="N80" s="60" t="s">
        <v>265</v>
      </c>
      <c r="O80" s="60" t="s">
        <v>264</v>
      </c>
      <c r="P80" s="60" t="s">
        <v>265</v>
      </c>
    </row>
    <row r="81" spans="13:16" x14ac:dyDescent="0.25">
      <c r="M81" s="65">
        <v>28</v>
      </c>
      <c r="N81" s="66">
        <v>629843.65999999992</v>
      </c>
      <c r="O81" s="65">
        <v>40</v>
      </c>
      <c r="P81" s="66">
        <v>857810.08</v>
      </c>
    </row>
    <row r="84" spans="13:16" x14ac:dyDescent="0.25">
      <c r="N84" s="505"/>
    </row>
  </sheetData>
  <mergeCells count="52">
    <mergeCell ref="A4:A5"/>
    <mergeCell ref="B4:B5"/>
    <mergeCell ref="C4:C5"/>
    <mergeCell ref="D4:D5"/>
    <mergeCell ref="E4:E5"/>
    <mergeCell ref="A43:A44"/>
    <mergeCell ref="B43:B44"/>
    <mergeCell ref="C43:C44"/>
    <mergeCell ref="D43:D44"/>
    <mergeCell ref="E43:E44"/>
    <mergeCell ref="F4:F5"/>
    <mergeCell ref="G4:G5"/>
    <mergeCell ref="H4:I4"/>
    <mergeCell ref="J43:J44"/>
    <mergeCell ref="K43:K44"/>
    <mergeCell ref="F43:F44"/>
    <mergeCell ref="G43:G44"/>
    <mergeCell ref="H43:H44"/>
    <mergeCell ref="I43:I44"/>
    <mergeCell ref="Q43:Q44"/>
    <mergeCell ref="Q4:Q5"/>
    <mergeCell ref="R4:R5"/>
    <mergeCell ref="R43:R44"/>
    <mergeCell ref="J4:J5"/>
    <mergeCell ref="K4:L4"/>
    <mergeCell ref="M4:N4"/>
    <mergeCell ref="O4:P4"/>
    <mergeCell ref="L43:L44"/>
    <mergeCell ref="M43:M44"/>
    <mergeCell ref="N43:N44"/>
    <mergeCell ref="M79:N79"/>
    <mergeCell ref="O79:P79"/>
    <mergeCell ref="O43:O44"/>
    <mergeCell ref="P75:P76"/>
    <mergeCell ref="P43:P44"/>
    <mergeCell ref="A75:A76"/>
    <mergeCell ref="B75:B76"/>
    <mergeCell ref="C75:C76"/>
    <mergeCell ref="D75:D76"/>
    <mergeCell ref="E75:E76"/>
    <mergeCell ref="Q75:Q76"/>
    <mergeCell ref="R75:R76"/>
    <mergeCell ref="K75:K76"/>
    <mergeCell ref="L75:L76"/>
    <mergeCell ref="M75:M76"/>
    <mergeCell ref="N75:N76"/>
    <mergeCell ref="O75:O76"/>
    <mergeCell ref="F75:F76"/>
    <mergeCell ref="G75:G76"/>
    <mergeCell ref="H75:H76"/>
    <mergeCell ref="I75:I76"/>
    <mergeCell ref="J75:J76"/>
  </mergeCells>
  <pageMargins left="0.7" right="0.7" top="0.75" bottom="0.75" header="0.3" footer="0.3"/>
  <pageSetup paperSize="9"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W145"/>
  <sheetViews>
    <sheetView zoomScale="50" zoomScaleNormal="50" workbookViewId="0">
      <selection activeCell="O131" sqref="O7:P1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6326</v>
      </c>
      <c r="M2" s="134"/>
      <c r="N2" s="134"/>
      <c r="O2" s="134"/>
      <c r="P2" s="169"/>
    </row>
    <row r="3" spans="1:19" s="22" customFormat="1"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3" customFormat="1" ht="288" customHeight="1" x14ac:dyDescent="0.25">
      <c r="A7" s="71">
        <v>1</v>
      </c>
      <c r="B7" s="71" t="s">
        <v>127</v>
      </c>
      <c r="C7" s="71">
        <v>1</v>
      </c>
      <c r="D7" s="72">
        <v>6</v>
      </c>
      <c r="E7" s="72" t="s">
        <v>1075</v>
      </c>
      <c r="F7" s="72" t="s">
        <v>1076</v>
      </c>
      <c r="G7" s="72" t="s">
        <v>1077</v>
      </c>
      <c r="H7" s="72" t="s">
        <v>1078</v>
      </c>
      <c r="I7" s="11" t="s">
        <v>1079</v>
      </c>
      <c r="J7" s="72" t="s">
        <v>1080</v>
      </c>
      <c r="K7" s="83" t="s">
        <v>124</v>
      </c>
      <c r="L7" s="83"/>
      <c r="M7" s="84">
        <v>30000</v>
      </c>
      <c r="N7" s="84"/>
      <c r="O7" s="84">
        <v>30000</v>
      </c>
      <c r="P7" s="84"/>
      <c r="Q7" s="72" t="s">
        <v>1081</v>
      </c>
      <c r="R7" s="72" t="s">
        <v>1082</v>
      </c>
      <c r="S7" s="12"/>
    </row>
    <row r="8" spans="1:19" s="152" customFormat="1" ht="95.25" customHeight="1" x14ac:dyDescent="0.25">
      <c r="A8" s="153">
        <v>2</v>
      </c>
      <c r="B8" s="71" t="s">
        <v>68</v>
      </c>
      <c r="C8" s="71">
        <v>3</v>
      </c>
      <c r="D8" s="72">
        <v>13</v>
      </c>
      <c r="E8" s="72" t="s">
        <v>1083</v>
      </c>
      <c r="F8" s="72" t="s">
        <v>1084</v>
      </c>
      <c r="G8" s="71" t="s">
        <v>961</v>
      </c>
      <c r="H8" s="72" t="s">
        <v>1085</v>
      </c>
      <c r="I8" s="11" t="s">
        <v>1086</v>
      </c>
      <c r="J8" s="72" t="s">
        <v>1087</v>
      </c>
      <c r="K8" s="83" t="s">
        <v>124</v>
      </c>
      <c r="L8" s="83" t="s">
        <v>73</v>
      </c>
      <c r="M8" s="84">
        <v>13655.5</v>
      </c>
      <c r="N8" s="84">
        <v>25800.48</v>
      </c>
      <c r="O8" s="84">
        <v>13655.5</v>
      </c>
      <c r="P8" s="84">
        <v>25800.48</v>
      </c>
      <c r="Q8" s="72" t="s">
        <v>1081</v>
      </c>
      <c r="R8" s="72" t="s">
        <v>1082</v>
      </c>
      <c r="S8" s="12"/>
    </row>
    <row r="9" spans="1:19" s="13" customFormat="1" ht="189" customHeight="1" x14ac:dyDescent="0.25">
      <c r="A9" s="71">
        <v>3</v>
      </c>
      <c r="B9" s="71" t="s">
        <v>68</v>
      </c>
      <c r="C9" s="71">
        <v>5</v>
      </c>
      <c r="D9" s="72">
        <v>11</v>
      </c>
      <c r="E9" s="72" t="s">
        <v>1088</v>
      </c>
      <c r="F9" s="72" t="s">
        <v>1089</v>
      </c>
      <c r="G9" s="72" t="s">
        <v>1090</v>
      </c>
      <c r="H9" s="72" t="s">
        <v>1091</v>
      </c>
      <c r="I9" s="11" t="s">
        <v>1092</v>
      </c>
      <c r="J9" s="72" t="s">
        <v>1093</v>
      </c>
      <c r="K9" s="83" t="s">
        <v>52</v>
      </c>
      <c r="L9" s="83"/>
      <c r="M9" s="84">
        <v>53000</v>
      </c>
      <c r="N9" s="84"/>
      <c r="O9" s="84">
        <v>53000</v>
      </c>
      <c r="P9" s="84"/>
      <c r="Q9" s="72" t="s">
        <v>1081</v>
      </c>
      <c r="R9" s="72" t="s">
        <v>1082</v>
      </c>
      <c r="S9" s="12"/>
    </row>
    <row r="10" spans="1:19" s="13" customFormat="1" ht="138" customHeight="1" x14ac:dyDescent="0.25">
      <c r="A10" s="71">
        <v>4</v>
      </c>
      <c r="B10" s="71" t="s">
        <v>68</v>
      </c>
      <c r="C10" s="71">
        <v>5</v>
      </c>
      <c r="D10" s="72">
        <v>4</v>
      </c>
      <c r="E10" s="72" t="s">
        <v>1094</v>
      </c>
      <c r="F10" s="72" t="s">
        <v>1095</v>
      </c>
      <c r="G10" s="72" t="s">
        <v>1096</v>
      </c>
      <c r="H10" s="72" t="s">
        <v>1078</v>
      </c>
      <c r="I10" s="11" t="s">
        <v>1097</v>
      </c>
      <c r="J10" s="72" t="s">
        <v>1098</v>
      </c>
      <c r="K10" s="83" t="s">
        <v>124</v>
      </c>
      <c r="L10" s="83"/>
      <c r="M10" s="84">
        <v>16820</v>
      </c>
      <c r="N10" s="84"/>
      <c r="O10" s="84">
        <v>16820</v>
      </c>
      <c r="P10" s="84"/>
      <c r="Q10" s="72" t="s">
        <v>1081</v>
      </c>
      <c r="R10" s="72" t="s">
        <v>1099</v>
      </c>
      <c r="S10" s="12"/>
    </row>
    <row r="11" spans="1:19" s="13" customFormat="1" ht="141.75" customHeight="1" x14ac:dyDescent="0.25">
      <c r="A11" s="71">
        <v>5</v>
      </c>
      <c r="B11" s="71" t="s">
        <v>89</v>
      </c>
      <c r="C11" s="71">
        <v>3</v>
      </c>
      <c r="D11" s="72">
        <v>13</v>
      </c>
      <c r="E11" s="72" t="s">
        <v>1100</v>
      </c>
      <c r="F11" s="72" t="s">
        <v>1101</v>
      </c>
      <c r="G11" s="72" t="s">
        <v>181</v>
      </c>
      <c r="H11" s="72" t="s">
        <v>596</v>
      </c>
      <c r="I11" s="11" t="s">
        <v>1102</v>
      </c>
      <c r="J11" s="72" t="s">
        <v>1093</v>
      </c>
      <c r="K11" s="83" t="s">
        <v>124</v>
      </c>
      <c r="L11" s="83"/>
      <c r="M11" s="84">
        <v>34896</v>
      </c>
      <c r="N11" s="84"/>
      <c r="O11" s="84">
        <v>34896</v>
      </c>
      <c r="P11" s="84"/>
      <c r="Q11" s="72" t="s">
        <v>1081</v>
      </c>
      <c r="R11" s="72" t="s">
        <v>1099</v>
      </c>
      <c r="S11" s="12"/>
    </row>
    <row r="12" spans="1:19" s="13" customFormat="1" ht="59.25" customHeight="1" x14ac:dyDescent="0.25">
      <c r="A12" s="963">
        <v>6</v>
      </c>
      <c r="B12" s="963" t="s">
        <v>89</v>
      </c>
      <c r="C12" s="963">
        <v>5</v>
      </c>
      <c r="D12" s="964">
        <v>4</v>
      </c>
      <c r="E12" s="964" t="s">
        <v>1103</v>
      </c>
      <c r="F12" s="964" t="s">
        <v>1104</v>
      </c>
      <c r="G12" s="964" t="s">
        <v>181</v>
      </c>
      <c r="H12" s="72" t="s">
        <v>465</v>
      </c>
      <c r="I12" s="11">
        <v>1</v>
      </c>
      <c r="J12" s="1077" t="s">
        <v>1105</v>
      </c>
      <c r="K12" s="1078" t="s">
        <v>81</v>
      </c>
      <c r="L12" s="980"/>
      <c r="M12" s="981">
        <v>39004</v>
      </c>
      <c r="N12" s="981"/>
      <c r="O12" s="981">
        <v>39004</v>
      </c>
      <c r="P12" s="981"/>
      <c r="Q12" s="964" t="s">
        <v>1106</v>
      </c>
      <c r="R12" s="964" t="s">
        <v>1107</v>
      </c>
      <c r="S12" s="12"/>
    </row>
    <row r="13" spans="1:19" s="13" customFormat="1" ht="112.5" customHeight="1" x14ac:dyDescent="0.25">
      <c r="A13" s="963"/>
      <c r="B13" s="963"/>
      <c r="C13" s="963"/>
      <c r="D13" s="964"/>
      <c r="E13" s="964"/>
      <c r="F13" s="964"/>
      <c r="G13" s="964"/>
      <c r="H13" s="72" t="s">
        <v>1108</v>
      </c>
      <c r="I13" s="11" t="s">
        <v>1109</v>
      </c>
      <c r="J13" s="1077"/>
      <c r="K13" s="1078"/>
      <c r="L13" s="980"/>
      <c r="M13" s="981"/>
      <c r="N13" s="981"/>
      <c r="O13" s="981"/>
      <c r="P13" s="981"/>
      <c r="Q13" s="964"/>
      <c r="R13" s="964"/>
      <c r="S13" s="12"/>
    </row>
    <row r="14" spans="1:19" s="152" customFormat="1" ht="24" customHeight="1" x14ac:dyDescent="0.25">
      <c r="A14" s="958">
        <v>7</v>
      </c>
      <c r="B14" s="958" t="s">
        <v>68</v>
      </c>
      <c r="C14" s="958">
        <v>1</v>
      </c>
      <c r="D14" s="969">
        <v>6</v>
      </c>
      <c r="E14" s="969" t="s">
        <v>1110</v>
      </c>
      <c r="F14" s="969" t="s">
        <v>1111</v>
      </c>
      <c r="G14" s="963" t="s">
        <v>1112</v>
      </c>
      <c r="H14" s="88" t="s">
        <v>533</v>
      </c>
      <c r="I14" s="72">
        <v>1</v>
      </c>
      <c r="J14" s="1071" t="s">
        <v>1113</v>
      </c>
      <c r="K14" s="1115" t="s">
        <v>124</v>
      </c>
      <c r="L14" s="1125"/>
      <c r="M14" s="1049">
        <v>28499.98</v>
      </c>
      <c r="N14" s="1049"/>
      <c r="O14" s="1049">
        <v>28499.98</v>
      </c>
      <c r="P14" s="1049"/>
      <c r="Q14" s="969" t="s">
        <v>1114</v>
      </c>
      <c r="R14" s="969" t="s">
        <v>1115</v>
      </c>
      <c r="S14" s="12"/>
    </row>
    <row r="15" spans="1:19" s="152" customFormat="1" ht="24" customHeight="1" x14ac:dyDescent="0.25">
      <c r="A15" s="959"/>
      <c r="B15" s="959"/>
      <c r="C15" s="959"/>
      <c r="D15" s="970"/>
      <c r="E15" s="970"/>
      <c r="F15" s="970"/>
      <c r="G15" s="963"/>
      <c r="H15" s="213" t="s">
        <v>1116</v>
      </c>
      <c r="I15" s="105">
        <v>60</v>
      </c>
      <c r="J15" s="1072"/>
      <c r="K15" s="1116"/>
      <c r="L15" s="1212"/>
      <c r="M15" s="1050"/>
      <c r="N15" s="1050"/>
      <c r="O15" s="1050"/>
      <c r="P15" s="1050"/>
      <c r="Q15" s="970"/>
      <c r="R15" s="970"/>
      <c r="S15" s="12"/>
    </row>
    <row r="16" spans="1:19" s="152" customFormat="1" ht="60" x14ac:dyDescent="0.25">
      <c r="A16" s="959"/>
      <c r="B16" s="959"/>
      <c r="C16" s="959"/>
      <c r="D16" s="970"/>
      <c r="E16" s="970"/>
      <c r="F16" s="970"/>
      <c r="G16" s="71" t="s">
        <v>1117</v>
      </c>
      <c r="H16" s="72" t="s">
        <v>1118</v>
      </c>
      <c r="I16" s="72">
        <v>1</v>
      </c>
      <c r="J16" s="1072"/>
      <c r="K16" s="1116"/>
      <c r="L16" s="1212"/>
      <c r="M16" s="1050"/>
      <c r="N16" s="1050"/>
      <c r="O16" s="1050"/>
      <c r="P16" s="1050"/>
      <c r="Q16" s="970"/>
      <c r="R16" s="970"/>
      <c r="S16" s="12"/>
    </row>
    <row r="17" spans="1:19" s="152" customFormat="1" ht="21" customHeight="1" x14ac:dyDescent="0.25">
      <c r="A17" s="959"/>
      <c r="B17" s="959"/>
      <c r="C17" s="959"/>
      <c r="D17" s="970"/>
      <c r="E17" s="970"/>
      <c r="F17" s="970"/>
      <c r="G17" s="1118" t="s">
        <v>190</v>
      </c>
      <c r="H17" s="72" t="s">
        <v>652</v>
      </c>
      <c r="I17" s="11" t="s">
        <v>39</v>
      </c>
      <c r="J17" s="1072"/>
      <c r="K17" s="1116"/>
      <c r="L17" s="1212"/>
      <c r="M17" s="1050"/>
      <c r="N17" s="1050"/>
      <c r="O17" s="1050"/>
      <c r="P17" s="1050"/>
      <c r="Q17" s="970"/>
      <c r="R17" s="970"/>
      <c r="S17" s="12"/>
    </row>
    <row r="18" spans="1:19" s="152" customFormat="1" ht="30" x14ac:dyDescent="0.25">
      <c r="A18" s="1059"/>
      <c r="B18" s="1059"/>
      <c r="C18" s="1059"/>
      <c r="D18" s="971"/>
      <c r="E18" s="971"/>
      <c r="F18" s="971"/>
      <c r="G18" s="1118"/>
      <c r="H18" s="72" t="s">
        <v>1119</v>
      </c>
      <c r="I18" s="53" t="s">
        <v>1120</v>
      </c>
      <c r="J18" s="1073"/>
      <c r="K18" s="1117"/>
      <c r="L18" s="1158"/>
      <c r="M18" s="1051"/>
      <c r="N18" s="1051"/>
      <c r="O18" s="1051"/>
      <c r="P18" s="1051"/>
      <c r="Q18" s="971"/>
      <c r="R18" s="971"/>
      <c r="S18" s="12"/>
    </row>
    <row r="19" spans="1:19" s="13" customFormat="1" ht="97.5" customHeight="1" x14ac:dyDescent="0.25">
      <c r="A19" s="963">
        <v>8</v>
      </c>
      <c r="B19" s="963" t="s">
        <v>68</v>
      </c>
      <c r="C19" s="963">
        <v>1</v>
      </c>
      <c r="D19" s="964">
        <v>6</v>
      </c>
      <c r="E19" s="964" t="s">
        <v>1121</v>
      </c>
      <c r="F19" s="964" t="s">
        <v>1122</v>
      </c>
      <c r="G19" s="964" t="s">
        <v>181</v>
      </c>
      <c r="H19" s="72" t="s">
        <v>465</v>
      </c>
      <c r="I19" s="11" t="s">
        <v>39</v>
      </c>
      <c r="J19" s="1077" t="s">
        <v>1123</v>
      </c>
      <c r="K19" s="1078" t="s">
        <v>81</v>
      </c>
      <c r="L19" s="980"/>
      <c r="M19" s="981">
        <v>35000</v>
      </c>
      <c r="N19" s="981"/>
      <c r="O19" s="981">
        <v>35000</v>
      </c>
      <c r="P19" s="981"/>
      <c r="Q19" s="964" t="s">
        <v>1124</v>
      </c>
      <c r="R19" s="964" t="s">
        <v>1125</v>
      </c>
      <c r="S19" s="12"/>
    </row>
    <row r="20" spans="1:19" s="13" customFormat="1" ht="120.75" customHeight="1" x14ac:dyDescent="0.25">
      <c r="A20" s="963"/>
      <c r="B20" s="963"/>
      <c r="C20" s="963"/>
      <c r="D20" s="964"/>
      <c r="E20" s="964"/>
      <c r="F20" s="964"/>
      <c r="G20" s="964"/>
      <c r="H20" s="72" t="s">
        <v>1108</v>
      </c>
      <c r="I20" s="11" t="s">
        <v>1126</v>
      </c>
      <c r="J20" s="1077"/>
      <c r="K20" s="1078"/>
      <c r="L20" s="980"/>
      <c r="M20" s="981"/>
      <c r="N20" s="981"/>
      <c r="O20" s="981"/>
      <c r="P20" s="981"/>
      <c r="Q20" s="964"/>
      <c r="R20" s="964"/>
      <c r="S20" s="12"/>
    </row>
    <row r="21" spans="1:19" s="13" customFormat="1" ht="74.25" customHeight="1" x14ac:dyDescent="0.25">
      <c r="A21" s="958">
        <v>9</v>
      </c>
      <c r="B21" s="963" t="s">
        <v>89</v>
      </c>
      <c r="C21" s="963">
        <v>1</v>
      </c>
      <c r="D21" s="964">
        <v>6</v>
      </c>
      <c r="E21" s="964" t="s">
        <v>1127</v>
      </c>
      <c r="F21" s="964" t="s">
        <v>1128</v>
      </c>
      <c r="G21" s="72" t="s">
        <v>222</v>
      </c>
      <c r="H21" s="72" t="s">
        <v>1129</v>
      </c>
      <c r="I21" s="11" t="s">
        <v>39</v>
      </c>
      <c r="J21" s="964" t="s">
        <v>1130</v>
      </c>
      <c r="K21" s="980" t="s">
        <v>52</v>
      </c>
      <c r="L21" s="980"/>
      <c r="M21" s="981">
        <v>69595</v>
      </c>
      <c r="N21" s="981"/>
      <c r="O21" s="981">
        <v>69595</v>
      </c>
      <c r="P21" s="981"/>
      <c r="Q21" s="964" t="s">
        <v>1131</v>
      </c>
      <c r="R21" s="964" t="s">
        <v>1132</v>
      </c>
      <c r="S21" s="12"/>
    </row>
    <row r="22" spans="1:19" s="13" customFormat="1" ht="74.25" customHeight="1" x14ac:dyDescent="0.25">
      <c r="A22" s="1059"/>
      <c r="B22" s="963"/>
      <c r="C22" s="963"/>
      <c r="D22" s="964"/>
      <c r="E22" s="964"/>
      <c r="F22" s="964"/>
      <c r="G22" s="72" t="s">
        <v>811</v>
      </c>
      <c r="H22" s="72" t="s">
        <v>1118</v>
      </c>
      <c r="I22" s="11" t="s">
        <v>39</v>
      </c>
      <c r="J22" s="964"/>
      <c r="K22" s="980"/>
      <c r="L22" s="980"/>
      <c r="M22" s="981"/>
      <c r="N22" s="981"/>
      <c r="O22" s="981"/>
      <c r="P22" s="981"/>
      <c r="Q22" s="964"/>
      <c r="R22" s="964"/>
      <c r="S22" s="12"/>
    </row>
    <row r="23" spans="1:19" s="13" customFormat="1" ht="58.5" customHeight="1" x14ac:dyDescent="0.25">
      <c r="A23" s="963">
        <v>10</v>
      </c>
      <c r="B23" s="963" t="s">
        <v>89</v>
      </c>
      <c r="C23" s="963">
        <v>1</v>
      </c>
      <c r="D23" s="964">
        <v>6</v>
      </c>
      <c r="E23" s="964" t="s">
        <v>1133</v>
      </c>
      <c r="F23" s="964" t="s">
        <v>1134</v>
      </c>
      <c r="G23" s="964" t="s">
        <v>181</v>
      </c>
      <c r="H23" s="72" t="s">
        <v>465</v>
      </c>
      <c r="I23" s="11" t="s">
        <v>39</v>
      </c>
      <c r="J23" s="1071" t="s">
        <v>1135</v>
      </c>
      <c r="K23" s="1078" t="s">
        <v>124</v>
      </c>
      <c r="L23" s="980"/>
      <c r="M23" s="981">
        <v>42400</v>
      </c>
      <c r="N23" s="981"/>
      <c r="O23" s="981">
        <v>42400</v>
      </c>
      <c r="P23" s="981"/>
      <c r="Q23" s="964" t="s">
        <v>1114</v>
      </c>
      <c r="R23" s="964" t="s">
        <v>1115</v>
      </c>
      <c r="S23" s="12"/>
    </row>
    <row r="24" spans="1:19" s="13" customFormat="1" ht="74.25" customHeight="1" x14ac:dyDescent="0.25">
      <c r="A24" s="963"/>
      <c r="B24" s="963"/>
      <c r="C24" s="963"/>
      <c r="D24" s="964"/>
      <c r="E24" s="964"/>
      <c r="F24" s="964"/>
      <c r="G24" s="964"/>
      <c r="H24" s="72" t="s">
        <v>1108</v>
      </c>
      <c r="I24" s="11" t="s">
        <v>1136</v>
      </c>
      <c r="J24" s="1073"/>
      <c r="K24" s="1078"/>
      <c r="L24" s="980"/>
      <c r="M24" s="981"/>
      <c r="N24" s="981"/>
      <c r="O24" s="981"/>
      <c r="P24" s="981"/>
      <c r="Q24" s="964"/>
      <c r="R24" s="964"/>
      <c r="S24" s="12"/>
    </row>
    <row r="25" spans="1:19" s="13" customFormat="1" ht="57" customHeight="1" x14ac:dyDescent="0.25">
      <c r="A25" s="958">
        <v>11</v>
      </c>
      <c r="B25" s="963" t="s">
        <v>68</v>
      </c>
      <c r="C25" s="963">
        <v>1</v>
      </c>
      <c r="D25" s="964">
        <v>6</v>
      </c>
      <c r="E25" s="964" t="s">
        <v>1137</v>
      </c>
      <c r="F25" s="964" t="s">
        <v>1138</v>
      </c>
      <c r="G25" s="963" t="s">
        <v>1139</v>
      </c>
      <c r="H25" s="72" t="s">
        <v>1140</v>
      </c>
      <c r="I25" s="11" t="s">
        <v>39</v>
      </c>
      <c r="J25" s="964" t="s">
        <v>1141</v>
      </c>
      <c r="K25" s="980" t="s">
        <v>41</v>
      </c>
      <c r="L25" s="980"/>
      <c r="M25" s="981">
        <v>90199.32</v>
      </c>
      <c r="N25" s="981"/>
      <c r="O25" s="981">
        <v>90199.32</v>
      </c>
      <c r="P25" s="981"/>
      <c r="Q25" s="964" t="s">
        <v>1142</v>
      </c>
      <c r="R25" s="964" t="s">
        <v>1143</v>
      </c>
      <c r="S25" s="12"/>
    </row>
    <row r="26" spans="1:19" s="13" customFormat="1" ht="46.5" customHeight="1" x14ac:dyDescent="0.25">
      <c r="A26" s="959"/>
      <c r="B26" s="963"/>
      <c r="C26" s="963"/>
      <c r="D26" s="964"/>
      <c r="E26" s="964"/>
      <c r="F26" s="964"/>
      <c r="G26" s="963"/>
      <c r="H26" s="72" t="s">
        <v>1144</v>
      </c>
      <c r="I26" s="11" t="s">
        <v>444</v>
      </c>
      <c r="J26" s="964"/>
      <c r="K26" s="980"/>
      <c r="L26" s="980"/>
      <c r="M26" s="981"/>
      <c r="N26" s="981"/>
      <c r="O26" s="981"/>
      <c r="P26" s="981"/>
      <c r="Q26" s="964"/>
      <c r="R26" s="964"/>
      <c r="S26" s="12"/>
    </row>
    <row r="27" spans="1:19" s="13" customFormat="1" ht="51.75" customHeight="1" x14ac:dyDescent="0.25">
      <c r="A27" s="959"/>
      <c r="B27" s="963"/>
      <c r="C27" s="963"/>
      <c r="D27" s="964"/>
      <c r="E27" s="964"/>
      <c r="F27" s="964"/>
      <c r="G27" s="963" t="s">
        <v>79</v>
      </c>
      <c r="H27" s="72" t="s">
        <v>1145</v>
      </c>
      <c r="I27" s="11" t="s">
        <v>39</v>
      </c>
      <c r="J27" s="964"/>
      <c r="K27" s="980"/>
      <c r="L27" s="980"/>
      <c r="M27" s="981"/>
      <c r="N27" s="981"/>
      <c r="O27" s="981"/>
      <c r="P27" s="981"/>
      <c r="Q27" s="964"/>
      <c r="R27" s="964"/>
      <c r="S27" s="12"/>
    </row>
    <row r="28" spans="1:19" s="13" customFormat="1" ht="60.75" customHeight="1" x14ac:dyDescent="0.25">
      <c r="A28" s="959"/>
      <c r="B28" s="963"/>
      <c r="C28" s="963"/>
      <c r="D28" s="964"/>
      <c r="E28" s="964"/>
      <c r="F28" s="964"/>
      <c r="G28" s="963"/>
      <c r="H28" s="72" t="s">
        <v>1144</v>
      </c>
      <c r="I28" s="11" t="s">
        <v>1146</v>
      </c>
      <c r="J28" s="964"/>
      <c r="K28" s="980"/>
      <c r="L28" s="980"/>
      <c r="M28" s="981"/>
      <c r="N28" s="981"/>
      <c r="O28" s="981"/>
      <c r="P28" s="981"/>
      <c r="Q28" s="964"/>
      <c r="R28" s="964"/>
      <c r="S28" s="12"/>
    </row>
    <row r="29" spans="1:19" s="13" customFormat="1" ht="61.5" customHeight="1" x14ac:dyDescent="0.25">
      <c r="A29" s="1059"/>
      <c r="B29" s="963"/>
      <c r="C29" s="963"/>
      <c r="D29" s="964"/>
      <c r="E29" s="964"/>
      <c r="F29" s="964"/>
      <c r="G29" s="71" t="s">
        <v>811</v>
      </c>
      <c r="H29" s="72" t="s">
        <v>1147</v>
      </c>
      <c r="I29" s="11" t="s">
        <v>39</v>
      </c>
      <c r="J29" s="964"/>
      <c r="K29" s="980"/>
      <c r="L29" s="980"/>
      <c r="M29" s="981"/>
      <c r="N29" s="981"/>
      <c r="O29" s="981"/>
      <c r="P29" s="981"/>
      <c r="Q29" s="964"/>
      <c r="R29" s="964"/>
      <c r="S29" s="12"/>
    </row>
    <row r="30" spans="1:19" s="13" customFormat="1" ht="150.75" customHeight="1" x14ac:dyDescent="0.25">
      <c r="A30" s="958">
        <v>12</v>
      </c>
      <c r="B30" s="963" t="s">
        <v>89</v>
      </c>
      <c r="C30" s="963">
        <v>1</v>
      </c>
      <c r="D30" s="964">
        <v>9</v>
      </c>
      <c r="E30" s="964" t="s">
        <v>1148</v>
      </c>
      <c r="F30" s="964" t="s">
        <v>1149</v>
      </c>
      <c r="G30" s="964" t="s">
        <v>181</v>
      </c>
      <c r="H30" s="72" t="s">
        <v>465</v>
      </c>
      <c r="I30" s="11">
        <v>1</v>
      </c>
      <c r="J30" s="1077" t="s">
        <v>1150</v>
      </c>
      <c r="K30" s="1078" t="s">
        <v>124</v>
      </c>
      <c r="L30" s="980"/>
      <c r="M30" s="981">
        <v>28348.799999999999</v>
      </c>
      <c r="N30" s="981"/>
      <c r="O30" s="981">
        <v>28348.799999999999</v>
      </c>
      <c r="P30" s="981"/>
      <c r="Q30" s="964" t="s">
        <v>1151</v>
      </c>
      <c r="R30" s="964" t="s">
        <v>1152</v>
      </c>
      <c r="S30" s="12"/>
    </row>
    <row r="31" spans="1:19" s="13" customFormat="1" ht="202.5" customHeight="1" x14ac:dyDescent="0.25">
      <c r="A31" s="1059"/>
      <c r="B31" s="963"/>
      <c r="C31" s="963"/>
      <c r="D31" s="964"/>
      <c r="E31" s="964"/>
      <c r="F31" s="964"/>
      <c r="G31" s="964"/>
      <c r="H31" s="72" t="s">
        <v>1108</v>
      </c>
      <c r="I31" s="11" t="s">
        <v>1126</v>
      </c>
      <c r="J31" s="1077"/>
      <c r="K31" s="1078"/>
      <c r="L31" s="980"/>
      <c r="M31" s="981"/>
      <c r="N31" s="981"/>
      <c r="O31" s="981"/>
      <c r="P31" s="981"/>
      <c r="Q31" s="964"/>
      <c r="R31" s="964"/>
      <c r="S31" s="12"/>
    </row>
    <row r="32" spans="1:19" s="13" customFormat="1" ht="91.5" customHeight="1" x14ac:dyDescent="0.25">
      <c r="A32" s="958">
        <v>13</v>
      </c>
      <c r="B32" s="958" t="s">
        <v>89</v>
      </c>
      <c r="C32" s="958">
        <v>1</v>
      </c>
      <c r="D32" s="969">
        <v>9</v>
      </c>
      <c r="E32" s="964" t="s">
        <v>1153</v>
      </c>
      <c r="F32" s="964" t="s">
        <v>1154</v>
      </c>
      <c r="G32" s="964" t="s">
        <v>85</v>
      </c>
      <c r="H32" s="72" t="s">
        <v>1155</v>
      </c>
      <c r="I32" s="11" t="s">
        <v>1156</v>
      </c>
      <c r="J32" s="964" t="s">
        <v>1157</v>
      </c>
      <c r="K32" s="980" t="s">
        <v>73</v>
      </c>
      <c r="L32" s="980"/>
      <c r="M32" s="981">
        <v>39000</v>
      </c>
      <c r="N32" s="981"/>
      <c r="O32" s="981">
        <v>39000</v>
      </c>
      <c r="P32" s="981"/>
      <c r="Q32" s="964" t="s">
        <v>1158</v>
      </c>
      <c r="R32" s="964" t="s">
        <v>1159</v>
      </c>
      <c r="S32" s="12"/>
    </row>
    <row r="33" spans="1:51" s="13" customFormat="1" ht="129" customHeight="1" x14ac:dyDescent="0.25">
      <c r="A33" s="1059"/>
      <c r="B33" s="1059"/>
      <c r="C33" s="1059"/>
      <c r="D33" s="971"/>
      <c r="E33" s="964"/>
      <c r="F33" s="964"/>
      <c r="G33" s="964"/>
      <c r="H33" s="72" t="s">
        <v>165</v>
      </c>
      <c r="I33" s="11" t="s">
        <v>1160</v>
      </c>
      <c r="J33" s="964"/>
      <c r="K33" s="980"/>
      <c r="L33" s="980"/>
      <c r="M33" s="981"/>
      <c r="N33" s="981"/>
      <c r="O33" s="981"/>
      <c r="P33" s="981"/>
      <c r="Q33" s="964"/>
      <c r="R33" s="964"/>
      <c r="S33" s="12"/>
    </row>
    <row r="34" spans="1:51" s="13" customFormat="1" ht="36" customHeight="1" x14ac:dyDescent="0.25">
      <c r="A34" s="958">
        <v>14</v>
      </c>
      <c r="B34" s="963" t="s">
        <v>89</v>
      </c>
      <c r="C34" s="963">
        <v>1</v>
      </c>
      <c r="D34" s="964">
        <v>9</v>
      </c>
      <c r="E34" s="964" t="s">
        <v>1161</v>
      </c>
      <c r="F34" s="964" t="s">
        <v>1162</v>
      </c>
      <c r="G34" s="964" t="s">
        <v>181</v>
      </c>
      <c r="H34" s="72" t="s">
        <v>465</v>
      </c>
      <c r="I34" s="11" t="s">
        <v>39</v>
      </c>
      <c r="J34" s="964" t="s">
        <v>1163</v>
      </c>
      <c r="K34" s="980" t="s">
        <v>73</v>
      </c>
      <c r="L34" s="980" t="s">
        <v>1164</v>
      </c>
      <c r="M34" s="981">
        <v>87900</v>
      </c>
      <c r="N34" s="1210"/>
      <c r="O34" s="981">
        <v>87900</v>
      </c>
      <c r="P34" s="981"/>
      <c r="Q34" s="964" t="s">
        <v>1158</v>
      </c>
      <c r="R34" s="964" t="s">
        <v>1159</v>
      </c>
    </row>
    <row r="35" spans="1:51" s="13" customFormat="1" ht="210.75" customHeight="1" x14ac:dyDescent="0.25">
      <c r="A35" s="959"/>
      <c r="B35" s="958"/>
      <c r="C35" s="958"/>
      <c r="D35" s="969"/>
      <c r="E35" s="969"/>
      <c r="F35" s="969"/>
      <c r="G35" s="969"/>
      <c r="H35" s="73" t="s">
        <v>1108</v>
      </c>
      <c r="I35" s="150" t="s">
        <v>1165</v>
      </c>
      <c r="J35" s="969"/>
      <c r="K35" s="1125"/>
      <c r="L35" s="1125"/>
      <c r="M35" s="1049"/>
      <c r="N35" s="1211"/>
      <c r="O35" s="1049"/>
      <c r="P35" s="1049"/>
      <c r="Q35" s="969"/>
      <c r="R35" s="969"/>
    </row>
    <row r="36" spans="1:51" s="186" customFormat="1" ht="86.25" customHeight="1" x14ac:dyDescent="0.25">
      <c r="A36" s="757">
        <v>15</v>
      </c>
      <c r="B36" s="752" t="s">
        <v>68</v>
      </c>
      <c r="C36" s="752">
        <v>5</v>
      </c>
      <c r="D36" s="752">
        <v>4</v>
      </c>
      <c r="E36" s="752" t="s">
        <v>1166</v>
      </c>
      <c r="F36" s="752" t="s">
        <v>1167</v>
      </c>
      <c r="G36" s="752" t="s">
        <v>1168</v>
      </c>
      <c r="H36" s="642" t="s">
        <v>1108</v>
      </c>
      <c r="I36" s="752">
        <v>80</v>
      </c>
      <c r="J36" s="752" t="s">
        <v>1169</v>
      </c>
      <c r="K36" s="752"/>
      <c r="L36" s="752" t="s">
        <v>124</v>
      </c>
      <c r="M36" s="769"/>
      <c r="N36" s="769">
        <v>25000</v>
      </c>
      <c r="O36" s="214"/>
      <c r="P36" s="769">
        <v>25000</v>
      </c>
      <c r="Q36" s="754" t="s">
        <v>1081</v>
      </c>
      <c r="R36" s="754" t="s">
        <v>1099</v>
      </c>
    </row>
    <row r="37" spans="1:51" s="186" customFormat="1" ht="44.25" customHeight="1" x14ac:dyDescent="0.25">
      <c r="A37" s="974">
        <v>16</v>
      </c>
      <c r="B37" s="975" t="s">
        <v>89</v>
      </c>
      <c r="C37" s="975">
        <v>1</v>
      </c>
      <c r="D37" s="975">
        <v>6</v>
      </c>
      <c r="E37" s="975" t="s">
        <v>1170</v>
      </c>
      <c r="F37" s="975" t="s">
        <v>1343</v>
      </c>
      <c r="G37" s="975" t="s">
        <v>790</v>
      </c>
      <c r="H37" s="642" t="s">
        <v>1171</v>
      </c>
      <c r="I37" s="752">
        <v>2</v>
      </c>
      <c r="J37" s="975" t="s">
        <v>1172</v>
      </c>
      <c r="K37" s="975"/>
      <c r="L37" s="975" t="s">
        <v>124</v>
      </c>
      <c r="M37" s="1207"/>
      <c r="N37" s="1207">
        <v>80000</v>
      </c>
      <c r="O37" s="1207"/>
      <c r="P37" s="1207">
        <v>80000</v>
      </c>
      <c r="Q37" s="964" t="s">
        <v>1081</v>
      </c>
      <c r="R37" s="964" t="s">
        <v>1099</v>
      </c>
    </row>
    <row r="38" spans="1:51" s="186" customFormat="1" ht="40.5" customHeight="1" x14ac:dyDescent="0.25">
      <c r="A38" s="974"/>
      <c r="B38" s="975"/>
      <c r="C38" s="975"/>
      <c r="D38" s="975"/>
      <c r="E38" s="975"/>
      <c r="F38" s="975"/>
      <c r="G38" s="975"/>
      <c r="H38" s="642" t="s">
        <v>1144</v>
      </c>
      <c r="I38" s="752">
        <v>160</v>
      </c>
      <c r="J38" s="975"/>
      <c r="K38" s="975"/>
      <c r="L38" s="975"/>
      <c r="M38" s="1207"/>
      <c r="N38" s="1207"/>
      <c r="O38" s="1207"/>
      <c r="P38" s="1207"/>
      <c r="Q38" s="964"/>
      <c r="R38" s="964"/>
    </row>
    <row r="39" spans="1:51" s="186" customFormat="1" ht="46.5" customHeight="1" x14ac:dyDescent="0.25">
      <c r="A39" s="974"/>
      <c r="B39" s="975"/>
      <c r="C39" s="975"/>
      <c r="D39" s="975"/>
      <c r="E39" s="975"/>
      <c r="F39" s="975"/>
      <c r="G39" s="975" t="s">
        <v>181</v>
      </c>
      <c r="H39" s="642" t="s">
        <v>1173</v>
      </c>
      <c r="I39" s="752">
        <v>8</v>
      </c>
      <c r="J39" s="975"/>
      <c r="K39" s="975"/>
      <c r="L39" s="975"/>
      <c r="M39" s="1207"/>
      <c r="N39" s="1207"/>
      <c r="O39" s="1207"/>
      <c r="P39" s="1207"/>
      <c r="Q39" s="964"/>
      <c r="R39" s="964"/>
    </row>
    <row r="40" spans="1:51" s="186" customFormat="1" ht="45" customHeight="1" x14ac:dyDescent="0.25">
      <c r="A40" s="974"/>
      <c r="B40" s="975"/>
      <c r="C40" s="975"/>
      <c r="D40" s="975"/>
      <c r="E40" s="975"/>
      <c r="F40" s="975"/>
      <c r="G40" s="975"/>
      <c r="H40" s="642" t="s">
        <v>1144</v>
      </c>
      <c r="I40" s="752">
        <v>400</v>
      </c>
      <c r="J40" s="975"/>
      <c r="K40" s="975"/>
      <c r="L40" s="975"/>
      <c r="M40" s="1207"/>
      <c r="N40" s="1207"/>
      <c r="O40" s="1207"/>
      <c r="P40" s="1207"/>
      <c r="Q40" s="964"/>
      <c r="R40" s="964"/>
    </row>
    <row r="41" spans="1:51" s="186" customFormat="1" ht="141" customHeight="1" x14ac:dyDescent="0.25">
      <c r="A41" s="753">
        <v>17</v>
      </c>
      <c r="B41" s="752" t="s">
        <v>89</v>
      </c>
      <c r="C41" s="752">
        <v>1</v>
      </c>
      <c r="D41" s="752">
        <v>9</v>
      </c>
      <c r="E41" s="752" t="s">
        <v>1174</v>
      </c>
      <c r="F41" s="752" t="s">
        <v>1344</v>
      </c>
      <c r="G41" s="752" t="s">
        <v>181</v>
      </c>
      <c r="H41" s="752" t="s">
        <v>165</v>
      </c>
      <c r="I41" s="752">
        <v>30</v>
      </c>
      <c r="J41" s="752" t="s">
        <v>1175</v>
      </c>
      <c r="K41" s="215"/>
      <c r="L41" s="752" t="s">
        <v>124</v>
      </c>
      <c r="M41" s="752"/>
      <c r="N41" s="216">
        <v>65000</v>
      </c>
      <c r="O41" s="642"/>
      <c r="P41" s="216">
        <v>65000</v>
      </c>
      <c r="Q41" s="752" t="s">
        <v>1081</v>
      </c>
      <c r="R41" s="752" t="s">
        <v>1099</v>
      </c>
    </row>
    <row r="42" spans="1:51" s="186" customFormat="1" ht="108" customHeight="1" x14ac:dyDescent="0.25">
      <c r="A42" s="753">
        <v>18</v>
      </c>
      <c r="B42" s="754" t="s">
        <v>127</v>
      </c>
      <c r="C42" s="753">
        <v>1</v>
      </c>
      <c r="D42" s="753">
        <v>13</v>
      </c>
      <c r="E42" s="752" t="s">
        <v>1176</v>
      </c>
      <c r="F42" s="752" t="s">
        <v>1177</v>
      </c>
      <c r="G42" s="752" t="s">
        <v>1178</v>
      </c>
      <c r="H42" s="752" t="s">
        <v>1179</v>
      </c>
      <c r="I42" s="752">
        <v>1</v>
      </c>
      <c r="J42" s="752" t="s">
        <v>1180</v>
      </c>
      <c r="K42" s="752"/>
      <c r="L42" s="752" t="s">
        <v>124</v>
      </c>
      <c r="M42" s="769"/>
      <c r="N42" s="769">
        <v>230000</v>
      </c>
      <c r="O42" s="769"/>
      <c r="P42" s="769">
        <v>230000</v>
      </c>
      <c r="Q42" s="754" t="s">
        <v>1081</v>
      </c>
      <c r="R42" s="754" t="s">
        <v>1099</v>
      </c>
    </row>
    <row r="43" spans="1:51" s="13" customFormat="1" ht="30.75" customHeight="1" x14ac:dyDescent="0.25">
      <c r="A43" s="970">
        <v>19</v>
      </c>
      <c r="B43" s="970">
        <v>6</v>
      </c>
      <c r="C43" s="970">
        <v>1</v>
      </c>
      <c r="D43" s="959">
        <v>6</v>
      </c>
      <c r="E43" s="970" t="s">
        <v>1181</v>
      </c>
      <c r="F43" s="1208" t="s">
        <v>1182</v>
      </c>
      <c r="G43" s="970" t="s">
        <v>410</v>
      </c>
      <c r="H43" s="755" t="s">
        <v>633</v>
      </c>
      <c r="I43" s="779">
        <v>1</v>
      </c>
      <c r="J43" s="970" t="s">
        <v>1183</v>
      </c>
      <c r="K43" s="971"/>
      <c r="L43" s="971" t="s">
        <v>81</v>
      </c>
      <c r="M43" s="971"/>
      <c r="N43" s="1189">
        <v>114504</v>
      </c>
      <c r="O43" s="971"/>
      <c r="P43" s="1189">
        <v>102988</v>
      </c>
      <c r="Q43" s="971" t="s">
        <v>1184</v>
      </c>
      <c r="R43" s="971" t="s">
        <v>1185</v>
      </c>
      <c r="S43" s="780"/>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row>
    <row r="44" spans="1:51" s="13" customFormat="1" ht="42.75" customHeight="1" x14ac:dyDescent="0.25">
      <c r="A44" s="970"/>
      <c r="B44" s="970"/>
      <c r="C44" s="970"/>
      <c r="D44" s="959"/>
      <c r="E44" s="970"/>
      <c r="F44" s="1208"/>
      <c r="G44" s="971"/>
      <c r="H44" s="72" t="s">
        <v>1186</v>
      </c>
      <c r="I44" s="217">
        <v>900</v>
      </c>
      <c r="J44" s="970"/>
      <c r="K44" s="964"/>
      <c r="L44" s="964"/>
      <c r="M44" s="964"/>
      <c r="N44" s="1203"/>
      <c r="O44" s="964"/>
      <c r="P44" s="1203"/>
      <c r="Q44" s="964"/>
      <c r="R44" s="964"/>
      <c r="S44" s="218"/>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row>
    <row r="45" spans="1:51" s="13" customFormat="1" ht="29.25" customHeight="1" x14ac:dyDescent="0.25">
      <c r="A45" s="970"/>
      <c r="B45" s="970"/>
      <c r="C45" s="970"/>
      <c r="D45" s="959"/>
      <c r="E45" s="970"/>
      <c r="F45" s="1208"/>
      <c r="G45" s="969" t="s">
        <v>1187</v>
      </c>
      <c r="H45" s="72" t="s">
        <v>677</v>
      </c>
      <c r="I45" s="217">
        <v>30</v>
      </c>
      <c r="J45" s="970"/>
      <c r="K45" s="964"/>
      <c r="L45" s="964"/>
      <c r="M45" s="964"/>
      <c r="N45" s="1203"/>
      <c r="O45" s="964"/>
      <c r="P45" s="1203"/>
      <c r="Q45" s="964"/>
      <c r="R45" s="964"/>
      <c r="S45" s="218"/>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row>
    <row r="46" spans="1:51" s="13" customFormat="1" ht="45.75" customHeight="1" x14ac:dyDescent="0.25">
      <c r="A46" s="970"/>
      <c r="B46" s="970"/>
      <c r="C46" s="970"/>
      <c r="D46" s="959"/>
      <c r="E46" s="970"/>
      <c r="F46" s="1208"/>
      <c r="G46" s="971"/>
      <c r="H46" s="72" t="s">
        <v>1188</v>
      </c>
      <c r="I46" s="217">
        <v>900</v>
      </c>
      <c r="J46" s="970"/>
      <c r="K46" s="964"/>
      <c r="L46" s="964"/>
      <c r="M46" s="964"/>
      <c r="N46" s="1203"/>
      <c r="O46" s="964"/>
      <c r="P46" s="1203"/>
      <c r="Q46" s="964"/>
      <c r="R46" s="964"/>
      <c r="S46" s="218"/>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row>
    <row r="47" spans="1:51" s="13" customFormat="1" ht="40.5" customHeight="1" x14ac:dyDescent="0.25">
      <c r="A47" s="970"/>
      <c r="B47" s="970"/>
      <c r="C47" s="970"/>
      <c r="D47" s="959"/>
      <c r="E47" s="970"/>
      <c r="F47" s="1208"/>
      <c r="G47" s="73" t="s">
        <v>1189</v>
      </c>
      <c r="H47" s="72" t="s">
        <v>1190</v>
      </c>
      <c r="I47" s="217" t="s">
        <v>1191</v>
      </c>
      <c r="J47" s="970"/>
      <c r="K47" s="964"/>
      <c r="L47" s="964"/>
      <c r="M47" s="964"/>
      <c r="N47" s="1203"/>
      <c r="O47" s="964"/>
      <c r="P47" s="1203"/>
      <c r="Q47" s="964"/>
      <c r="R47" s="964"/>
      <c r="S47" s="218"/>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row>
    <row r="48" spans="1:51" s="13" customFormat="1" ht="18.75" customHeight="1" x14ac:dyDescent="0.25">
      <c r="A48" s="970"/>
      <c r="B48" s="970"/>
      <c r="C48" s="970"/>
      <c r="D48" s="959"/>
      <c r="E48" s="970"/>
      <c r="F48" s="1208"/>
      <c r="G48" s="969" t="s">
        <v>1192</v>
      </c>
      <c r="H48" s="220" t="s">
        <v>652</v>
      </c>
      <c r="I48" s="217">
        <v>3</v>
      </c>
      <c r="J48" s="970"/>
      <c r="K48" s="964"/>
      <c r="L48" s="964"/>
      <c r="M48" s="964"/>
      <c r="N48" s="1203"/>
      <c r="O48" s="964"/>
      <c r="P48" s="1203"/>
      <c r="Q48" s="964"/>
      <c r="R48" s="964"/>
      <c r="S48" s="218"/>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row>
    <row r="49" spans="1:82" s="13" customFormat="1" ht="39.75" customHeight="1" x14ac:dyDescent="0.25">
      <c r="A49" s="971"/>
      <c r="B49" s="971"/>
      <c r="C49" s="971"/>
      <c r="D49" s="1059"/>
      <c r="E49" s="971"/>
      <c r="F49" s="1209"/>
      <c r="G49" s="971"/>
      <c r="H49" s="50" t="s">
        <v>563</v>
      </c>
      <c r="I49" s="221" t="s">
        <v>1165</v>
      </c>
      <c r="J49" s="971"/>
      <c r="K49" s="964"/>
      <c r="L49" s="964"/>
      <c r="M49" s="964"/>
      <c r="N49" s="1203"/>
      <c r="O49" s="964"/>
      <c r="P49" s="1203"/>
      <c r="Q49" s="964"/>
      <c r="R49" s="964"/>
      <c r="S49" s="218"/>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row>
    <row r="50" spans="1:82" s="13" customFormat="1" ht="41.25" customHeight="1" x14ac:dyDescent="0.25">
      <c r="A50" s="963">
        <v>20</v>
      </c>
      <c r="B50" s="963">
        <v>1</v>
      </c>
      <c r="C50" s="963">
        <v>1</v>
      </c>
      <c r="D50" s="963">
        <v>6</v>
      </c>
      <c r="E50" s="964" t="s">
        <v>1193</v>
      </c>
      <c r="F50" s="964" t="s">
        <v>1194</v>
      </c>
      <c r="G50" s="958" t="s">
        <v>621</v>
      </c>
      <c r="H50" s="71" t="s">
        <v>461</v>
      </c>
      <c r="I50" s="222" t="s">
        <v>39</v>
      </c>
      <c r="J50" s="969" t="s">
        <v>1195</v>
      </c>
      <c r="K50" s="958"/>
      <c r="L50" s="958" t="s">
        <v>124</v>
      </c>
      <c r="M50" s="958"/>
      <c r="N50" s="1204">
        <v>9507.94</v>
      </c>
      <c r="O50" s="958"/>
      <c r="P50" s="1204">
        <v>9507.94</v>
      </c>
      <c r="Q50" s="964" t="s">
        <v>1196</v>
      </c>
      <c r="R50" s="964" t="s">
        <v>1197</v>
      </c>
      <c r="S50" s="218"/>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row>
    <row r="51" spans="1:82" s="13" customFormat="1" ht="35.25" customHeight="1" x14ac:dyDescent="0.25">
      <c r="A51" s="963"/>
      <c r="B51" s="963"/>
      <c r="C51" s="963"/>
      <c r="D51" s="963"/>
      <c r="E51" s="964"/>
      <c r="F51" s="964"/>
      <c r="G51" s="1059"/>
      <c r="H51" s="71" t="s">
        <v>1116</v>
      </c>
      <c r="I51" s="222" t="s">
        <v>1198</v>
      </c>
      <c r="J51" s="970"/>
      <c r="K51" s="959"/>
      <c r="L51" s="959"/>
      <c r="M51" s="959"/>
      <c r="N51" s="1205"/>
      <c r="O51" s="959"/>
      <c r="P51" s="1205"/>
      <c r="Q51" s="964"/>
      <c r="R51" s="964"/>
      <c r="S51" s="218"/>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row>
    <row r="52" spans="1:82" s="13" customFormat="1" ht="38.25" customHeight="1" x14ac:dyDescent="0.25">
      <c r="A52" s="963"/>
      <c r="B52" s="963"/>
      <c r="C52" s="963"/>
      <c r="D52" s="963"/>
      <c r="E52" s="964"/>
      <c r="F52" s="964"/>
      <c r="G52" s="958" t="s">
        <v>400</v>
      </c>
      <c r="H52" s="72" t="s">
        <v>465</v>
      </c>
      <c r="I52" s="222" t="s">
        <v>39</v>
      </c>
      <c r="J52" s="970"/>
      <c r="K52" s="959"/>
      <c r="L52" s="959"/>
      <c r="M52" s="959"/>
      <c r="N52" s="1205"/>
      <c r="O52" s="959"/>
      <c r="P52" s="1205"/>
      <c r="Q52" s="964"/>
      <c r="R52" s="964"/>
      <c r="S52" s="218"/>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row>
    <row r="53" spans="1:82" s="13" customFormat="1" ht="48.75" customHeight="1" x14ac:dyDescent="0.25">
      <c r="A53" s="963"/>
      <c r="B53" s="963"/>
      <c r="C53" s="963"/>
      <c r="D53" s="963"/>
      <c r="E53" s="964"/>
      <c r="F53" s="964"/>
      <c r="G53" s="1059"/>
      <c r="H53" s="71" t="s">
        <v>1116</v>
      </c>
      <c r="I53" s="222" t="s">
        <v>1198</v>
      </c>
      <c r="J53" s="971"/>
      <c r="K53" s="1059"/>
      <c r="L53" s="1059"/>
      <c r="M53" s="1059"/>
      <c r="N53" s="1206"/>
      <c r="O53" s="1059"/>
      <c r="P53" s="1206"/>
      <c r="Q53" s="964"/>
      <c r="R53" s="964"/>
      <c r="S53" s="218"/>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row>
    <row r="54" spans="1:82" s="227" customFormat="1" ht="27.75" customHeight="1" x14ac:dyDescent="0.25">
      <c r="A54" s="1071">
        <v>21</v>
      </c>
      <c r="B54" s="1077">
        <v>1</v>
      </c>
      <c r="C54" s="1077">
        <v>1</v>
      </c>
      <c r="D54" s="1077">
        <v>6</v>
      </c>
      <c r="E54" s="1077" t="s">
        <v>1199</v>
      </c>
      <c r="F54" s="1077" t="s">
        <v>1200</v>
      </c>
      <c r="G54" s="1077" t="s">
        <v>1201</v>
      </c>
      <c r="H54" s="105" t="s">
        <v>1202</v>
      </c>
      <c r="I54" s="53" t="s">
        <v>1203</v>
      </c>
      <c r="J54" s="1077" t="s">
        <v>1204</v>
      </c>
      <c r="K54" s="1077"/>
      <c r="L54" s="1077" t="s">
        <v>81</v>
      </c>
      <c r="M54" s="1077"/>
      <c r="N54" s="1202">
        <v>58872</v>
      </c>
      <c r="O54" s="1077"/>
      <c r="P54" s="1202">
        <v>58872</v>
      </c>
      <c r="Q54" s="1077" t="s">
        <v>1205</v>
      </c>
      <c r="R54" s="1071" t="s">
        <v>1206</v>
      </c>
      <c r="S54" s="223"/>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5"/>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row>
    <row r="55" spans="1:82" s="227" customFormat="1" ht="46.5" customHeight="1" x14ac:dyDescent="0.25">
      <c r="A55" s="1073"/>
      <c r="B55" s="1077"/>
      <c r="C55" s="1077"/>
      <c r="D55" s="1077"/>
      <c r="E55" s="1077"/>
      <c r="F55" s="1077"/>
      <c r="G55" s="1077"/>
      <c r="H55" s="105" t="s">
        <v>1207</v>
      </c>
      <c r="I55" s="53" t="s">
        <v>1208</v>
      </c>
      <c r="J55" s="1077"/>
      <c r="K55" s="1077"/>
      <c r="L55" s="1077"/>
      <c r="M55" s="1077"/>
      <c r="N55" s="1202"/>
      <c r="O55" s="1077"/>
      <c r="P55" s="1202"/>
      <c r="Q55" s="1077"/>
      <c r="R55" s="1073"/>
      <c r="S55" s="223"/>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5"/>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row>
    <row r="56" spans="1:82" s="232" customFormat="1" ht="32.25" customHeight="1" x14ac:dyDescent="0.25">
      <c r="A56" s="1085">
        <v>22</v>
      </c>
      <c r="B56" s="1085">
        <v>6</v>
      </c>
      <c r="C56" s="1085">
        <v>1</v>
      </c>
      <c r="D56" s="1085">
        <v>6</v>
      </c>
      <c r="E56" s="1085" t="s">
        <v>1209</v>
      </c>
      <c r="F56" s="1071" t="s">
        <v>1210</v>
      </c>
      <c r="G56" s="1010" t="s">
        <v>410</v>
      </c>
      <c r="H56" s="105" t="s">
        <v>1211</v>
      </c>
      <c r="I56" s="106">
        <v>1</v>
      </c>
      <c r="J56" s="1077" t="s">
        <v>1212</v>
      </c>
      <c r="K56" s="1085"/>
      <c r="L56" s="1085" t="s">
        <v>81</v>
      </c>
      <c r="M56" s="1085"/>
      <c r="N56" s="1081">
        <v>70034.69</v>
      </c>
      <c r="O56" s="1085"/>
      <c r="P56" s="1081">
        <v>70034.69</v>
      </c>
      <c r="Q56" s="1085" t="s">
        <v>1213</v>
      </c>
      <c r="R56" s="1077" t="s">
        <v>1214</v>
      </c>
      <c r="S56" s="228"/>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30"/>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row>
    <row r="57" spans="1:82" s="232" customFormat="1" ht="48.75" customHeight="1" x14ac:dyDescent="0.25">
      <c r="A57" s="1085"/>
      <c r="B57" s="1085"/>
      <c r="C57" s="1085"/>
      <c r="D57" s="1085"/>
      <c r="E57" s="1085"/>
      <c r="F57" s="1072"/>
      <c r="G57" s="1012"/>
      <c r="H57" s="105" t="s">
        <v>1186</v>
      </c>
      <c r="I57" s="106">
        <v>2000</v>
      </c>
      <c r="J57" s="1077"/>
      <c r="K57" s="1085"/>
      <c r="L57" s="1085"/>
      <c r="M57" s="1085"/>
      <c r="N57" s="1085"/>
      <c r="O57" s="1085"/>
      <c r="P57" s="1085"/>
      <c r="Q57" s="1085"/>
      <c r="R57" s="1077"/>
      <c r="S57" s="228"/>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30"/>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row>
    <row r="58" spans="1:82" s="232" customFormat="1" ht="41.25" customHeight="1" x14ac:dyDescent="0.25">
      <c r="A58" s="1085"/>
      <c r="B58" s="1085"/>
      <c r="C58" s="1085"/>
      <c r="D58" s="1085"/>
      <c r="E58" s="1085"/>
      <c r="F58" s="1072"/>
      <c r="G58" s="106" t="s">
        <v>1189</v>
      </c>
      <c r="H58" s="105" t="s">
        <v>1215</v>
      </c>
      <c r="I58" s="233">
        <v>2</v>
      </c>
      <c r="J58" s="1077"/>
      <c r="K58" s="1085"/>
      <c r="L58" s="1085"/>
      <c r="M58" s="1085"/>
      <c r="N58" s="1085"/>
      <c r="O58" s="1085"/>
      <c r="P58" s="1085"/>
      <c r="Q58" s="1085"/>
      <c r="R58" s="1077"/>
      <c r="S58" s="228"/>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30"/>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row>
    <row r="59" spans="1:82" s="232" customFormat="1" ht="39.75" customHeight="1" x14ac:dyDescent="0.25">
      <c r="A59" s="1085"/>
      <c r="B59" s="1085"/>
      <c r="C59" s="1085"/>
      <c r="D59" s="1085"/>
      <c r="E59" s="1085"/>
      <c r="F59" s="1072"/>
      <c r="G59" s="106" t="s">
        <v>1216</v>
      </c>
      <c r="H59" s="105" t="s">
        <v>1217</v>
      </c>
      <c r="I59" s="106">
        <v>6</v>
      </c>
      <c r="J59" s="1077"/>
      <c r="K59" s="1085"/>
      <c r="L59" s="1085"/>
      <c r="M59" s="1085"/>
      <c r="N59" s="1085"/>
      <c r="O59" s="1085"/>
      <c r="P59" s="1085"/>
      <c r="Q59" s="1085"/>
      <c r="R59" s="1077"/>
      <c r="S59" s="228"/>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30"/>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row>
    <row r="60" spans="1:82" s="232" customFormat="1" ht="67.5" customHeight="1" x14ac:dyDescent="0.25">
      <c r="A60" s="1085"/>
      <c r="B60" s="1085"/>
      <c r="C60" s="1085"/>
      <c r="D60" s="1085"/>
      <c r="E60" s="1085"/>
      <c r="F60" s="1072"/>
      <c r="G60" s="1010" t="s">
        <v>1218</v>
      </c>
      <c r="H60" s="105" t="s">
        <v>1219</v>
      </c>
      <c r="I60" s="106">
        <v>75</v>
      </c>
      <c r="J60" s="1077"/>
      <c r="K60" s="1085"/>
      <c r="L60" s="1085"/>
      <c r="M60" s="1085"/>
      <c r="N60" s="1085"/>
      <c r="O60" s="1085"/>
      <c r="P60" s="1085"/>
      <c r="Q60" s="1085"/>
      <c r="R60" s="1077"/>
      <c r="S60" s="228"/>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30"/>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row>
    <row r="61" spans="1:82" s="232" customFormat="1" ht="63" customHeight="1" x14ac:dyDescent="0.25">
      <c r="A61" s="1085"/>
      <c r="B61" s="1085"/>
      <c r="C61" s="1085"/>
      <c r="D61" s="1085"/>
      <c r="E61" s="1085"/>
      <c r="F61" s="1072"/>
      <c r="G61" s="1012"/>
      <c r="H61" s="105" t="s">
        <v>1220</v>
      </c>
      <c r="I61" s="106">
        <v>3000</v>
      </c>
      <c r="J61" s="1077"/>
      <c r="K61" s="1085"/>
      <c r="L61" s="1085"/>
      <c r="M61" s="1085"/>
      <c r="N61" s="1085"/>
      <c r="O61" s="1085"/>
      <c r="P61" s="1085"/>
      <c r="Q61" s="1085"/>
      <c r="R61" s="1077"/>
      <c r="S61" s="228"/>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30"/>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row>
    <row r="62" spans="1:82" s="232" customFormat="1" ht="37.5" customHeight="1" x14ac:dyDescent="0.25">
      <c r="A62" s="1085"/>
      <c r="B62" s="1085"/>
      <c r="C62" s="1085"/>
      <c r="D62" s="1085"/>
      <c r="E62" s="1085"/>
      <c r="F62" s="1072"/>
      <c r="G62" s="1010" t="s">
        <v>1192</v>
      </c>
      <c r="H62" s="105" t="s">
        <v>1221</v>
      </c>
      <c r="I62" s="106">
        <v>1</v>
      </c>
      <c r="J62" s="1077"/>
      <c r="K62" s="1085"/>
      <c r="L62" s="1085"/>
      <c r="M62" s="1085"/>
      <c r="N62" s="1085"/>
      <c r="O62" s="1085"/>
      <c r="P62" s="1085"/>
      <c r="Q62" s="1085"/>
      <c r="R62" s="1077"/>
      <c r="S62" s="228"/>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30"/>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row>
    <row r="63" spans="1:82" s="232" customFormat="1" ht="29.25" customHeight="1" x14ac:dyDescent="0.25">
      <c r="A63" s="1085"/>
      <c r="B63" s="1085"/>
      <c r="C63" s="1085"/>
      <c r="D63" s="1085"/>
      <c r="E63" s="1085"/>
      <c r="F63" s="1072"/>
      <c r="G63" s="1012"/>
      <c r="H63" s="105" t="s">
        <v>1222</v>
      </c>
      <c r="I63" s="106">
        <v>6</v>
      </c>
      <c r="J63" s="1077"/>
      <c r="K63" s="1085"/>
      <c r="L63" s="1085"/>
      <c r="M63" s="1085"/>
      <c r="N63" s="1085"/>
      <c r="O63" s="1085"/>
      <c r="P63" s="1085"/>
      <c r="Q63" s="1085"/>
      <c r="R63" s="1077"/>
      <c r="S63" s="228"/>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30"/>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row>
    <row r="64" spans="1:82" s="232" customFormat="1" ht="40.5" customHeight="1" x14ac:dyDescent="0.25">
      <c r="A64" s="1085"/>
      <c r="B64" s="1085"/>
      <c r="C64" s="1085"/>
      <c r="D64" s="1085"/>
      <c r="E64" s="1085"/>
      <c r="F64" s="1072"/>
      <c r="G64" s="1010" t="s">
        <v>1223</v>
      </c>
      <c r="H64" s="105" t="s">
        <v>1224</v>
      </c>
      <c r="I64" s="106">
        <v>8</v>
      </c>
      <c r="J64" s="1077"/>
      <c r="K64" s="1085"/>
      <c r="L64" s="1085"/>
      <c r="M64" s="1085"/>
      <c r="N64" s="1085"/>
      <c r="O64" s="1085"/>
      <c r="P64" s="1085"/>
      <c r="Q64" s="1085"/>
      <c r="R64" s="1077"/>
      <c r="S64" s="228"/>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30"/>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c r="BX64" s="231"/>
      <c r="BY64" s="231"/>
      <c r="BZ64" s="231"/>
      <c r="CA64" s="231"/>
      <c r="CB64" s="231"/>
      <c r="CC64" s="231"/>
      <c r="CD64" s="231"/>
    </row>
    <row r="65" spans="1:82" s="232" customFormat="1" ht="45" customHeight="1" x14ac:dyDescent="0.25">
      <c r="A65" s="1085"/>
      <c r="B65" s="1085"/>
      <c r="C65" s="1085"/>
      <c r="D65" s="1085"/>
      <c r="E65" s="1085"/>
      <c r="F65" s="1072"/>
      <c r="G65" s="1011"/>
      <c r="H65" s="105" t="s">
        <v>1225</v>
      </c>
      <c r="I65" s="106">
        <v>4</v>
      </c>
      <c r="J65" s="1077"/>
      <c r="K65" s="1085"/>
      <c r="L65" s="1085"/>
      <c r="M65" s="1085"/>
      <c r="N65" s="1085"/>
      <c r="O65" s="1085"/>
      <c r="P65" s="1085"/>
      <c r="Q65" s="1085"/>
      <c r="R65" s="1077"/>
      <c r="S65" s="228"/>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30"/>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row>
    <row r="66" spans="1:82" s="232" customFormat="1" ht="32.25" customHeight="1" x14ac:dyDescent="0.25">
      <c r="A66" s="1085"/>
      <c r="B66" s="1085"/>
      <c r="C66" s="1085"/>
      <c r="D66" s="1085"/>
      <c r="E66" s="1085"/>
      <c r="F66" s="1073"/>
      <c r="G66" s="94"/>
      <c r="H66" s="105" t="s">
        <v>1226</v>
      </c>
      <c r="I66" s="234" t="s">
        <v>611</v>
      </c>
      <c r="J66" s="1077"/>
      <c r="K66" s="1085"/>
      <c r="L66" s="1085"/>
      <c r="M66" s="1085"/>
      <c r="N66" s="1085"/>
      <c r="O66" s="1085"/>
      <c r="P66" s="1085"/>
      <c r="Q66" s="1085"/>
      <c r="R66" s="1077"/>
      <c r="S66" s="228"/>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30"/>
      <c r="AZ66" s="231"/>
      <c r="BA66" s="231"/>
      <c r="BB66" s="231"/>
      <c r="BC66" s="231"/>
      <c r="BD66" s="231"/>
      <c r="BE66" s="231"/>
      <c r="BF66" s="231"/>
      <c r="BG66" s="231"/>
      <c r="BH66" s="231"/>
      <c r="BI66" s="231"/>
      <c r="BJ66" s="231"/>
      <c r="BK66" s="231"/>
      <c r="BL66" s="231"/>
      <c r="BM66" s="231"/>
      <c r="BN66" s="231"/>
      <c r="BO66" s="231"/>
      <c r="BP66" s="231"/>
      <c r="BQ66" s="231"/>
      <c r="BR66" s="231"/>
      <c r="BS66" s="231"/>
      <c r="BT66" s="231"/>
      <c r="BU66" s="231"/>
      <c r="BV66" s="231"/>
      <c r="BW66" s="231"/>
      <c r="BX66" s="231"/>
      <c r="BY66" s="231"/>
      <c r="BZ66" s="231"/>
      <c r="CA66" s="231"/>
      <c r="CB66" s="231"/>
      <c r="CC66" s="231"/>
      <c r="CD66" s="231"/>
    </row>
    <row r="67" spans="1:82" s="232" customFormat="1" ht="30" x14ac:dyDescent="0.25">
      <c r="A67" s="1085">
        <v>23</v>
      </c>
      <c r="B67" s="1085">
        <v>6</v>
      </c>
      <c r="C67" s="1085">
        <v>1</v>
      </c>
      <c r="D67" s="1085">
        <v>6</v>
      </c>
      <c r="E67" s="1077" t="s">
        <v>1227</v>
      </c>
      <c r="F67" s="1077" t="s">
        <v>1228</v>
      </c>
      <c r="G67" s="1085" t="s">
        <v>1229</v>
      </c>
      <c r="H67" s="105" t="s">
        <v>633</v>
      </c>
      <c r="I67" s="234" t="s">
        <v>39</v>
      </c>
      <c r="J67" s="1085" t="s">
        <v>1230</v>
      </c>
      <c r="K67" s="1085"/>
      <c r="L67" s="1085" t="s">
        <v>124</v>
      </c>
      <c r="M67" s="1085"/>
      <c r="N67" s="1200">
        <v>77560.320000000007</v>
      </c>
      <c r="O67" s="1085"/>
      <c r="P67" s="1200">
        <v>61319.62</v>
      </c>
      <c r="Q67" s="1077" t="s">
        <v>1231</v>
      </c>
      <c r="R67" s="1077" t="s">
        <v>1232</v>
      </c>
      <c r="S67" s="228"/>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30"/>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231"/>
      <c r="BV67" s="231"/>
      <c r="BW67" s="231"/>
      <c r="BX67" s="231"/>
      <c r="BY67" s="231"/>
      <c r="BZ67" s="231"/>
      <c r="CA67" s="231"/>
      <c r="CB67" s="231"/>
      <c r="CC67" s="231"/>
      <c r="CD67" s="231"/>
    </row>
    <row r="68" spans="1:82" s="232" customFormat="1" ht="45" x14ac:dyDescent="0.25">
      <c r="A68" s="1085"/>
      <c r="B68" s="1085"/>
      <c r="C68" s="1085"/>
      <c r="D68" s="1085"/>
      <c r="E68" s="1077"/>
      <c r="F68" s="1085"/>
      <c r="G68" s="1085"/>
      <c r="H68" s="105" t="s">
        <v>1186</v>
      </c>
      <c r="I68" s="234" t="s">
        <v>1233</v>
      </c>
      <c r="J68" s="1085"/>
      <c r="K68" s="1085"/>
      <c r="L68" s="1085"/>
      <c r="M68" s="1085"/>
      <c r="N68" s="1200"/>
      <c r="O68" s="1085"/>
      <c r="P68" s="1200"/>
      <c r="Q68" s="1077"/>
      <c r="R68" s="1077"/>
      <c r="S68" s="228"/>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30"/>
      <c r="AZ68" s="231"/>
      <c r="BA68" s="231"/>
      <c r="BB68" s="231"/>
      <c r="BC68" s="231"/>
      <c r="BD68" s="231"/>
      <c r="BE68" s="231"/>
      <c r="BF68" s="231"/>
      <c r="BG68" s="231"/>
      <c r="BH68" s="231"/>
      <c r="BI68" s="231"/>
      <c r="BJ68" s="231"/>
      <c r="BK68" s="231"/>
      <c r="BL68" s="231"/>
      <c r="BM68" s="231"/>
      <c r="BN68" s="231"/>
      <c r="BO68" s="231"/>
      <c r="BP68" s="231"/>
      <c r="BQ68" s="231"/>
      <c r="BR68" s="231"/>
      <c r="BS68" s="231"/>
      <c r="BT68" s="231"/>
      <c r="BU68" s="231"/>
      <c r="BV68" s="231"/>
      <c r="BW68" s="231"/>
      <c r="BX68" s="231"/>
      <c r="BY68" s="231"/>
      <c r="BZ68" s="231"/>
      <c r="CA68" s="231"/>
      <c r="CB68" s="231"/>
      <c r="CC68" s="231"/>
      <c r="CD68" s="231"/>
    </row>
    <row r="69" spans="1:82" s="232" customFormat="1" ht="60" x14ac:dyDescent="0.25">
      <c r="A69" s="1085"/>
      <c r="B69" s="1085"/>
      <c r="C69" s="1085"/>
      <c r="D69" s="1085"/>
      <c r="E69" s="1077"/>
      <c r="F69" s="1085"/>
      <c r="G69" s="106" t="s">
        <v>1189</v>
      </c>
      <c r="H69" s="105" t="s">
        <v>1190</v>
      </c>
      <c r="I69" s="234" t="s">
        <v>956</v>
      </c>
      <c r="J69" s="1085"/>
      <c r="K69" s="1085"/>
      <c r="L69" s="1085"/>
      <c r="M69" s="1085"/>
      <c r="N69" s="1200"/>
      <c r="O69" s="1085"/>
      <c r="P69" s="1200"/>
      <c r="Q69" s="1077"/>
      <c r="R69" s="1077"/>
      <c r="S69" s="228"/>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30"/>
      <c r="AZ69" s="231"/>
      <c r="BA69" s="231"/>
      <c r="BB69" s="231"/>
      <c r="BC69" s="231"/>
      <c r="BD69" s="231"/>
      <c r="BE69" s="231"/>
      <c r="BF69" s="231"/>
      <c r="BG69" s="231"/>
      <c r="BH69" s="231"/>
      <c r="BI69" s="231"/>
      <c r="BJ69" s="231"/>
      <c r="BK69" s="231"/>
      <c r="BL69" s="231"/>
      <c r="BM69" s="231"/>
      <c r="BN69" s="231"/>
      <c r="BO69" s="231"/>
      <c r="BP69" s="231"/>
      <c r="BQ69" s="231"/>
      <c r="BR69" s="231"/>
      <c r="BS69" s="231"/>
      <c r="BT69" s="231"/>
      <c r="BU69" s="231"/>
      <c r="BV69" s="231"/>
      <c r="BW69" s="231"/>
      <c r="BX69" s="231"/>
      <c r="BY69" s="231"/>
      <c r="BZ69" s="231"/>
      <c r="CA69" s="231"/>
      <c r="CB69" s="231"/>
      <c r="CC69" s="231"/>
      <c r="CD69" s="231"/>
    </row>
    <row r="70" spans="1:82" s="232" customFormat="1" ht="40.5" customHeight="1" x14ac:dyDescent="0.25">
      <c r="A70" s="1085"/>
      <c r="B70" s="1085"/>
      <c r="C70" s="1085"/>
      <c r="D70" s="1085"/>
      <c r="E70" s="1077"/>
      <c r="F70" s="1085"/>
      <c r="G70" s="1010" t="s">
        <v>1216</v>
      </c>
      <c r="H70" s="1071" t="s">
        <v>1234</v>
      </c>
      <c r="I70" s="1198" t="s">
        <v>1235</v>
      </c>
      <c r="J70" s="1085"/>
      <c r="K70" s="1085"/>
      <c r="L70" s="1085"/>
      <c r="M70" s="1085"/>
      <c r="N70" s="1200"/>
      <c r="O70" s="1085"/>
      <c r="P70" s="1200"/>
      <c r="Q70" s="1077"/>
      <c r="R70" s="1077"/>
      <c r="S70" s="228"/>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30"/>
      <c r="AZ70" s="231"/>
      <c r="BA70" s="231"/>
      <c r="BB70" s="231"/>
      <c r="BC70" s="231"/>
      <c r="BD70" s="231"/>
      <c r="BE70" s="231"/>
      <c r="BF70" s="231"/>
      <c r="BG70" s="231"/>
      <c r="BH70" s="231"/>
      <c r="BI70" s="231"/>
      <c r="BJ70" s="231"/>
      <c r="BK70" s="231"/>
      <c r="BL70" s="231"/>
      <c r="BM70" s="231"/>
      <c r="BN70" s="231"/>
      <c r="BO70" s="231"/>
      <c r="BP70" s="231"/>
      <c r="BQ70" s="231"/>
      <c r="BR70" s="231"/>
      <c r="BS70" s="231"/>
      <c r="BT70" s="231"/>
      <c r="BU70" s="231"/>
      <c r="BV70" s="231"/>
      <c r="BW70" s="231"/>
      <c r="BX70" s="231"/>
      <c r="BY70" s="231"/>
      <c r="BZ70" s="231"/>
      <c r="CA70" s="231"/>
      <c r="CB70" s="231"/>
      <c r="CC70" s="231"/>
      <c r="CD70" s="231"/>
    </row>
    <row r="71" spans="1:82" s="232" customFormat="1" x14ac:dyDescent="0.25">
      <c r="A71" s="1085"/>
      <c r="B71" s="1085"/>
      <c r="C71" s="1085"/>
      <c r="D71" s="1085"/>
      <c r="E71" s="1077"/>
      <c r="F71" s="1085"/>
      <c r="G71" s="1012"/>
      <c r="H71" s="1073"/>
      <c r="I71" s="1199"/>
      <c r="J71" s="1085"/>
      <c r="K71" s="1085"/>
      <c r="L71" s="1085"/>
      <c r="M71" s="1085"/>
      <c r="N71" s="1200"/>
      <c r="O71" s="1085"/>
      <c r="P71" s="1200"/>
      <c r="Q71" s="1077"/>
      <c r="R71" s="1077"/>
      <c r="S71" s="228"/>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30"/>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1"/>
      <c r="BZ71" s="231"/>
      <c r="CA71" s="231"/>
      <c r="CB71" s="231"/>
      <c r="CC71" s="231"/>
      <c r="CD71" s="231"/>
    </row>
    <row r="72" spans="1:82" s="232" customFormat="1" ht="60" x14ac:dyDescent="0.25">
      <c r="A72" s="1085"/>
      <c r="B72" s="1085"/>
      <c r="C72" s="1085"/>
      <c r="D72" s="1085"/>
      <c r="E72" s="1077"/>
      <c r="F72" s="1085"/>
      <c r="G72" s="1077" t="s">
        <v>1236</v>
      </c>
      <c r="H72" s="105" t="s">
        <v>1219</v>
      </c>
      <c r="I72" s="234" t="s">
        <v>1237</v>
      </c>
      <c r="J72" s="1085"/>
      <c r="K72" s="1085"/>
      <c r="L72" s="1085"/>
      <c r="M72" s="1085"/>
      <c r="N72" s="1200"/>
      <c r="O72" s="1085"/>
      <c r="P72" s="1200"/>
      <c r="Q72" s="1077"/>
      <c r="R72" s="1077"/>
      <c r="S72" s="228"/>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30"/>
      <c r="AZ72" s="231"/>
      <c r="BA72" s="231"/>
      <c r="BB72" s="231"/>
      <c r="BC72" s="231"/>
      <c r="BD72" s="231"/>
      <c r="BE72" s="231"/>
      <c r="BF72" s="231"/>
      <c r="BG72" s="231"/>
      <c r="BH72" s="231"/>
      <c r="BI72" s="231"/>
      <c r="BJ72" s="231"/>
      <c r="BK72" s="231"/>
      <c r="BL72" s="231"/>
      <c r="BM72" s="231"/>
      <c r="BN72" s="231"/>
      <c r="BO72" s="231"/>
      <c r="BP72" s="231"/>
      <c r="BQ72" s="231"/>
      <c r="BR72" s="231"/>
      <c r="BS72" s="231"/>
      <c r="BT72" s="231"/>
      <c r="BU72" s="231"/>
      <c r="BV72" s="231"/>
      <c r="BW72" s="231"/>
      <c r="BX72" s="231"/>
      <c r="BY72" s="231"/>
      <c r="BZ72" s="231"/>
      <c r="CA72" s="231"/>
      <c r="CB72" s="231"/>
      <c r="CC72" s="231"/>
      <c r="CD72" s="231"/>
    </row>
    <row r="73" spans="1:82" s="232" customFormat="1" ht="75" x14ac:dyDescent="0.25">
      <c r="A73" s="1085"/>
      <c r="B73" s="1085"/>
      <c r="C73" s="1085"/>
      <c r="D73" s="1085"/>
      <c r="E73" s="1077"/>
      <c r="F73" s="1085"/>
      <c r="G73" s="1077"/>
      <c r="H73" s="105" t="s">
        <v>1220</v>
      </c>
      <c r="I73" s="234" t="s">
        <v>1238</v>
      </c>
      <c r="J73" s="1085"/>
      <c r="K73" s="1085"/>
      <c r="L73" s="1085"/>
      <c r="M73" s="1085"/>
      <c r="N73" s="1200"/>
      <c r="O73" s="1085"/>
      <c r="P73" s="1200"/>
      <c r="Q73" s="1077"/>
      <c r="R73" s="1077"/>
      <c r="S73" s="228"/>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30"/>
      <c r="AZ73" s="231"/>
      <c r="BA73" s="231"/>
      <c r="BB73" s="231"/>
      <c r="BC73" s="231"/>
      <c r="BD73" s="231"/>
      <c r="BE73" s="231"/>
      <c r="BF73" s="231"/>
      <c r="BG73" s="231"/>
      <c r="BH73" s="231"/>
      <c r="BI73" s="231"/>
      <c r="BJ73" s="231"/>
      <c r="BK73" s="231"/>
      <c r="BL73" s="231"/>
      <c r="BM73" s="231"/>
      <c r="BN73" s="231"/>
      <c r="BO73" s="231"/>
      <c r="BP73" s="231"/>
      <c r="BQ73" s="231"/>
      <c r="BR73" s="231"/>
      <c r="BS73" s="231"/>
      <c r="BT73" s="231"/>
      <c r="BU73" s="231"/>
      <c r="BV73" s="231"/>
      <c r="BW73" s="231"/>
      <c r="BX73" s="231"/>
      <c r="BY73" s="231"/>
      <c r="BZ73" s="231"/>
      <c r="CA73" s="231"/>
      <c r="CB73" s="231"/>
      <c r="CC73" s="231"/>
      <c r="CD73" s="231"/>
    </row>
    <row r="74" spans="1:82" s="232" customFormat="1" ht="30" x14ac:dyDescent="0.25">
      <c r="A74" s="1085"/>
      <c r="B74" s="1085"/>
      <c r="C74" s="1085"/>
      <c r="D74" s="1085"/>
      <c r="E74" s="1077"/>
      <c r="F74" s="1085"/>
      <c r="G74" s="1085" t="s">
        <v>1192</v>
      </c>
      <c r="H74" s="105" t="s">
        <v>1221</v>
      </c>
      <c r="I74" s="234" t="s">
        <v>956</v>
      </c>
      <c r="J74" s="1085"/>
      <c r="K74" s="1085"/>
      <c r="L74" s="1085"/>
      <c r="M74" s="1085"/>
      <c r="N74" s="1200"/>
      <c r="O74" s="1085"/>
      <c r="P74" s="1200"/>
      <c r="Q74" s="1077"/>
      <c r="R74" s="1077"/>
      <c r="S74" s="228"/>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30"/>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row>
    <row r="75" spans="1:82" s="232" customFormat="1" x14ac:dyDescent="0.25">
      <c r="A75" s="1085"/>
      <c r="B75" s="1085"/>
      <c r="C75" s="1085"/>
      <c r="D75" s="1085"/>
      <c r="E75" s="1077"/>
      <c r="F75" s="1085"/>
      <c r="G75" s="1085"/>
      <c r="H75" s="1077" t="s">
        <v>1222</v>
      </c>
      <c r="I75" s="1201" t="s">
        <v>1239</v>
      </c>
      <c r="J75" s="1085"/>
      <c r="K75" s="1085"/>
      <c r="L75" s="1085"/>
      <c r="M75" s="1085"/>
      <c r="N75" s="1200"/>
      <c r="O75" s="1085"/>
      <c r="P75" s="1200"/>
      <c r="Q75" s="1077"/>
      <c r="R75" s="1077"/>
      <c r="S75" s="228"/>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30"/>
      <c r="AZ75" s="231"/>
      <c r="BA75" s="231"/>
      <c r="BB75" s="231"/>
      <c r="BC75" s="231"/>
      <c r="BD75" s="231"/>
      <c r="BE75" s="231"/>
      <c r="BF75" s="231"/>
      <c r="BG75" s="231"/>
      <c r="BH75" s="231"/>
      <c r="BI75" s="231"/>
      <c r="BJ75" s="231"/>
      <c r="BK75" s="231"/>
      <c r="BL75" s="231"/>
      <c r="BM75" s="231"/>
      <c r="BN75" s="231"/>
      <c r="BO75" s="231"/>
      <c r="BP75" s="231"/>
      <c r="BQ75" s="231"/>
      <c r="BR75" s="231"/>
      <c r="BS75" s="231"/>
      <c r="BT75" s="231"/>
      <c r="BU75" s="231"/>
      <c r="BV75" s="231"/>
      <c r="BW75" s="231"/>
      <c r="BX75" s="231"/>
      <c r="BY75" s="231"/>
      <c r="BZ75" s="231"/>
      <c r="CA75" s="231"/>
      <c r="CB75" s="231"/>
      <c r="CC75" s="231"/>
      <c r="CD75" s="231"/>
    </row>
    <row r="76" spans="1:82" s="232" customFormat="1" x14ac:dyDescent="0.25">
      <c r="A76" s="1085"/>
      <c r="B76" s="1085"/>
      <c r="C76" s="1085"/>
      <c r="D76" s="1085"/>
      <c r="E76" s="1077"/>
      <c r="F76" s="1085"/>
      <c r="G76" s="1085"/>
      <c r="H76" s="1077"/>
      <c r="I76" s="1201"/>
      <c r="J76" s="1085"/>
      <c r="K76" s="1085"/>
      <c r="L76" s="1085"/>
      <c r="M76" s="1085"/>
      <c r="N76" s="1200"/>
      <c r="O76" s="1085"/>
      <c r="P76" s="1200"/>
      <c r="Q76" s="1077"/>
      <c r="R76" s="1077"/>
      <c r="S76" s="228"/>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30"/>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c r="CA76" s="231"/>
      <c r="CB76" s="231"/>
      <c r="CC76" s="231"/>
      <c r="CD76" s="231"/>
    </row>
    <row r="77" spans="1:82" s="232" customFormat="1" x14ac:dyDescent="0.25">
      <c r="A77" s="1085"/>
      <c r="B77" s="1085"/>
      <c r="C77" s="1085"/>
      <c r="D77" s="1085"/>
      <c r="E77" s="1077"/>
      <c r="F77" s="1085"/>
      <c r="G77" s="1085"/>
      <c r="H77" s="1077"/>
      <c r="I77" s="1201"/>
      <c r="J77" s="1085"/>
      <c r="K77" s="1085"/>
      <c r="L77" s="1085"/>
      <c r="M77" s="1085"/>
      <c r="N77" s="1200"/>
      <c r="O77" s="1085"/>
      <c r="P77" s="1200"/>
      <c r="Q77" s="1077"/>
      <c r="R77" s="1077"/>
      <c r="S77" s="228"/>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30"/>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c r="CA77" s="231"/>
      <c r="CB77" s="231"/>
      <c r="CC77" s="231"/>
      <c r="CD77" s="231"/>
    </row>
    <row r="78" spans="1:82" s="13" customFormat="1" ht="48.75" customHeight="1" x14ac:dyDescent="0.25">
      <c r="A78" s="958">
        <v>24</v>
      </c>
      <c r="B78" s="969">
        <v>1</v>
      </c>
      <c r="C78" s="969">
        <v>1</v>
      </c>
      <c r="D78" s="969">
        <v>6</v>
      </c>
      <c r="E78" s="969" t="s">
        <v>1240</v>
      </c>
      <c r="F78" s="969" t="s">
        <v>1241</v>
      </c>
      <c r="G78" s="969" t="s">
        <v>400</v>
      </c>
      <c r="H78" s="72" t="s">
        <v>465</v>
      </c>
      <c r="I78" s="11">
        <v>1</v>
      </c>
      <c r="J78" s="969" t="s">
        <v>1242</v>
      </c>
      <c r="K78" s="969"/>
      <c r="L78" s="969" t="s">
        <v>124</v>
      </c>
      <c r="M78" s="969"/>
      <c r="N78" s="1187">
        <v>53937</v>
      </c>
      <c r="O78" s="969"/>
      <c r="P78" s="1187">
        <v>53937</v>
      </c>
      <c r="Q78" s="969" t="s">
        <v>1114</v>
      </c>
      <c r="R78" s="969" t="s">
        <v>1243</v>
      </c>
      <c r="S78" s="218"/>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row>
    <row r="79" spans="1:82" s="13" customFormat="1" ht="56.25" customHeight="1" x14ac:dyDescent="0.25">
      <c r="A79" s="1059"/>
      <c r="B79" s="971"/>
      <c r="C79" s="971"/>
      <c r="D79" s="971"/>
      <c r="E79" s="971"/>
      <c r="F79" s="971"/>
      <c r="G79" s="971"/>
      <c r="H79" s="72" t="s">
        <v>1116</v>
      </c>
      <c r="I79" s="11">
        <v>150</v>
      </c>
      <c r="J79" s="971"/>
      <c r="K79" s="971"/>
      <c r="L79" s="971"/>
      <c r="M79" s="971"/>
      <c r="N79" s="1189"/>
      <c r="O79" s="971"/>
      <c r="P79" s="1189"/>
      <c r="Q79" s="971"/>
      <c r="R79" s="971"/>
      <c r="S79" s="218"/>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row>
    <row r="80" spans="1:82" s="232" customFormat="1" ht="32.25" customHeight="1" x14ac:dyDescent="0.25">
      <c r="A80" s="1010">
        <v>25</v>
      </c>
      <c r="B80" s="1071">
        <v>1</v>
      </c>
      <c r="C80" s="1010">
        <v>5</v>
      </c>
      <c r="D80" s="1010">
        <v>4</v>
      </c>
      <c r="E80" s="1071" t="s">
        <v>1244</v>
      </c>
      <c r="F80" s="1071" t="s">
        <v>1245</v>
      </c>
      <c r="G80" s="1010" t="s">
        <v>400</v>
      </c>
      <c r="H80" s="105" t="s">
        <v>465</v>
      </c>
      <c r="I80" s="106">
        <v>1</v>
      </c>
      <c r="J80" s="1071" t="s">
        <v>1246</v>
      </c>
      <c r="K80" s="1010"/>
      <c r="L80" s="1071" t="s">
        <v>124</v>
      </c>
      <c r="M80" s="1010"/>
      <c r="N80" s="1027">
        <v>39986</v>
      </c>
      <c r="O80" s="1010"/>
      <c r="P80" s="1027">
        <v>39986</v>
      </c>
      <c r="Q80" s="1071" t="s">
        <v>1247</v>
      </c>
      <c r="R80" s="1071" t="s">
        <v>1248</v>
      </c>
      <c r="S80" s="228"/>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row>
    <row r="81" spans="1:51" s="232" customFormat="1" ht="58.5" customHeight="1" x14ac:dyDescent="0.25">
      <c r="A81" s="1012"/>
      <c r="B81" s="1073"/>
      <c r="C81" s="1012"/>
      <c r="D81" s="1012"/>
      <c r="E81" s="1073"/>
      <c r="F81" s="1073"/>
      <c r="G81" s="1012"/>
      <c r="H81" s="105" t="s">
        <v>1116</v>
      </c>
      <c r="I81" s="53" t="s">
        <v>1109</v>
      </c>
      <c r="J81" s="1073"/>
      <c r="K81" s="1012"/>
      <c r="L81" s="1073"/>
      <c r="M81" s="1012"/>
      <c r="N81" s="1029"/>
      <c r="O81" s="1012"/>
      <c r="P81" s="1029"/>
      <c r="Q81" s="1073"/>
      <c r="R81" s="1073"/>
      <c r="S81" s="228"/>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row>
    <row r="82" spans="1:51" s="13" customFormat="1" ht="35.25" customHeight="1" x14ac:dyDescent="0.25">
      <c r="A82" s="958">
        <v>26</v>
      </c>
      <c r="B82" s="969">
        <v>6</v>
      </c>
      <c r="C82" s="969">
        <v>1</v>
      </c>
      <c r="D82" s="969">
        <v>6</v>
      </c>
      <c r="E82" s="969" t="s">
        <v>1249</v>
      </c>
      <c r="F82" s="969" t="s">
        <v>1250</v>
      </c>
      <c r="G82" s="969" t="s">
        <v>1251</v>
      </c>
      <c r="H82" s="72" t="s">
        <v>461</v>
      </c>
      <c r="I82" s="11" t="s">
        <v>39</v>
      </c>
      <c r="J82" s="969" t="s">
        <v>1252</v>
      </c>
      <c r="K82" s="969"/>
      <c r="L82" s="969" t="s">
        <v>1253</v>
      </c>
      <c r="M82" s="969"/>
      <c r="N82" s="1195">
        <v>47125.1</v>
      </c>
      <c r="O82" s="969"/>
      <c r="P82" s="1195">
        <v>41993.36</v>
      </c>
      <c r="Q82" s="969" t="s">
        <v>1254</v>
      </c>
      <c r="R82" s="969" t="s">
        <v>1255</v>
      </c>
      <c r="S82" s="218"/>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row>
    <row r="83" spans="1:51" s="13" customFormat="1" ht="33" customHeight="1" x14ac:dyDescent="0.25">
      <c r="A83" s="959"/>
      <c r="B83" s="970"/>
      <c r="C83" s="970"/>
      <c r="D83" s="970"/>
      <c r="E83" s="970"/>
      <c r="F83" s="970"/>
      <c r="G83" s="970"/>
      <c r="H83" s="72" t="s">
        <v>1116</v>
      </c>
      <c r="I83" s="217" t="s">
        <v>1126</v>
      </c>
      <c r="J83" s="1194"/>
      <c r="K83" s="970"/>
      <c r="L83" s="970"/>
      <c r="M83" s="970"/>
      <c r="N83" s="1196"/>
      <c r="O83" s="970"/>
      <c r="P83" s="1196"/>
      <c r="Q83" s="970"/>
      <c r="R83" s="970"/>
      <c r="S83" s="218"/>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row>
    <row r="84" spans="1:51" s="13" customFormat="1" ht="29.25" customHeight="1" x14ac:dyDescent="0.25">
      <c r="A84" s="959"/>
      <c r="B84" s="970"/>
      <c r="C84" s="970"/>
      <c r="D84" s="970"/>
      <c r="E84" s="970"/>
      <c r="F84" s="970"/>
      <c r="G84" s="970"/>
      <c r="H84" s="72" t="s">
        <v>1256</v>
      </c>
      <c r="I84" s="217" t="s">
        <v>39</v>
      </c>
      <c r="J84" s="969" t="s">
        <v>1257</v>
      </c>
      <c r="K84" s="970"/>
      <c r="L84" s="970"/>
      <c r="M84" s="970"/>
      <c r="N84" s="1196"/>
      <c r="O84" s="970"/>
      <c r="P84" s="1196"/>
      <c r="Q84" s="970"/>
      <c r="R84" s="970"/>
      <c r="S84" s="218"/>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row>
    <row r="85" spans="1:51" s="13" customFormat="1" ht="87" customHeight="1" x14ac:dyDescent="0.25">
      <c r="A85" s="1059"/>
      <c r="B85" s="971"/>
      <c r="C85" s="971"/>
      <c r="D85" s="971"/>
      <c r="E85" s="971"/>
      <c r="F85" s="971"/>
      <c r="G85" s="971"/>
      <c r="H85" s="72" t="s">
        <v>1116</v>
      </c>
      <c r="I85" s="235">
        <v>150</v>
      </c>
      <c r="J85" s="971"/>
      <c r="K85" s="971"/>
      <c r="L85" s="971"/>
      <c r="M85" s="971"/>
      <c r="N85" s="1197"/>
      <c r="O85" s="971"/>
      <c r="P85" s="1197"/>
      <c r="Q85" s="971"/>
      <c r="R85" s="971"/>
      <c r="S85" s="218"/>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row>
    <row r="86" spans="1:51" s="13" customFormat="1" ht="35.25" customHeight="1" x14ac:dyDescent="0.25">
      <c r="A86" s="963">
        <v>27</v>
      </c>
      <c r="B86" s="964">
        <v>6</v>
      </c>
      <c r="C86" s="964">
        <v>1</v>
      </c>
      <c r="D86" s="964">
        <v>6</v>
      </c>
      <c r="E86" s="964" t="s">
        <v>1258</v>
      </c>
      <c r="F86" s="964" t="s">
        <v>1259</v>
      </c>
      <c r="G86" s="964" t="s">
        <v>400</v>
      </c>
      <c r="H86" s="72" t="s">
        <v>465</v>
      </c>
      <c r="I86" s="72">
        <v>1</v>
      </c>
      <c r="J86" s="964" t="s">
        <v>1260</v>
      </c>
      <c r="K86" s="964"/>
      <c r="L86" s="964" t="s">
        <v>1253</v>
      </c>
      <c r="M86" s="964"/>
      <c r="N86" s="1193">
        <v>36725</v>
      </c>
      <c r="O86" s="964"/>
      <c r="P86" s="1193">
        <v>36725</v>
      </c>
      <c r="Q86" s="964" t="s">
        <v>1124</v>
      </c>
      <c r="R86" s="964" t="s">
        <v>1125</v>
      </c>
      <c r="S86" s="218"/>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row>
    <row r="87" spans="1:51" s="13" customFormat="1" ht="52.5" customHeight="1" x14ac:dyDescent="0.25">
      <c r="A87" s="963"/>
      <c r="B87" s="964"/>
      <c r="C87" s="964"/>
      <c r="D87" s="964"/>
      <c r="E87" s="964"/>
      <c r="F87" s="964"/>
      <c r="G87" s="964"/>
      <c r="H87" s="50" t="s">
        <v>1116</v>
      </c>
      <c r="I87" s="100">
        <v>50</v>
      </c>
      <c r="J87" s="964"/>
      <c r="K87" s="964"/>
      <c r="L87" s="964"/>
      <c r="M87" s="964"/>
      <c r="N87" s="1193"/>
      <c r="O87" s="964"/>
      <c r="P87" s="1193"/>
      <c r="Q87" s="964"/>
      <c r="R87" s="964"/>
      <c r="S87" s="218"/>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row>
    <row r="88" spans="1:51" s="13" customFormat="1" x14ac:dyDescent="0.25">
      <c r="A88" s="958">
        <v>28</v>
      </c>
      <c r="B88" s="969">
        <v>1</v>
      </c>
      <c r="C88" s="969">
        <v>1</v>
      </c>
      <c r="D88" s="969">
        <v>9</v>
      </c>
      <c r="E88" s="969" t="s">
        <v>1261</v>
      </c>
      <c r="F88" s="969" t="s">
        <v>1262</v>
      </c>
      <c r="G88" s="969" t="s">
        <v>431</v>
      </c>
      <c r="H88" s="72" t="s">
        <v>499</v>
      </c>
      <c r="I88" s="11" t="s">
        <v>39</v>
      </c>
      <c r="J88" s="969" t="s">
        <v>1263</v>
      </c>
      <c r="K88" s="969"/>
      <c r="L88" s="969" t="s">
        <v>124</v>
      </c>
      <c r="M88" s="969"/>
      <c r="N88" s="1187">
        <v>94275.04</v>
      </c>
      <c r="O88" s="969"/>
      <c r="P88" s="1187">
        <v>81963.64</v>
      </c>
      <c r="Q88" s="969" t="s">
        <v>1264</v>
      </c>
      <c r="R88" s="969" t="s">
        <v>1265</v>
      </c>
      <c r="S88" s="218"/>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row>
    <row r="89" spans="1:51" s="13" customFormat="1" x14ac:dyDescent="0.25">
      <c r="A89" s="959"/>
      <c r="B89" s="970"/>
      <c r="C89" s="970"/>
      <c r="D89" s="970"/>
      <c r="E89" s="970"/>
      <c r="F89" s="970"/>
      <c r="G89" s="971"/>
      <c r="H89" s="72" t="s">
        <v>1116</v>
      </c>
      <c r="I89" s="11" t="s">
        <v>1266</v>
      </c>
      <c r="J89" s="970"/>
      <c r="K89" s="970"/>
      <c r="L89" s="970"/>
      <c r="M89" s="970"/>
      <c r="N89" s="1188"/>
      <c r="O89" s="970"/>
      <c r="P89" s="1188"/>
      <c r="Q89" s="970"/>
      <c r="R89" s="970"/>
      <c r="S89" s="218"/>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row>
    <row r="90" spans="1:51" s="13" customFormat="1" x14ac:dyDescent="0.25">
      <c r="A90" s="959"/>
      <c r="B90" s="970"/>
      <c r="C90" s="970"/>
      <c r="D90" s="970"/>
      <c r="E90" s="970"/>
      <c r="F90" s="970"/>
      <c r="G90" s="969" t="s">
        <v>1267</v>
      </c>
      <c r="H90" s="72" t="s">
        <v>1268</v>
      </c>
      <c r="I90" s="11" t="s">
        <v>1235</v>
      </c>
      <c r="J90" s="970"/>
      <c r="K90" s="970"/>
      <c r="L90" s="970"/>
      <c r="M90" s="970"/>
      <c r="N90" s="1188"/>
      <c r="O90" s="970"/>
      <c r="P90" s="1188"/>
      <c r="Q90" s="970"/>
      <c r="R90" s="970"/>
      <c r="S90" s="218"/>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row>
    <row r="91" spans="1:51" s="13" customFormat="1" ht="45" x14ac:dyDescent="0.25">
      <c r="A91" s="959"/>
      <c r="B91" s="970"/>
      <c r="C91" s="970"/>
      <c r="D91" s="970"/>
      <c r="E91" s="970"/>
      <c r="F91" s="970"/>
      <c r="G91" s="971"/>
      <c r="H91" s="72" t="s">
        <v>1186</v>
      </c>
      <c r="I91" s="11" t="s">
        <v>1269</v>
      </c>
      <c r="J91" s="970"/>
      <c r="K91" s="970"/>
      <c r="L91" s="970"/>
      <c r="M91" s="970"/>
      <c r="N91" s="1188"/>
      <c r="O91" s="970"/>
      <c r="P91" s="1188"/>
      <c r="Q91" s="970"/>
      <c r="R91" s="970"/>
      <c r="S91" s="218"/>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row>
    <row r="92" spans="1:51" s="13" customFormat="1" ht="45" x14ac:dyDescent="0.25">
      <c r="A92" s="959"/>
      <c r="B92" s="970"/>
      <c r="C92" s="970"/>
      <c r="D92" s="970"/>
      <c r="E92" s="970"/>
      <c r="F92" s="970"/>
      <c r="G92" s="73" t="s">
        <v>452</v>
      </c>
      <c r="H92" s="72" t="s">
        <v>1270</v>
      </c>
      <c r="I92" s="11" t="s">
        <v>894</v>
      </c>
      <c r="J92" s="970"/>
      <c r="K92" s="970"/>
      <c r="L92" s="970"/>
      <c r="M92" s="970"/>
      <c r="N92" s="1188"/>
      <c r="O92" s="970"/>
      <c r="P92" s="1188"/>
      <c r="Q92" s="970"/>
      <c r="R92" s="970"/>
      <c r="S92" s="218"/>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row>
    <row r="93" spans="1:51" s="13" customFormat="1" x14ac:dyDescent="0.25">
      <c r="A93" s="959"/>
      <c r="B93" s="970"/>
      <c r="C93" s="970"/>
      <c r="D93" s="970"/>
      <c r="E93" s="970"/>
      <c r="F93" s="970"/>
      <c r="G93" s="73" t="s">
        <v>1216</v>
      </c>
      <c r="H93" s="72" t="s">
        <v>1271</v>
      </c>
      <c r="I93" s="11">
        <v>1</v>
      </c>
      <c r="J93" s="970"/>
      <c r="K93" s="970"/>
      <c r="L93" s="970"/>
      <c r="M93" s="970"/>
      <c r="N93" s="1188"/>
      <c r="O93" s="970"/>
      <c r="P93" s="1188"/>
      <c r="Q93" s="970"/>
      <c r="R93" s="970"/>
      <c r="S93" s="218"/>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row>
    <row r="94" spans="1:51" s="13" customFormat="1" ht="45" x14ac:dyDescent="0.25">
      <c r="A94" s="959"/>
      <c r="B94" s="970"/>
      <c r="C94" s="970"/>
      <c r="D94" s="970"/>
      <c r="E94" s="970"/>
      <c r="F94" s="970"/>
      <c r="G94" s="969" t="s">
        <v>1272</v>
      </c>
      <c r="H94" s="72" t="s">
        <v>1273</v>
      </c>
      <c r="I94" s="11" t="s">
        <v>1274</v>
      </c>
      <c r="J94" s="970"/>
      <c r="K94" s="970"/>
      <c r="L94" s="970"/>
      <c r="M94" s="970"/>
      <c r="N94" s="1188"/>
      <c r="O94" s="970"/>
      <c r="P94" s="1188"/>
      <c r="Q94" s="970"/>
      <c r="R94" s="970"/>
      <c r="S94" s="218"/>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row>
    <row r="95" spans="1:51" s="13" customFormat="1" ht="75" x14ac:dyDescent="0.25">
      <c r="A95" s="959"/>
      <c r="B95" s="970"/>
      <c r="C95" s="970"/>
      <c r="D95" s="970"/>
      <c r="E95" s="970"/>
      <c r="F95" s="970"/>
      <c r="G95" s="970"/>
      <c r="H95" s="72" t="s">
        <v>1275</v>
      </c>
      <c r="I95" s="11" t="s">
        <v>1276</v>
      </c>
      <c r="J95" s="970"/>
      <c r="K95" s="970"/>
      <c r="L95" s="970"/>
      <c r="M95" s="970"/>
      <c r="N95" s="1188"/>
      <c r="O95" s="970"/>
      <c r="P95" s="1188"/>
      <c r="Q95" s="970"/>
      <c r="R95" s="970"/>
      <c r="S95" s="218"/>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row>
    <row r="96" spans="1:51" s="13" customFormat="1" x14ac:dyDescent="0.25">
      <c r="A96" s="959"/>
      <c r="B96" s="970"/>
      <c r="C96" s="970"/>
      <c r="D96" s="970"/>
      <c r="E96" s="970"/>
      <c r="F96" s="970"/>
      <c r="G96" s="969" t="s">
        <v>1192</v>
      </c>
      <c r="H96" s="72" t="s">
        <v>652</v>
      </c>
      <c r="I96" s="11" t="s">
        <v>1235</v>
      </c>
      <c r="J96" s="970"/>
      <c r="K96" s="970"/>
      <c r="L96" s="970"/>
      <c r="M96" s="970"/>
      <c r="N96" s="1188"/>
      <c r="O96" s="970"/>
      <c r="P96" s="1188"/>
      <c r="Q96" s="970"/>
      <c r="R96" s="970"/>
      <c r="S96" s="218"/>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row>
    <row r="97" spans="1:127" s="13" customFormat="1" ht="45" x14ac:dyDescent="0.25">
      <c r="A97" s="1059"/>
      <c r="B97" s="971"/>
      <c r="C97" s="971"/>
      <c r="D97" s="971"/>
      <c r="E97" s="971"/>
      <c r="F97" s="971"/>
      <c r="G97" s="971"/>
      <c r="H97" s="72" t="s">
        <v>1277</v>
      </c>
      <c r="I97" s="11" t="s">
        <v>1278</v>
      </c>
      <c r="J97" s="971"/>
      <c r="K97" s="971"/>
      <c r="L97" s="971"/>
      <c r="M97" s="971"/>
      <c r="N97" s="1189"/>
      <c r="O97" s="971"/>
      <c r="P97" s="1189"/>
      <c r="Q97" s="971"/>
      <c r="R97" s="971"/>
      <c r="S97" s="218"/>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row>
    <row r="98" spans="1:127" s="13" customFormat="1" ht="49.5" customHeight="1" x14ac:dyDescent="0.25">
      <c r="A98" s="963">
        <v>29</v>
      </c>
      <c r="B98" s="964">
        <v>6</v>
      </c>
      <c r="C98" s="964">
        <v>1</v>
      </c>
      <c r="D98" s="964">
        <v>6</v>
      </c>
      <c r="E98" s="964" t="s">
        <v>1279</v>
      </c>
      <c r="F98" s="964" t="s">
        <v>1280</v>
      </c>
      <c r="G98" s="969" t="s">
        <v>621</v>
      </c>
      <c r="H98" s="72" t="s">
        <v>461</v>
      </c>
      <c r="I98" s="11" t="s">
        <v>956</v>
      </c>
      <c r="J98" s="969" t="s">
        <v>1281</v>
      </c>
      <c r="K98" s="969"/>
      <c r="L98" s="969" t="s">
        <v>124</v>
      </c>
      <c r="M98" s="969"/>
      <c r="N98" s="1187">
        <v>61650.93</v>
      </c>
      <c r="O98" s="969"/>
      <c r="P98" s="1187">
        <v>52710.75</v>
      </c>
      <c r="Q98" s="964" t="s">
        <v>1282</v>
      </c>
      <c r="R98" s="969" t="s">
        <v>1283</v>
      </c>
      <c r="S98" s="218"/>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row>
    <row r="99" spans="1:127" s="13" customFormat="1" ht="42" customHeight="1" x14ac:dyDescent="0.25">
      <c r="A99" s="963"/>
      <c r="B99" s="964"/>
      <c r="C99" s="964"/>
      <c r="D99" s="964"/>
      <c r="E99" s="964"/>
      <c r="F99" s="964"/>
      <c r="G99" s="971"/>
      <c r="H99" s="72" t="s">
        <v>1116</v>
      </c>
      <c r="I99" s="11" t="s">
        <v>1284</v>
      </c>
      <c r="J99" s="970"/>
      <c r="K99" s="970"/>
      <c r="L99" s="970"/>
      <c r="M99" s="970"/>
      <c r="N99" s="1188"/>
      <c r="O99" s="970"/>
      <c r="P99" s="1188"/>
      <c r="Q99" s="964"/>
      <c r="R99" s="970"/>
      <c r="S99" s="218"/>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36"/>
    </row>
    <row r="100" spans="1:127" s="13" customFormat="1" ht="31.5" customHeight="1" x14ac:dyDescent="0.25">
      <c r="A100" s="963"/>
      <c r="B100" s="964"/>
      <c r="C100" s="964"/>
      <c r="D100" s="964"/>
      <c r="E100" s="964"/>
      <c r="F100" s="964"/>
      <c r="G100" s="969" t="s">
        <v>400</v>
      </c>
      <c r="H100" s="72" t="s">
        <v>465</v>
      </c>
      <c r="I100" s="11" t="s">
        <v>956</v>
      </c>
      <c r="J100" s="970"/>
      <c r="K100" s="970"/>
      <c r="L100" s="970"/>
      <c r="M100" s="970"/>
      <c r="N100" s="1188"/>
      <c r="O100" s="970"/>
      <c r="P100" s="1188"/>
      <c r="Q100" s="964"/>
      <c r="R100" s="970"/>
      <c r="S100" s="218"/>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37"/>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8"/>
      <c r="DT100" s="238"/>
      <c r="DU100" s="238"/>
      <c r="DV100" s="238"/>
      <c r="DW100" s="238"/>
    </row>
    <row r="101" spans="1:127" s="13" customFormat="1" ht="81" customHeight="1" x14ac:dyDescent="0.25">
      <c r="A101" s="963"/>
      <c r="B101" s="964"/>
      <c r="C101" s="964"/>
      <c r="D101" s="964"/>
      <c r="E101" s="964"/>
      <c r="F101" s="964"/>
      <c r="G101" s="971"/>
      <c r="H101" s="72" t="s">
        <v>1116</v>
      </c>
      <c r="I101" s="11" t="s">
        <v>1284</v>
      </c>
      <c r="J101" s="971"/>
      <c r="K101" s="971"/>
      <c r="L101" s="971"/>
      <c r="M101" s="971"/>
      <c r="N101" s="1189"/>
      <c r="O101" s="971"/>
      <c r="P101" s="1189"/>
      <c r="Q101" s="964"/>
      <c r="R101" s="971"/>
      <c r="S101" s="218"/>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37"/>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c r="DI101" s="238"/>
      <c r="DJ101" s="238"/>
      <c r="DK101" s="238"/>
      <c r="DL101" s="238"/>
      <c r="DM101" s="238"/>
      <c r="DN101" s="238"/>
      <c r="DO101" s="238"/>
      <c r="DP101" s="238"/>
      <c r="DQ101" s="238"/>
      <c r="DR101" s="238"/>
      <c r="DS101" s="238"/>
      <c r="DT101" s="238"/>
      <c r="DU101" s="238"/>
      <c r="DV101" s="238"/>
      <c r="DW101" s="238"/>
    </row>
    <row r="102" spans="1:127" s="13" customFormat="1" ht="29.25" customHeight="1" x14ac:dyDescent="0.25">
      <c r="A102" s="958">
        <v>30</v>
      </c>
      <c r="B102" s="964">
        <v>1</v>
      </c>
      <c r="C102" s="964">
        <v>1</v>
      </c>
      <c r="D102" s="964">
        <v>6</v>
      </c>
      <c r="E102" s="988" t="s">
        <v>1285</v>
      </c>
      <c r="F102" s="964" t="s">
        <v>1286</v>
      </c>
      <c r="G102" s="969" t="s">
        <v>621</v>
      </c>
      <c r="H102" s="72" t="s">
        <v>461</v>
      </c>
      <c r="I102" s="11" t="s">
        <v>1235</v>
      </c>
      <c r="J102" s="969" t="s">
        <v>1287</v>
      </c>
      <c r="K102" s="969"/>
      <c r="L102" s="969" t="s">
        <v>124</v>
      </c>
      <c r="M102" s="969"/>
      <c r="N102" s="1187">
        <v>13863</v>
      </c>
      <c r="O102" s="969"/>
      <c r="P102" s="1187">
        <v>13863</v>
      </c>
      <c r="Q102" s="1000" t="s">
        <v>1288</v>
      </c>
      <c r="R102" s="964" t="s">
        <v>1289</v>
      </c>
      <c r="S102" s="218"/>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37"/>
      <c r="AY102" s="238"/>
      <c r="AZ102" s="238"/>
      <c r="BA102" s="238"/>
      <c r="BB102" s="238"/>
      <c r="BC102" s="238"/>
      <c r="BD102" s="238"/>
      <c r="BE102" s="238"/>
      <c r="BF102" s="238"/>
      <c r="BG102" s="238"/>
      <c r="BH102" s="238"/>
      <c r="BI102" s="238"/>
      <c r="BJ102" s="238"/>
      <c r="BK102" s="238"/>
      <c r="BL102" s="238"/>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c r="DI102" s="238"/>
      <c r="DJ102" s="238"/>
      <c r="DK102" s="238"/>
      <c r="DL102" s="238"/>
      <c r="DM102" s="238"/>
      <c r="DN102" s="238"/>
      <c r="DO102" s="238"/>
      <c r="DP102" s="238"/>
      <c r="DQ102" s="238"/>
      <c r="DR102" s="238"/>
      <c r="DS102" s="238"/>
      <c r="DT102" s="238"/>
      <c r="DU102" s="238"/>
      <c r="DV102" s="238"/>
      <c r="DW102" s="238"/>
    </row>
    <row r="103" spans="1:127" s="13" customFormat="1" ht="29.25" customHeight="1" x14ac:dyDescent="0.25">
      <c r="A103" s="959"/>
      <c r="B103" s="964"/>
      <c r="C103" s="964"/>
      <c r="D103" s="964"/>
      <c r="E103" s="988"/>
      <c r="F103" s="964"/>
      <c r="G103" s="971"/>
      <c r="H103" s="72" t="s">
        <v>1116</v>
      </c>
      <c r="I103" s="11" t="s">
        <v>1290</v>
      </c>
      <c r="J103" s="970"/>
      <c r="K103" s="970"/>
      <c r="L103" s="970"/>
      <c r="M103" s="970"/>
      <c r="N103" s="1188"/>
      <c r="O103" s="970"/>
      <c r="P103" s="1188"/>
      <c r="Q103" s="1169"/>
      <c r="R103" s="964"/>
      <c r="S103" s="218"/>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37"/>
      <c r="AY103" s="238"/>
      <c r="AZ103" s="238"/>
      <c r="BA103" s="238"/>
      <c r="BB103" s="238"/>
      <c r="BC103" s="238"/>
      <c r="BD103" s="238"/>
      <c r="BE103" s="238"/>
      <c r="BF103" s="238"/>
      <c r="BG103" s="238"/>
      <c r="BH103" s="238"/>
      <c r="BI103" s="238"/>
      <c r="BJ103" s="238"/>
      <c r="BK103" s="238"/>
      <c r="BL103" s="238"/>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c r="DI103" s="238"/>
      <c r="DJ103" s="238"/>
      <c r="DK103" s="238"/>
      <c r="DL103" s="238"/>
      <c r="DM103" s="238"/>
      <c r="DN103" s="238"/>
      <c r="DO103" s="238"/>
      <c r="DP103" s="238"/>
      <c r="DQ103" s="238"/>
      <c r="DR103" s="238"/>
      <c r="DS103" s="238"/>
      <c r="DT103" s="238"/>
      <c r="DU103" s="238"/>
      <c r="DV103" s="238"/>
      <c r="DW103" s="238"/>
    </row>
    <row r="104" spans="1:127" s="13" customFormat="1" ht="33.75" customHeight="1" x14ac:dyDescent="0.25">
      <c r="A104" s="959"/>
      <c r="B104" s="964"/>
      <c r="C104" s="964"/>
      <c r="D104" s="964"/>
      <c r="E104" s="988"/>
      <c r="F104" s="964"/>
      <c r="G104" s="969" t="s">
        <v>1291</v>
      </c>
      <c r="H104" s="72" t="s">
        <v>465</v>
      </c>
      <c r="I104" s="11" t="s">
        <v>39</v>
      </c>
      <c r="J104" s="970"/>
      <c r="K104" s="970"/>
      <c r="L104" s="970"/>
      <c r="M104" s="970"/>
      <c r="N104" s="1188"/>
      <c r="O104" s="970"/>
      <c r="P104" s="1188"/>
      <c r="Q104" s="1169"/>
      <c r="R104" s="964"/>
      <c r="S104" s="218"/>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37"/>
      <c r="AY104" s="238"/>
      <c r="AZ104" s="238"/>
      <c r="BA104" s="238"/>
      <c r="BB104" s="238"/>
      <c r="BC104" s="238"/>
      <c r="BD104" s="238"/>
      <c r="BE104" s="238"/>
      <c r="BF104" s="238"/>
      <c r="BG104" s="238"/>
      <c r="BH104" s="238"/>
      <c r="BI104" s="238"/>
      <c r="BJ104" s="238"/>
      <c r="BK104" s="238"/>
      <c r="BL104" s="238"/>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c r="DI104" s="238"/>
      <c r="DJ104" s="238"/>
      <c r="DK104" s="238"/>
      <c r="DL104" s="238"/>
      <c r="DM104" s="238"/>
      <c r="DN104" s="238"/>
      <c r="DO104" s="238"/>
      <c r="DP104" s="238"/>
      <c r="DQ104" s="238"/>
      <c r="DR104" s="238"/>
      <c r="DS104" s="238"/>
      <c r="DT104" s="238"/>
      <c r="DU104" s="238"/>
      <c r="DV104" s="238"/>
      <c r="DW104" s="238"/>
    </row>
    <row r="105" spans="1:127" s="13" customFormat="1" ht="23.25" customHeight="1" x14ac:dyDescent="0.25">
      <c r="A105" s="959"/>
      <c r="B105" s="964"/>
      <c r="C105" s="964"/>
      <c r="D105" s="964"/>
      <c r="E105" s="988"/>
      <c r="F105" s="964"/>
      <c r="G105" s="971"/>
      <c r="H105" s="72" t="s">
        <v>1116</v>
      </c>
      <c r="I105" s="11" t="s">
        <v>1126</v>
      </c>
      <c r="J105" s="970"/>
      <c r="K105" s="970"/>
      <c r="L105" s="970"/>
      <c r="M105" s="970"/>
      <c r="N105" s="1188"/>
      <c r="O105" s="970"/>
      <c r="P105" s="1188"/>
      <c r="Q105" s="1169"/>
      <c r="R105" s="964"/>
      <c r="S105" s="218"/>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37"/>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row>
    <row r="106" spans="1:127" s="13" customFormat="1" ht="45" customHeight="1" x14ac:dyDescent="0.25">
      <c r="A106" s="959"/>
      <c r="B106" s="964"/>
      <c r="C106" s="964"/>
      <c r="D106" s="964"/>
      <c r="E106" s="988"/>
      <c r="F106" s="964"/>
      <c r="G106" s="969" t="s">
        <v>1292</v>
      </c>
      <c r="H106" s="72" t="s">
        <v>1293</v>
      </c>
      <c r="I106" s="11" t="s">
        <v>1235</v>
      </c>
      <c r="J106" s="970"/>
      <c r="K106" s="970"/>
      <c r="L106" s="970"/>
      <c r="M106" s="970"/>
      <c r="N106" s="1188"/>
      <c r="O106" s="970"/>
      <c r="P106" s="1188"/>
      <c r="Q106" s="1169"/>
      <c r="R106" s="964"/>
      <c r="S106" s="218"/>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37"/>
      <c r="AY106" s="238"/>
      <c r="AZ106" s="238"/>
      <c r="BA106" s="238"/>
      <c r="BB106" s="238"/>
      <c r="BC106" s="238"/>
      <c r="BD106" s="238"/>
      <c r="BE106" s="238"/>
      <c r="BF106" s="238"/>
      <c r="BG106" s="238"/>
      <c r="BH106" s="238"/>
      <c r="BI106" s="238"/>
      <c r="BJ106" s="238"/>
      <c r="BK106" s="238"/>
      <c r="BL106" s="238"/>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row>
    <row r="107" spans="1:127" s="13" customFormat="1" ht="78.75" customHeight="1" x14ac:dyDescent="0.25">
      <c r="A107" s="959"/>
      <c r="B107" s="964"/>
      <c r="C107" s="964"/>
      <c r="D107" s="964"/>
      <c r="E107" s="988"/>
      <c r="F107" s="964"/>
      <c r="G107" s="970"/>
      <c r="H107" s="72" t="s">
        <v>1294</v>
      </c>
      <c r="I107" s="11" t="s">
        <v>204</v>
      </c>
      <c r="J107" s="970"/>
      <c r="K107" s="970"/>
      <c r="L107" s="970"/>
      <c r="M107" s="970"/>
      <c r="N107" s="1188"/>
      <c r="O107" s="970"/>
      <c r="P107" s="1188"/>
      <c r="Q107" s="1169"/>
      <c r="R107" s="964"/>
      <c r="S107" s="218"/>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37"/>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row>
    <row r="108" spans="1:127" s="13" customFormat="1" ht="42" customHeight="1" x14ac:dyDescent="0.25">
      <c r="A108" s="1059"/>
      <c r="B108" s="964"/>
      <c r="C108" s="964"/>
      <c r="D108" s="964"/>
      <c r="E108" s="988"/>
      <c r="F108" s="964"/>
      <c r="G108" s="971"/>
      <c r="H108" s="72" t="s">
        <v>1295</v>
      </c>
      <c r="I108" s="11" t="s">
        <v>1296</v>
      </c>
      <c r="J108" s="971"/>
      <c r="K108" s="971"/>
      <c r="L108" s="971"/>
      <c r="M108" s="971"/>
      <c r="N108" s="1189"/>
      <c r="O108" s="971"/>
      <c r="P108" s="1189"/>
      <c r="Q108" s="1001"/>
      <c r="R108" s="964"/>
      <c r="S108" s="218"/>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37"/>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row>
    <row r="109" spans="1:127" s="239" customFormat="1" x14ac:dyDescent="0.25">
      <c r="A109" s="1010">
        <v>31</v>
      </c>
      <c r="B109" s="1077">
        <v>6</v>
      </c>
      <c r="C109" s="1077">
        <v>1</v>
      </c>
      <c r="D109" s="1077">
        <v>6</v>
      </c>
      <c r="E109" s="1071" t="s">
        <v>1297</v>
      </c>
      <c r="F109" s="1071" t="s">
        <v>1298</v>
      </c>
      <c r="G109" s="1071" t="s">
        <v>621</v>
      </c>
      <c r="H109" s="105" t="s">
        <v>461</v>
      </c>
      <c r="I109" s="53" t="s">
        <v>956</v>
      </c>
      <c r="J109" s="1071" t="s">
        <v>1299</v>
      </c>
      <c r="K109" s="1071"/>
      <c r="L109" s="1071" t="s">
        <v>52</v>
      </c>
      <c r="M109" s="1176"/>
      <c r="N109" s="1176">
        <v>26845.79</v>
      </c>
      <c r="O109" s="1071"/>
      <c r="P109" s="1176">
        <v>24395.85</v>
      </c>
      <c r="Q109" s="1071" t="s">
        <v>1300</v>
      </c>
      <c r="R109" s="1071" t="s">
        <v>1301</v>
      </c>
      <c r="S109" s="228"/>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30"/>
      <c r="AY109" s="231"/>
      <c r="AZ109" s="231"/>
      <c r="BA109" s="231"/>
      <c r="BB109" s="231"/>
      <c r="BC109" s="231"/>
      <c r="BD109" s="231"/>
      <c r="BE109" s="231"/>
      <c r="BF109" s="231"/>
      <c r="BG109" s="231"/>
      <c r="BH109" s="231"/>
      <c r="BI109" s="231"/>
      <c r="BJ109" s="231"/>
      <c r="BK109" s="231"/>
      <c r="BL109" s="231"/>
      <c r="BM109" s="231"/>
      <c r="BN109" s="231"/>
      <c r="BO109" s="231"/>
      <c r="BP109" s="231"/>
      <c r="BQ109" s="231"/>
      <c r="BR109" s="231"/>
      <c r="BS109" s="231"/>
      <c r="BT109" s="231"/>
      <c r="BU109" s="231"/>
      <c r="BV109" s="231"/>
      <c r="BW109" s="231"/>
      <c r="BX109" s="231"/>
      <c r="BY109" s="231"/>
      <c r="BZ109" s="231"/>
      <c r="CA109" s="231"/>
      <c r="CB109" s="231"/>
      <c r="CC109" s="231"/>
      <c r="CD109" s="231"/>
      <c r="CE109" s="231"/>
      <c r="CF109" s="231"/>
      <c r="CG109" s="231"/>
      <c r="CH109" s="231"/>
      <c r="CI109" s="231"/>
      <c r="CJ109" s="231"/>
      <c r="CK109" s="231"/>
      <c r="CL109" s="231"/>
      <c r="CM109" s="231"/>
      <c r="CN109" s="231"/>
      <c r="CO109" s="231"/>
      <c r="CP109" s="231"/>
      <c r="CQ109" s="231"/>
      <c r="CR109" s="231"/>
      <c r="CS109" s="231"/>
      <c r="CT109" s="231"/>
      <c r="CU109" s="231"/>
      <c r="CV109" s="231"/>
      <c r="CW109" s="231"/>
      <c r="CX109" s="231"/>
      <c r="CY109" s="231"/>
      <c r="CZ109" s="231"/>
      <c r="DA109" s="231"/>
      <c r="DB109" s="231"/>
      <c r="DC109" s="231"/>
      <c r="DD109" s="231"/>
      <c r="DE109" s="231"/>
      <c r="DF109" s="231"/>
      <c r="DG109" s="231"/>
      <c r="DH109" s="231"/>
      <c r="DI109" s="231"/>
      <c r="DJ109" s="231"/>
      <c r="DK109" s="231"/>
      <c r="DL109" s="231"/>
      <c r="DM109" s="231"/>
      <c r="DN109" s="231"/>
      <c r="DO109" s="231"/>
      <c r="DP109" s="231"/>
      <c r="DQ109" s="231"/>
      <c r="DR109" s="231"/>
      <c r="DS109" s="231"/>
      <c r="DT109" s="231"/>
      <c r="DU109" s="231"/>
      <c r="DV109" s="231"/>
      <c r="DW109" s="231"/>
    </row>
    <row r="110" spans="1:127" s="232" customFormat="1" x14ac:dyDescent="0.25">
      <c r="A110" s="1011"/>
      <c r="B110" s="1077"/>
      <c r="C110" s="1077"/>
      <c r="D110" s="1077"/>
      <c r="E110" s="1072"/>
      <c r="F110" s="1072"/>
      <c r="G110" s="1073"/>
      <c r="H110" s="240" t="s">
        <v>1116</v>
      </c>
      <c r="I110" s="241" t="s">
        <v>1284</v>
      </c>
      <c r="J110" s="1072"/>
      <c r="K110" s="1072"/>
      <c r="L110" s="1072"/>
      <c r="M110" s="1072"/>
      <c r="N110" s="1072"/>
      <c r="O110" s="1072"/>
      <c r="P110" s="1072"/>
      <c r="Q110" s="1072"/>
      <c r="R110" s="1072"/>
      <c r="S110" s="228"/>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30"/>
      <c r="AY110" s="231"/>
      <c r="AZ110" s="231"/>
      <c r="BA110" s="231"/>
      <c r="BB110" s="231"/>
      <c r="BC110" s="231"/>
      <c r="BD110" s="231"/>
      <c r="BE110" s="231"/>
      <c r="BF110" s="231"/>
      <c r="BG110" s="231"/>
      <c r="BH110" s="231"/>
      <c r="BI110" s="231"/>
      <c r="BJ110" s="231"/>
      <c r="BK110" s="231"/>
      <c r="BL110" s="231"/>
      <c r="BM110" s="231"/>
      <c r="BN110" s="231"/>
      <c r="BO110" s="231"/>
      <c r="BP110" s="231"/>
      <c r="BQ110" s="231"/>
      <c r="BR110" s="231"/>
      <c r="BS110" s="231"/>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c r="DD110" s="231"/>
      <c r="DE110" s="231"/>
      <c r="DF110" s="231"/>
      <c r="DG110" s="231"/>
      <c r="DH110" s="231"/>
      <c r="DI110" s="231"/>
      <c r="DJ110" s="231"/>
      <c r="DK110" s="231"/>
      <c r="DL110" s="231"/>
      <c r="DM110" s="231"/>
      <c r="DN110" s="231"/>
      <c r="DO110" s="231"/>
      <c r="DP110" s="231"/>
      <c r="DQ110" s="231"/>
      <c r="DR110" s="231"/>
      <c r="DS110" s="231"/>
      <c r="DT110" s="231"/>
      <c r="DU110" s="231"/>
      <c r="DV110" s="231"/>
      <c r="DW110" s="231"/>
    </row>
    <row r="111" spans="1:127" s="232" customFormat="1" ht="30" x14ac:dyDescent="0.25">
      <c r="A111" s="1011"/>
      <c r="B111" s="1077"/>
      <c r="C111" s="1077"/>
      <c r="D111" s="1077"/>
      <c r="E111" s="1072"/>
      <c r="F111" s="1072"/>
      <c r="G111" s="1071" t="s">
        <v>400</v>
      </c>
      <c r="H111" s="240" t="s">
        <v>465</v>
      </c>
      <c r="I111" s="241" t="s">
        <v>39</v>
      </c>
      <c r="J111" s="1072"/>
      <c r="K111" s="1072"/>
      <c r="L111" s="1072"/>
      <c r="M111" s="1072"/>
      <c r="N111" s="1072"/>
      <c r="O111" s="1072"/>
      <c r="P111" s="1072"/>
      <c r="Q111" s="1072"/>
      <c r="R111" s="1072"/>
      <c r="S111" s="228"/>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30"/>
      <c r="AY111" s="231"/>
      <c r="AZ111" s="231"/>
      <c r="BA111" s="231"/>
      <c r="BB111" s="231"/>
      <c r="BC111" s="231"/>
      <c r="BD111" s="231"/>
      <c r="BE111" s="231"/>
      <c r="BF111" s="231"/>
      <c r="BG111" s="231"/>
      <c r="BH111" s="231"/>
      <c r="BI111" s="231"/>
      <c r="BJ111" s="231"/>
      <c r="BK111" s="231"/>
      <c r="BL111" s="231"/>
      <c r="BM111" s="231"/>
      <c r="BN111" s="231"/>
      <c r="BO111" s="231"/>
      <c r="BP111" s="231"/>
      <c r="BQ111" s="231"/>
      <c r="BR111" s="231"/>
      <c r="BS111" s="231"/>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row>
    <row r="112" spans="1:127" s="232" customFormat="1" x14ac:dyDescent="0.25">
      <c r="A112" s="1011"/>
      <c r="B112" s="1077"/>
      <c r="C112" s="1077"/>
      <c r="D112" s="1077"/>
      <c r="E112" s="1072"/>
      <c r="F112" s="1072"/>
      <c r="G112" s="1073"/>
      <c r="H112" s="240" t="s">
        <v>1116</v>
      </c>
      <c r="I112" s="53" t="s">
        <v>1302</v>
      </c>
      <c r="J112" s="1072"/>
      <c r="K112" s="1072"/>
      <c r="L112" s="1072"/>
      <c r="M112" s="1072"/>
      <c r="N112" s="1072"/>
      <c r="O112" s="1072"/>
      <c r="P112" s="1072"/>
      <c r="Q112" s="1072"/>
      <c r="R112" s="1072"/>
      <c r="S112" s="228"/>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30"/>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row>
    <row r="113" spans="1:127" s="232" customFormat="1" ht="60" x14ac:dyDescent="0.25">
      <c r="A113" s="1011"/>
      <c r="B113" s="1077"/>
      <c r="C113" s="1077"/>
      <c r="D113" s="1077"/>
      <c r="E113" s="1072"/>
      <c r="F113" s="1072"/>
      <c r="G113" s="105" t="s">
        <v>452</v>
      </c>
      <c r="H113" s="105" t="s">
        <v>1190</v>
      </c>
      <c r="I113" s="53" t="s">
        <v>1020</v>
      </c>
      <c r="J113" s="1072"/>
      <c r="K113" s="1072"/>
      <c r="L113" s="1072"/>
      <c r="M113" s="1072"/>
      <c r="N113" s="1072"/>
      <c r="O113" s="1072"/>
      <c r="P113" s="1072"/>
      <c r="Q113" s="1072"/>
      <c r="R113" s="1072"/>
      <c r="S113" s="228"/>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30"/>
      <c r="AY113" s="231"/>
      <c r="AZ113" s="231"/>
      <c r="BA113" s="231"/>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231"/>
      <c r="DM113" s="231"/>
      <c r="DN113" s="231"/>
      <c r="DO113" s="231"/>
      <c r="DP113" s="231"/>
      <c r="DQ113" s="231"/>
      <c r="DR113" s="231"/>
      <c r="DS113" s="231"/>
      <c r="DT113" s="231"/>
      <c r="DU113" s="231"/>
      <c r="DV113" s="231"/>
      <c r="DW113" s="231"/>
    </row>
    <row r="114" spans="1:127" s="232" customFormat="1" ht="45" x14ac:dyDescent="0.25">
      <c r="A114" s="1011"/>
      <c r="B114" s="1077"/>
      <c r="C114" s="1077"/>
      <c r="D114" s="1077"/>
      <c r="E114" s="1072"/>
      <c r="F114" s="1072"/>
      <c r="G114" s="1071" t="s">
        <v>1292</v>
      </c>
      <c r="H114" s="105" t="s">
        <v>1303</v>
      </c>
      <c r="I114" s="53" t="s">
        <v>204</v>
      </c>
      <c r="J114" s="1072"/>
      <c r="K114" s="1072"/>
      <c r="L114" s="1072"/>
      <c r="M114" s="1072"/>
      <c r="N114" s="1072"/>
      <c r="O114" s="1072"/>
      <c r="P114" s="1072"/>
      <c r="Q114" s="1072"/>
      <c r="R114" s="1072"/>
      <c r="S114" s="228"/>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30"/>
      <c r="AY114" s="231"/>
      <c r="AZ114" s="231"/>
      <c r="BA114" s="231"/>
      <c r="BB114" s="231"/>
      <c r="BC114" s="231"/>
      <c r="BD114" s="231"/>
      <c r="BE114" s="231"/>
      <c r="BF114" s="231"/>
      <c r="BG114" s="231"/>
      <c r="BH114" s="231"/>
      <c r="BI114" s="231"/>
      <c r="BJ114" s="231"/>
      <c r="BK114" s="231"/>
      <c r="BL114" s="231"/>
      <c r="BM114" s="231"/>
      <c r="BN114" s="231"/>
      <c r="BO114" s="231"/>
      <c r="BP114" s="231"/>
      <c r="BQ114" s="231"/>
      <c r="BR114" s="231"/>
      <c r="BS114" s="231"/>
      <c r="BT114" s="231"/>
      <c r="BU114" s="231"/>
      <c r="BV114" s="231"/>
      <c r="BW114" s="231"/>
      <c r="BX114" s="231"/>
      <c r="BY114" s="231"/>
      <c r="BZ114" s="231"/>
      <c r="CA114" s="231"/>
      <c r="CB114" s="231"/>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231"/>
      <c r="DM114" s="231"/>
      <c r="DN114" s="231"/>
      <c r="DO114" s="231"/>
      <c r="DP114" s="231"/>
      <c r="DQ114" s="231"/>
      <c r="DR114" s="231"/>
      <c r="DS114" s="231"/>
      <c r="DT114" s="231"/>
      <c r="DU114" s="231"/>
      <c r="DV114" s="231"/>
      <c r="DW114" s="231"/>
    </row>
    <row r="115" spans="1:127" s="232" customFormat="1" ht="90" x14ac:dyDescent="0.25">
      <c r="A115" s="1011"/>
      <c r="B115" s="1077"/>
      <c r="C115" s="1077"/>
      <c r="D115" s="1077"/>
      <c r="E115" s="1072"/>
      <c r="F115" s="1072"/>
      <c r="G115" s="1072"/>
      <c r="H115" s="105" t="s">
        <v>1304</v>
      </c>
      <c r="I115" s="53" t="s">
        <v>1235</v>
      </c>
      <c r="J115" s="1072"/>
      <c r="K115" s="1072"/>
      <c r="L115" s="1072"/>
      <c r="M115" s="1072"/>
      <c r="N115" s="1072"/>
      <c r="O115" s="1072"/>
      <c r="P115" s="1072"/>
      <c r="Q115" s="1072"/>
      <c r="R115" s="1072"/>
      <c r="S115" s="228"/>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30"/>
      <c r="AY115" s="231"/>
      <c r="AZ115" s="231"/>
      <c r="BA115" s="231"/>
      <c r="BB115" s="231"/>
      <c r="BC115" s="231"/>
      <c r="BD115" s="231"/>
      <c r="BE115" s="231"/>
      <c r="BF115" s="231"/>
      <c r="BG115" s="231"/>
      <c r="BH115" s="231"/>
      <c r="BI115" s="231"/>
      <c r="BJ115" s="231"/>
      <c r="BK115" s="231"/>
      <c r="BL115" s="231"/>
      <c r="BM115" s="231"/>
      <c r="BN115" s="231"/>
      <c r="BO115" s="231"/>
      <c r="BP115" s="231"/>
      <c r="BQ115" s="231"/>
      <c r="BR115" s="231"/>
      <c r="BS115" s="231"/>
      <c r="BT115" s="231"/>
      <c r="BU115" s="231"/>
      <c r="BV115" s="231"/>
      <c r="BW115" s="231"/>
      <c r="BX115" s="231"/>
      <c r="BY115" s="231"/>
      <c r="BZ115" s="231"/>
      <c r="CA115" s="231"/>
      <c r="CB115" s="231"/>
      <c r="CC115" s="231"/>
      <c r="CD115" s="231"/>
      <c r="CE115" s="231"/>
      <c r="CF115" s="231"/>
      <c r="CG115" s="231"/>
      <c r="CH115" s="231"/>
      <c r="CI115" s="231"/>
      <c r="CJ115" s="231"/>
      <c r="CK115" s="231"/>
      <c r="CL115" s="231"/>
      <c r="CM115" s="231"/>
      <c r="CN115" s="231"/>
      <c r="CO115" s="231"/>
      <c r="CP115" s="231"/>
      <c r="CQ115" s="231"/>
      <c r="CR115" s="231"/>
      <c r="CS115" s="231"/>
      <c r="CT115" s="231"/>
      <c r="CU115" s="231"/>
      <c r="CV115" s="231"/>
      <c r="CW115" s="231"/>
      <c r="CX115" s="231"/>
      <c r="CY115" s="231"/>
      <c r="CZ115" s="231"/>
      <c r="DA115" s="231"/>
      <c r="DB115" s="231"/>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row>
    <row r="116" spans="1:127" s="232" customFormat="1" ht="30" x14ac:dyDescent="0.25">
      <c r="A116" s="1012"/>
      <c r="B116" s="1077"/>
      <c r="C116" s="1077"/>
      <c r="D116" s="1077"/>
      <c r="E116" s="1073"/>
      <c r="F116" s="1073"/>
      <c r="G116" s="1073"/>
      <c r="H116" s="105" t="s">
        <v>1295</v>
      </c>
      <c r="I116" s="53" t="s">
        <v>1296</v>
      </c>
      <c r="J116" s="1073"/>
      <c r="K116" s="1073"/>
      <c r="L116" s="1073"/>
      <c r="M116" s="1073"/>
      <c r="N116" s="1073"/>
      <c r="O116" s="1073"/>
      <c r="P116" s="1073"/>
      <c r="Q116" s="1073"/>
      <c r="R116" s="1073"/>
      <c r="S116" s="228"/>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30"/>
      <c r="AY116" s="231"/>
      <c r="AZ116" s="231"/>
      <c r="BA116" s="231"/>
      <c r="BB116" s="231"/>
      <c r="BC116" s="231"/>
      <c r="BD116" s="231"/>
      <c r="BE116" s="231"/>
      <c r="BF116" s="231"/>
      <c r="BG116" s="231"/>
      <c r="BH116" s="231"/>
      <c r="BI116" s="231"/>
      <c r="BJ116" s="231"/>
      <c r="BK116" s="231"/>
      <c r="BL116" s="231"/>
      <c r="BM116" s="231"/>
      <c r="BN116" s="231"/>
      <c r="BO116" s="231"/>
      <c r="BP116" s="231"/>
      <c r="BQ116" s="231"/>
      <c r="BR116" s="231"/>
      <c r="BS116" s="231"/>
      <c r="BT116" s="231"/>
      <c r="BU116" s="231"/>
      <c r="BV116" s="231"/>
      <c r="BW116" s="231"/>
      <c r="BX116" s="231"/>
      <c r="BY116" s="231"/>
      <c r="BZ116" s="231"/>
      <c r="CA116" s="231"/>
      <c r="CB116" s="231"/>
      <c r="CC116" s="231"/>
      <c r="CD116" s="231"/>
      <c r="CE116" s="231"/>
      <c r="CF116" s="231"/>
      <c r="CG116" s="231"/>
      <c r="CH116" s="231"/>
      <c r="CI116" s="231"/>
      <c r="CJ116" s="231"/>
      <c r="CK116" s="231"/>
      <c r="CL116" s="231"/>
      <c r="CM116" s="231"/>
      <c r="CN116" s="231"/>
      <c r="CO116" s="231"/>
      <c r="CP116" s="231"/>
      <c r="CQ116" s="231"/>
      <c r="CR116" s="231"/>
      <c r="CS116" s="231"/>
      <c r="CT116" s="231"/>
      <c r="CU116" s="231"/>
      <c r="CV116" s="231"/>
      <c r="CW116" s="231"/>
      <c r="CX116" s="231"/>
      <c r="CY116" s="231"/>
      <c r="CZ116" s="231"/>
      <c r="DA116" s="231"/>
      <c r="DB116" s="231"/>
      <c r="DC116" s="231"/>
      <c r="DD116" s="231"/>
      <c r="DE116" s="231"/>
      <c r="DF116" s="231"/>
      <c r="DG116" s="231"/>
      <c r="DH116" s="231"/>
      <c r="DI116" s="231"/>
      <c r="DJ116" s="231"/>
      <c r="DK116" s="231"/>
      <c r="DL116" s="231"/>
      <c r="DM116" s="231"/>
      <c r="DN116" s="231"/>
      <c r="DO116" s="231"/>
      <c r="DP116" s="231"/>
      <c r="DQ116" s="231"/>
      <c r="DR116" s="231"/>
      <c r="DS116" s="231"/>
      <c r="DT116" s="231"/>
      <c r="DU116" s="231"/>
      <c r="DV116" s="231"/>
      <c r="DW116" s="231"/>
    </row>
    <row r="117" spans="1:127" s="232" customFormat="1" ht="51" customHeight="1" x14ac:dyDescent="0.25">
      <c r="A117" s="1010">
        <v>32</v>
      </c>
      <c r="B117" s="1071">
        <v>1</v>
      </c>
      <c r="C117" s="1071">
        <v>1</v>
      </c>
      <c r="D117" s="1071">
        <v>6</v>
      </c>
      <c r="E117" s="1071" t="s">
        <v>1305</v>
      </c>
      <c r="F117" s="1071" t="s">
        <v>1306</v>
      </c>
      <c r="G117" s="1077" t="s">
        <v>431</v>
      </c>
      <c r="H117" s="105" t="s">
        <v>499</v>
      </c>
      <c r="I117" s="53" t="s">
        <v>956</v>
      </c>
      <c r="J117" s="1077" t="s">
        <v>1307</v>
      </c>
      <c r="K117" s="1077"/>
      <c r="L117" s="1077" t="s">
        <v>52</v>
      </c>
      <c r="M117" s="1077"/>
      <c r="N117" s="1192">
        <v>45301.19</v>
      </c>
      <c r="O117" s="1077"/>
      <c r="P117" s="1192">
        <v>38814.14</v>
      </c>
      <c r="Q117" s="1077" t="s">
        <v>1264</v>
      </c>
      <c r="R117" s="1077" t="s">
        <v>1265</v>
      </c>
      <c r="S117" s="228"/>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30"/>
      <c r="AY117" s="231"/>
      <c r="AZ117" s="231"/>
      <c r="BA117" s="231"/>
      <c r="BB117" s="231"/>
      <c r="BC117" s="231"/>
      <c r="BD117" s="231"/>
      <c r="BE117" s="231"/>
      <c r="BF117" s="231"/>
      <c r="BG117" s="231"/>
      <c r="BH117" s="231"/>
      <c r="BI117" s="231"/>
      <c r="BJ117" s="231"/>
      <c r="BK117" s="231"/>
      <c r="BL117" s="231"/>
      <c r="BM117" s="231"/>
      <c r="BN117" s="231"/>
      <c r="BO117" s="231"/>
      <c r="BP117" s="231"/>
      <c r="BQ117" s="231"/>
      <c r="BR117" s="231"/>
      <c r="BS117" s="231"/>
      <c r="BT117" s="231"/>
      <c r="BU117" s="231"/>
      <c r="BV117" s="231"/>
      <c r="BW117" s="231"/>
      <c r="BX117" s="231"/>
      <c r="BY117" s="231"/>
      <c r="BZ117" s="231"/>
      <c r="CA117" s="231"/>
      <c r="CB117" s="231"/>
      <c r="CC117" s="231"/>
      <c r="CD117" s="231"/>
      <c r="CE117" s="231"/>
      <c r="CF117" s="231"/>
      <c r="CG117" s="231"/>
      <c r="CH117" s="231"/>
      <c r="CI117" s="231"/>
      <c r="CJ117" s="231"/>
      <c r="CK117" s="231"/>
      <c r="CL117" s="231"/>
      <c r="CM117" s="231"/>
      <c r="CN117" s="231"/>
      <c r="CO117" s="231"/>
      <c r="CP117" s="231"/>
      <c r="CQ117" s="231"/>
      <c r="CR117" s="231"/>
      <c r="CS117" s="231"/>
      <c r="CT117" s="231"/>
      <c r="CU117" s="231"/>
      <c r="CV117" s="231"/>
      <c r="CW117" s="231"/>
      <c r="CX117" s="231"/>
      <c r="CY117" s="231"/>
      <c r="CZ117" s="231"/>
      <c r="DA117" s="231"/>
      <c r="DB117" s="231"/>
      <c r="DC117" s="231"/>
      <c r="DD117" s="231"/>
      <c r="DE117" s="231"/>
      <c r="DF117" s="231"/>
      <c r="DG117" s="231"/>
      <c r="DH117" s="231"/>
      <c r="DI117" s="231"/>
      <c r="DJ117" s="231"/>
      <c r="DK117" s="231"/>
      <c r="DL117" s="231"/>
      <c r="DM117" s="231"/>
      <c r="DN117" s="231"/>
      <c r="DO117" s="231"/>
      <c r="DP117" s="231"/>
      <c r="DQ117" s="231"/>
      <c r="DR117" s="231"/>
      <c r="DS117" s="231"/>
      <c r="DT117" s="231"/>
      <c r="DU117" s="231"/>
      <c r="DV117" s="231"/>
      <c r="DW117" s="231"/>
    </row>
    <row r="118" spans="1:127" s="232" customFormat="1" ht="87" customHeight="1" x14ac:dyDescent="0.25">
      <c r="A118" s="1012"/>
      <c r="B118" s="1073"/>
      <c r="C118" s="1073"/>
      <c r="D118" s="1073"/>
      <c r="E118" s="1073"/>
      <c r="F118" s="1073"/>
      <c r="G118" s="1077"/>
      <c r="H118" s="105" t="s">
        <v>1116</v>
      </c>
      <c r="I118" s="53" t="s">
        <v>1308</v>
      </c>
      <c r="J118" s="1077"/>
      <c r="K118" s="1077"/>
      <c r="L118" s="1077"/>
      <c r="M118" s="1077"/>
      <c r="N118" s="1077"/>
      <c r="O118" s="1077"/>
      <c r="P118" s="1077"/>
      <c r="Q118" s="1077"/>
      <c r="R118" s="1077"/>
      <c r="S118" s="228"/>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30"/>
      <c r="AY118" s="231"/>
      <c r="AZ118" s="231"/>
      <c r="BA118" s="231"/>
      <c r="BB118" s="231"/>
      <c r="BC118" s="231"/>
      <c r="BD118" s="231"/>
      <c r="BE118" s="231"/>
      <c r="BF118" s="231"/>
      <c r="BG118" s="231"/>
      <c r="BH118" s="231"/>
      <c r="BI118" s="231"/>
      <c r="BJ118" s="231"/>
      <c r="BK118" s="231"/>
      <c r="BL118" s="231"/>
      <c r="BM118" s="231"/>
      <c r="BN118" s="231"/>
      <c r="BO118" s="231"/>
      <c r="BP118" s="231"/>
      <c r="BQ118" s="231"/>
      <c r="BR118" s="231"/>
      <c r="BS118" s="231"/>
      <c r="BT118" s="231"/>
      <c r="BU118" s="231"/>
      <c r="BV118" s="231"/>
      <c r="BW118" s="231"/>
      <c r="BX118" s="231"/>
      <c r="BY118" s="231"/>
      <c r="BZ118" s="231"/>
      <c r="CA118" s="231"/>
      <c r="CB118" s="231"/>
      <c r="CC118" s="231"/>
      <c r="CD118" s="231"/>
      <c r="CE118" s="231"/>
      <c r="CF118" s="231"/>
      <c r="CG118" s="231"/>
      <c r="CH118" s="231"/>
      <c r="CI118" s="231"/>
      <c r="CJ118" s="231"/>
      <c r="CK118" s="231"/>
      <c r="CL118" s="231"/>
      <c r="CM118" s="231"/>
      <c r="CN118" s="231"/>
      <c r="CO118" s="231"/>
      <c r="CP118" s="231"/>
      <c r="CQ118" s="231"/>
      <c r="CR118" s="231"/>
      <c r="CS118" s="231"/>
      <c r="CT118" s="231"/>
      <c r="CU118" s="231"/>
      <c r="CV118" s="231"/>
      <c r="CW118" s="231"/>
      <c r="CX118" s="231"/>
      <c r="CY118" s="231"/>
      <c r="CZ118" s="231"/>
      <c r="DA118" s="231"/>
      <c r="DB118" s="231"/>
      <c r="DC118" s="231"/>
      <c r="DD118" s="231"/>
      <c r="DE118" s="231"/>
      <c r="DF118" s="231"/>
      <c r="DG118" s="231"/>
      <c r="DH118" s="231"/>
      <c r="DI118" s="231"/>
      <c r="DJ118" s="231"/>
      <c r="DK118" s="231"/>
      <c r="DL118" s="231"/>
      <c r="DM118" s="231"/>
      <c r="DN118" s="231"/>
      <c r="DO118" s="231"/>
      <c r="DP118" s="231"/>
      <c r="DQ118" s="231"/>
      <c r="DR118" s="231"/>
      <c r="DS118" s="231"/>
      <c r="DT118" s="231"/>
      <c r="DU118" s="231"/>
      <c r="DV118" s="231"/>
      <c r="DW118" s="231"/>
    </row>
    <row r="119" spans="1:127" s="13" customFormat="1" ht="48.75" customHeight="1" x14ac:dyDescent="0.25">
      <c r="A119" s="958">
        <v>33</v>
      </c>
      <c r="B119" s="969">
        <v>1</v>
      </c>
      <c r="C119" s="969">
        <v>1</v>
      </c>
      <c r="D119" s="969">
        <v>9</v>
      </c>
      <c r="E119" s="969" t="s">
        <v>1309</v>
      </c>
      <c r="F119" s="969" t="s">
        <v>1310</v>
      </c>
      <c r="G119" s="969" t="s">
        <v>1311</v>
      </c>
      <c r="H119" s="72" t="s">
        <v>1312</v>
      </c>
      <c r="I119" s="72">
        <v>8</v>
      </c>
      <c r="J119" s="969" t="s">
        <v>1313</v>
      </c>
      <c r="K119" s="969"/>
      <c r="L119" s="969" t="s">
        <v>124</v>
      </c>
      <c r="M119" s="969"/>
      <c r="N119" s="1166">
        <v>97453.2</v>
      </c>
      <c r="O119" s="969"/>
      <c r="P119" s="1166">
        <v>89731.199999999997</v>
      </c>
      <c r="Q119" s="969" t="s">
        <v>1264</v>
      </c>
      <c r="R119" s="969" t="s">
        <v>1265</v>
      </c>
      <c r="S119" s="218"/>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37"/>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row>
    <row r="120" spans="1:127" s="13" customFormat="1" ht="21" customHeight="1" x14ac:dyDescent="0.25">
      <c r="A120" s="959"/>
      <c r="B120" s="970"/>
      <c r="C120" s="970"/>
      <c r="D120" s="970"/>
      <c r="E120" s="970"/>
      <c r="F120" s="970"/>
      <c r="G120" s="971"/>
      <c r="H120" s="72" t="s">
        <v>1116</v>
      </c>
      <c r="I120" s="11" t="s">
        <v>1314</v>
      </c>
      <c r="J120" s="970"/>
      <c r="K120" s="970"/>
      <c r="L120" s="970"/>
      <c r="M120" s="970"/>
      <c r="N120" s="970"/>
      <c r="O120" s="970"/>
      <c r="P120" s="970"/>
      <c r="Q120" s="970"/>
      <c r="R120" s="970"/>
      <c r="S120" s="218"/>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37"/>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row>
    <row r="121" spans="1:127" s="13" customFormat="1" ht="42.75" customHeight="1" x14ac:dyDescent="0.25">
      <c r="A121" s="959"/>
      <c r="B121" s="970"/>
      <c r="C121" s="970"/>
      <c r="D121" s="970"/>
      <c r="E121" s="970"/>
      <c r="F121" s="970"/>
      <c r="G121" s="969" t="s">
        <v>1315</v>
      </c>
      <c r="H121" s="72" t="s">
        <v>1316</v>
      </c>
      <c r="I121" s="11" t="s">
        <v>1317</v>
      </c>
      <c r="J121" s="970"/>
      <c r="K121" s="970"/>
      <c r="L121" s="970"/>
      <c r="M121" s="970"/>
      <c r="N121" s="970"/>
      <c r="O121" s="970"/>
      <c r="P121" s="970"/>
      <c r="Q121" s="970"/>
      <c r="R121" s="970"/>
      <c r="S121" s="218"/>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37"/>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row>
    <row r="122" spans="1:127" s="13" customFormat="1" ht="55.5" customHeight="1" x14ac:dyDescent="0.25">
      <c r="A122" s="959"/>
      <c r="B122" s="970"/>
      <c r="C122" s="970"/>
      <c r="D122" s="970"/>
      <c r="E122" s="970"/>
      <c r="F122" s="970"/>
      <c r="G122" s="971"/>
      <c r="H122" s="72" t="s">
        <v>1318</v>
      </c>
      <c r="I122" s="11" t="s">
        <v>1319</v>
      </c>
      <c r="J122" s="970"/>
      <c r="K122" s="970"/>
      <c r="L122" s="970"/>
      <c r="M122" s="970"/>
      <c r="N122" s="970"/>
      <c r="O122" s="970"/>
      <c r="P122" s="970"/>
      <c r="Q122" s="970"/>
      <c r="R122" s="970"/>
      <c r="S122" s="218"/>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37"/>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row>
    <row r="123" spans="1:127" s="13" customFormat="1" ht="50.25" customHeight="1" x14ac:dyDescent="0.25">
      <c r="A123" s="959"/>
      <c r="B123" s="970"/>
      <c r="C123" s="970"/>
      <c r="D123" s="970"/>
      <c r="E123" s="970"/>
      <c r="F123" s="970"/>
      <c r="G123" s="72" t="s">
        <v>1320</v>
      </c>
      <c r="H123" s="72" t="s">
        <v>1190</v>
      </c>
      <c r="I123" s="11" t="s">
        <v>1321</v>
      </c>
      <c r="J123" s="970"/>
      <c r="K123" s="970"/>
      <c r="L123" s="970"/>
      <c r="M123" s="970"/>
      <c r="N123" s="970"/>
      <c r="O123" s="970"/>
      <c r="P123" s="970"/>
      <c r="Q123" s="970"/>
      <c r="R123" s="970"/>
      <c r="S123" s="218"/>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37"/>
      <c r="AY123" s="238"/>
      <c r="AZ123" s="238"/>
      <c r="BA123" s="238"/>
      <c r="BB123" s="238"/>
      <c r="BC123" s="238"/>
      <c r="BD123" s="238"/>
      <c r="BE123" s="238"/>
      <c r="BF123" s="238"/>
      <c r="BG123" s="238"/>
      <c r="BH123" s="238"/>
      <c r="BI123" s="238"/>
      <c r="BJ123" s="238"/>
      <c r="BK123" s="238"/>
      <c r="BL123" s="238"/>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c r="DI123" s="238"/>
      <c r="DJ123" s="238"/>
      <c r="DK123" s="238"/>
      <c r="DL123" s="238"/>
      <c r="DM123" s="238"/>
      <c r="DN123" s="238"/>
      <c r="DO123" s="238"/>
      <c r="DP123" s="238"/>
      <c r="DQ123" s="238"/>
      <c r="DR123" s="238"/>
      <c r="DS123" s="238"/>
      <c r="DT123" s="238"/>
      <c r="DU123" s="238"/>
      <c r="DV123" s="238"/>
      <c r="DW123" s="238"/>
    </row>
    <row r="124" spans="1:127" s="13" customFormat="1" ht="48" customHeight="1" x14ac:dyDescent="0.25">
      <c r="A124" s="959"/>
      <c r="B124" s="970"/>
      <c r="C124" s="970"/>
      <c r="D124" s="970"/>
      <c r="E124" s="970"/>
      <c r="F124" s="970"/>
      <c r="G124" s="72" t="s">
        <v>1216</v>
      </c>
      <c r="H124" s="72" t="s">
        <v>1234</v>
      </c>
      <c r="I124" s="11" t="s">
        <v>39</v>
      </c>
      <c r="J124" s="970"/>
      <c r="K124" s="970"/>
      <c r="L124" s="970"/>
      <c r="M124" s="970"/>
      <c r="N124" s="970"/>
      <c r="O124" s="970"/>
      <c r="P124" s="970"/>
      <c r="Q124" s="970"/>
      <c r="R124" s="970"/>
      <c r="S124" s="218"/>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37"/>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c r="DB124" s="238"/>
      <c r="DC124" s="238"/>
      <c r="DD124" s="238"/>
      <c r="DE124" s="238"/>
      <c r="DF124" s="238"/>
      <c r="DG124" s="238"/>
      <c r="DH124" s="238"/>
      <c r="DI124" s="238"/>
      <c r="DJ124" s="238"/>
      <c r="DK124" s="238"/>
      <c r="DL124" s="238"/>
      <c r="DM124" s="238"/>
      <c r="DN124" s="238"/>
      <c r="DO124" s="238"/>
      <c r="DP124" s="238"/>
      <c r="DQ124" s="238"/>
      <c r="DR124" s="238"/>
      <c r="DS124" s="238"/>
      <c r="DT124" s="238"/>
      <c r="DU124" s="238"/>
      <c r="DV124" s="238"/>
      <c r="DW124" s="238"/>
    </row>
    <row r="125" spans="1:127" s="13" customFormat="1" ht="46.5" customHeight="1" x14ac:dyDescent="0.25">
      <c r="A125" s="959"/>
      <c r="B125" s="970"/>
      <c r="C125" s="970"/>
      <c r="D125" s="970"/>
      <c r="E125" s="970"/>
      <c r="F125" s="970"/>
      <c r="G125" s="969" t="s">
        <v>1322</v>
      </c>
      <c r="H125" s="72" t="s">
        <v>1323</v>
      </c>
      <c r="I125" s="11" t="s">
        <v>1324</v>
      </c>
      <c r="J125" s="970"/>
      <c r="K125" s="970"/>
      <c r="L125" s="970"/>
      <c r="M125" s="970"/>
      <c r="N125" s="970"/>
      <c r="O125" s="970"/>
      <c r="P125" s="970"/>
      <c r="Q125" s="970"/>
      <c r="R125" s="970"/>
      <c r="S125" s="218"/>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37"/>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c r="DB125" s="238"/>
      <c r="DC125" s="238"/>
      <c r="DD125" s="238"/>
      <c r="DE125" s="238"/>
      <c r="DF125" s="238"/>
      <c r="DG125" s="238"/>
      <c r="DH125" s="238"/>
      <c r="DI125" s="238"/>
      <c r="DJ125" s="238"/>
      <c r="DK125" s="238"/>
      <c r="DL125" s="238"/>
      <c r="DM125" s="238"/>
      <c r="DN125" s="238"/>
      <c r="DO125" s="238"/>
      <c r="DP125" s="238"/>
      <c r="DQ125" s="238"/>
      <c r="DR125" s="238"/>
      <c r="DS125" s="238"/>
      <c r="DT125" s="238"/>
      <c r="DU125" s="238"/>
      <c r="DV125" s="238"/>
      <c r="DW125" s="238"/>
    </row>
    <row r="126" spans="1:127" s="13" customFormat="1" ht="61.5" customHeight="1" x14ac:dyDescent="0.25">
      <c r="A126" s="959"/>
      <c r="B126" s="970"/>
      <c r="C126" s="970"/>
      <c r="D126" s="970"/>
      <c r="E126" s="970"/>
      <c r="F126" s="970"/>
      <c r="G126" s="971"/>
      <c r="H126" s="72" t="s">
        <v>1325</v>
      </c>
      <c r="I126" s="11" t="s">
        <v>1276</v>
      </c>
      <c r="J126" s="970"/>
      <c r="K126" s="970"/>
      <c r="L126" s="970"/>
      <c r="M126" s="970"/>
      <c r="N126" s="970"/>
      <c r="O126" s="970"/>
      <c r="P126" s="970"/>
      <c r="Q126" s="970"/>
      <c r="R126" s="970"/>
      <c r="S126" s="218"/>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37"/>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c r="DM126" s="238"/>
      <c r="DN126" s="238"/>
      <c r="DO126" s="238"/>
      <c r="DP126" s="238"/>
      <c r="DQ126" s="238"/>
      <c r="DR126" s="238"/>
      <c r="DS126" s="238"/>
      <c r="DT126" s="238"/>
      <c r="DU126" s="238"/>
      <c r="DV126" s="238"/>
      <c r="DW126" s="238"/>
    </row>
    <row r="127" spans="1:127" s="13" customFormat="1" ht="47.25" customHeight="1" x14ac:dyDescent="0.25">
      <c r="A127" s="959"/>
      <c r="B127" s="970"/>
      <c r="C127" s="970"/>
      <c r="D127" s="970"/>
      <c r="E127" s="970"/>
      <c r="F127" s="970"/>
      <c r="G127" s="969" t="s">
        <v>1326</v>
      </c>
      <c r="H127" s="72" t="s">
        <v>1327</v>
      </c>
      <c r="I127" s="11" t="s">
        <v>956</v>
      </c>
      <c r="J127" s="970"/>
      <c r="K127" s="970"/>
      <c r="L127" s="970"/>
      <c r="M127" s="970"/>
      <c r="N127" s="970"/>
      <c r="O127" s="970"/>
      <c r="P127" s="970"/>
      <c r="Q127" s="970"/>
      <c r="R127" s="970"/>
      <c r="S127" s="218"/>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37"/>
      <c r="AY127" s="238"/>
      <c r="AZ127" s="238"/>
      <c r="BA127" s="238"/>
      <c r="BB127" s="238"/>
      <c r="BC127" s="238"/>
      <c r="BD127" s="238"/>
      <c r="BE127" s="238"/>
      <c r="BF127" s="238"/>
      <c r="BG127" s="238"/>
      <c r="BH127" s="238"/>
      <c r="BI127" s="238"/>
      <c r="BJ127" s="238"/>
      <c r="BK127" s="238"/>
      <c r="BL127" s="238"/>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c r="DB127" s="238"/>
      <c r="DC127" s="238"/>
      <c r="DD127" s="238"/>
      <c r="DE127" s="238"/>
      <c r="DF127" s="238"/>
      <c r="DG127" s="238"/>
      <c r="DH127" s="238"/>
      <c r="DI127" s="238"/>
      <c r="DJ127" s="238"/>
      <c r="DK127" s="238"/>
      <c r="DL127" s="238"/>
      <c r="DM127" s="238"/>
      <c r="DN127" s="238"/>
      <c r="DO127" s="238"/>
      <c r="DP127" s="238"/>
      <c r="DQ127" s="238"/>
      <c r="DR127" s="238"/>
      <c r="DS127" s="238"/>
      <c r="DT127" s="238"/>
      <c r="DU127" s="238"/>
      <c r="DV127" s="238"/>
      <c r="DW127" s="238"/>
    </row>
    <row r="128" spans="1:127" s="13" customFormat="1" ht="27.75" customHeight="1" x14ac:dyDescent="0.25">
      <c r="A128" s="1059"/>
      <c r="B128" s="971"/>
      <c r="C128" s="971"/>
      <c r="D128" s="971"/>
      <c r="E128" s="971"/>
      <c r="F128" s="971"/>
      <c r="G128" s="971"/>
      <c r="H128" s="72" t="s">
        <v>1116</v>
      </c>
      <c r="I128" s="11" t="s">
        <v>1278</v>
      </c>
      <c r="J128" s="971"/>
      <c r="K128" s="971"/>
      <c r="L128" s="971"/>
      <c r="M128" s="971"/>
      <c r="N128" s="971"/>
      <c r="O128" s="971"/>
      <c r="P128" s="971"/>
      <c r="Q128" s="971"/>
      <c r="R128" s="971"/>
      <c r="S128" s="218"/>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37"/>
      <c r="AY128" s="238"/>
      <c r="AZ128" s="238"/>
      <c r="BA128" s="238"/>
      <c r="BB128" s="238"/>
      <c r="BC128" s="238"/>
      <c r="BD128" s="238"/>
      <c r="BE128" s="238"/>
      <c r="BF128" s="238"/>
      <c r="BG128" s="238"/>
      <c r="BH128" s="238"/>
      <c r="BI128" s="238"/>
      <c r="BJ128" s="238"/>
      <c r="BK128" s="238"/>
      <c r="BL128" s="238"/>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c r="DB128" s="238"/>
      <c r="DC128" s="238"/>
      <c r="DD128" s="238"/>
      <c r="DE128" s="238"/>
      <c r="DF128" s="238"/>
      <c r="DG128" s="238"/>
      <c r="DH128" s="238"/>
      <c r="DI128" s="238"/>
      <c r="DJ128" s="238"/>
      <c r="DK128" s="238"/>
      <c r="DL128" s="238"/>
      <c r="DM128" s="238"/>
      <c r="DN128" s="238"/>
      <c r="DO128" s="238"/>
      <c r="DP128" s="238"/>
      <c r="DQ128" s="238"/>
      <c r="DR128" s="238"/>
      <c r="DS128" s="238"/>
      <c r="DT128" s="238"/>
      <c r="DU128" s="238"/>
      <c r="DV128" s="238"/>
      <c r="DW128" s="238"/>
    </row>
    <row r="129" spans="1:127" s="232" customFormat="1" ht="57" customHeight="1" x14ac:dyDescent="0.25">
      <c r="A129" s="1085">
        <v>34</v>
      </c>
      <c r="B129" s="1077">
        <v>6</v>
      </c>
      <c r="C129" s="1077">
        <v>1</v>
      </c>
      <c r="D129" s="1077">
        <v>6</v>
      </c>
      <c r="E129" s="1077" t="s">
        <v>1328</v>
      </c>
      <c r="F129" s="1077" t="s">
        <v>1329</v>
      </c>
      <c r="G129" s="1077" t="s">
        <v>415</v>
      </c>
      <c r="H129" s="105" t="s">
        <v>1330</v>
      </c>
      <c r="I129" s="105">
        <v>6</v>
      </c>
      <c r="J129" s="1077" t="s">
        <v>1331</v>
      </c>
      <c r="K129" s="1077"/>
      <c r="L129" s="1077" t="s">
        <v>81</v>
      </c>
      <c r="M129" s="1077"/>
      <c r="N129" s="1192">
        <v>29820</v>
      </c>
      <c r="O129" s="1077"/>
      <c r="P129" s="1192">
        <v>29820</v>
      </c>
      <c r="Q129" s="1077" t="s">
        <v>1332</v>
      </c>
      <c r="R129" s="1077" t="s">
        <v>1333</v>
      </c>
      <c r="S129" s="228"/>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30"/>
      <c r="AY129" s="231"/>
      <c r="AZ129" s="231"/>
      <c r="BA129" s="231"/>
      <c r="BB129" s="231"/>
      <c r="BC129" s="231"/>
      <c r="BD129" s="231"/>
      <c r="BE129" s="231"/>
      <c r="BF129" s="231"/>
      <c r="BG129" s="231"/>
      <c r="BH129" s="231"/>
      <c r="BI129" s="231"/>
      <c r="BJ129" s="231"/>
      <c r="BK129" s="231"/>
      <c r="BL129" s="231"/>
      <c r="BM129" s="231"/>
      <c r="BN129" s="231"/>
      <c r="BO129" s="231"/>
      <c r="BP129" s="231"/>
      <c r="BQ129" s="231"/>
      <c r="BR129" s="231"/>
      <c r="BS129" s="231"/>
      <c r="BT129" s="231"/>
      <c r="BU129" s="231"/>
      <c r="BV129" s="231"/>
      <c r="BW129" s="231"/>
      <c r="BX129" s="231"/>
      <c r="BY129" s="231"/>
      <c r="BZ129" s="231"/>
      <c r="CA129" s="231"/>
      <c r="CB129" s="231"/>
      <c r="CC129" s="231"/>
      <c r="CD129" s="231"/>
      <c r="CE129" s="231"/>
      <c r="CF129" s="231"/>
      <c r="CG129" s="231"/>
      <c r="CH129" s="231"/>
      <c r="CI129" s="231"/>
      <c r="CJ129" s="231"/>
      <c r="CK129" s="231"/>
      <c r="CL129" s="231"/>
      <c r="CM129" s="231"/>
      <c r="CN129" s="231"/>
      <c r="CO129" s="231"/>
      <c r="CP129" s="231"/>
      <c r="CQ129" s="231"/>
      <c r="CR129" s="231"/>
      <c r="CS129" s="231"/>
      <c r="CT129" s="231"/>
      <c r="CU129" s="231"/>
      <c r="CV129" s="231"/>
      <c r="CW129" s="231"/>
      <c r="CX129" s="231"/>
      <c r="CY129" s="231"/>
      <c r="CZ129" s="231"/>
      <c r="DA129" s="231"/>
      <c r="DB129" s="231"/>
      <c r="DC129" s="231"/>
      <c r="DD129" s="231"/>
      <c r="DE129" s="231"/>
      <c r="DF129" s="231"/>
      <c r="DG129" s="231"/>
      <c r="DH129" s="231"/>
      <c r="DI129" s="231"/>
      <c r="DJ129" s="231"/>
      <c r="DK129" s="231"/>
      <c r="DL129" s="231"/>
      <c r="DM129" s="231"/>
      <c r="DN129" s="231"/>
      <c r="DO129" s="231"/>
      <c r="DP129" s="231"/>
      <c r="DQ129" s="231"/>
      <c r="DR129" s="231"/>
      <c r="DS129" s="231"/>
      <c r="DT129" s="231"/>
      <c r="DU129" s="231"/>
      <c r="DV129" s="231"/>
      <c r="DW129" s="231"/>
    </row>
    <row r="130" spans="1:127" s="232" customFormat="1" ht="37.5" customHeight="1" x14ac:dyDescent="0.25">
      <c r="A130" s="1085"/>
      <c r="B130" s="1077"/>
      <c r="C130" s="1077"/>
      <c r="D130" s="1077"/>
      <c r="E130" s="1077"/>
      <c r="F130" s="1077"/>
      <c r="G130" s="1077"/>
      <c r="H130" s="105" t="s">
        <v>165</v>
      </c>
      <c r="I130" s="53" t="s">
        <v>1109</v>
      </c>
      <c r="J130" s="1077"/>
      <c r="K130" s="1077"/>
      <c r="L130" s="1077"/>
      <c r="M130" s="1077"/>
      <c r="N130" s="1077"/>
      <c r="O130" s="1077"/>
      <c r="P130" s="1077"/>
      <c r="Q130" s="1077"/>
      <c r="R130" s="1077"/>
      <c r="S130" s="228"/>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30"/>
      <c r="AY130" s="231"/>
      <c r="AZ130" s="231"/>
      <c r="BA130" s="231"/>
      <c r="BB130" s="231"/>
      <c r="BC130" s="231"/>
      <c r="BD130" s="231"/>
      <c r="BE130" s="231"/>
      <c r="BF130" s="231"/>
      <c r="BG130" s="231"/>
      <c r="BH130" s="231"/>
      <c r="BI130" s="231"/>
      <c r="BJ130" s="231"/>
      <c r="BK130" s="231"/>
      <c r="BL130" s="231"/>
      <c r="BM130" s="231"/>
      <c r="BN130" s="231"/>
      <c r="BO130" s="231"/>
      <c r="BP130" s="231"/>
      <c r="BQ130" s="231"/>
      <c r="BR130" s="231"/>
      <c r="BS130" s="231"/>
      <c r="BT130" s="231"/>
      <c r="BU130" s="231"/>
      <c r="BV130" s="231"/>
      <c r="BW130" s="231"/>
      <c r="BX130" s="231"/>
      <c r="BY130" s="231"/>
      <c r="BZ130" s="231"/>
      <c r="CA130" s="231"/>
      <c r="CB130" s="231"/>
      <c r="CC130" s="231"/>
      <c r="CD130" s="231"/>
      <c r="CE130" s="231"/>
      <c r="CF130" s="231"/>
      <c r="CG130" s="231"/>
      <c r="CH130" s="231"/>
      <c r="CI130" s="231"/>
      <c r="CJ130" s="231"/>
      <c r="CK130" s="231"/>
      <c r="CL130" s="231"/>
      <c r="CM130" s="231"/>
      <c r="CN130" s="231"/>
      <c r="CO130" s="231"/>
      <c r="CP130" s="231"/>
      <c r="CQ130" s="231"/>
      <c r="CR130" s="231"/>
      <c r="CS130" s="231"/>
      <c r="CT130" s="231"/>
      <c r="CU130" s="231"/>
      <c r="CV130" s="231"/>
      <c r="CW130" s="231"/>
      <c r="CX130" s="231"/>
      <c r="CY130" s="231"/>
      <c r="CZ130" s="231"/>
      <c r="DA130" s="231"/>
      <c r="DB130" s="231"/>
      <c r="DC130" s="231"/>
      <c r="DD130" s="231"/>
      <c r="DE130" s="231"/>
      <c r="DF130" s="231"/>
      <c r="DG130" s="231"/>
      <c r="DH130" s="231"/>
      <c r="DI130" s="231"/>
      <c r="DJ130" s="231"/>
      <c r="DK130" s="231"/>
      <c r="DL130" s="231"/>
      <c r="DM130" s="231"/>
      <c r="DN130" s="231"/>
      <c r="DO130" s="231"/>
      <c r="DP130" s="231"/>
      <c r="DQ130" s="231"/>
      <c r="DR130" s="231"/>
      <c r="DS130" s="231"/>
      <c r="DT130" s="231"/>
      <c r="DU130" s="231"/>
      <c r="DV130" s="231"/>
      <c r="DW130" s="231"/>
    </row>
    <row r="131" spans="1:127" s="13" customFormat="1" ht="25.5" customHeight="1" x14ac:dyDescent="0.25">
      <c r="A131" s="958">
        <v>35</v>
      </c>
      <c r="B131" s="960">
        <v>1</v>
      </c>
      <c r="C131" s="964">
        <v>1</v>
      </c>
      <c r="D131" s="960">
        <v>9</v>
      </c>
      <c r="E131" s="969" t="s">
        <v>1334</v>
      </c>
      <c r="F131" s="969" t="s">
        <v>1335</v>
      </c>
      <c r="G131" s="969" t="s">
        <v>1336</v>
      </c>
      <c r="H131" s="72" t="s">
        <v>685</v>
      </c>
      <c r="I131" s="11" t="s">
        <v>39</v>
      </c>
      <c r="J131" s="969" t="s">
        <v>1337</v>
      </c>
      <c r="K131" s="969"/>
      <c r="L131" s="969" t="s">
        <v>124</v>
      </c>
      <c r="M131" s="969"/>
      <c r="N131" s="1187">
        <v>109465.99</v>
      </c>
      <c r="O131" s="969"/>
      <c r="P131" s="1187">
        <v>97196.74</v>
      </c>
      <c r="Q131" s="969" t="s">
        <v>1264</v>
      </c>
      <c r="R131" s="969" t="s">
        <v>1265</v>
      </c>
      <c r="S131" s="218"/>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37"/>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c r="DV131" s="238"/>
      <c r="DW131" s="238"/>
    </row>
    <row r="132" spans="1:127" s="13" customFormat="1" ht="40.5" customHeight="1" x14ac:dyDescent="0.25">
      <c r="A132" s="959"/>
      <c r="B132" s="961"/>
      <c r="C132" s="964"/>
      <c r="D132" s="961"/>
      <c r="E132" s="970"/>
      <c r="F132" s="970"/>
      <c r="G132" s="971"/>
      <c r="H132" s="72" t="s">
        <v>1338</v>
      </c>
      <c r="I132" s="11" t="s">
        <v>1269</v>
      </c>
      <c r="J132" s="970"/>
      <c r="K132" s="970"/>
      <c r="L132" s="970"/>
      <c r="M132" s="970"/>
      <c r="N132" s="1188"/>
      <c r="O132" s="970"/>
      <c r="P132" s="1188"/>
      <c r="Q132" s="970"/>
      <c r="R132" s="970"/>
      <c r="S132" s="218"/>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42"/>
    </row>
    <row r="133" spans="1:127" s="13" customFormat="1" ht="48" customHeight="1" x14ac:dyDescent="0.25">
      <c r="A133" s="959"/>
      <c r="B133" s="961"/>
      <c r="C133" s="964"/>
      <c r="D133" s="961"/>
      <c r="E133" s="970"/>
      <c r="F133" s="970"/>
      <c r="G133" s="72" t="s">
        <v>1320</v>
      </c>
      <c r="H133" s="72" t="s">
        <v>1190</v>
      </c>
      <c r="I133" s="11" t="s">
        <v>39</v>
      </c>
      <c r="J133" s="970"/>
      <c r="K133" s="970"/>
      <c r="L133" s="970"/>
      <c r="M133" s="970"/>
      <c r="N133" s="1188"/>
      <c r="O133" s="970"/>
      <c r="P133" s="1188"/>
      <c r="Q133" s="970"/>
      <c r="R133" s="970"/>
      <c r="S133" s="218"/>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row>
    <row r="134" spans="1:127" s="13" customFormat="1" ht="49.5" customHeight="1" x14ac:dyDescent="0.25">
      <c r="A134" s="959"/>
      <c r="B134" s="961"/>
      <c r="C134" s="964"/>
      <c r="D134" s="961"/>
      <c r="E134" s="970"/>
      <c r="F134" s="970"/>
      <c r="G134" s="72" t="s">
        <v>1216</v>
      </c>
      <c r="H134" s="72" t="s">
        <v>1234</v>
      </c>
      <c r="I134" s="11" t="s">
        <v>39</v>
      </c>
      <c r="J134" s="970"/>
      <c r="K134" s="970"/>
      <c r="L134" s="970"/>
      <c r="M134" s="970"/>
      <c r="N134" s="1188"/>
      <c r="O134" s="970"/>
      <c r="P134" s="1188"/>
      <c r="Q134" s="970"/>
      <c r="R134" s="970"/>
      <c r="S134" s="218"/>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row>
    <row r="135" spans="1:127" s="13" customFormat="1" ht="60.75" customHeight="1" x14ac:dyDescent="0.25">
      <c r="A135" s="959"/>
      <c r="B135" s="961"/>
      <c r="C135" s="964"/>
      <c r="D135" s="961"/>
      <c r="E135" s="970"/>
      <c r="F135" s="970"/>
      <c r="G135" s="969" t="s">
        <v>1322</v>
      </c>
      <c r="H135" s="72" t="s">
        <v>1339</v>
      </c>
      <c r="I135" s="11" t="s">
        <v>1340</v>
      </c>
      <c r="J135" s="970"/>
      <c r="K135" s="970"/>
      <c r="L135" s="970"/>
      <c r="M135" s="970"/>
      <c r="N135" s="1188"/>
      <c r="O135" s="970"/>
      <c r="P135" s="1188"/>
      <c r="Q135" s="970"/>
      <c r="R135" s="970"/>
      <c r="S135" s="218"/>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row>
    <row r="136" spans="1:127" s="13" customFormat="1" ht="63" customHeight="1" x14ac:dyDescent="0.25">
      <c r="A136" s="959"/>
      <c r="B136" s="961"/>
      <c r="C136" s="964"/>
      <c r="D136" s="961"/>
      <c r="E136" s="970"/>
      <c r="F136" s="970"/>
      <c r="G136" s="971"/>
      <c r="H136" s="73" t="s">
        <v>1325</v>
      </c>
      <c r="I136" s="150" t="s">
        <v>1341</v>
      </c>
      <c r="J136" s="970"/>
      <c r="K136" s="970"/>
      <c r="L136" s="970"/>
      <c r="M136" s="970"/>
      <c r="N136" s="1188"/>
      <c r="O136" s="970"/>
      <c r="P136" s="1188"/>
      <c r="Q136" s="970"/>
      <c r="R136" s="970"/>
      <c r="S136" s="218"/>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row>
    <row r="137" spans="1:127" s="13" customFormat="1" ht="28.5" customHeight="1" x14ac:dyDescent="0.25">
      <c r="A137" s="959"/>
      <c r="B137" s="961"/>
      <c r="C137" s="964"/>
      <c r="D137" s="961"/>
      <c r="E137" s="970"/>
      <c r="F137" s="970"/>
      <c r="G137" s="969" t="s">
        <v>1192</v>
      </c>
      <c r="H137" s="73" t="s">
        <v>652</v>
      </c>
      <c r="I137" s="150" t="s">
        <v>1235</v>
      </c>
      <c r="J137" s="970"/>
      <c r="K137" s="970"/>
      <c r="L137" s="970"/>
      <c r="M137" s="970"/>
      <c r="N137" s="1188"/>
      <c r="O137" s="970"/>
      <c r="P137" s="1188"/>
      <c r="Q137" s="970"/>
      <c r="R137" s="970"/>
      <c r="S137" s="218"/>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row>
    <row r="138" spans="1:127" s="13" customFormat="1" ht="19.5" customHeight="1" x14ac:dyDescent="0.25">
      <c r="A138" s="959"/>
      <c r="B138" s="961"/>
      <c r="C138" s="964"/>
      <c r="D138" s="961"/>
      <c r="E138" s="970"/>
      <c r="F138" s="970"/>
      <c r="G138" s="970"/>
      <c r="H138" s="969" t="s">
        <v>563</v>
      </c>
      <c r="I138" s="1190" t="s">
        <v>1342</v>
      </c>
      <c r="J138" s="970"/>
      <c r="K138" s="970"/>
      <c r="L138" s="970"/>
      <c r="M138" s="970"/>
      <c r="N138" s="1188"/>
      <c r="O138" s="970"/>
      <c r="P138" s="1188"/>
      <c r="Q138" s="970"/>
      <c r="R138" s="970"/>
      <c r="S138" s="218"/>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row>
    <row r="139" spans="1:127" s="13" customFormat="1" ht="17.25" customHeight="1" x14ac:dyDescent="0.25">
      <c r="A139" s="1059"/>
      <c r="B139" s="962"/>
      <c r="C139" s="964"/>
      <c r="D139" s="962"/>
      <c r="E139" s="971"/>
      <c r="F139" s="971"/>
      <c r="G139" s="971"/>
      <c r="H139" s="971"/>
      <c r="I139" s="1191"/>
      <c r="J139" s="971"/>
      <c r="K139" s="971"/>
      <c r="L139" s="971"/>
      <c r="M139" s="971"/>
      <c r="N139" s="1189"/>
      <c r="O139" s="971"/>
      <c r="P139" s="1189"/>
      <c r="Q139" s="971"/>
      <c r="R139" s="971"/>
      <c r="S139" s="218"/>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row>
    <row r="142" spans="1:127" x14ac:dyDescent="0.25">
      <c r="L142" s="244"/>
      <c r="M142" s="1110" t="s">
        <v>262</v>
      </c>
      <c r="N142" s="1110"/>
      <c r="O142" s="1110" t="s">
        <v>263</v>
      </c>
      <c r="P142" s="1110"/>
    </row>
    <row r="143" spans="1:127" x14ac:dyDescent="0.25">
      <c r="L143" s="244"/>
      <c r="M143" s="110" t="s">
        <v>264</v>
      </c>
      <c r="N143" s="110" t="s">
        <v>265</v>
      </c>
      <c r="O143" s="60" t="s">
        <v>264</v>
      </c>
      <c r="P143" s="60" t="s">
        <v>265</v>
      </c>
    </row>
    <row r="144" spans="1:127" x14ac:dyDescent="0.25">
      <c r="L144" s="244"/>
      <c r="M144" s="61">
        <v>9</v>
      </c>
      <c r="N144" s="64">
        <v>574171.98</v>
      </c>
      <c r="O144" s="62">
        <v>26</v>
      </c>
      <c r="P144" s="64">
        <v>1363806.03</v>
      </c>
    </row>
    <row r="145" spans="12:12" x14ac:dyDescent="0.25">
      <c r="L145" s="244"/>
    </row>
  </sheetData>
  <mergeCells count="479">
    <mergeCell ref="Q4:Q5"/>
    <mergeCell ref="R4:R5"/>
    <mergeCell ref="A12:A13"/>
    <mergeCell ref="B12:B13"/>
    <mergeCell ref="C12:C13"/>
    <mergeCell ref="D12:D13"/>
    <mergeCell ref="E12:E13"/>
    <mergeCell ref="F12:F13"/>
    <mergeCell ref="G12:G13"/>
    <mergeCell ref="J12:J13"/>
    <mergeCell ref="G4:G5"/>
    <mergeCell ref="H4:I4"/>
    <mergeCell ref="J4:J5"/>
    <mergeCell ref="K4:L4"/>
    <mergeCell ref="M4:N4"/>
    <mergeCell ref="O4:P4"/>
    <mergeCell ref="A4:A5"/>
    <mergeCell ref="B4:B5"/>
    <mergeCell ref="C4:C5"/>
    <mergeCell ref="D4:D5"/>
    <mergeCell ref="E4:E5"/>
    <mergeCell ref="F4:F5"/>
    <mergeCell ref="Q12:Q13"/>
    <mergeCell ref="R12:R13"/>
    <mergeCell ref="A14:A18"/>
    <mergeCell ref="B14:B18"/>
    <mergeCell ref="C14:C18"/>
    <mergeCell ref="D14:D18"/>
    <mergeCell ref="E14:E18"/>
    <mergeCell ref="F14:F18"/>
    <mergeCell ref="G14:G15"/>
    <mergeCell ref="J14:J18"/>
    <mergeCell ref="K12:K13"/>
    <mergeCell ref="L12:L13"/>
    <mergeCell ref="M12:M13"/>
    <mergeCell ref="N12:N13"/>
    <mergeCell ref="O12:O13"/>
    <mergeCell ref="P12:P13"/>
    <mergeCell ref="Q14:Q18"/>
    <mergeCell ref="R14:R18"/>
    <mergeCell ref="G17:G18"/>
    <mergeCell ref="A19:A20"/>
    <mergeCell ref="B19:B20"/>
    <mergeCell ref="C19:C20"/>
    <mergeCell ref="D19:D20"/>
    <mergeCell ref="E19:E20"/>
    <mergeCell ref="F19:F20"/>
    <mergeCell ref="G19:G20"/>
    <mergeCell ref="K14:K18"/>
    <mergeCell ref="L14:L18"/>
    <mergeCell ref="M14:M18"/>
    <mergeCell ref="N14:N18"/>
    <mergeCell ref="O14:O18"/>
    <mergeCell ref="P14:P18"/>
    <mergeCell ref="P19:P20"/>
    <mergeCell ref="Q19:Q20"/>
    <mergeCell ref="R19:R20"/>
    <mergeCell ref="A21:A22"/>
    <mergeCell ref="B21:B22"/>
    <mergeCell ref="C21:C22"/>
    <mergeCell ref="D21:D22"/>
    <mergeCell ref="E21:E22"/>
    <mergeCell ref="F21:F22"/>
    <mergeCell ref="J21:J22"/>
    <mergeCell ref="J19:J20"/>
    <mergeCell ref="K19:K20"/>
    <mergeCell ref="L19:L20"/>
    <mergeCell ref="M19:M20"/>
    <mergeCell ref="N19:N20"/>
    <mergeCell ref="O19:O20"/>
    <mergeCell ref="Q21:Q22"/>
    <mergeCell ref="R21:R22"/>
    <mergeCell ref="A23:A24"/>
    <mergeCell ref="B23:B24"/>
    <mergeCell ref="C23:C24"/>
    <mergeCell ref="D23:D24"/>
    <mergeCell ref="E23:E24"/>
    <mergeCell ref="F23:F24"/>
    <mergeCell ref="G23:G24"/>
    <mergeCell ref="J23:J24"/>
    <mergeCell ref="K21:K22"/>
    <mergeCell ref="L21:L22"/>
    <mergeCell ref="M21:M22"/>
    <mergeCell ref="N21:N22"/>
    <mergeCell ref="O21:O22"/>
    <mergeCell ref="P21:P22"/>
    <mergeCell ref="Q23:Q24"/>
    <mergeCell ref="R23:R24"/>
    <mergeCell ref="L23:L24"/>
    <mergeCell ref="M23:M24"/>
    <mergeCell ref="A25:A29"/>
    <mergeCell ref="B25:B29"/>
    <mergeCell ref="C25:C29"/>
    <mergeCell ref="D25:D29"/>
    <mergeCell ref="E25:E29"/>
    <mergeCell ref="F25:F29"/>
    <mergeCell ref="G25:G26"/>
    <mergeCell ref="J25:J29"/>
    <mergeCell ref="K23:K24"/>
    <mergeCell ref="N23:N24"/>
    <mergeCell ref="O23:O24"/>
    <mergeCell ref="P23:P24"/>
    <mergeCell ref="Q25:Q29"/>
    <mergeCell ref="R25:R29"/>
    <mergeCell ref="G27:G28"/>
    <mergeCell ref="A30:A31"/>
    <mergeCell ref="B30:B31"/>
    <mergeCell ref="C30:C31"/>
    <mergeCell ref="D30:D31"/>
    <mergeCell ref="E30:E31"/>
    <mergeCell ref="F30:F31"/>
    <mergeCell ref="G30:G31"/>
    <mergeCell ref="K25:K29"/>
    <mergeCell ref="L25:L29"/>
    <mergeCell ref="M25:M29"/>
    <mergeCell ref="N25:N29"/>
    <mergeCell ref="O25:O29"/>
    <mergeCell ref="P25:P29"/>
    <mergeCell ref="P30:P31"/>
    <mergeCell ref="Q30:Q31"/>
    <mergeCell ref="R30:R31"/>
    <mergeCell ref="L30:L31"/>
    <mergeCell ref="M30:M31"/>
    <mergeCell ref="A32:A33"/>
    <mergeCell ref="B32:B33"/>
    <mergeCell ref="C32:C33"/>
    <mergeCell ref="D32:D33"/>
    <mergeCell ref="E32:E33"/>
    <mergeCell ref="F32:F33"/>
    <mergeCell ref="G32:G33"/>
    <mergeCell ref="J30:J31"/>
    <mergeCell ref="K30:K31"/>
    <mergeCell ref="N30:N31"/>
    <mergeCell ref="O30:O31"/>
    <mergeCell ref="P32:P33"/>
    <mergeCell ref="Q32:Q33"/>
    <mergeCell ref="R32:R33"/>
    <mergeCell ref="A34:A35"/>
    <mergeCell ref="B34:B35"/>
    <mergeCell ref="C34:C35"/>
    <mergeCell ref="D34:D35"/>
    <mergeCell ref="E34:E35"/>
    <mergeCell ref="F34:F35"/>
    <mergeCell ref="G34:G35"/>
    <mergeCell ref="J32:J33"/>
    <mergeCell ref="K32:K33"/>
    <mergeCell ref="L32:L33"/>
    <mergeCell ref="M32:M33"/>
    <mergeCell ref="N32:N33"/>
    <mergeCell ref="O32:O33"/>
    <mergeCell ref="P34:P35"/>
    <mergeCell ref="Q34:Q35"/>
    <mergeCell ref="R34:R35"/>
    <mergeCell ref="L34:L35"/>
    <mergeCell ref="M34:M35"/>
    <mergeCell ref="N34:N35"/>
    <mergeCell ref="A37:A40"/>
    <mergeCell ref="B37:B40"/>
    <mergeCell ref="C37:C40"/>
    <mergeCell ref="D37:D40"/>
    <mergeCell ref="E37:E40"/>
    <mergeCell ref="F37:F40"/>
    <mergeCell ref="G37:G38"/>
    <mergeCell ref="J34:J35"/>
    <mergeCell ref="K34:K35"/>
    <mergeCell ref="O34:O35"/>
    <mergeCell ref="P37:P40"/>
    <mergeCell ref="Q37:Q40"/>
    <mergeCell ref="R37:R40"/>
    <mergeCell ref="G39:G40"/>
    <mergeCell ref="A43:A49"/>
    <mergeCell ref="B43:B49"/>
    <mergeCell ref="C43:C49"/>
    <mergeCell ref="D43:D49"/>
    <mergeCell ref="E43:E49"/>
    <mergeCell ref="F43:F49"/>
    <mergeCell ref="J37:J40"/>
    <mergeCell ref="K37:K40"/>
    <mergeCell ref="L37:L40"/>
    <mergeCell ref="M37:M40"/>
    <mergeCell ref="N37:N40"/>
    <mergeCell ref="O37:O40"/>
    <mergeCell ref="O43:O49"/>
    <mergeCell ref="P43:P49"/>
    <mergeCell ref="Q43:Q49"/>
    <mergeCell ref="R43:R49"/>
    <mergeCell ref="G45:G46"/>
    <mergeCell ref="G48:G49"/>
    <mergeCell ref="G43:G44"/>
    <mergeCell ref="J43:J49"/>
    <mergeCell ref="K43:K49"/>
    <mergeCell ref="L43:L49"/>
    <mergeCell ref="M43:M49"/>
    <mergeCell ref="N43:N49"/>
    <mergeCell ref="O50:O53"/>
    <mergeCell ref="P50:P53"/>
    <mergeCell ref="Q50:Q53"/>
    <mergeCell ref="R50:R53"/>
    <mergeCell ref="L50:L53"/>
    <mergeCell ref="M50:M53"/>
    <mergeCell ref="N50:N53"/>
    <mergeCell ref="G52:G53"/>
    <mergeCell ref="A54:A55"/>
    <mergeCell ref="B54:B55"/>
    <mergeCell ref="C54:C55"/>
    <mergeCell ref="D54:D55"/>
    <mergeCell ref="E54:E55"/>
    <mergeCell ref="G50:G51"/>
    <mergeCell ref="J50:J53"/>
    <mergeCell ref="K50:K53"/>
    <mergeCell ref="A50:A53"/>
    <mergeCell ref="B50:B53"/>
    <mergeCell ref="C50:C53"/>
    <mergeCell ref="D50:D53"/>
    <mergeCell ref="E50:E53"/>
    <mergeCell ref="F50:F53"/>
    <mergeCell ref="Q54:Q55"/>
    <mergeCell ref="R54:R55"/>
    <mergeCell ref="A56:A66"/>
    <mergeCell ref="B56:B66"/>
    <mergeCell ref="C56:C66"/>
    <mergeCell ref="D56:D66"/>
    <mergeCell ref="E56:E66"/>
    <mergeCell ref="F54:F55"/>
    <mergeCell ref="G54:G55"/>
    <mergeCell ref="J54:J55"/>
    <mergeCell ref="K54:K55"/>
    <mergeCell ref="L54:L55"/>
    <mergeCell ref="M54:M55"/>
    <mergeCell ref="Q56:Q66"/>
    <mergeCell ref="R56:R66"/>
    <mergeCell ref="G60:G61"/>
    <mergeCell ref="G62:G63"/>
    <mergeCell ref="G64:G65"/>
    <mergeCell ref="F56:F66"/>
    <mergeCell ref="G56:G57"/>
    <mergeCell ref="J56:J66"/>
    <mergeCell ref="A67:A77"/>
    <mergeCell ref="B67:B77"/>
    <mergeCell ref="C67:C77"/>
    <mergeCell ref="D67:D77"/>
    <mergeCell ref="E67:E77"/>
    <mergeCell ref="F67:F77"/>
    <mergeCell ref="N54:N55"/>
    <mergeCell ref="O54:O55"/>
    <mergeCell ref="P54:P55"/>
    <mergeCell ref="N56:N66"/>
    <mergeCell ref="O56:O66"/>
    <mergeCell ref="P56:P66"/>
    <mergeCell ref="O67:O77"/>
    <mergeCell ref="P67:P77"/>
    <mergeCell ref="K56:K66"/>
    <mergeCell ref="L56:L66"/>
    <mergeCell ref="M56:M66"/>
    <mergeCell ref="Q67:Q77"/>
    <mergeCell ref="R67:R77"/>
    <mergeCell ref="G70:G71"/>
    <mergeCell ref="H70:H71"/>
    <mergeCell ref="I70:I71"/>
    <mergeCell ref="G72:G73"/>
    <mergeCell ref="G74:G77"/>
    <mergeCell ref="H75:H77"/>
    <mergeCell ref="G67:G68"/>
    <mergeCell ref="J67:J77"/>
    <mergeCell ref="K67:K77"/>
    <mergeCell ref="L67:L77"/>
    <mergeCell ref="M67:M77"/>
    <mergeCell ref="N67:N77"/>
    <mergeCell ref="I75:I77"/>
    <mergeCell ref="O78:O79"/>
    <mergeCell ref="P78:P79"/>
    <mergeCell ref="Q78:Q79"/>
    <mergeCell ref="R78:R79"/>
    <mergeCell ref="A80:A81"/>
    <mergeCell ref="B80:B81"/>
    <mergeCell ref="C80:C81"/>
    <mergeCell ref="D80:D81"/>
    <mergeCell ref="E80:E81"/>
    <mergeCell ref="F80:F81"/>
    <mergeCell ref="G78:G79"/>
    <mergeCell ref="J78:J79"/>
    <mergeCell ref="K78:K79"/>
    <mergeCell ref="L78:L79"/>
    <mergeCell ref="M78:M79"/>
    <mergeCell ref="N78:N79"/>
    <mergeCell ref="A78:A79"/>
    <mergeCell ref="B78:B79"/>
    <mergeCell ref="C78:C79"/>
    <mergeCell ref="D78:D79"/>
    <mergeCell ref="E78:E79"/>
    <mergeCell ref="F78:F79"/>
    <mergeCell ref="O80:O81"/>
    <mergeCell ref="P80:P81"/>
    <mergeCell ref="Q80:Q81"/>
    <mergeCell ref="R80:R81"/>
    <mergeCell ref="A82:A85"/>
    <mergeCell ref="B82:B85"/>
    <mergeCell ref="C82:C85"/>
    <mergeCell ref="D82:D85"/>
    <mergeCell ref="E82:E85"/>
    <mergeCell ref="F82:F85"/>
    <mergeCell ref="G80:G81"/>
    <mergeCell ref="J80:J81"/>
    <mergeCell ref="K80:K81"/>
    <mergeCell ref="L80:L81"/>
    <mergeCell ref="M80:M81"/>
    <mergeCell ref="N80:N81"/>
    <mergeCell ref="O82:O85"/>
    <mergeCell ref="P82:P85"/>
    <mergeCell ref="Q82:Q85"/>
    <mergeCell ref="R82:R85"/>
    <mergeCell ref="J84:J85"/>
    <mergeCell ref="M82:M85"/>
    <mergeCell ref="N82:N85"/>
    <mergeCell ref="A86:A87"/>
    <mergeCell ref="B86:B87"/>
    <mergeCell ref="C86:C87"/>
    <mergeCell ref="D86:D87"/>
    <mergeCell ref="E86:E87"/>
    <mergeCell ref="G82:G85"/>
    <mergeCell ref="J82:J83"/>
    <mergeCell ref="K82:K85"/>
    <mergeCell ref="L82:L85"/>
    <mergeCell ref="N86:N87"/>
    <mergeCell ref="O86:O87"/>
    <mergeCell ref="P86:P87"/>
    <mergeCell ref="Q86:Q87"/>
    <mergeCell ref="R86:R87"/>
    <mergeCell ref="A88:A97"/>
    <mergeCell ref="B88:B97"/>
    <mergeCell ref="C88:C97"/>
    <mergeCell ref="D88:D97"/>
    <mergeCell ref="E88:E97"/>
    <mergeCell ref="F86:F87"/>
    <mergeCell ref="G86:G87"/>
    <mergeCell ref="J86:J87"/>
    <mergeCell ref="K86:K87"/>
    <mergeCell ref="L86:L87"/>
    <mergeCell ref="M86:M87"/>
    <mergeCell ref="N88:N97"/>
    <mergeCell ref="O88:O97"/>
    <mergeCell ref="P88:P97"/>
    <mergeCell ref="Q88:Q97"/>
    <mergeCell ref="R88:R97"/>
    <mergeCell ref="G90:G91"/>
    <mergeCell ref="G94:G95"/>
    <mergeCell ref="G96:G97"/>
    <mergeCell ref="F98:F101"/>
    <mergeCell ref="Q102:Q108"/>
    <mergeCell ref="R102:R108"/>
    <mergeCell ref="G104:G105"/>
    <mergeCell ref="G106:G108"/>
    <mergeCell ref="F102:F108"/>
    <mergeCell ref="F88:F97"/>
    <mergeCell ref="G88:G89"/>
    <mergeCell ref="J88:J97"/>
    <mergeCell ref="K88:K97"/>
    <mergeCell ref="L88:L97"/>
    <mergeCell ref="M88:M97"/>
    <mergeCell ref="O98:O101"/>
    <mergeCell ref="P98:P101"/>
    <mergeCell ref="Q98:Q101"/>
    <mergeCell ref="N102:N108"/>
    <mergeCell ref="O102:O108"/>
    <mergeCell ref="P102:P108"/>
    <mergeCell ref="G102:G103"/>
    <mergeCell ref="J102:J108"/>
    <mergeCell ref="K102:K108"/>
    <mergeCell ref="L102:L108"/>
    <mergeCell ref="M102:M108"/>
    <mergeCell ref="A109:A116"/>
    <mergeCell ref="B109:B116"/>
    <mergeCell ref="C109:C116"/>
    <mergeCell ref="D109:D116"/>
    <mergeCell ref="E109:E116"/>
    <mergeCell ref="F109:F116"/>
    <mergeCell ref="R98:R101"/>
    <mergeCell ref="G100:G101"/>
    <mergeCell ref="A102:A108"/>
    <mergeCell ref="B102:B108"/>
    <mergeCell ref="C102:C108"/>
    <mergeCell ref="D102:D108"/>
    <mergeCell ref="E102:E108"/>
    <mergeCell ref="G98:G99"/>
    <mergeCell ref="J98:J101"/>
    <mergeCell ref="K98:K101"/>
    <mergeCell ref="L98:L101"/>
    <mergeCell ref="M98:M101"/>
    <mergeCell ref="N98:N101"/>
    <mergeCell ref="A98:A101"/>
    <mergeCell ref="B98:B101"/>
    <mergeCell ref="C98:C101"/>
    <mergeCell ref="D98:D101"/>
    <mergeCell ref="E98:E101"/>
    <mergeCell ref="O109:O116"/>
    <mergeCell ref="P109:P116"/>
    <mergeCell ref="Q109:Q116"/>
    <mergeCell ref="R109:R116"/>
    <mergeCell ref="G111:G112"/>
    <mergeCell ref="G114:G116"/>
    <mergeCell ref="G109:G110"/>
    <mergeCell ref="J109:J116"/>
    <mergeCell ref="K109:K116"/>
    <mergeCell ref="L109:L116"/>
    <mergeCell ref="M109:M116"/>
    <mergeCell ref="N109:N116"/>
    <mergeCell ref="O117:O118"/>
    <mergeCell ref="P117:P118"/>
    <mergeCell ref="Q117:Q118"/>
    <mergeCell ref="R117:R118"/>
    <mergeCell ref="A119:A128"/>
    <mergeCell ref="B119:B128"/>
    <mergeCell ref="C119:C128"/>
    <mergeCell ref="D119:D128"/>
    <mergeCell ref="E119:E128"/>
    <mergeCell ref="F119:F128"/>
    <mergeCell ref="G117:G118"/>
    <mergeCell ref="J117:J118"/>
    <mergeCell ref="K117:K118"/>
    <mergeCell ref="L117:L118"/>
    <mergeCell ref="M117:M118"/>
    <mergeCell ref="N117:N118"/>
    <mergeCell ref="A117:A118"/>
    <mergeCell ref="B117:B118"/>
    <mergeCell ref="C117:C118"/>
    <mergeCell ref="D117:D118"/>
    <mergeCell ref="E117:E118"/>
    <mergeCell ref="F117:F118"/>
    <mergeCell ref="O119:O128"/>
    <mergeCell ref="P119:P128"/>
    <mergeCell ref="Q119:Q128"/>
    <mergeCell ref="R119:R128"/>
    <mergeCell ref="G121:G122"/>
    <mergeCell ref="G125:G126"/>
    <mergeCell ref="G127:G128"/>
    <mergeCell ref="G119:G120"/>
    <mergeCell ref="J119:J128"/>
    <mergeCell ref="K119:K128"/>
    <mergeCell ref="L119:L128"/>
    <mergeCell ref="M119:M128"/>
    <mergeCell ref="N119:N128"/>
    <mergeCell ref="O129:O130"/>
    <mergeCell ref="P129:P130"/>
    <mergeCell ref="Q129:Q130"/>
    <mergeCell ref="R129:R130"/>
    <mergeCell ref="A131:A139"/>
    <mergeCell ref="B131:B139"/>
    <mergeCell ref="C131:C139"/>
    <mergeCell ref="D131:D139"/>
    <mergeCell ref="E131:E139"/>
    <mergeCell ref="F131:F139"/>
    <mergeCell ref="G129:G130"/>
    <mergeCell ref="J129:J130"/>
    <mergeCell ref="K129:K130"/>
    <mergeCell ref="L129:L130"/>
    <mergeCell ref="M129:M130"/>
    <mergeCell ref="N129:N130"/>
    <mergeCell ref="A129:A130"/>
    <mergeCell ref="B129:B130"/>
    <mergeCell ref="C129:C130"/>
    <mergeCell ref="D129:D130"/>
    <mergeCell ref="E129:E130"/>
    <mergeCell ref="F129:F130"/>
    <mergeCell ref="M142:N142"/>
    <mergeCell ref="O142:P142"/>
    <mergeCell ref="O131:O139"/>
    <mergeCell ref="P131:P139"/>
    <mergeCell ref="Q131:Q139"/>
    <mergeCell ref="R131:R139"/>
    <mergeCell ref="G135:G136"/>
    <mergeCell ref="G137:G139"/>
    <mergeCell ref="H138:H139"/>
    <mergeCell ref="I138:I139"/>
    <mergeCell ref="G131:G132"/>
    <mergeCell ref="J131:J139"/>
    <mergeCell ref="K131:K139"/>
    <mergeCell ref="L131:L139"/>
    <mergeCell ref="M131:M139"/>
    <mergeCell ref="N131:N13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5"/>
  <sheetViews>
    <sheetView topLeftCell="F1" zoomScale="70" zoomScaleNormal="70" workbookViewId="0">
      <selection activeCell="M122" sqref="M12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6327</v>
      </c>
      <c r="M2" s="134"/>
      <c r="N2" s="134"/>
      <c r="O2" s="134"/>
      <c r="P2" s="169"/>
    </row>
    <row r="3" spans="1:19" s="22" customFormat="1"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3" customFormat="1" ht="59.25" customHeight="1" x14ac:dyDescent="0.25">
      <c r="A7" s="963">
        <v>1</v>
      </c>
      <c r="B7" s="969" t="s">
        <v>68</v>
      </c>
      <c r="C7" s="969">
        <v>5</v>
      </c>
      <c r="D7" s="969">
        <v>4</v>
      </c>
      <c r="E7" s="969" t="s">
        <v>1578</v>
      </c>
      <c r="F7" s="969" t="s">
        <v>1579</v>
      </c>
      <c r="G7" s="969" t="s">
        <v>85</v>
      </c>
      <c r="H7" s="72" t="s">
        <v>1580</v>
      </c>
      <c r="I7" s="72">
        <v>312</v>
      </c>
      <c r="J7" s="969" t="s">
        <v>1581</v>
      </c>
      <c r="K7" s="969" t="s">
        <v>73</v>
      </c>
      <c r="L7" s="969"/>
      <c r="M7" s="1187">
        <f>25000+4370</f>
        <v>29370</v>
      </c>
      <c r="N7" s="1187"/>
      <c r="O7" s="1187">
        <f>25000+4370</f>
        <v>29370</v>
      </c>
      <c r="P7" s="1166"/>
      <c r="Q7" s="969" t="s">
        <v>1582</v>
      </c>
      <c r="R7" s="969" t="s">
        <v>1583</v>
      </c>
      <c r="S7" s="133"/>
    </row>
    <row r="8" spans="1:19" s="13" customFormat="1" ht="59.25" customHeight="1" x14ac:dyDescent="0.25">
      <c r="A8" s="963"/>
      <c r="B8" s="971"/>
      <c r="C8" s="971"/>
      <c r="D8" s="971"/>
      <c r="E8" s="971"/>
      <c r="F8" s="971"/>
      <c r="G8" s="971"/>
      <c r="H8" s="72" t="s">
        <v>1140</v>
      </c>
      <c r="I8" s="72">
        <v>5</v>
      </c>
      <c r="J8" s="971"/>
      <c r="K8" s="971"/>
      <c r="L8" s="971"/>
      <c r="M8" s="1189"/>
      <c r="N8" s="1189"/>
      <c r="O8" s="1189"/>
      <c r="P8" s="1168"/>
      <c r="Q8" s="971"/>
      <c r="R8" s="971"/>
      <c r="S8" s="133"/>
    </row>
    <row r="9" spans="1:19" s="18" customFormat="1" ht="45" customHeight="1" x14ac:dyDescent="0.25">
      <c r="A9" s="1085">
        <v>2</v>
      </c>
      <c r="B9" s="978" t="s">
        <v>68</v>
      </c>
      <c r="C9" s="978">
        <v>5</v>
      </c>
      <c r="D9" s="978">
        <v>4</v>
      </c>
      <c r="E9" s="978" t="s">
        <v>1584</v>
      </c>
      <c r="F9" s="978" t="s">
        <v>1585</v>
      </c>
      <c r="G9" s="978" t="s">
        <v>181</v>
      </c>
      <c r="H9" s="78" t="s">
        <v>1580</v>
      </c>
      <c r="I9" s="78">
        <v>34</v>
      </c>
      <c r="J9" s="978" t="s">
        <v>1581</v>
      </c>
      <c r="K9" s="978" t="s">
        <v>101</v>
      </c>
      <c r="L9" s="978"/>
      <c r="M9" s="1224">
        <f>152950-4370</f>
        <v>148580</v>
      </c>
      <c r="N9" s="1224"/>
      <c r="O9" s="1224">
        <f>152950-4370</f>
        <v>148580</v>
      </c>
      <c r="P9" s="989"/>
      <c r="Q9" s="978" t="s">
        <v>1582</v>
      </c>
      <c r="R9" s="978" t="s">
        <v>1583</v>
      </c>
      <c r="S9" s="132"/>
    </row>
    <row r="10" spans="1:19" s="18" customFormat="1" ht="54.75" customHeight="1" x14ac:dyDescent="0.25">
      <c r="A10" s="1085"/>
      <c r="B10" s="979"/>
      <c r="C10" s="979"/>
      <c r="D10" s="979"/>
      <c r="E10" s="979"/>
      <c r="F10" s="979"/>
      <c r="G10" s="979"/>
      <c r="H10" s="78" t="s">
        <v>937</v>
      </c>
      <c r="I10" s="78">
        <v>1</v>
      </c>
      <c r="J10" s="979"/>
      <c r="K10" s="979"/>
      <c r="L10" s="979"/>
      <c r="M10" s="1225"/>
      <c r="N10" s="1225"/>
      <c r="O10" s="1225"/>
      <c r="P10" s="990"/>
      <c r="Q10" s="979"/>
      <c r="R10" s="979"/>
      <c r="S10" s="132"/>
    </row>
    <row r="11" spans="1:19" s="13" customFormat="1" ht="27.75" customHeight="1" x14ac:dyDescent="0.25">
      <c r="A11" s="958">
        <v>3</v>
      </c>
      <c r="B11" s="963">
        <v>2</v>
      </c>
      <c r="C11" s="963">
        <v>1</v>
      </c>
      <c r="D11" s="964">
        <v>6</v>
      </c>
      <c r="E11" s="1101" t="s">
        <v>1586</v>
      </c>
      <c r="F11" s="964" t="s">
        <v>1587</v>
      </c>
      <c r="G11" s="964" t="s">
        <v>1588</v>
      </c>
      <c r="H11" s="72" t="s">
        <v>1145</v>
      </c>
      <c r="I11" s="11" t="s">
        <v>39</v>
      </c>
      <c r="J11" s="964" t="s">
        <v>1589</v>
      </c>
      <c r="K11" s="980" t="s">
        <v>379</v>
      </c>
      <c r="L11" s="980" t="s">
        <v>42</v>
      </c>
      <c r="M11" s="1192">
        <v>54506.65</v>
      </c>
      <c r="N11" s="981"/>
      <c r="O11" s="981">
        <v>45173.95</v>
      </c>
      <c r="P11" s="1049"/>
      <c r="Q11" s="1077" t="s">
        <v>1590</v>
      </c>
      <c r="R11" s="964" t="s">
        <v>1591</v>
      </c>
      <c r="S11" s="12"/>
    </row>
    <row r="12" spans="1:19" s="13" customFormat="1" ht="30" customHeight="1" x14ac:dyDescent="0.25">
      <c r="A12" s="959"/>
      <c r="B12" s="963"/>
      <c r="C12" s="963"/>
      <c r="D12" s="964"/>
      <c r="E12" s="1101"/>
      <c r="F12" s="964"/>
      <c r="G12" s="964"/>
      <c r="H12" s="72" t="s">
        <v>1422</v>
      </c>
      <c r="I12" s="11" t="s">
        <v>1592</v>
      </c>
      <c r="J12" s="964"/>
      <c r="K12" s="980"/>
      <c r="L12" s="980"/>
      <c r="M12" s="1081"/>
      <c r="N12" s="981"/>
      <c r="O12" s="981"/>
      <c r="P12" s="1050"/>
      <c r="Q12" s="1077"/>
      <c r="R12" s="964"/>
      <c r="S12" s="12"/>
    </row>
    <row r="13" spans="1:19" s="13" customFormat="1" ht="34.5" customHeight="1" x14ac:dyDescent="0.25">
      <c r="A13" s="959"/>
      <c r="B13" s="963"/>
      <c r="C13" s="963"/>
      <c r="D13" s="964"/>
      <c r="E13" s="1101"/>
      <c r="F13" s="964"/>
      <c r="G13" s="964"/>
      <c r="H13" s="72" t="s">
        <v>118</v>
      </c>
      <c r="I13" s="11" t="s">
        <v>1235</v>
      </c>
      <c r="J13" s="964"/>
      <c r="K13" s="980"/>
      <c r="L13" s="980"/>
      <c r="M13" s="1081"/>
      <c r="N13" s="981"/>
      <c r="O13" s="981"/>
      <c r="P13" s="1050"/>
      <c r="Q13" s="1077"/>
      <c r="R13" s="964"/>
      <c r="S13" s="12"/>
    </row>
    <row r="14" spans="1:19" s="13" customFormat="1" ht="50.25" customHeight="1" x14ac:dyDescent="0.25">
      <c r="A14" s="959"/>
      <c r="B14" s="963"/>
      <c r="C14" s="963"/>
      <c r="D14" s="964"/>
      <c r="E14" s="1101"/>
      <c r="F14" s="964"/>
      <c r="G14" s="964"/>
      <c r="H14" s="72" t="s">
        <v>155</v>
      </c>
      <c r="I14" s="11" t="s">
        <v>444</v>
      </c>
      <c r="J14" s="964"/>
      <c r="K14" s="980"/>
      <c r="L14" s="980"/>
      <c r="M14" s="1081"/>
      <c r="N14" s="981"/>
      <c r="O14" s="981"/>
      <c r="P14" s="1050"/>
      <c r="Q14" s="1077"/>
      <c r="R14" s="964"/>
      <c r="S14" s="12"/>
    </row>
    <row r="15" spans="1:19" s="13" customFormat="1" ht="31.5" customHeight="1" x14ac:dyDescent="0.25">
      <c r="A15" s="959"/>
      <c r="B15" s="963"/>
      <c r="C15" s="963"/>
      <c r="D15" s="964"/>
      <c r="E15" s="1101"/>
      <c r="F15" s="964"/>
      <c r="G15" s="964"/>
      <c r="H15" s="72" t="s">
        <v>1593</v>
      </c>
      <c r="I15" s="11" t="s">
        <v>1592</v>
      </c>
      <c r="J15" s="964"/>
      <c r="K15" s="980"/>
      <c r="L15" s="980"/>
      <c r="M15" s="1081"/>
      <c r="N15" s="981"/>
      <c r="O15" s="981"/>
      <c r="P15" s="1051"/>
      <c r="Q15" s="1077"/>
      <c r="R15" s="964"/>
      <c r="S15" s="12"/>
    </row>
    <row r="16" spans="1:19" s="13" customFormat="1" ht="42" customHeight="1" x14ac:dyDescent="0.25">
      <c r="A16" s="958">
        <v>4</v>
      </c>
      <c r="B16" s="963">
        <v>2</v>
      </c>
      <c r="C16" s="963">
        <v>1</v>
      </c>
      <c r="D16" s="963">
        <v>6</v>
      </c>
      <c r="E16" s="1101" t="s">
        <v>1594</v>
      </c>
      <c r="F16" s="964" t="s">
        <v>1595</v>
      </c>
      <c r="G16" s="964" t="s">
        <v>181</v>
      </c>
      <c r="H16" s="72" t="s">
        <v>118</v>
      </c>
      <c r="I16" s="71">
        <v>1</v>
      </c>
      <c r="J16" s="964" t="s">
        <v>1596</v>
      </c>
      <c r="K16" s="963" t="s">
        <v>124</v>
      </c>
      <c r="L16" s="963" t="s">
        <v>42</v>
      </c>
      <c r="M16" s="1166">
        <v>131060.27</v>
      </c>
      <c r="N16" s="1049"/>
      <c r="O16" s="1049">
        <v>118616.59</v>
      </c>
      <c r="P16" s="1049"/>
      <c r="Q16" s="964" t="s">
        <v>1590</v>
      </c>
      <c r="R16" s="964" t="s">
        <v>1591</v>
      </c>
      <c r="S16" s="12"/>
    </row>
    <row r="17" spans="1:19" s="13" customFormat="1" ht="54.75" customHeight="1" x14ac:dyDescent="0.25">
      <c r="A17" s="959"/>
      <c r="B17" s="963"/>
      <c r="C17" s="963"/>
      <c r="D17" s="963"/>
      <c r="E17" s="1101"/>
      <c r="F17" s="964"/>
      <c r="G17" s="964"/>
      <c r="H17" s="72" t="s">
        <v>183</v>
      </c>
      <c r="I17" s="71">
        <v>25</v>
      </c>
      <c r="J17" s="964"/>
      <c r="K17" s="963"/>
      <c r="L17" s="963"/>
      <c r="M17" s="1050"/>
      <c r="N17" s="1050"/>
      <c r="O17" s="1050"/>
      <c r="P17" s="1050"/>
      <c r="Q17" s="964"/>
      <c r="R17" s="963"/>
      <c r="S17" s="12"/>
    </row>
    <row r="18" spans="1:19" s="13" customFormat="1" ht="30.75" customHeight="1" x14ac:dyDescent="0.25">
      <c r="A18" s="959"/>
      <c r="B18" s="963"/>
      <c r="C18" s="963"/>
      <c r="D18" s="963"/>
      <c r="E18" s="1101"/>
      <c r="F18" s="964"/>
      <c r="G18" s="964"/>
      <c r="H18" s="72" t="s">
        <v>1593</v>
      </c>
      <c r="I18" s="71">
        <v>500</v>
      </c>
      <c r="J18" s="964"/>
      <c r="K18" s="963"/>
      <c r="L18" s="963"/>
      <c r="M18" s="1051"/>
      <c r="N18" s="1051"/>
      <c r="O18" s="1051"/>
      <c r="P18" s="1051"/>
      <c r="Q18" s="964"/>
      <c r="R18" s="963"/>
      <c r="S18" s="12"/>
    </row>
    <row r="19" spans="1:19" s="13" customFormat="1" ht="52.5" customHeight="1" x14ac:dyDescent="0.25">
      <c r="A19" s="963">
        <v>5</v>
      </c>
      <c r="B19" s="958">
        <v>1</v>
      </c>
      <c r="C19" s="958">
        <v>1</v>
      </c>
      <c r="D19" s="958">
        <v>6</v>
      </c>
      <c r="E19" s="969" t="s">
        <v>1597</v>
      </c>
      <c r="F19" s="969" t="s">
        <v>1598</v>
      </c>
      <c r="G19" s="969" t="s">
        <v>85</v>
      </c>
      <c r="H19" s="72" t="s">
        <v>1140</v>
      </c>
      <c r="I19" s="71">
        <v>2</v>
      </c>
      <c r="J19" s="969" t="s">
        <v>1599</v>
      </c>
      <c r="K19" s="958" t="s">
        <v>124</v>
      </c>
      <c r="L19" s="958" t="s">
        <v>42</v>
      </c>
      <c r="M19" s="1049">
        <v>74862</v>
      </c>
      <c r="N19" s="1049"/>
      <c r="O19" s="1049">
        <v>67842</v>
      </c>
      <c r="P19" s="1049"/>
      <c r="Q19" s="969" t="s">
        <v>1600</v>
      </c>
      <c r="R19" s="969" t="s">
        <v>1601</v>
      </c>
      <c r="S19" s="12"/>
    </row>
    <row r="20" spans="1:19" s="13" customFormat="1" ht="52.5" customHeight="1" x14ac:dyDescent="0.25">
      <c r="A20" s="963"/>
      <c r="B20" s="959"/>
      <c r="C20" s="959"/>
      <c r="D20" s="959"/>
      <c r="E20" s="970"/>
      <c r="F20" s="970"/>
      <c r="G20" s="970"/>
      <c r="H20" s="72" t="s">
        <v>1351</v>
      </c>
      <c r="I20" s="71">
        <v>72</v>
      </c>
      <c r="J20" s="970"/>
      <c r="K20" s="959"/>
      <c r="L20" s="959"/>
      <c r="M20" s="1050"/>
      <c r="N20" s="1050"/>
      <c r="O20" s="1050"/>
      <c r="P20" s="1050"/>
      <c r="Q20" s="970"/>
      <c r="R20" s="959"/>
      <c r="S20" s="12"/>
    </row>
    <row r="21" spans="1:19" s="13" customFormat="1" ht="52.5" customHeight="1" x14ac:dyDescent="0.25">
      <c r="A21" s="963"/>
      <c r="B21" s="959"/>
      <c r="C21" s="959"/>
      <c r="D21" s="959"/>
      <c r="E21" s="970"/>
      <c r="F21" s="970"/>
      <c r="G21" s="970"/>
      <c r="H21" s="72" t="s">
        <v>1602</v>
      </c>
      <c r="I21" s="71">
        <v>1</v>
      </c>
      <c r="J21" s="970"/>
      <c r="K21" s="959"/>
      <c r="L21" s="959"/>
      <c r="M21" s="1050"/>
      <c r="N21" s="1050"/>
      <c r="O21" s="1050"/>
      <c r="P21" s="1050"/>
      <c r="Q21" s="970"/>
      <c r="R21" s="959"/>
      <c r="S21" s="12"/>
    </row>
    <row r="22" spans="1:19" s="13" customFormat="1" ht="52.5" customHeight="1" x14ac:dyDescent="0.25">
      <c r="A22" s="963"/>
      <c r="B22" s="959"/>
      <c r="C22" s="959"/>
      <c r="D22" s="959"/>
      <c r="E22" s="970"/>
      <c r="F22" s="970"/>
      <c r="G22" s="970"/>
      <c r="H22" s="72" t="s">
        <v>1603</v>
      </c>
      <c r="I22" s="248">
        <v>100000</v>
      </c>
      <c r="J22" s="970"/>
      <c r="K22" s="959"/>
      <c r="L22" s="959"/>
      <c r="M22" s="1050"/>
      <c r="N22" s="1050"/>
      <c r="O22" s="1050"/>
      <c r="P22" s="1050"/>
      <c r="Q22" s="970"/>
      <c r="R22" s="959"/>
      <c r="S22" s="12"/>
    </row>
    <row r="23" spans="1:19" s="13" customFormat="1" ht="52.5" customHeight="1" x14ac:dyDescent="0.25">
      <c r="A23" s="963"/>
      <c r="B23" s="959"/>
      <c r="C23" s="959"/>
      <c r="D23" s="959"/>
      <c r="E23" s="970"/>
      <c r="F23" s="970"/>
      <c r="G23" s="970"/>
      <c r="H23" s="72" t="s">
        <v>71</v>
      </c>
      <c r="I23" s="71">
        <v>1</v>
      </c>
      <c r="J23" s="970"/>
      <c r="K23" s="959"/>
      <c r="L23" s="959"/>
      <c r="M23" s="1050"/>
      <c r="N23" s="1050"/>
      <c r="O23" s="1050"/>
      <c r="P23" s="1050"/>
      <c r="Q23" s="970"/>
      <c r="R23" s="959"/>
      <c r="S23" s="12"/>
    </row>
    <row r="24" spans="1:19" s="13" customFormat="1" ht="52.5" customHeight="1" x14ac:dyDescent="0.25">
      <c r="A24" s="963"/>
      <c r="B24" s="1059"/>
      <c r="C24" s="1059"/>
      <c r="D24" s="1059"/>
      <c r="E24" s="971"/>
      <c r="F24" s="971"/>
      <c r="G24" s="971"/>
      <c r="H24" s="72" t="s">
        <v>1428</v>
      </c>
      <c r="I24" s="71">
        <v>80</v>
      </c>
      <c r="J24" s="971"/>
      <c r="K24" s="1059"/>
      <c r="L24" s="1059"/>
      <c r="M24" s="1051"/>
      <c r="N24" s="1051"/>
      <c r="O24" s="1051"/>
      <c r="P24" s="1051"/>
      <c r="Q24" s="971"/>
      <c r="R24" s="1059"/>
      <c r="S24" s="12"/>
    </row>
    <row r="25" spans="1:19" s="13" customFormat="1" ht="45" customHeight="1" x14ac:dyDescent="0.25">
      <c r="A25" s="958">
        <v>6</v>
      </c>
      <c r="B25" s="963">
        <v>1</v>
      </c>
      <c r="C25" s="963">
        <v>1</v>
      </c>
      <c r="D25" s="963">
        <v>6</v>
      </c>
      <c r="E25" s="988" t="s">
        <v>1604</v>
      </c>
      <c r="F25" s="964" t="s">
        <v>1605</v>
      </c>
      <c r="G25" s="964" t="s">
        <v>1606</v>
      </c>
      <c r="H25" s="72" t="s">
        <v>118</v>
      </c>
      <c r="I25" s="71">
        <v>3</v>
      </c>
      <c r="J25" s="964" t="s">
        <v>1607</v>
      </c>
      <c r="K25" s="963" t="s">
        <v>124</v>
      </c>
      <c r="L25" s="963" t="s">
        <v>42</v>
      </c>
      <c r="M25" s="1049">
        <v>36494.559999999998</v>
      </c>
      <c r="N25" s="1049"/>
      <c r="O25" s="1049">
        <v>36494.559999999998</v>
      </c>
      <c r="P25" s="1049"/>
      <c r="Q25" s="964" t="s">
        <v>1608</v>
      </c>
      <c r="R25" s="964" t="s">
        <v>1609</v>
      </c>
      <c r="S25" s="12"/>
    </row>
    <row r="26" spans="1:19" s="13" customFormat="1" ht="45" customHeight="1" x14ac:dyDescent="0.25">
      <c r="A26" s="959"/>
      <c r="B26" s="963"/>
      <c r="C26" s="963"/>
      <c r="D26" s="963"/>
      <c r="E26" s="988"/>
      <c r="F26" s="964"/>
      <c r="G26" s="964"/>
      <c r="H26" s="72" t="s">
        <v>155</v>
      </c>
      <c r="I26" s="71">
        <v>120</v>
      </c>
      <c r="J26" s="964"/>
      <c r="K26" s="963"/>
      <c r="L26" s="963"/>
      <c r="M26" s="1050"/>
      <c r="N26" s="1050"/>
      <c r="O26" s="1050"/>
      <c r="P26" s="1050"/>
      <c r="Q26" s="964"/>
      <c r="R26" s="963"/>
      <c r="S26" s="12"/>
    </row>
    <row r="27" spans="1:19" s="13" customFormat="1" ht="45" customHeight="1" x14ac:dyDescent="0.25">
      <c r="A27" s="959"/>
      <c r="B27" s="963"/>
      <c r="C27" s="963"/>
      <c r="D27" s="963"/>
      <c r="E27" s="988"/>
      <c r="F27" s="964"/>
      <c r="G27" s="964"/>
      <c r="H27" s="72" t="s">
        <v>1145</v>
      </c>
      <c r="I27" s="71">
        <v>2</v>
      </c>
      <c r="J27" s="964"/>
      <c r="K27" s="963"/>
      <c r="L27" s="963"/>
      <c r="M27" s="1050"/>
      <c r="N27" s="1050"/>
      <c r="O27" s="1050"/>
      <c r="P27" s="1050"/>
      <c r="Q27" s="964"/>
      <c r="R27" s="963"/>
      <c r="S27" s="12"/>
    </row>
    <row r="28" spans="1:19" s="13" customFormat="1" ht="45" customHeight="1" x14ac:dyDescent="0.25">
      <c r="A28" s="959"/>
      <c r="B28" s="963"/>
      <c r="C28" s="963"/>
      <c r="D28" s="963"/>
      <c r="E28" s="988"/>
      <c r="F28" s="964"/>
      <c r="G28" s="964"/>
      <c r="H28" s="72" t="s">
        <v>1422</v>
      </c>
      <c r="I28" s="71">
        <v>120</v>
      </c>
      <c r="J28" s="964"/>
      <c r="K28" s="963"/>
      <c r="L28" s="963"/>
      <c r="M28" s="1050"/>
      <c r="N28" s="1050"/>
      <c r="O28" s="1050"/>
      <c r="P28" s="1050"/>
      <c r="Q28" s="964"/>
      <c r="R28" s="963"/>
      <c r="S28" s="12"/>
    </row>
    <row r="29" spans="1:19" s="13" customFormat="1" ht="45" customHeight="1" x14ac:dyDescent="0.25">
      <c r="A29" s="959"/>
      <c r="B29" s="963"/>
      <c r="C29" s="963"/>
      <c r="D29" s="963"/>
      <c r="E29" s="988"/>
      <c r="F29" s="964"/>
      <c r="G29" s="964"/>
      <c r="H29" s="72" t="s">
        <v>1610</v>
      </c>
      <c r="I29" s="71">
        <v>2000</v>
      </c>
      <c r="J29" s="964"/>
      <c r="K29" s="963"/>
      <c r="L29" s="963"/>
      <c r="M29" s="1051"/>
      <c r="N29" s="1051"/>
      <c r="O29" s="1051"/>
      <c r="P29" s="1051"/>
      <c r="Q29" s="964"/>
      <c r="R29" s="963"/>
      <c r="S29" s="12"/>
    </row>
    <row r="30" spans="1:19" s="13" customFormat="1" ht="35.25" customHeight="1" x14ac:dyDescent="0.25">
      <c r="A30" s="958">
        <v>7</v>
      </c>
      <c r="B30" s="963">
        <v>1</v>
      </c>
      <c r="C30" s="963">
        <v>1</v>
      </c>
      <c r="D30" s="963">
        <v>6</v>
      </c>
      <c r="E30" s="1101" t="s">
        <v>1611</v>
      </c>
      <c r="F30" s="964" t="s">
        <v>1612</v>
      </c>
      <c r="G30" s="964" t="s">
        <v>1613</v>
      </c>
      <c r="H30" s="72" t="s">
        <v>118</v>
      </c>
      <c r="I30" s="71">
        <v>1</v>
      </c>
      <c r="J30" s="964" t="s">
        <v>1614</v>
      </c>
      <c r="K30" s="963" t="s">
        <v>124</v>
      </c>
      <c r="L30" s="963" t="s">
        <v>42</v>
      </c>
      <c r="M30" s="1049">
        <v>209678</v>
      </c>
      <c r="N30" s="1049"/>
      <c r="O30" s="1049">
        <v>209678</v>
      </c>
      <c r="P30" s="1049"/>
      <c r="Q30" s="964" t="s">
        <v>1615</v>
      </c>
      <c r="R30" s="964" t="s">
        <v>1616</v>
      </c>
      <c r="S30" s="12"/>
    </row>
    <row r="31" spans="1:19" s="13" customFormat="1" ht="45" customHeight="1" x14ac:dyDescent="0.25">
      <c r="A31" s="959"/>
      <c r="B31" s="963"/>
      <c r="C31" s="963"/>
      <c r="D31" s="963"/>
      <c r="E31" s="1101"/>
      <c r="F31" s="964"/>
      <c r="G31" s="964"/>
      <c r="H31" s="72" t="s">
        <v>183</v>
      </c>
      <c r="I31" s="71">
        <v>40</v>
      </c>
      <c r="J31" s="964"/>
      <c r="K31" s="963"/>
      <c r="L31" s="963"/>
      <c r="M31" s="1050"/>
      <c r="N31" s="1050"/>
      <c r="O31" s="1050"/>
      <c r="P31" s="1050"/>
      <c r="Q31" s="964"/>
      <c r="R31" s="963"/>
      <c r="S31" s="12"/>
    </row>
    <row r="32" spans="1:19" s="13" customFormat="1" ht="36" customHeight="1" x14ac:dyDescent="0.25">
      <c r="A32" s="959"/>
      <c r="B32" s="963"/>
      <c r="C32" s="963"/>
      <c r="D32" s="963"/>
      <c r="E32" s="1101"/>
      <c r="F32" s="964"/>
      <c r="G32" s="964"/>
      <c r="H32" s="72" t="s">
        <v>1617</v>
      </c>
      <c r="I32" s="71">
        <v>16</v>
      </c>
      <c r="J32" s="964"/>
      <c r="K32" s="963"/>
      <c r="L32" s="963"/>
      <c r="M32" s="1050"/>
      <c r="N32" s="1050"/>
      <c r="O32" s="1050"/>
      <c r="P32" s="1050"/>
      <c r="Q32" s="964"/>
      <c r="R32" s="963"/>
      <c r="S32" s="12"/>
    </row>
    <row r="33" spans="1:19" s="13" customFormat="1" ht="33" customHeight="1" x14ac:dyDescent="0.25">
      <c r="A33" s="959"/>
      <c r="B33" s="963"/>
      <c r="C33" s="963"/>
      <c r="D33" s="963"/>
      <c r="E33" s="1101"/>
      <c r="F33" s="964"/>
      <c r="G33" s="964"/>
      <c r="H33" s="72" t="s">
        <v>1618</v>
      </c>
      <c r="I33" s="71">
        <v>400</v>
      </c>
      <c r="J33" s="964"/>
      <c r="K33" s="963"/>
      <c r="L33" s="963"/>
      <c r="M33" s="1050"/>
      <c r="N33" s="1050"/>
      <c r="O33" s="1050"/>
      <c r="P33" s="1050"/>
      <c r="Q33" s="964"/>
      <c r="R33" s="963"/>
      <c r="S33" s="12"/>
    </row>
    <row r="34" spans="1:19" s="13" customFormat="1" ht="30.75" customHeight="1" x14ac:dyDescent="0.25">
      <c r="A34" s="959"/>
      <c r="B34" s="963"/>
      <c r="C34" s="963"/>
      <c r="D34" s="963"/>
      <c r="E34" s="1101"/>
      <c r="F34" s="964"/>
      <c r="G34" s="964"/>
      <c r="H34" s="72" t="s">
        <v>1145</v>
      </c>
      <c r="I34" s="71">
        <v>1</v>
      </c>
      <c r="J34" s="964"/>
      <c r="K34" s="963"/>
      <c r="L34" s="963"/>
      <c r="M34" s="1050"/>
      <c r="N34" s="1050"/>
      <c r="O34" s="1050"/>
      <c r="P34" s="1050"/>
      <c r="Q34" s="964"/>
      <c r="R34" s="963"/>
      <c r="S34" s="12"/>
    </row>
    <row r="35" spans="1:19" s="13" customFormat="1" ht="33.75" customHeight="1" x14ac:dyDescent="0.25">
      <c r="A35" s="959"/>
      <c r="B35" s="963"/>
      <c r="C35" s="963"/>
      <c r="D35" s="963"/>
      <c r="E35" s="1101"/>
      <c r="F35" s="964"/>
      <c r="G35" s="964"/>
      <c r="H35" s="72" t="s">
        <v>1422</v>
      </c>
      <c r="I35" s="71">
        <v>100</v>
      </c>
      <c r="J35" s="964"/>
      <c r="K35" s="963"/>
      <c r="L35" s="963"/>
      <c r="M35" s="1050"/>
      <c r="N35" s="1050"/>
      <c r="O35" s="1050"/>
      <c r="P35" s="1050"/>
      <c r="Q35" s="964"/>
      <c r="R35" s="963"/>
      <c r="S35" s="12"/>
    </row>
    <row r="36" spans="1:19" s="13" customFormat="1" ht="28.5" customHeight="1" x14ac:dyDescent="0.25">
      <c r="A36" s="959"/>
      <c r="B36" s="963"/>
      <c r="C36" s="963"/>
      <c r="D36" s="963"/>
      <c r="E36" s="1101"/>
      <c r="F36" s="964"/>
      <c r="G36" s="964"/>
      <c r="H36" s="72" t="s">
        <v>1619</v>
      </c>
      <c r="I36" s="248">
        <v>50000</v>
      </c>
      <c r="J36" s="964"/>
      <c r="K36" s="963"/>
      <c r="L36" s="963"/>
      <c r="M36" s="1050"/>
      <c r="N36" s="1050"/>
      <c r="O36" s="1050"/>
      <c r="P36" s="1050"/>
      <c r="Q36" s="964"/>
      <c r="R36" s="963"/>
      <c r="S36" s="12"/>
    </row>
    <row r="37" spans="1:19" s="13" customFormat="1" ht="29.25" customHeight="1" x14ac:dyDescent="0.25">
      <c r="A37" s="959"/>
      <c r="B37" s="963"/>
      <c r="C37" s="963"/>
      <c r="D37" s="963"/>
      <c r="E37" s="1101"/>
      <c r="F37" s="964"/>
      <c r="G37" s="964"/>
      <c r="H37" s="72" t="s">
        <v>1620</v>
      </c>
      <c r="I37" s="248">
        <v>500</v>
      </c>
      <c r="J37" s="964"/>
      <c r="K37" s="963"/>
      <c r="L37" s="963"/>
      <c r="M37" s="1050"/>
      <c r="N37" s="1050"/>
      <c r="O37" s="1050"/>
      <c r="P37" s="1050"/>
      <c r="Q37" s="964"/>
      <c r="R37" s="963"/>
      <c r="S37" s="12"/>
    </row>
    <row r="38" spans="1:19" s="13" customFormat="1" ht="33" customHeight="1" x14ac:dyDescent="0.25">
      <c r="A38" s="959"/>
      <c r="B38" s="963"/>
      <c r="C38" s="963"/>
      <c r="D38" s="963"/>
      <c r="E38" s="1101"/>
      <c r="F38" s="964"/>
      <c r="G38" s="964"/>
      <c r="H38" s="72" t="s">
        <v>1621</v>
      </c>
      <c r="I38" s="248">
        <v>28</v>
      </c>
      <c r="J38" s="964"/>
      <c r="K38" s="963"/>
      <c r="L38" s="963"/>
      <c r="M38" s="1050"/>
      <c r="N38" s="1050"/>
      <c r="O38" s="1050"/>
      <c r="P38" s="1050"/>
      <c r="Q38" s="964"/>
      <c r="R38" s="963"/>
      <c r="S38" s="12"/>
    </row>
    <row r="39" spans="1:19" s="13" customFormat="1" ht="32.25" customHeight="1" x14ac:dyDescent="0.25">
      <c r="A39" s="959"/>
      <c r="B39" s="963"/>
      <c r="C39" s="963"/>
      <c r="D39" s="963"/>
      <c r="E39" s="1101"/>
      <c r="F39" s="964"/>
      <c r="G39" s="964"/>
      <c r="H39" s="72" t="s">
        <v>1367</v>
      </c>
      <c r="I39" s="248">
        <v>1</v>
      </c>
      <c r="J39" s="964"/>
      <c r="K39" s="963"/>
      <c r="L39" s="963"/>
      <c r="M39" s="1051"/>
      <c r="N39" s="1051"/>
      <c r="O39" s="1051"/>
      <c r="P39" s="1051"/>
      <c r="Q39" s="964"/>
      <c r="R39" s="963"/>
      <c r="S39" s="12"/>
    </row>
    <row r="40" spans="1:19" s="13" customFormat="1" ht="45" customHeight="1" x14ac:dyDescent="0.25">
      <c r="A40" s="958">
        <v>8</v>
      </c>
      <c r="B40" s="963">
        <v>6</v>
      </c>
      <c r="C40" s="963">
        <v>1</v>
      </c>
      <c r="D40" s="963">
        <v>6</v>
      </c>
      <c r="E40" s="1101" t="s">
        <v>1622</v>
      </c>
      <c r="F40" s="964" t="s">
        <v>1623</v>
      </c>
      <c r="G40" s="964" t="s">
        <v>181</v>
      </c>
      <c r="H40" s="72" t="s">
        <v>118</v>
      </c>
      <c r="I40" s="71">
        <v>1</v>
      </c>
      <c r="J40" s="964" t="s">
        <v>1624</v>
      </c>
      <c r="K40" s="963" t="s">
        <v>52</v>
      </c>
      <c r="L40" s="963" t="s">
        <v>42</v>
      </c>
      <c r="M40" s="1175">
        <v>93747.22</v>
      </c>
      <c r="N40" s="981"/>
      <c r="O40" s="981">
        <v>85132.42</v>
      </c>
      <c r="P40" s="981"/>
      <c r="Q40" s="964" t="s">
        <v>1590</v>
      </c>
      <c r="R40" s="964" t="s">
        <v>1591</v>
      </c>
      <c r="S40" s="12"/>
    </row>
    <row r="41" spans="1:19" s="13" customFormat="1" ht="45" customHeight="1" x14ac:dyDescent="0.25">
      <c r="A41" s="959"/>
      <c r="B41" s="963"/>
      <c r="C41" s="963"/>
      <c r="D41" s="963"/>
      <c r="E41" s="1101"/>
      <c r="F41" s="964"/>
      <c r="G41" s="964"/>
      <c r="H41" s="72" t="s">
        <v>183</v>
      </c>
      <c r="I41" s="71">
        <v>20</v>
      </c>
      <c r="J41" s="964"/>
      <c r="K41" s="963"/>
      <c r="L41" s="963"/>
      <c r="M41" s="981"/>
      <c r="N41" s="981"/>
      <c r="O41" s="981"/>
      <c r="P41" s="981"/>
      <c r="Q41" s="964"/>
      <c r="R41" s="963"/>
      <c r="S41" s="12"/>
    </row>
    <row r="42" spans="1:19" s="13" customFormat="1" ht="39.75" customHeight="1" x14ac:dyDescent="0.25">
      <c r="A42" s="958">
        <v>9</v>
      </c>
      <c r="B42" s="963">
        <v>6</v>
      </c>
      <c r="C42" s="963">
        <v>1</v>
      </c>
      <c r="D42" s="963">
        <v>6</v>
      </c>
      <c r="E42" s="964" t="s">
        <v>1625</v>
      </c>
      <c r="F42" s="964" t="s">
        <v>1626</v>
      </c>
      <c r="G42" s="964" t="s">
        <v>190</v>
      </c>
      <c r="H42" s="72" t="s">
        <v>71</v>
      </c>
      <c r="I42" s="71">
        <v>1</v>
      </c>
      <c r="J42" s="964" t="s">
        <v>1627</v>
      </c>
      <c r="K42" s="963" t="s">
        <v>81</v>
      </c>
      <c r="L42" s="963" t="s">
        <v>42</v>
      </c>
      <c r="M42" s="981">
        <v>16534.900000000001</v>
      </c>
      <c r="N42" s="981"/>
      <c r="O42" s="981">
        <v>14535.98</v>
      </c>
      <c r="P42" s="981"/>
      <c r="Q42" s="964" t="s">
        <v>1628</v>
      </c>
      <c r="R42" s="964" t="s">
        <v>1629</v>
      </c>
      <c r="S42" s="12"/>
    </row>
    <row r="43" spans="1:19" s="13" customFormat="1" ht="39.75" customHeight="1" x14ac:dyDescent="0.25">
      <c r="A43" s="959"/>
      <c r="B43" s="963"/>
      <c r="C43" s="963"/>
      <c r="D43" s="963"/>
      <c r="E43" s="964"/>
      <c r="F43" s="964"/>
      <c r="G43" s="964"/>
      <c r="H43" s="72" t="s">
        <v>1428</v>
      </c>
      <c r="I43" s="71">
        <v>53</v>
      </c>
      <c r="J43" s="964"/>
      <c r="K43" s="963"/>
      <c r="L43" s="963"/>
      <c r="M43" s="981"/>
      <c r="N43" s="981"/>
      <c r="O43" s="981"/>
      <c r="P43" s="981"/>
      <c r="Q43" s="964"/>
      <c r="R43" s="963"/>
      <c r="S43" s="12"/>
    </row>
    <row r="44" spans="1:19" s="13" customFormat="1" ht="51.75" customHeight="1" x14ac:dyDescent="0.25">
      <c r="A44" s="958">
        <v>10</v>
      </c>
      <c r="B44" s="963">
        <v>2</v>
      </c>
      <c r="C44" s="963">
        <v>1</v>
      </c>
      <c r="D44" s="963">
        <v>6</v>
      </c>
      <c r="E44" s="988" t="s">
        <v>1630</v>
      </c>
      <c r="F44" s="964" t="s">
        <v>1631</v>
      </c>
      <c r="G44" s="964" t="s">
        <v>181</v>
      </c>
      <c r="H44" s="72" t="s">
        <v>118</v>
      </c>
      <c r="I44" s="71">
        <v>1</v>
      </c>
      <c r="J44" s="964" t="s">
        <v>1632</v>
      </c>
      <c r="K44" s="963" t="s">
        <v>124</v>
      </c>
      <c r="L44" s="963" t="s">
        <v>42</v>
      </c>
      <c r="M44" s="981">
        <v>177100</v>
      </c>
      <c r="N44" s="981"/>
      <c r="O44" s="981">
        <v>157500</v>
      </c>
      <c r="P44" s="981"/>
      <c r="Q44" s="964" t="s">
        <v>1633</v>
      </c>
      <c r="R44" s="964" t="s">
        <v>1634</v>
      </c>
      <c r="S44" s="12"/>
    </row>
    <row r="45" spans="1:19" s="13" customFormat="1" ht="51" customHeight="1" x14ac:dyDescent="0.25">
      <c r="A45" s="959"/>
      <c r="B45" s="963"/>
      <c r="C45" s="963"/>
      <c r="D45" s="963"/>
      <c r="E45" s="988"/>
      <c r="F45" s="964"/>
      <c r="G45" s="964"/>
      <c r="H45" s="72" t="s">
        <v>183</v>
      </c>
      <c r="I45" s="71">
        <v>30</v>
      </c>
      <c r="J45" s="964"/>
      <c r="K45" s="963"/>
      <c r="L45" s="963"/>
      <c r="M45" s="981"/>
      <c r="N45" s="981"/>
      <c r="O45" s="981"/>
      <c r="P45" s="981"/>
      <c r="Q45" s="964"/>
      <c r="R45" s="963"/>
      <c r="S45" s="12"/>
    </row>
    <row r="46" spans="1:19" s="13" customFormat="1" ht="39" customHeight="1" x14ac:dyDescent="0.25">
      <c r="A46" s="958">
        <v>11</v>
      </c>
      <c r="B46" s="963">
        <v>3</v>
      </c>
      <c r="C46" s="963">
        <v>1</v>
      </c>
      <c r="D46" s="963">
        <v>6</v>
      </c>
      <c r="E46" s="988" t="s">
        <v>1635</v>
      </c>
      <c r="F46" s="964" t="s">
        <v>1636</v>
      </c>
      <c r="G46" s="964" t="s">
        <v>181</v>
      </c>
      <c r="H46" s="72" t="s">
        <v>118</v>
      </c>
      <c r="I46" s="71">
        <v>1</v>
      </c>
      <c r="J46" s="964" t="s">
        <v>1637</v>
      </c>
      <c r="K46" s="963" t="s">
        <v>124</v>
      </c>
      <c r="L46" s="963" t="s">
        <v>42</v>
      </c>
      <c r="M46" s="981">
        <v>98746.95</v>
      </c>
      <c r="N46" s="981"/>
      <c r="O46" s="981">
        <v>85797.36</v>
      </c>
      <c r="P46" s="981"/>
      <c r="Q46" s="964" t="s">
        <v>1633</v>
      </c>
      <c r="R46" s="964" t="s">
        <v>1634</v>
      </c>
      <c r="S46" s="12"/>
    </row>
    <row r="47" spans="1:19" s="13" customFormat="1" ht="52.5" customHeight="1" x14ac:dyDescent="0.25">
      <c r="A47" s="959"/>
      <c r="B47" s="963"/>
      <c r="C47" s="963"/>
      <c r="D47" s="963"/>
      <c r="E47" s="988"/>
      <c r="F47" s="964"/>
      <c r="G47" s="964"/>
      <c r="H47" s="72" t="s">
        <v>183</v>
      </c>
      <c r="I47" s="71">
        <v>20</v>
      </c>
      <c r="J47" s="964"/>
      <c r="K47" s="963"/>
      <c r="L47" s="963"/>
      <c r="M47" s="981"/>
      <c r="N47" s="981"/>
      <c r="O47" s="981"/>
      <c r="P47" s="981"/>
      <c r="Q47" s="964"/>
      <c r="R47" s="964"/>
      <c r="S47" s="12"/>
    </row>
    <row r="48" spans="1:19" s="13" customFormat="1" ht="63" customHeight="1" x14ac:dyDescent="0.25">
      <c r="A48" s="958">
        <v>12</v>
      </c>
      <c r="B48" s="963">
        <v>2</v>
      </c>
      <c r="C48" s="963">
        <v>1</v>
      </c>
      <c r="D48" s="963">
        <v>6</v>
      </c>
      <c r="E48" s="964" t="s">
        <v>1638</v>
      </c>
      <c r="F48" s="964" t="s">
        <v>1639</v>
      </c>
      <c r="G48" s="964" t="s">
        <v>181</v>
      </c>
      <c r="H48" s="72" t="s">
        <v>118</v>
      </c>
      <c r="I48" s="71">
        <v>1</v>
      </c>
      <c r="J48" s="964" t="s">
        <v>1640</v>
      </c>
      <c r="K48" s="963" t="s">
        <v>124</v>
      </c>
      <c r="L48" s="963" t="s">
        <v>42</v>
      </c>
      <c r="M48" s="981">
        <v>20343.5</v>
      </c>
      <c r="N48" s="981"/>
      <c r="O48" s="981">
        <v>17020.86</v>
      </c>
      <c r="P48" s="981"/>
      <c r="Q48" s="964" t="s">
        <v>1633</v>
      </c>
      <c r="R48" s="964" t="s">
        <v>1634</v>
      </c>
      <c r="S48" s="12"/>
    </row>
    <row r="49" spans="1:19" s="13" customFormat="1" ht="63" customHeight="1" x14ac:dyDescent="0.25">
      <c r="A49" s="959"/>
      <c r="B49" s="963"/>
      <c r="C49" s="963"/>
      <c r="D49" s="963"/>
      <c r="E49" s="964"/>
      <c r="F49" s="964"/>
      <c r="G49" s="964"/>
      <c r="H49" s="72" t="s">
        <v>183</v>
      </c>
      <c r="I49" s="71">
        <v>45</v>
      </c>
      <c r="J49" s="964"/>
      <c r="K49" s="963"/>
      <c r="L49" s="963"/>
      <c r="M49" s="981"/>
      <c r="N49" s="981"/>
      <c r="O49" s="981"/>
      <c r="P49" s="981"/>
      <c r="Q49" s="964"/>
      <c r="R49" s="963"/>
      <c r="S49" s="12"/>
    </row>
    <row r="50" spans="1:19" s="13" customFormat="1" ht="39" customHeight="1" x14ac:dyDescent="0.25">
      <c r="A50" s="958">
        <v>13</v>
      </c>
      <c r="B50" s="963">
        <v>3</v>
      </c>
      <c r="C50" s="963">
        <v>1</v>
      </c>
      <c r="D50" s="963">
        <v>9</v>
      </c>
      <c r="E50" s="1101" t="s">
        <v>1641</v>
      </c>
      <c r="F50" s="964" t="s">
        <v>1642</v>
      </c>
      <c r="G50" s="964" t="s">
        <v>181</v>
      </c>
      <c r="H50" s="72" t="s">
        <v>118</v>
      </c>
      <c r="I50" s="71">
        <v>1</v>
      </c>
      <c r="J50" s="964" t="s">
        <v>1643</v>
      </c>
      <c r="K50" s="963" t="s">
        <v>124</v>
      </c>
      <c r="L50" s="963" t="s">
        <v>42</v>
      </c>
      <c r="M50" s="1175">
        <v>199107.26</v>
      </c>
      <c r="N50" s="981"/>
      <c r="O50" s="981">
        <v>180441.86</v>
      </c>
      <c r="P50" s="981"/>
      <c r="Q50" s="964" t="s">
        <v>1590</v>
      </c>
      <c r="R50" s="964" t="s">
        <v>1591</v>
      </c>
      <c r="S50" s="12"/>
    </row>
    <row r="51" spans="1:19" s="13" customFormat="1" ht="46.5" customHeight="1" x14ac:dyDescent="0.25">
      <c r="A51" s="959"/>
      <c r="B51" s="963"/>
      <c r="C51" s="963"/>
      <c r="D51" s="963"/>
      <c r="E51" s="1101"/>
      <c r="F51" s="964"/>
      <c r="G51" s="964"/>
      <c r="H51" s="72" t="s">
        <v>183</v>
      </c>
      <c r="I51" s="71">
        <v>35</v>
      </c>
      <c r="J51" s="964"/>
      <c r="K51" s="963"/>
      <c r="L51" s="963"/>
      <c r="M51" s="963"/>
      <c r="N51" s="981"/>
      <c r="O51" s="981"/>
      <c r="P51" s="981"/>
      <c r="Q51" s="964"/>
      <c r="R51" s="964"/>
      <c r="S51" s="12"/>
    </row>
    <row r="52" spans="1:19" s="13" customFormat="1" ht="39" customHeight="1" x14ac:dyDescent="0.25">
      <c r="A52" s="1059"/>
      <c r="B52" s="963"/>
      <c r="C52" s="963"/>
      <c r="D52" s="963"/>
      <c r="E52" s="1101"/>
      <c r="F52" s="964"/>
      <c r="G52" s="964"/>
      <c r="H52" s="72" t="s">
        <v>1593</v>
      </c>
      <c r="I52" s="71">
        <v>1000</v>
      </c>
      <c r="J52" s="964"/>
      <c r="K52" s="963"/>
      <c r="L52" s="963"/>
      <c r="M52" s="963"/>
      <c r="N52" s="981"/>
      <c r="O52" s="981"/>
      <c r="P52" s="981"/>
      <c r="Q52" s="964"/>
      <c r="R52" s="964"/>
      <c r="S52" s="12"/>
    </row>
    <row r="53" spans="1:19" s="520" customFormat="1" ht="43.5" customHeight="1" x14ac:dyDescent="0.25">
      <c r="A53" s="1222">
        <v>14</v>
      </c>
      <c r="B53" s="1220" t="s">
        <v>68</v>
      </c>
      <c r="C53" s="969">
        <v>5</v>
      </c>
      <c r="D53" s="969">
        <v>4</v>
      </c>
      <c r="E53" s="969" t="s">
        <v>1578</v>
      </c>
      <c r="F53" s="969" t="s">
        <v>1579</v>
      </c>
      <c r="G53" s="969" t="s">
        <v>85</v>
      </c>
      <c r="H53" s="800" t="s">
        <v>1580</v>
      </c>
      <c r="I53" s="800">
        <f>240+100</f>
        <v>340</v>
      </c>
      <c r="J53" s="969" t="s">
        <v>1581</v>
      </c>
      <c r="K53" s="969" t="s">
        <v>42</v>
      </c>
      <c r="L53" s="969" t="s">
        <v>287</v>
      </c>
      <c r="M53" s="1187" t="s">
        <v>42</v>
      </c>
      <c r="N53" s="1187">
        <f>34000</f>
        <v>34000</v>
      </c>
      <c r="O53" s="1187" t="s">
        <v>1644</v>
      </c>
      <c r="P53" s="1166">
        <f>34000</f>
        <v>34000</v>
      </c>
      <c r="Q53" s="969" t="s">
        <v>1582</v>
      </c>
      <c r="R53" s="969" t="s">
        <v>1583</v>
      </c>
    </row>
    <row r="54" spans="1:19" s="520" customFormat="1" ht="47.25" customHeight="1" x14ac:dyDescent="0.25">
      <c r="A54" s="1223"/>
      <c r="B54" s="1221"/>
      <c r="C54" s="971"/>
      <c r="D54" s="971"/>
      <c r="E54" s="971"/>
      <c r="F54" s="971"/>
      <c r="G54" s="971"/>
      <c r="H54" s="800" t="s">
        <v>1140</v>
      </c>
      <c r="I54" s="800">
        <v>6</v>
      </c>
      <c r="J54" s="971"/>
      <c r="K54" s="971"/>
      <c r="L54" s="971"/>
      <c r="M54" s="1189"/>
      <c r="N54" s="1189"/>
      <c r="O54" s="1189"/>
      <c r="P54" s="1168"/>
      <c r="Q54" s="971"/>
      <c r="R54" s="971"/>
    </row>
    <row r="55" spans="1:19" s="520" customFormat="1" ht="35.25" customHeight="1" x14ac:dyDescent="0.25">
      <c r="A55" s="958">
        <v>15</v>
      </c>
      <c r="B55" s="1220" t="s">
        <v>68</v>
      </c>
      <c r="C55" s="969">
        <v>1</v>
      </c>
      <c r="D55" s="969">
        <v>3</v>
      </c>
      <c r="E55" s="969" t="s">
        <v>1645</v>
      </c>
      <c r="F55" s="969" t="s">
        <v>1646</v>
      </c>
      <c r="G55" s="969" t="s">
        <v>181</v>
      </c>
      <c r="H55" s="800" t="s">
        <v>1580</v>
      </c>
      <c r="I55" s="800">
        <v>50</v>
      </c>
      <c r="J55" s="969" t="s">
        <v>1647</v>
      </c>
      <c r="K55" s="969" t="s">
        <v>42</v>
      </c>
      <c r="L55" s="969" t="s">
        <v>1648</v>
      </c>
      <c r="M55" s="1187" t="s">
        <v>42</v>
      </c>
      <c r="N55" s="1187">
        <f>287000</f>
        <v>287000</v>
      </c>
      <c r="O55" s="1187" t="s">
        <v>42</v>
      </c>
      <c r="P55" s="1166">
        <f>287000</f>
        <v>287000</v>
      </c>
      <c r="Q55" s="969" t="s">
        <v>1582</v>
      </c>
      <c r="R55" s="969" t="s">
        <v>1583</v>
      </c>
      <c r="S55" s="519"/>
    </row>
    <row r="56" spans="1:19" s="520" customFormat="1" ht="35.25" customHeight="1" x14ac:dyDescent="0.25">
      <c r="A56" s="959"/>
      <c r="B56" s="1221"/>
      <c r="C56" s="971"/>
      <c r="D56" s="971"/>
      <c r="E56" s="971"/>
      <c r="F56" s="971"/>
      <c r="G56" s="971"/>
      <c r="H56" s="800" t="s">
        <v>937</v>
      </c>
      <c r="I56" s="800">
        <v>1</v>
      </c>
      <c r="J56" s="971"/>
      <c r="K56" s="971"/>
      <c r="L56" s="971"/>
      <c r="M56" s="1189"/>
      <c r="N56" s="1189"/>
      <c r="O56" s="1189"/>
      <c r="P56" s="1168"/>
      <c r="Q56" s="971"/>
      <c r="R56" s="971"/>
      <c r="S56" s="519"/>
    </row>
    <row r="57" spans="1:19" s="13" customFormat="1" ht="30" customHeight="1" x14ac:dyDescent="0.25">
      <c r="A57" s="958">
        <v>16</v>
      </c>
      <c r="B57" s="963" t="s">
        <v>68</v>
      </c>
      <c r="C57" s="963">
        <v>5</v>
      </c>
      <c r="D57" s="964">
        <v>4</v>
      </c>
      <c r="E57" s="964" t="s">
        <v>1649</v>
      </c>
      <c r="F57" s="964" t="s">
        <v>1650</v>
      </c>
      <c r="G57" s="969" t="s">
        <v>400</v>
      </c>
      <c r="H57" s="72" t="s">
        <v>1651</v>
      </c>
      <c r="I57" s="11" t="s">
        <v>39</v>
      </c>
      <c r="J57" s="969" t="s">
        <v>1652</v>
      </c>
      <c r="K57" s="1102"/>
      <c r="L57" s="980" t="s">
        <v>124</v>
      </c>
      <c r="M57" s="981"/>
      <c r="N57" s="981">
        <v>40067.08</v>
      </c>
      <c r="O57" s="981"/>
      <c r="P57" s="981">
        <v>34251</v>
      </c>
      <c r="Q57" s="975" t="s">
        <v>1653</v>
      </c>
      <c r="R57" s="964" t="s">
        <v>1654</v>
      </c>
      <c r="S57" s="12"/>
    </row>
    <row r="58" spans="1:19" s="13" customFormat="1" ht="22.5" customHeight="1" x14ac:dyDescent="0.25">
      <c r="A58" s="1059"/>
      <c r="B58" s="963"/>
      <c r="C58" s="963"/>
      <c r="D58" s="964"/>
      <c r="E58" s="964"/>
      <c r="F58" s="964"/>
      <c r="G58" s="971"/>
      <c r="H58" s="72" t="s">
        <v>1116</v>
      </c>
      <c r="I58" s="11" t="s">
        <v>1126</v>
      </c>
      <c r="J58" s="971"/>
      <c r="K58" s="1102"/>
      <c r="L58" s="980"/>
      <c r="M58" s="981"/>
      <c r="N58" s="981"/>
      <c r="O58" s="981"/>
      <c r="P58" s="981"/>
      <c r="Q58" s="975"/>
      <c r="R58" s="964"/>
      <c r="S58" s="12"/>
    </row>
    <row r="59" spans="1:19" s="13" customFormat="1" ht="21" customHeight="1" x14ac:dyDescent="0.25">
      <c r="A59" s="958">
        <v>17</v>
      </c>
      <c r="B59" s="963" t="s">
        <v>68</v>
      </c>
      <c r="C59" s="963">
        <v>5</v>
      </c>
      <c r="D59" s="964">
        <v>4</v>
      </c>
      <c r="E59" s="964" t="s">
        <v>1655</v>
      </c>
      <c r="F59" s="964" t="s">
        <v>1656</v>
      </c>
      <c r="G59" s="1213" t="s">
        <v>1657</v>
      </c>
      <c r="H59" s="72" t="s">
        <v>621</v>
      </c>
      <c r="I59" s="217" t="s">
        <v>39</v>
      </c>
      <c r="J59" s="969" t="s">
        <v>1652</v>
      </c>
      <c r="K59" s="1217"/>
      <c r="L59" s="980" t="s">
        <v>81</v>
      </c>
      <c r="M59" s="981"/>
      <c r="N59" s="981">
        <v>10915</v>
      </c>
      <c r="O59" s="981"/>
      <c r="P59" s="981">
        <v>9955</v>
      </c>
      <c r="Q59" s="964" t="s">
        <v>1658</v>
      </c>
      <c r="R59" s="964" t="s">
        <v>1659</v>
      </c>
      <c r="S59" s="12"/>
    </row>
    <row r="60" spans="1:19" s="13" customFormat="1" ht="21" customHeight="1" x14ac:dyDescent="0.25">
      <c r="A60" s="959"/>
      <c r="B60" s="963"/>
      <c r="C60" s="963"/>
      <c r="D60" s="964"/>
      <c r="E60" s="964"/>
      <c r="F60" s="964"/>
      <c r="G60" s="1208"/>
      <c r="H60" s="72" t="s">
        <v>1116</v>
      </c>
      <c r="I60" s="217" t="s">
        <v>1660</v>
      </c>
      <c r="J60" s="970"/>
      <c r="K60" s="1218"/>
      <c r="L60" s="980"/>
      <c r="M60" s="981"/>
      <c r="N60" s="981"/>
      <c r="O60" s="981"/>
      <c r="P60" s="981"/>
      <c r="Q60" s="964"/>
      <c r="R60" s="964"/>
      <c r="S60" s="12"/>
    </row>
    <row r="61" spans="1:19" s="13" customFormat="1" ht="21" customHeight="1" x14ac:dyDescent="0.25">
      <c r="A61" s="959"/>
      <c r="B61" s="963"/>
      <c r="C61" s="963"/>
      <c r="D61" s="964"/>
      <c r="E61" s="964"/>
      <c r="F61" s="964"/>
      <c r="G61" s="1208"/>
      <c r="H61" s="72" t="s">
        <v>1661</v>
      </c>
      <c r="I61" s="217" t="s">
        <v>39</v>
      </c>
      <c r="J61" s="970"/>
      <c r="K61" s="1218"/>
      <c r="L61" s="980"/>
      <c r="M61" s="981"/>
      <c r="N61" s="981"/>
      <c r="O61" s="981"/>
      <c r="P61" s="981"/>
      <c r="Q61" s="964"/>
      <c r="R61" s="964"/>
      <c r="S61" s="12"/>
    </row>
    <row r="62" spans="1:19" s="13" customFormat="1" ht="21" customHeight="1" x14ac:dyDescent="0.25">
      <c r="A62" s="959"/>
      <c r="B62" s="963"/>
      <c r="C62" s="963"/>
      <c r="D62" s="964"/>
      <c r="E62" s="964"/>
      <c r="F62" s="964"/>
      <c r="G62" s="1208"/>
      <c r="H62" s="72" t="s">
        <v>1108</v>
      </c>
      <c r="I62" s="217" t="s">
        <v>1660</v>
      </c>
      <c r="J62" s="970"/>
      <c r="K62" s="1218"/>
      <c r="L62" s="980"/>
      <c r="M62" s="981"/>
      <c r="N62" s="981"/>
      <c r="O62" s="981"/>
      <c r="P62" s="981"/>
      <c r="Q62" s="964"/>
      <c r="R62" s="964"/>
      <c r="S62" s="12"/>
    </row>
    <row r="63" spans="1:19" x14ac:dyDescent="0.25">
      <c r="A63" s="959"/>
      <c r="B63" s="963"/>
      <c r="C63" s="963"/>
      <c r="D63" s="964"/>
      <c r="E63" s="964"/>
      <c r="F63" s="964"/>
      <c r="G63" s="1208"/>
      <c r="H63" s="72" t="s">
        <v>1662</v>
      </c>
      <c r="I63" s="217" t="s">
        <v>39</v>
      </c>
      <c r="J63" s="970"/>
      <c r="K63" s="1218"/>
      <c r="L63" s="980"/>
      <c r="M63" s="981"/>
      <c r="N63" s="981"/>
      <c r="O63" s="981"/>
      <c r="P63" s="981"/>
      <c r="Q63" s="964"/>
      <c r="R63" s="964"/>
      <c r="S63" s="22"/>
    </row>
    <row r="64" spans="1:19" ht="21.75" customHeight="1" x14ac:dyDescent="0.25">
      <c r="A64" s="1059"/>
      <c r="B64" s="963"/>
      <c r="C64" s="963"/>
      <c r="D64" s="964"/>
      <c r="E64" s="964"/>
      <c r="F64" s="964"/>
      <c r="G64" s="1208"/>
      <c r="H64" s="72" t="s">
        <v>1108</v>
      </c>
      <c r="I64" s="217" t="s">
        <v>1660</v>
      </c>
      <c r="J64" s="971"/>
      <c r="K64" s="1219"/>
      <c r="L64" s="980"/>
      <c r="M64" s="981"/>
      <c r="N64" s="981"/>
      <c r="O64" s="981"/>
      <c r="P64" s="981"/>
      <c r="Q64" s="964"/>
      <c r="R64" s="964"/>
      <c r="S64" s="22"/>
    </row>
    <row r="65" spans="1:19" x14ac:dyDescent="0.25">
      <c r="A65" s="963">
        <v>18</v>
      </c>
      <c r="B65" s="963" t="s">
        <v>68</v>
      </c>
      <c r="C65" s="963">
        <v>1</v>
      </c>
      <c r="D65" s="964">
        <v>6</v>
      </c>
      <c r="E65" s="964" t="s">
        <v>1663</v>
      </c>
      <c r="F65" s="964" t="s">
        <v>1664</v>
      </c>
      <c r="G65" s="964" t="s">
        <v>410</v>
      </c>
      <c r="H65" s="72" t="s">
        <v>1229</v>
      </c>
      <c r="I65" s="11" t="s">
        <v>39</v>
      </c>
      <c r="J65" s="964" t="s">
        <v>1665</v>
      </c>
      <c r="K65" s="1102"/>
      <c r="L65" s="1102" t="s">
        <v>81</v>
      </c>
      <c r="M65" s="981"/>
      <c r="N65" s="981">
        <v>55854.2</v>
      </c>
      <c r="O65" s="981"/>
      <c r="P65" s="981">
        <v>39604.199999999997</v>
      </c>
      <c r="Q65" s="975" t="s">
        <v>1666</v>
      </c>
      <c r="R65" s="964" t="s">
        <v>1667</v>
      </c>
      <c r="S65" s="22"/>
    </row>
    <row r="66" spans="1:19" x14ac:dyDescent="0.25">
      <c r="A66" s="963"/>
      <c r="B66" s="963"/>
      <c r="C66" s="963"/>
      <c r="D66" s="964"/>
      <c r="E66" s="964"/>
      <c r="F66" s="964"/>
      <c r="G66" s="964"/>
      <c r="H66" s="72" t="s">
        <v>1116</v>
      </c>
      <c r="I66" s="11" t="s">
        <v>611</v>
      </c>
      <c r="J66" s="964"/>
      <c r="K66" s="1102"/>
      <c r="L66" s="1102"/>
      <c r="M66" s="981"/>
      <c r="N66" s="981"/>
      <c r="O66" s="981"/>
      <c r="P66" s="981"/>
      <c r="Q66" s="975"/>
      <c r="R66" s="964"/>
      <c r="S66" s="22"/>
    </row>
    <row r="67" spans="1:19" x14ac:dyDescent="0.25">
      <c r="A67" s="963">
        <v>19</v>
      </c>
      <c r="B67" s="1214" t="s">
        <v>68</v>
      </c>
      <c r="C67" s="963">
        <v>1</v>
      </c>
      <c r="D67" s="964">
        <v>6</v>
      </c>
      <c r="E67" s="1213" t="s">
        <v>1668</v>
      </c>
      <c r="F67" s="964" t="s">
        <v>1669</v>
      </c>
      <c r="G67" s="964" t="s">
        <v>1670</v>
      </c>
      <c r="H67" s="50" t="s">
        <v>431</v>
      </c>
      <c r="I67" s="11" t="s">
        <v>39</v>
      </c>
      <c r="J67" s="960" t="s">
        <v>1671</v>
      </c>
      <c r="K67" s="1078"/>
      <c r="L67" s="980" t="s">
        <v>124</v>
      </c>
      <c r="M67" s="981"/>
      <c r="N67" s="981">
        <v>28405.06</v>
      </c>
      <c r="O67" s="981"/>
      <c r="P67" s="981">
        <v>22390</v>
      </c>
      <c r="Q67" s="964" t="s">
        <v>1672</v>
      </c>
      <c r="R67" s="964" t="s">
        <v>1673</v>
      </c>
      <c r="S67" s="22"/>
    </row>
    <row r="68" spans="1:19" x14ac:dyDescent="0.25">
      <c r="A68" s="963"/>
      <c r="B68" s="1215"/>
      <c r="C68" s="963"/>
      <c r="D68" s="964"/>
      <c r="E68" s="1208"/>
      <c r="F68" s="964"/>
      <c r="G68" s="964"/>
      <c r="H68" s="50" t="s">
        <v>1116</v>
      </c>
      <c r="I68" s="11" t="s">
        <v>1290</v>
      </c>
      <c r="J68" s="961"/>
      <c r="K68" s="1078"/>
      <c r="L68" s="980"/>
      <c r="M68" s="981"/>
      <c r="N68" s="981"/>
      <c r="O68" s="981"/>
      <c r="P68" s="981"/>
      <c r="Q68" s="964"/>
      <c r="R68" s="964"/>
      <c r="S68" s="22"/>
    </row>
    <row r="69" spans="1:19" x14ac:dyDescent="0.25">
      <c r="A69" s="963"/>
      <c r="B69" s="1215"/>
      <c r="C69" s="963"/>
      <c r="D69" s="964"/>
      <c r="E69" s="1208"/>
      <c r="F69" s="964"/>
      <c r="G69" s="964"/>
      <c r="H69" s="50" t="s">
        <v>1229</v>
      </c>
      <c r="I69" s="11" t="s">
        <v>39</v>
      </c>
      <c r="J69" s="961"/>
      <c r="K69" s="1078"/>
      <c r="L69" s="980"/>
      <c r="M69" s="981"/>
      <c r="N69" s="981"/>
      <c r="O69" s="981"/>
      <c r="P69" s="981"/>
      <c r="Q69" s="964"/>
      <c r="R69" s="964"/>
      <c r="S69" s="22"/>
    </row>
    <row r="70" spans="1:19" ht="30" customHeight="1" x14ac:dyDescent="0.25">
      <c r="A70" s="963"/>
      <c r="B70" s="1215"/>
      <c r="C70" s="963"/>
      <c r="D70" s="964"/>
      <c r="E70" s="1208"/>
      <c r="F70" s="964"/>
      <c r="G70" s="964"/>
      <c r="H70" s="50" t="s">
        <v>1116</v>
      </c>
      <c r="I70" s="11" t="s">
        <v>1674</v>
      </c>
      <c r="J70" s="961"/>
      <c r="K70" s="1078"/>
      <c r="L70" s="980"/>
      <c r="M70" s="981"/>
      <c r="N70" s="981"/>
      <c r="O70" s="981"/>
      <c r="P70" s="981"/>
      <c r="Q70" s="964"/>
      <c r="R70" s="964"/>
      <c r="S70" s="22"/>
    </row>
    <row r="71" spans="1:19" x14ac:dyDescent="0.25">
      <c r="A71" s="963"/>
      <c r="B71" s="1215"/>
      <c r="C71" s="963"/>
      <c r="D71" s="964"/>
      <c r="E71" s="1208"/>
      <c r="F71" s="964"/>
      <c r="G71" s="964"/>
      <c r="H71" s="257" t="s">
        <v>1192</v>
      </c>
      <c r="I71" s="11" t="s">
        <v>39</v>
      </c>
      <c r="J71" s="961"/>
      <c r="K71" s="1078"/>
      <c r="L71" s="980"/>
      <c r="M71" s="981"/>
      <c r="N71" s="981"/>
      <c r="O71" s="981"/>
      <c r="P71" s="981"/>
      <c r="Q71" s="964"/>
      <c r="R71" s="964"/>
      <c r="S71" s="22"/>
    </row>
    <row r="72" spans="1:19" x14ac:dyDescent="0.25">
      <c r="A72" s="963"/>
      <c r="B72" s="1216"/>
      <c r="C72" s="963"/>
      <c r="D72" s="964"/>
      <c r="E72" s="1209"/>
      <c r="F72" s="964"/>
      <c r="G72" s="964"/>
      <c r="H72" s="257" t="s">
        <v>1116</v>
      </c>
      <c r="I72" s="11" t="s">
        <v>1165</v>
      </c>
      <c r="J72" s="962"/>
      <c r="K72" s="1078"/>
      <c r="L72" s="980"/>
      <c r="M72" s="981"/>
      <c r="N72" s="981"/>
      <c r="O72" s="981"/>
      <c r="P72" s="981"/>
      <c r="Q72" s="964"/>
      <c r="R72" s="964"/>
      <c r="S72" s="22"/>
    </row>
    <row r="73" spans="1:19" x14ac:dyDescent="0.25">
      <c r="A73" s="958">
        <v>20</v>
      </c>
      <c r="B73" s="963" t="s">
        <v>68</v>
      </c>
      <c r="C73" s="963">
        <v>1</v>
      </c>
      <c r="D73" s="963">
        <v>6</v>
      </c>
      <c r="E73" s="963" t="s">
        <v>1675</v>
      </c>
      <c r="F73" s="964" t="s">
        <v>1676</v>
      </c>
      <c r="G73" s="964" t="s">
        <v>1677</v>
      </c>
      <c r="H73" s="257" t="s">
        <v>621</v>
      </c>
      <c r="I73" s="71">
        <v>6</v>
      </c>
      <c r="J73" s="964" t="s">
        <v>1678</v>
      </c>
      <c r="K73" s="963"/>
      <c r="L73" s="963" t="s">
        <v>73</v>
      </c>
      <c r="M73" s="963"/>
      <c r="N73" s="981">
        <v>136068.19</v>
      </c>
      <c r="O73" s="963"/>
      <c r="P73" s="981">
        <v>117056.19</v>
      </c>
      <c r="Q73" s="964" t="s">
        <v>1679</v>
      </c>
      <c r="R73" s="963" t="s">
        <v>1680</v>
      </c>
      <c r="S73" s="22"/>
    </row>
    <row r="74" spans="1:19" x14ac:dyDescent="0.25">
      <c r="A74" s="959"/>
      <c r="B74" s="963"/>
      <c r="C74" s="963"/>
      <c r="D74" s="963"/>
      <c r="E74" s="963"/>
      <c r="F74" s="964"/>
      <c r="G74" s="964"/>
      <c r="H74" s="71" t="s">
        <v>1116</v>
      </c>
      <c r="I74" s="71">
        <v>10</v>
      </c>
      <c r="J74" s="964"/>
      <c r="K74" s="963"/>
      <c r="L74" s="963"/>
      <c r="M74" s="963"/>
      <c r="N74" s="981"/>
      <c r="O74" s="963"/>
      <c r="P74" s="981"/>
      <c r="Q74" s="964"/>
      <c r="R74" s="963"/>
      <c r="S74" s="22"/>
    </row>
    <row r="75" spans="1:19" x14ac:dyDescent="0.25">
      <c r="A75" s="959"/>
      <c r="B75" s="963"/>
      <c r="C75" s="963"/>
      <c r="D75" s="963"/>
      <c r="E75" s="963"/>
      <c r="F75" s="964"/>
      <c r="G75" s="964"/>
      <c r="H75" s="257" t="s">
        <v>1661</v>
      </c>
      <c r="I75" s="71">
        <v>15</v>
      </c>
      <c r="J75" s="964"/>
      <c r="K75" s="963"/>
      <c r="L75" s="963"/>
      <c r="M75" s="963"/>
      <c r="N75" s="981"/>
      <c r="O75" s="963"/>
      <c r="P75" s="981"/>
      <c r="Q75" s="964"/>
      <c r="R75" s="963"/>
      <c r="S75" s="22"/>
    </row>
    <row r="76" spans="1:19" x14ac:dyDescent="0.25">
      <c r="A76" s="959"/>
      <c r="B76" s="963"/>
      <c r="C76" s="963"/>
      <c r="D76" s="963"/>
      <c r="E76" s="963"/>
      <c r="F76" s="964"/>
      <c r="G76" s="964"/>
      <c r="H76" s="71" t="s">
        <v>1116</v>
      </c>
      <c r="I76" s="71">
        <v>120</v>
      </c>
      <c r="J76" s="964"/>
      <c r="K76" s="963"/>
      <c r="L76" s="963"/>
      <c r="M76" s="963"/>
      <c r="N76" s="981"/>
      <c r="O76" s="963"/>
      <c r="P76" s="981"/>
      <c r="Q76" s="964"/>
      <c r="R76" s="963"/>
      <c r="S76" s="22"/>
    </row>
    <row r="77" spans="1:19" x14ac:dyDescent="0.25">
      <c r="A77" s="959"/>
      <c r="B77" s="963"/>
      <c r="C77" s="963"/>
      <c r="D77" s="963"/>
      <c r="E77" s="963"/>
      <c r="F77" s="964"/>
      <c r="G77" s="964"/>
      <c r="H77" s="71" t="s">
        <v>1681</v>
      </c>
      <c r="I77" s="71">
        <v>1</v>
      </c>
      <c r="J77" s="964"/>
      <c r="K77" s="963"/>
      <c r="L77" s="963"/>
      <c r="M77" s="963"/>
      <c r="N77" s="981"/>
      <c r="O77" s="963"/>
      <c r="P77" s="981"/>
      <c r="Q77" s="964"/>
      <c r="R77" s="963"/>
      <c r="S77" s="22"/>
    </row>
    <row r="78" spans="1:19" x14ac:dyDescent="0.25">
      <c r="A78" s="959"/>
      <c r="B78" s="963"/>
      <c r="C78" s="963"/>
      <c r="D78" s="963"/>
      <c r="E78" s="963"/>
      <c r="F78" s="964"/>
      <c r="G78" s="964"/>
      <c r="H78" s="71" t="s">
        <v>1116</v>
      </c>
      <c r="I78" s="71">
        <v>50</v>
      </c>
      <c r="J78" s="964"/>
      <c r="K78" s="963"/>
      <c r="L78" s="963"/>
      <c r="M78" s="963"/>
      <c r="N78" s="981"/>
      <c r="O78" s="963"/>
      <c r="P78" s="981"/>
      <c r="Q78" s="964"/>
      <c r="R78" s="963"/>
      <c r="S78" s="22"/>
    </row>
    <row r="79" spans="1:19" x14ac:dyDescent="0.25">
      <c r="A79" s="959"/>
      <c r="B79" s="963"/>
      <c r="C79" s="963"/>
      <c r="D79" s="963"/>
      <c r="E79" s="963"/>
      <c r="F79" s="964"/>
      <c r="G79" s="964"/>
      <c r="H79" s="71" t="s">
        <v>1192</v>
      </c>
      <c r="I79" s="71">
        <v>1</v>
      </c>
      <c r="J79" s="964"/>
      <c r="K79" s="963"/>
      <c r="L79" s="963"/>
      <c r="M79" s="963"/>
      <c r="N79" s="981"/>
      <c r="O79" s="963"/>
      <c r="P79" s="981"/>
      <c r="Q79" s="964"/>
      <c r="R79" s="963"/>
      <c r="S79" s="22"/>
    </row>
    <row r="80" spans="1:19" ht="23.25" customHeight="1" x14ac:dyDescent="0.25">
      <c r="A80" s="959"/>
      <c r="B80" s="963"/>
      <c r="C80" s="963"/>
      <c r="D80" s="963"/>
      <c r="E80" s="963"/>
      <c r="F80" s="964"/>
      <c r="G80" s="964"/>
      <c r="H80" s="71" t="s">
        <v>1108</v>
      </c>
      <c r="I80" s="71">
        <v>120</v>
      </c>
      <c r="J80" s="964"/>
      <c r="K80" s="963"/>
      <c r="L80" s="963"/>
      <c r="M80" s="963"/>
      <c r="N80" s="981"/>
      <c r="O80" s="963"/>
      <c r="P80" s="981"/>
      <c r="Q80" s="964"/>
      <c r="R80" s="963"/>
      <c r="S80" s="22"/>
    </row>
    <row r="81" spans="1:19" ht="22.5" customHeight="1" x14ac:dyDescent="0.25">
      <c r="A81" s="959"/>
      <c r="B81" s="963"/>
      <c r="C81" s="963"/>
      <c r="D81" s="963"/>
      <c r="E81" s="963"/>
      <c r="F81" s="964"/>
      <c r="G81" s="964"/>
      <c r="H81" s="72" t="s">
        <v>1682</v>
      </c>
      <c r="I81" s="71">
        <v>2</v>
      </c>
      <c r="J81" s="964"/>
      <c r="K81" s="963"/>
      <c r="L81" s="963"/>
      <c r="M81" s="963"/>
      <c r="N81" s="981"/>
      <c r="O81" s="963"/>
      <c r="P81" s="981"/>
      <c r="Q81" s="964"/>
      <c r="R81" s="963"/>
      <c r="S81" s="22"/>
    </row>
    <row r="82" spans="1:19" x14ac:dyDescent="0.25">
      <c r="A82" s="1059"/>
      <c r="B82" s="963"/>
      <c r="C82" s="963"/>
      <c r="D82" s="963"/>
      <c r="E82" s="963"/>
      <c r="F82" s="964"/>
      <c r="G82" s="964"/>
      <c r="H82" s="72" t="s">
        <v>1116</v>
      </c>
      <c r="I82" s="71">
        <v>800</v>
      </c>
      <c r="J82" s="964"/>
      <c r="K82" s="963"/>
      <c r="L82" s="963"/>
      <c r="M82" s="963"/>
      <c r="N82" s="981"/>
      <c r="O82" s="963"/>
      <c r="P82" s="981"/>
      <c r="Q82" s="964"/>
      <c r="R82" s="963"/>
      <c r="S82" s="22"/>
    </row>
    <row r="83" spans="1:19" ht="18" customHeight="1" x14ac:dyDescent="0.25">
      <c r="A83" s="958">
        <v>21</v>
      </c>
      <c r="B83" s="1214" t="s">
        <v>89</v>
      </c>
      <c r="C83" s="963">
        <v>1</v>
      </c>
      <c r="D83" s="958">
        <v>6</v>
      </c>
      <c r="E83" s="964" t="s">
        <v>1683</v>
      </c>
      <c r="F83" s="969" t="s">
        <v>1684</v>
      </c>
      <c r="G83" s="1214" t="s">
        <v>1685</v>
      </c>
      <c r="H83" s="71" t="s">
        <v>493</v>
      </c>
      <c r="I83" s="71">
        <v>1</v>
      </c>
      <c r="J83" s="960" t="s">
        <v>1686</v>
      </c>
      <c r="K83" s="963"/>
      <c r="L83" s="963" t="s">
        <v>124</v>
      </c>
      <c r="M83" s="963"/>
      <c r="N83" s="981">
        <v>57040.2</v>
      </c>
      <c r="O83" s="963"/>
      <c r="P83" s="981">
        <v>51193.2</v>
      </c>
      <c r="Q83" s="964" t="s">
        <v>1687</v>
      </c>
      <c r="R83" s="964" t="s">
        <v>1688</v>
      </c>
      <c r="S83" s="22"/>
    </row>
    <row r="84" spans="1:19" ht="28.5" customHeight="1" x14ac:dyDescent="0.25">
      <c r="A84" s="959"/>
      <c r="B84" s="1215"/>
      <c r="C84" s="963"/>
      <c r="D84" s="959"/>
      <c r="E84" s="964"/>
      <c r="F84" s="970"/>
      <c r="G84" s="1215"/>
      <c r="H84" s="71" t="s">
        <v>1116</v>
      </c>
      <c r="I84" s="71">
        <v>40</v>
      </c>
      <c r="J84" s="961"/>
      <c r="K84" s="963"/>
      <c r="L84" s="963"/>
      <c r="M84" s="963"/>
      <c r="N84" s="981"/>
      <c r="O84" s="963"/>
      <c r="P84" s="981"/>
      <c r="Q84" s="964"/>
      <c r="R84" s="964"/>
      <c r="S84" s="22"/>
    </row>
    <row r="85" spans="1:19" ht="31.5" customHeight="1" x14ac:dyDescent="0.25">
      <c r="A85" s="959"/>
      <c r="B85" s="1215"/>
      <c r="C85" s="963"/>
      <c r="D85" s="959"/>
      <c r="E85" s="964"/>
      <c r="F85" s="970"/>
      <c r="G85" s="1215"/>
      <c r="H85" s="71" t="s">
        <v>400</v>
      </c>
      <c r="I85" s="71">
        <v>1</v>
      </c>
      <c r="J85" s="961"/>
      <c r="K85" s="963"/>
      <c r="L85" s="963"/>
      <c r="M85" s="963"/>
      <c r="N85" s="981"/>
      <c r="O85" s="963"/>
      <c r="P85" s="981"/>
      <c r="Q85" s="964"/>
      <c r="R85" s="964"/>
      <c r="S85" s="22"/>
    </row>
    <row r="86" spans="1:19" ht="27.75" customHeight="1" x14ac:dyDescent="0.25">
      <c r="A86" s="1059"/>
      <c r="B86" s="1216"/>
      <c r="C86" s="963"/>
      <c r="D86" s="1059"/>
      <c r="E86" s="964"/>
      <c r="F86" s="971"/>
      <c r="G86" s="1216"/>
      <c r="H86" s="71" t="s">
        <v>1108</v>
      </c>
      <c r="I86" s="11" t="s">
        <v>1689</v>
      </c>
      <c r="J86" s="962"/>
      <c r="K86" s="963"/>
      <c r="L86" s="963"/>
      <c r="M86" s="963"/>
      <c r="N86" s="981"/>
      <c r="O86" s="963"/>
      <c r="P86" s="981"/>
      <c r="Q86" s="964"/>
      <c r="R86" s="964"/>
      <c r="S86" s="22"/>
    </row>
    <row r="87" spans="1:19" ht="43.5" customHeight="1" x14ac:dyDescent="0.25">
      <c r="A87" s="963">
        <v>22</v>
      </c>
      <c r="B87" s="1214" t="s">
        <v>127</v>
      </c>
      <c r="C87" s="963">
        <v>1</v>
      </c>
      <c r="D87" s="958">
        <v>6</v>
      </c>
      <c r="E87" s="960" t="s">
        <v>1690</v>
      </c>
      <c r="F87" s="964" t="s">
        <v>1691</v>
      </c>
      <c r="G87" s="969" t="s">
        <v>1692</v>
      </c>
      <c r="H87" s="71" t="s">
        <v>400</v>
      </c>
      <c r="I87" s="258">
        <v>1</v>
      </c>
      <c r="J87" s="960" t="s">
        <v>1693</v>
      </c>
      <c r="K87" s="963"/>
      <c r="L87" s="963" t="s">
        <v>124</v>
      </c>
      <c r="M87" s="963"/>
      <c r="N87" s="981" t="s">
        <v>1694</v>
      </c>
      <c r="O87" s="963"/>
      <c r="P87" s="981">
        <v>172354</v>
      </c>
      <c r="Q87" s="964" t="s">
        <v>1590</v>
      </c>
      <c r="R87" s="964" t="s">
        <v>1695</v>
      </c>
      <c r="S87" s="22"/>
    </row>
    <row r="88" spans="1:19" ht="63" customHeight="1" x14ac:dyDescent="0.25">
      <c r="A88" s="963"/>
      <c r="B88" s="1215"/>
      <c r="C88" s="963"/>
      <c r="D88" s="959"/>
      <c r="E88" s="961"/>
      <c r="F88" s="964"/>
      <c r="G88" s="970"/>
      <c r="H88" s="71" t="s">
        <v>1116</v>
      </c>
      <c r="I88" s="258">
        <v>30</v>
      </c>
      <c r="J88" s="961"/>
      <c r="K88" s="963"/>
      <c r="L88" s="963"/>
      <c r="M88" s="963"/>
      <c r="N88" s="981"/>
      <c r="O88" s="963"/>
      <c r="P88" s="981"/>
      <c r="Q88" s="964"/>
      <c r="R88" s="964"/>
      <c r="S88" s="22"/>
    </row>
    <row r="89" spans="1:19" ht="45.75" customHeight="1" x14ac:dyDescent="0.25">
      <c r="A89" s="963"/>
      <c r="B89" s="1215"/>
      <c r="C89" s="963"/>
      <c r="D89" s="959"/>
      <c r="E89" s="961"/>
      <c r="F89" s="964"/>
      <c r="G89" s="970"/>
      <c r="H89" s="72" t="s">
        <v>1293</v>
      </c>
      <c r="I89" s="258">
        <v>1</v>
      </c>
      <c r="J89" s="961"/>
      <c r="K89" s="963"/>
      <c r="L89" s="963"/>
      <c r="M89" s="963"/>
      <c r="N89" s="981"/>
      <c r="O89" s="963"/>
      <c r="P89" s="981"/>
      <c r="Q89" s="964"/>
      <c r="R89" s="964"/>
      <c r="S89" s="22"/>
    </row>
    <row r="90" spans="1:19" ht="99" customHeight="1" x14ac:dyDescent="0.25">
      <c r="A90" s="963"/>
      <c r="B90" s="1215"/>
      <c r="C90" s="963"/>
      <c r="D90" s="959"/>
      <c r="E90" s="961"/>
      <c r="F90" s="964"/>
      <c r="G90" s="970"/>
      <c r="H90" s="72" t="s">
        <v>1294</v>
      </c>
      <c r="I90" s="258">
        <v>4</v>
      </c>
      <c r="J90" s="961"/>
      <c r="K90" s="963"/>
      <c r="L90" s="963"/>
      <c r="M90" s="963"/>
      <c r="N90" s="981"/>
      <c r="O90" s="963"/>
      <c r="P90" s="981"/>
      <c r="Q90" s="964"/>
      <c r="R90" s="964"/>
      <c r="S90" s="22"/>
    </row>
    <row r="91" spans="1:19" ht="40.5" customHeight="1" x14ac:dyDescent="0.25">
      <c r="A91" s="963">
        <v>23</v>
      </c>
      <c r="B91" s="1214" t="s">
        <v>68</v>
      </c>
      <c r="C91" s="963">
        <v>1</v>
      </c>
      <c r="D91" s="958">
        <v>6</v>
      </c>
      <c r="E91" s="960" t="s">
        <v>1696</v>
      </c>
      <c r="F91" s="964" t="s">
        <v>1697</v>
      </c>
      <c r="G91" s="969" t="s">
        <v>1698</v>
      </c>
      <c r="H91" s="71" t="s">
        <v>1229</v>
      </c>
      <c r="I91" s="71">
        <v>1</v>
      </c>
      <c r="J91" s="960" t="s">
        <v>1699</v>
      </c>
      <c r="K91" s="963"/>
      <c r="L91" s="963" t="s">
        <v>379</v>
      </c>
      <c r="M91" s="963"/>
      <c r="N91" s="981">
        <v>59732.46</v>
      </c>
      <c r="O91" s="963"/>
      <c r="P91" s="981">
        <v>47112.3</v>
      </c>
      <c r="Q91" s="964" t="s">
        <v>1700</v>
      </c>
      <c r="R91" s="964" t="s">
        <v>1701</v>
      </c>
      <c r="S91" s="22"/>
    </row>
    <row r="92" spans="1:19" ht="21.75" customHeight="1" x14ac:dyDescent="0.25">
      <c r="A92" s="963"/>
      <c r="B92" s="1215"/>
      <c r="C92" s="963"/>
      <c r="D92" s="959"/>
      <c r="E92" s="961"/>
      <c r="F92" s="964"/>
      <c r="G92" s="970"/>
      <c r="H92" s="71" t="s">
        <v>1116</v>
      </c>
      <c r="I92" s="71">
        <v>2000</v>
      </c>
      <c r="J92" s="961"/>
      <c r="K92" s="963"/>
      <c r="L92" s="963"/>
      <c r="M92" s="963"/>
      <c r="N92" s="981"/>
      <c r="O92" s="963"/>
      <c r="P92" s="981"/>
      <c r="Q92" s="964"/>
      <c r="R92" s="964"/>
      <c r="S92" s="22"/>
    </row>
    <row r="93" spans="1:19" ht="27.75" customHeight="1" x14ac:dyDescent="0.25">
      <c r="A93" s="963"/>
      <c r="B93" s="1215"/>
      <c r="C93" s="963"/>
      <c r="D93" s="959"/>
      <c r="E93" s="961"/>
      <c r="F93" s="964"/>
      <c r="G93" s="970"/>
      <c r="H93" s="72" t="s">
        <v>1702</v>
      </c>
      <c r="I93" s="71">
        <v>1</v>
      </c>
      <c r="J93" s="961"/>
      <c r="K93" s="963"/>
      <c r="L93" s="963"/>
      <c r="M93" s="963"/>
      <c r="N93" s="981"/>
      <c r="O93" s="963"/>
      <c r="P93" s="981"/>
      <c r="Q93" s="964"/>
      <c r="R93" s="964"/>
      <c r="S93" s="22"/>
    </row>
    <row r="94" spans="1:19" ht="57.75" customHeight="1" x14ac:dyDescent="0.25">
      <c r="A94" s="963">
        <v>8</v>
      </c>
      <c r="B94" s="1215"/>
      <c r="C94" s="963"/>
      <c r="D94" s="959"/>
      <c r="E94" s="961"/>
      <c r="F94" s="964"/>
      <c r="G94" s="970"/>
      <c r="H94" s="72" t="s">
        <v>1703</v>
      </c>
      <c r="I94" s="11" t="s">
        <v>1704</v>
      </c>
      <c r="J94" s="961"/>
      <c r="K94" s="963"/>
      <c r="L94" s="963"/>
      <c r="M94" s="963"/>
      <c r="N94" s="981"/>
      <c r="O94" s="963"/>
      <c r="P94" s="981"/>
      <c r="Q94" s="964"/>
      <c r="R94" s="964"/>
      <c r="S94" s="22"/>
    </row>
    <row r="95" spans="1:19" ht="27" customHeight="1" x14ac:dyDescent="0.25">
      <c r="A95" s="963">
        <v>24</v>
      </c>
      <c r="B95" s="1214" t="s">
        <v>89</v>
      </c>
      <c r="C95" s="963">
        <v>1</v>
      </c>
      <c r="D95" s="958">
        <v>6</v>
      </c>
      <c r="E95" s="960" t="s">
        <v>1705</v>
      </c>
      <c r="F95" s="964" t="s">
        <v>1706</v>
      </c>
      <c r="G95" s="969" t="s">
        <v>1707</v>
      </c>
      <c r="H95" s="71" t="s">
        <v>1708</v>
      </c>
      <c r="I95" s="71">
        <v>1</v>
      </c>
      <c r="J95" s="960" t="s">
        <v>1709</v>
      </c>
      <c r="K95" s="963"/>
      <c r="L95" s="963" t="s">
        <v>124</v>
      </c>
      <c r="M95" s="963"/>
      <c r="N95" s="981">
        <v>42281.120000000003</v>
      </c>
      <c r="O95" s="963"/>
      <c r="P95" s="981">
        <v>37708.32</v>
      </c>
      <c r="Q95" s="964" t="s">
        <v>1687</v>
      </c>
      <c r="R95" s="964" t="s">
        <v>1688</v>
      </c>
      <c r="S95" s="22"/>
    </row>
    <row r="96" spans="1:19" ht="34.5" customHeight="1" x14ac:dyDescent="0.25">
      <c r="A96" s="963"/>
      <c r="B96" s="1215"/>
      <c r="C96" s="963"/>
      <c r="D96" s="959"/>
      <c r="E96" s="961"/>
      <c r="F96" s="964"/>
      <c r="G96" s="970"/>
      <c r="H96" s="71" t="s">
        <v>1116</v>
      </c>
      <c r="I96" s="71">
        <v>30</v>
      </c>
      <c r="J96" s="961"/>
      <c r="K96" s="963"/>
      <c r="L96" s="963"/>
      <c r="M96" s="963"/>
      <c r="N96" s="981"/>
      <c r="O96" s="963"/>
      <c r="P96" s="981"/>
      <c r="Q96" s="964"/>
      <c r="R96" s="964"/>
      <c r="S96" s="22"/>
    </row>
    <row r="97" spans="1:19" ht="30" x14ac:dyDescent="0.25">
      <c r="A97" s="963"/>
      <c r="B97" s="1215"/>
      <c r="C97" s="963"/>
      <c r="D97" s="959"/>
      <c r="E97" s="961"/>
      <c r="F97" s="964"/>
      <c r="G97" s="970"/>
      <c r="H97" s="72" t="s">
        <v>1710</v>
      </c>
      <c r="I97" s="11" t="s">
        <v>39</v>
      </c>
      <c r="J97" s="961"/>
      <c r="K97" s="963"/>
      <c r="L97" s="963"/>
      <c r="M97" s="963"/>
      <c r="N97" s="981"/>
      <c r="O97" s="963"/>
      <c r="P97" s="981"/>
      <c r="Q97" s="964"/>
      <c r="R97" s="964"/>
      <c r="S97" s="22"/>
    </row>
    <row r="98" spans="1:19" ht="96.75" customHeight="1" x14ac:dyDescent="0.25">
      <c r="A98" s="963">
        <v>9</v>
      </c>
      <c r="B98" s="1215"/>
      <c r="C98" s="963"/>
      <c r="D98" s="959"/>
      <c r="E98" s="961"/>
      <c r="F98" s="964"/>
      <c r="G98" s="970"/>
      <c r="H98" s="72" t="s">
        <v>1116</v>
      </c>
      <c r="I98" s="11">
        <v>50</v>
      </c>
      <c r="J98" s="961"/>
      <c r="K98" s="963"/>
      <c r="L98" s="963"/>
      <c r="M98" s="963"/>
      <c r="N98" s="981"/>
      <c r="O98" s="963"/>
      <c r="P98" s="981"/>
      <c r="Q98" s="964"/>
      <c r="R98" s="964"/>
      <c r="S98" s="22"/>
    </row>
    <row r="99" spans="1:19" x14ac:dyDescent="0.25">
      <c r="A99" s="963">
        <v>25</v>
      </c>
      <c r="B99" s="1214" t="s">
        <v>89</v>
      </c>
      <c r="C99" s="963">
        <v>1</v>
      </c>
      <c r="D99" s="958">
        <v>6</v>
      </c>
      <c r="E99" s="960" t="s">
        <v>1711</v>
      </c>
      <c r="F99" s="964" t="s">
        <v>1712</v>
      </c>
      <c r="G99" s="969" t="s">
        <v>1713</v>
      </c>
      <c r="H99" s="71" t="s">
        <v>1229</v>
      </c>
      <c r="I99" s="71">
        <v>1</v>
      </c>
      <c r="J99" s="969" t="s">
        <v>1714</v>
      </c>
      <c r="K99" s="969"/>
      <c r="L99" s="969" t="s">
        <v>379</v>
      </c>
      <c r="M99" s="969"/>
      <c r="N99" s="1049">
        <v>106357.62</v>
      </c>
      <c r="O99" s="969"/>
      <c r="P99" s="1049">
        <v>83340.820000000007</v>
      </c>
      <c r="Q99" s="969" t="s">
        <v>1715</v>
      </c>
      <c r="R99" s="969" t="s">
        <v>1716</v>
      </c>
      <c r="S99" s="22"/>
    </row>
    <row r="100" spans="1:19" x14ac:dyDescent="0.25">
      <c r="A100" s="963"/>
      <c r="B100" s="1215"/>
      <c r="C100" s="963"/>
      <c r="D100" s="959"/>
      <c r="E100" s="961"/>
      <c r="F100" s="964"/>
      <c r="G100" s="970"/>
      <c r="H100" s="71" t="s">
        <v>1116</v>
      </c>
      <c r="I100" s="71">
        <v>9000</v>
      </c>
      <c r="J100" s="970"/>
      <c r="K100" s="970"/>
      <c r="L100" s="970"/>
      <c r="M100" s="970"/>
      <c r="N100" s="1050"/>
      <c r="O100" s="970"/>
      <c r="P100" s="1050"/>
      <c r="Q100" s="970"/>
      <c r="R100" s="970"/>
      <c r="S100" s="22"/>
    </row>
    <row r="101" spans="1:19" x14ac:dyDescent="0.25">
      <c r="A101" s="963"/>
      <c r="B101" s="1215"/>
      <c r="C101" s="963"/>
      <c r="D101" s="959"/>
      <c r="E101" s="961"/>
      <c r="F101" s="964"/>
      <c r="G101" s="970"/>
      <c r="H101" s="71" t="s">
        <v>452</v>
      </c>
      <c r="I101" s="71">
        <v>1</v>
      </c>
      <c r="J101" s="970"/>
      <c r="K101" s="970"/>
      <c r="L101" s="970"/>
      <c r="M101" s="970"/>
      <c r="N101" s="1050"/>
      <c r="O101" s="970"/>
      <c r="P101" s="1050"/>
      <c r="Q101" s="970"/>
      <c r="R101" s="970"/>
      <c r="S101" s="22"/>
    </row>
    <row r="102" spans="1:19" x14ac:dyDescent="0.25">
      <c r="A102" s="963"/>
      <c r="B102" s="1215"/>
      <c r="C102" s="963"/>
      <c r="D102" s="959"/>
      <c r="E102" s="961"/>
      <c r="F102" s="964"/>
      <c r="G102" s="970"/>
      <c r="H102" s="71" t="s">
        <v>1703</v>
      </c>
      <c r="I102" s="71">
        <v>3000</v>
      </c>
      <c r="J102" s="970"/>
      <c r="K102" s="970"/>
      <c r="L102" s="970"/>
      <c r="M102" s="970"/>
      <c r="N102" s="1050"/>
      <c r="O102" s="970"/>
      <c r="P102" s="1050"/>
      <c r="Q102" s="970"/>
      <c r="R102" s="970"/>
      <c r="S102" s="22"/>
    </row>
    <row r="103" spans="1:19" x14ac:dyDescent="0.25">
      <c r="A103" s="963"/>
      <c r="B103" s="1215"/>
      <c r="C103" s="963"/>
      <c r="D103" s="959"/>
      <c r="E103" s="961"/>
      <c r="F103" s="964"/>
      <c r="G103" s="970"/>
      <c r="H103" s="71" t="s">
        <v>1192</v>
      </c>
      <c r="I103" s="71">
        <v>5</v>
      </c>
      <c r="J103" s="970"/>
      <c r="K103" s="970"/>
      <c r="L103" s="970"/>
      <c r="M103" s="970"/>
      <c r="N103" s="1050"/>
      <c r="O103" s="970"/>
      <c r="P103" s="1050"/>
      <c r="Q103" s="970"/>
      <c r="R103" s="970"/>
      <c r="S103" s="22"/>
    </row>
    <row r="104" spans="1:19" ht="53.25" customHeight="1" x14ac:dyDescent="0.25">
      <c r="A104" s="963">
        <v>10</v>
      </c>
      <c r="B104" s="1215"/>
      <c r="C104" s="963"/>
      <c r="D104" s="959"/>
      <c r="E104" s="961"/>
      <c r="F104" s="964"/>
      <c r="G104" s="970"/>
      <c r="H104" s="72" t="s">
        <v>1116</v>
      </c>
      <c r="I104" s="11" t="s">
        <v>1674</v>
      </c>
      <c r="J104" s="971"/>
      <c r="K104" s="971"/>
      <c r="L104" s="971"/>
      <c r="M104" s="971"/>
      <c r="N104" s="1051"/>
      <c r="O104" s="971"/>
      <c r="P104" s="1051"/>
      <c r="Q104" s="971"/>
      <c r="R104" s="971"/>
      <c r="S104" s="22"/>
    </row>
    <row r="105" spans="1:19" ht="30" customHeight="1" x14ac:dyDescent="0.25">
      <c r="A105" s="963">
        <v>26</v>
      </c>
      <c r="B105" s="1214" t="s">
        <v>101</v>
      </c>
      <c r="C105" s="963">
        <v>1</v>
      </c>
      <c r="D105" s="958">
        <v>6</v>
      </c>
      <c r="E105" s="960" t="s">
        <v>1717</v>
      </c>
      <c r="F105" s="964" t="s">
        <v>1718</v>
      </c>
      <c r="G105" s="969" t="s">
        <v>415</v>
      </c>
      <c r="H105" s="71" t="s">
        <v>1661</v>
      </c>
      <c r="I105" s="71">
        <v>3</v>
      </c>
      <c r="J105" s="960" t="s">
        <v>1719</v>
      </c>
      <c r="K105" s="969"/>
      <c r="L105" s="969" t="s">
        <v>124</v>
      </c>
      <c r="M105" s="969"/>
      <c r="N105" s="1049">
        <v>10563.77</v>
      </c>
      <c r="O105" s="969"/>
      <c r="P105" s="1049">
        <v>9421.44</v>
      </c>
      <c r="Q105" s="969" t="s">
        <v>1633</v>
      </c>
      <c r="R105" s="969" t="s">
        <v>1720</v>
      </c>
      <c r="S105" s="22"/>
    </row>
    <row r="106" spans="1:19" ht="59.25" customHeight="1" x14ac:dyDescent="0.25">
      <c r="A106" s="963">
        <v>11</v>
      </c>
      <c r="B106" s="1215"/>
      <c r="C106" s="963"/>
      <c r="D106" s="959"/>
      <c r="E106" s="961"/>
      <c r="F106" s="964"/>
      <c r="G106" s="970"/>
      <c r="H106" s="72" t="s">
        <v>1116</v>
      </c>
      <c r="I106" s="11" t="s">
        <v>1165</v>
      </c>
      <c r="J106" s="962"/>
      <c r="K106" s="970"/>
      <c r="L106" s="970"/>
      <c r="M106" s="970"/>
      <c r="N106" s="1050"/>
      <c r="O106" s="970"/>
      <c r="P106" s="1050"/>
      <c r="Q106" s="970"/>
      <c r="R106" s="970"/>
      <c r="S106" s="22"/>
    </row>
    <row r="107" spans="1:19" ht="30" customHeight="1" x14ac:dyDescent="0.25">
      <c r="A107" s="958">
        <v>27</v>
      </c>
      <c r="B107" s="963" t="s">
        <v>127</v>
      </c>
      <c r="C107" s="963">
        <v>1</v>
      </c>
      <c r="D107" s="964">
        <v>9</v>
      </c>
      <c r="E107" s="964" t="s">
        <v>1721</v>
      </c>
      <c r="F107" s="964" t="s">
        <v>1722</v>
      </c>
      <c r="G107" s="964" t="s">
        <v>1723</v>
      </c>
      <c r="H107" s="71" t="s">
        <v>400</v>
      </c>
      <c r="I107" s="71">
        <v>1</v>
      </c>
      <c r="J107" s="1213" t="s">
        <v>1724</v>
      </c>
      <c r="K107" s="963"/>
      <c r="L107" s="963" t="s">
        <v>124</v>
      </c>
      <c r="M107" s="963"/>
      <c r="N107" s="981">
        <v>127669.66</v>
      </c>
      <c r="O107" s="963"/>
      <c r="P107" s="981">
        <v>115366.66</v>
      </c>
      <c r="Q107" s="964" t="s">
        <v>1282</v>
      </c>
      <c r="R107" s="969" t="s">
        <v>1725</v>
      </c>
      <c r="S107" s="22"/>
    </row>
    <row r="108" spans="1:19" ht="48.75" customHeight="1" x14ac:dyDescent="0.25">
      <c r="A108" s="959"/>
      <c r="B108" s="963"/>
      <c r="C108" s="963"/>
      <c r="D108" s="964"/>
      <c r="E108" s="964"/>
      <c r="F108" s="964"/>
      <c r="G108" s="964"/>
      <c r="H108" s="71" t="s">
        <v>1116</v>
      </c>
      <c r="I108" s="71">
        <v>16</v>
      </c>
      <c r="J108" s="1208"/>
      <c r="K108" s="963"/>
      <c r="L108" s="963"/>
      <c r="M108" s="963"/>
      <c r="N108" s="981"/>
      <c r="O108" s="963"/>
      <c r="P108" s="981"/>
      <c r="Q108" s="964"/>
      <c r="R108" s="970"/>
      <c r="S108" s="22"/>
    </row>
    <row r="109" spans="1:19" s="22" customFormat="1" x14ac:dyDescent="0.25">
      <c r="A109" s="959"/>
      <c r="B109" s="963"/>
      <c r="C109" s="963"/>
      <c r="D109" s="964"/>
      <c r="E109" s="964"/>
      <c r="F109" s="964"/>
      <c r="G109" s="964"/>
      <c r="H109" s="71" t="s">
        <v>452</v>
      </c>
      <c r="I109" s="71">
        <v>1</v>
      </c>
      <c r="J109" s="1208"/>
      <c r="K109" s="963"/>
      <c r="L109" s="963"/>
      <c r="M109" s="963"/>
      <c r="N109" s="981"/>
      <c r="O109" s="963"/>
      <c r="P109" s="981"/>
      <c r="Q109" s="964"/>
      <c r="R109" s="970"/>
    </row>
    <row r="110" spans="1:19" s="22" customFormat="1" ht="66.75" customHeight="1" x14ac:dyDescent="0.25">
      <c r="A110" s="1059"/>
      <c r="B110" s="963"/>
      <c r="C110" s="963"/>
      <c r="D110" s="964"/>
      <c r="E110" s="964"/>
      <c r="F110" s="964"/>
      <c r="G110" s="964"/>
      <c r="H110" s="72" t="s">
        <v>1703</v>
      </c>
      <c r="I110" s="11" t="s">
        <v>449</v>
      </c>
      <c r="J110" s="1209"/>
      <c r="K110" s="963"/>
      <c r="L110" s="963"/>
      <c r="M110" s="963"/>
      <c r="N110" s="981"/>
      <c r="O110" s="963"/>
      <c r="P110" s="981"/>
      <c r="Q110" s="964"/>
      <c r="R110" s="971"/>
    </row>
    <row r="113" spans="13:16" x14ac:dyDescent="0.25">
      <c r="M113" s="1108" t="s">
        <v>262</v>
      </c>
      <c r="N113" s="1109"/>
      <c r="O113" s="1110" t="s">
        <v>263</v>
      </c>
      <c r="P113" s="1110"/>
    </row>
    <row r="114" spans="13:16" x14ac:dyDescent="0.25">
      <c r="M114" s="60" t="s">
        <v>264</v>
      </c>
      <c r="N114" s="60" t="s">
        <v>265</v>
      </c>
      <c r="O114" s="60" t="s">
        <v>264</v>
      </c>
      <c r="P114" s="60" t="s">
        <v>265</v>
      </c>
    </row>
    <row r="115" spans="13:16" x14ac:dyDescent="0.25">
      <c r="M115" s="65">
        <v>4</v>
      </c>
      <c r="N115" s="66">
        <v>498950</v>
      </c>
      <c r="O115" s="65">
        <v>23</v>
      </c>
      <c r="P115" s="66">
        <v>1757986.71</v>
      </c>
    </row>
  </sheetData>
  <mergeCells count="44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 ref="A9:A10"/>
    <mergeCell ref="B9:B10"/>
    <mergeCell ref="C9:C10"/>
    <mergeCell ref="D9:D10"/>
    <mergeCell ref="E9:E10"/>
    <mergeCell ref="F9:F10"/>
    <mergeCell ref="G9:G10"/>
    <mergeCell ref="J9:J10"/>
    <mergeCell ref="K7:K8"/>
    <mergeCell ref="L7:L8"/>
    <mergeCell ref="M7:M8"/>
    <mergeCell ref="N7:N8"/>
    <mergeCell ref="O7:O8"/>
    <mergeCell ref="P7:P8"/>
    <mergeCell ref="Q9:Q10"/>
    <mergeCell ref="R9:R10"/>
    <mergeCell ref="A11:A15"/>
    <mergeCell ref="B11:B15"/>
    <mergeCell ref="C11:C15"/>
    <mergeCell ref="D11:D15"/>
    <mergeCell ref="E11:E15"/>
    <mergeCell ref="F11:F15"/>
    <mergeCell ref="G11:G15"/>
    <mergeCell ref="J11:J15"/>
    <mergeCell ref="K9:K10"/>
    <mergeCell ref="L9:L10"/>
    <mergeCell ref="M9:M10"/>
    <mergeCell ref="N9:N10"/>
    <mergeCell ref="O9:O10"/>
    <mergeCell ref="P9:P10"/>
    <mergeCell ref="Q11:Q15"/>
    <mergeCell ref="R11:R15"/>
    <mergeCell ref="L11:L15"/>
    <mergeCell ref="A16:A18"/>
    <mergeCell ref="B16:B18"/>
    <mergeCell ref="C16:C18"/>
    <mergeCell ref="D16:D18"/>
    <mergeCell ref="E16:E18"/>
    <mergeCell ref="F16:F18"/>
    <mergeCell ref="G16:G18"/>
    <mergeCell ref="J16:J18"/>
    <mergeCell ref="K11:K15"/>
    <mergeCell ref="M11:M15"/>
    <mergeCell ref="N11:N15"/>
    <mergeCell ref="O11:O15"/>
    <mergeCell ref="P11:P15"/>
    <mergeCell ref="Q16:Q18"/>
    <mergeCell ref="R16:R18"/>
    <mergeCell ref="A19:A24"/>
    <mergeCell ref="B19:B24"/>
    <mergeCell ref="C19:C24"/>
    <mergeCell ref="D19:D24"/>
    <mergeCell ref="E19:E24"/>
    <mergeCell ref="F19:F24"/>
    <mergeCell ref="G19:G24"/>
    <mergeCell ref="J19:J24"/>
    <mergeCell ref="K16:K18"/>
    <mergeCell ref="L16:L18"/>
    <mergeCell ref="M16:M18"/>
    <mergeCell ref="N16:N18"/>
    <mergeCell ref="O16:O18"/>
    <mergeCell ref="P16:P18"/>
    <mergeCell ref="Q19:Q24"/>
    <mergeCell ref="R19:R24"/>
    <mergeCell ref="L19:L24"/>
    <mergeCell ref="M19:M24"/>
    <mergeCell ref="A25:A29"/>
    <mergeCell ref="B25:B29"/>
    <mergeCell ref="C25:C29"/>
    <mergeCell ref="D25:D29"/>
    <mergeCell ref="E25:E29"/>
    <mergeCell ref="F25:F29"/>
    <mergeCell ref="G25:G29"/>
    <mergeCell ref="J25:J29"/>
    <mergeCell ref="K19:K24"/>
    <mergeCell ref="N19:N24"/>
    <mergeCell ref="O19:O24"/>
    <mergeCell ref="P19:P24"/>
    <mergeCell ref="Q25:Q29"/>
    <mergeCell ref="R25:R29"/>
    <mergeCell ref="A30:A39"/>
    <mergeCell ref="B30:B39"/>
    <mergeCell ref="C30:C39"/>
    <mergeCell ref="D30:D39"/>
    <mergeCell ref="E30:E39"/>
    <mergeCell ref="F30:F39"/>
    <mergeCell ref="G30:G39"/>
    <mergeCell ref="J30:J39"/>
    <mergeCell ref="K25:K29"/>
    <mergeCell ref="L25:L29"/>
    <mergeCell ref="M25:M29"/>
    <mergeCell ref="N25:N29"/>
    <mergeCell ref="O25:O29"/>
    <mergeCell ref="P25:P29"/>
    <mergeCell ref="Q30:Q39"/>
    <mergeCell ref="R30:R39"/>
    <mergeCell ref="L30:L39"/>
    <mergeCell ref="M30:M39"/>
    <mergeCell ref="N30:N39"/>
    <mergeCell ref="A40:A41"/>
    <mergeCell ref="B40:B41"/>
    <mergeCell ref="C40:C41"/>
    <mergeCell ref="D40:D41"/>
    <mergeCell ref="E40:E41"/>
    <mergeCell ref="F40:F41"/>
    <mergeCell ref="G40:G41"/>
    <mergeCell ref="J40:J41"/>
    <mergeCell ref="K30:K39"/>
    <mergeCell ref="O30:O39"/>
    <mergeCell ref="P30:P39"/>
    <mergeCell ref="Q40:Q41"/>
    <mergeCell ref="R40:R41"/>
    <mergeCell ref="A42:A43"/>
    <mergeCell ref="B42:B43"/>
    <mergeCell ref="C42:C43"/>
    <mergeCell ref="D42:D43"/>
    <mergeCell ref="E42:E43"/>
    <mergeCell ref="F42:F43"/>
    <mergeCell ref="G42:G43"/>
    <mergeCell ref="J42:J43"/>
    <mergeCell ref="K40:K41"/>
    <mergeCell ref="L40:L41"/>
    <mergeCell ref="M40:M41"/>
    <mergeCell ref="N40:N41"/>
    <mergeCell ref="O40:O41"/>
    <mergeCell ref="P40:P41"/>
    <mergeCell ref="Q42:Q43"/>
    <mergeCell ref="R42:R43"/>
    <mergeCell ref="L42:L43"/>
    <mergeCell ref="M42:M43"/>
    <mergeCell ref="N42:N43"/>
    <mergeCell ref="O42:O43"/>
    <mergeCell ref="A44:A45"/>
    <mergeCell ref="B44:B45"/>
    <mergeCell ref="C44:C45"/>
    <mergeCell ref="D44:D45"/>
    <mergeCell ref="E44:E45"/>
    <mergeCell ref="F44:F45"/>
    <mergeCell ref="G44:G45"/>
    <mergeCell ref="J44:J45"/>
    <mergeCell ref="K42:K43"/>
    <mergeCell ref="P42:P43"/>
    <mergeCell ref="Q44:Q45"/>
    <mergeCell ref="R44:R45"/>
    <mergeCell ref="A46:A47"/>
    <mergeCell ref="B46:B47"/>
    <mergeCell ref="C46:C47"/>
    <mergeCell ref="D46:D47"/>
    <mergeCell ref="E46:E47"/>
    <mergeCell ref="F46:F47"/>
    <mergeCell ref="G46:G47"/>
    <mergeCell ref="J46:J47"/>
    <mergeCell ref="K44:K45"/>
    <mergeCell ref="L44:L45"/>
    <mergeCell ref="M44:M45"/>
    <mergeCell ref="N44:N45"/>
    <mergeCell ref="O44:O45"/>
    <mergeCell ref="P44:P45"/>
    <mergeCell ref="Q46:Q47"/>
    <mergeCell ref="R46:R47"/>
    <mergeCell ref="L46:L47"/>
    <mergeCell ref="M46:M47"/>
    <mergeCell ref="N46:N47"/>
    <mergeCell ref="O46:O47"/>
    <mergeCell ref="P46:P47"/>
    <mergeCell ref="A48:A49"/>
    <mergeCell ref="B48:B49"/>
    <mergeCell ref="C48:C49"/>
    <mergeCell ref="D48:D49"/>
    <mergeCell ref="E48:E49"/>
    <mergeCell ref="F48:F49"/>
    <mergeCell ref="G48:G49"/>
    <mergeCell ref="J48:J49"/>
    <mergeCell ref="K46:K47"/>
    <mergeCell ref="K50:K52"/>
    <mergeCell ref="Q48:Q49"/>
    <mergeCell ref="R48:R49"/>
    <mergeCell ref="A50:A52"/>
    <mergeCell ref="B50:B52"/>
    <mergeCell ref="C50:C52"/>
    <mergeCell ref="D50:D52"/>
    <mergeCell ref="E50:E52"/>
    <mergeCell ref="F50:F52"/>
    <mergeCell ref="G50:G52"/>
    <mergeCell ref="J50:J52"/>
    <mergeCell ref="K48:K49"/>
    <mergeCell ref="L48:L49"/>
    <mergeCell ref="M48:M49"/>
    <mergeCell ref="N48:N49"/>
    <mergeCell ref="O48:O49"/>
    <mergeCell ref="P48:P49"/>
    <mergeCell ref="Q50:Q52"/>
    <mergeCell ref="R50:R52"/>
    <mergeCell ref="L50:L52"/>
    <mergeCell ref="M50:M52"/>
    <mergeCell ref="N50:N52"/>
    <mergeCell ref="O50:O52"/>
    <mergeCell ref="P50:P52"/>
    <mergeCell ref="R53:R54"/>
    <mergeCell ref="M53:M54"/>
    <mergeCell ref="N53:N54"/>
    <mergeCell ref="O53:O54"/>
    <mergeCell ref="P53:P54"/>
    <mergeCell ref="A55:A56"/>
    <mergeCell ref="B55:B56"/>
    <mergeCell ref="C55:C56"/>
    <mergeCell ref="D55:D56"/>
    <mergeCell ref="E55:E56"/>
    <mergeCell ref="F55:F56"/>
    <mergeCell ref="G55:G56"/>
    <mergeCell ref="P55:P56"/>
    <mergeCell ref="Q55:Q56"/>
    <mergeCell ref="R55:R56"/>
    <mergeCell ref="M55:M56"/>
    <mergeCell ref="N55:N56"/>
    <mergeCell ref="O55:O56"/>
    <mergeCell ref="K53:K54"/>
    <mergeCell ref="L53:L54"/>
    <mergeCell ref="A53:A54"/>
    <mergeCell ref="B53:B54"/>
    <mergeCell ref="C53:C54"/>
    <mergeCell ref="D53:D54"/>
    <mergeCell ref="E57:E58"/>
    <mergeCell ref="F57:F58"/>
    <mergeCell ref="J55:J56"/>
    <mergeCell ref="K55:K56"/>
    <mergeCell ref="L55:L56"/>
    <mergeCell ref="O57:O58"/>
    <mergeCell ref="P57:P58"/>
    <mergeCell ref="Q57:Q58"/>
    <mergeCell ref="Q53:Q54"/>
    <mergeCell ref="E53:E54"/>
    <mergeCell ref="F53:F54"/>
    <mergeCell ref="G53:G54"/>
    <mergeCell ref="J53:J54"/>
    <mergeCell ref="R57:R58"/>
    <mergeCell ref="A59:A64"/>
    <mergeCell ref="B59:B64"/>
    <mergeCell ref="C59:C64"/>
    <mergeCell ref="D59:D64"/>
    <mergeCell ref="E59:E64"/>
    <mergeCell ref="F59:F64"/>
    <mergeCell ref="G57:G58"/>
    <mergeCell ref="J57:J58"/>
    <mergeCell ref="K57:K58"/>
    <mergeCell ref="L57:L58"/>
    <mergeCell ref="M57:M58"/>
    <mergeCell ref="N57:N58"/>
    <mergeCell ref="O59:O64"/>
    <mergeCell ref="P59:P64"/>
    <mergeCell ref="Q59:Q64"/>
    <mergeCell ref="R59:R64"/>
    <mergeCell ref="L59:L64"/>
    <mergeCell ref="M59:M64"/>
    <mergeCell ref="N59:N64"/>
    <mergeCell ref="A57:A58"/>
    <mergeCell ref="B57:B58"/>
    <mergeCell ref="C57:C58"/>
    <mergeCell ref="D57:D58"/>
    <mergeCell ref="B65:B66"/>
    <mergeCell ref="C65:C66"/>
    <mergeCell ref="D65:D66"/>
    <mergeCell ref="E65:E66"/>
    <mergeCell ref="F65:F66"/>
    <mergeCell ref="G59:G64"/>
    <mergeCell ref="J59:J64"/>
    <mergeCell ref="K59:K64"/>
    <mergeCell ref="G67:G72"/>
    <mergeCell ref="J67:J72"/>
    <mergeCell ref="K67:K72"/>
    <mergeCell ref="O65:O66"/>
    <mergeCell ref="P65:P66"/>
    <mergeCell ref="Q65:Q66"/>
    <mergeCell ref="R65:R66"/>
    <mergeCell ref="A67:A72"/>
    <mergeCell ref="B67:B72"/>
    <mergeCell ref="C67:C72"/>
    <mergeCell ref="D67:D72"/>
    <mergeCell ref="E67:E72"/>
    <mergeCell ref="F67:F72"/>
    <mergeCell ref="G65:G66"/>
    <mergeCell ref="J65:J66"/>
    <mergeCell ref="K65:K66"/>
    <mergeCell ref="L65:L66"/>
    <mergeCell ref="M65:M66"/>
    <mergeCell ref="N65:N66"/>
    <mergeCell ref="O67:O72"/>
    <mergeCell ref="P67:P72"/>
    <mergeCell ref="Q67:Q72"/>
    <mergeCell ref="R67:R72"/>
    <mergeCell ref="L67:L72"/>
    <mergeCell ref="M67:M72"/>
    <mergeCell ref="N67:N72"/>
    <mergeCell ref="A65:A66"/>
    <mergeCell ref="P73:P82"/>
    <mergeCell ref="Q73:Q82"/>
    <mergeCell ref="R73:R82"/>
    <mergeCell ref="A83:A86"/>
    <mergeCell ref="B83:B86"/>
    <mergeCell ref="C83:C86"/>
    <mergeCell ref="D83:D86"/>
    <mergeCell ref="E83:E86"/>
    <mergeCell ref="F83:F86"/>
    <mergeCell ref="G73:G82"/>
    <mergeCell ref="J73:J82"/>
    <mergeCell ref="K73:K82"/>
    <mergeCell ref="L73:L82"/>
    <mergeCell ref="M73:M82"/>
    <mergeCell ref="N73:N82"/>
    <mergeCell ref="O83:O86"/>
    <mergeCell ref="P83:P86"/>
    <mergeCell ref="Q83:Q86"/>
    <mergeCell ref="R83:R86"/>
    <mergeCell ref="L83:L86"/>
    <mergeCell ref="M83:M86"/>
    <mergeCell ref="N83:N86"/>
    <mergeCell ref="A73:A82"/>
    <mergeCell ref="B73:B82"/>
    <mergeCell ref="C87:C90"/>
    <mergeCell ref="D87:D90"/>
    <mergeCell ref="E87:E90"/>
    <mergeCell ref="F87:F90"/>
    <mergeCell ref="G83:G86"/>
    <mergeCell ref="J83:J86"/>
    <mergeCell ref="K83:K86"/>
    <mergeCell ref="O73:O82"/>
    <mergeCell ref="C73:C82"/>
    <mergeCell ref="D73:D82"/>
    <mergeCell ref="E73:E82"/>
    <mergeCell ref="F73:F82"/>
    <mergeCell ref="O87:O90"/>
    <mergeCell ref="P87:P90"/>
    <mergeCell ref="Q87:Q90"/>
    <mergeCell ref="R87:R90"/>
    <mergeCell ref="A91:A94"/>
    <mergeCell ref="B91:B94"/>
    <mergeCell ref="C91:C94"/>
    <mergeCell ref="D91:D94"/>
    <mergeCell ref="E91:E94"/>
    <mergeCell ref="F91:F94"/>
    <mergeCell ref="G87:G90"/>
    <mergeCell ref="J87:J90"/>
    <mergeCell ref="K87:K90"/>
    <mergeCell ref="L87:L90"/>
    <mergeCell ref="M87:M90"/>
    <mergeCell ref="N87:N90"/>
    <mergeCell ref="O91:O94"/>
    <mergeCell ref="P91:P94"/>
    <mergeCell ref="Q91:Q94"/>
    <mergeCell ref="R91:R94"/>
    <mergeCell ref="L91:L94"/>
    <mergeCell ref="M91:M94"/>
    <mergeCell ref="N91:N94"/>
    <mergeCell ref="A87:A90"/>
    <mergeCell ref="B87:B90"/>
    <mergeCell ref="B95:B98"/>
    <mergeCell ref="C95:C98"/>
    <mergeCell ref="D95:D98"/>
    <mergeCell ref="E95:E98"/>
    <mergeCell ref="F95:F98"/>
    <mergeCell ref="G91:G94"/>
    <mergeCell ref="J91:J94"/>
    <mergeCell ref="K91:K94"/>
    <mergeCell ref="G99:G104"/>
    <mergeCell ref="J99:J104"/>
    <mergeCell ref="K99:K104"/>
    <mergeCell ref="O95:O98"/>
    <mergeCell ref="P95:P98"/>
    <mergeCell ref="Q95:Q98"/>
    <mergeCell ref="R95:R98"/>
    <mergeCell ref="A99:A104"/>
    <mergeCell ref="B99:B104"/>
    <mergeCell ref="C99:C104"/>
    <mergeCell ref="D99:D104"/>
    <mergeCell ref="E99:E104"/>
    <mergeCell ref="F99:F104"/>
    <mergeCell ref="G95:G98"/>
    <mergeCell ref="J95:J98"/>
    <mergeCell ref="K95:K98"/>
    <mergeCell ref="L95:L98"/>
    <mergeCell ref="M95:M98"/>
    <mergeCell ref="N95:N98"/>
    <mergeCell ref="O99:O104"/>
    <mergeCell ref="P99:P104"/>
    <mergeCell ref="Q99:Q104"/>
    <mergeCell ref="R99:R104"/>
    <mergeCell ref="L99:L104"/>
    <mergeCell ref="M99:M104"/>
    <mergeCell ref="N99:N104"/>
    <mergeCell ref="A95:A98"/>
    <mergeCell ref="Q105:Q106"/>
    <mergeCell ref="R105:R106"/>
    <mergeCell ref="A107:A110"/>
    <mergeCell ref="B107:B110"/>
    <mergeCell ref="C107:C110"/>
    <mergeCell ref="D107:D110"/>
    <mergeCell ref="E107:E110"/>
    <mergeCell ref="F107:F110"/>
    <mergeCell ref="G105:G106"/>
    <mergeCell ref="J105:J106"/>
    <mergeCell ref="K105:K106"/>
    <mergeCell ref="L105:L106"/>
    <mergeCell ref="M105:M106"/>
    <mergeCell ref="N105:N106"/>
    <mergeCell ref="O107:O110"/>
    <mergeCell ref="P107:P110"/>
    <mergeCell ref="Q107:Q110"/>
    <mergeCell ref="R107:R110"/>
    <mergeCell ref="A105:A106"/>
    <mergeCell ref="B105:B106"/>
    <mergeCell ref="C105:C106"/>
    <mergeCell ref="D105:D106"/>
    <mergeCell ref="E105:E106"/>
    <mergeCell ref="F105:F106"/>
    <mergeCell ref="M113:N113"/>
    <mergeCell ref="O113:P113"/>
    <mergeCell ref="G107:G110"/>
    <mergeCell ref="J107:J110"/>
    <mergeCell ref="K107:K110"/>
    <mergeCell ref="L107:L110"/>
    <mergeCell ref="M107:M110"/>
    <mergeCell ref="N107:N110"/>
    <mergeCell ref="O105:O106"/>
    <mergeCell ref="P105:P10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42"/>
  <sheetViews>
    <sheetView zoomScale="60" zoomScaleNormal="60" workbookViewId="0">
      <selection activeCell="A237" sqref="A23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6328</v>
      </c>
      <c r="M2" s="134"/>
      <c r="N2" s="134"/>
      <c r="O2" s="134"/>
      <c r="P2" s="169"/>
    </row>
    <row r="3" spans="1:19" s="22" customFormat="1"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8" customFormat="1" ht="85.5" customHeight="1" x14ac:dyDescent="0.25">
      <c r="A7" s="112">
        <v>1</v>
      </c>
      <c r="B7" s="112" t="s">
        <v>1726</v>
      </c>
      <c r="C7" s="112">
        <v>1</v>
      </c>
      <c r="D7" s="111">
        <v>6</v>
      </c>
      <c r="E7" s="111" t="s">
        <v>1727</v>
      </c>
      <c r="F7" s="111" t="s">
        <v>1728</v>
      </c>
      <c r="G7" s="111" t="s">
        <v>1729</v>
      </c>
      <c r="H7" s="111" t="s">
        <v>1730</v>
      </c>
      <c r="I7" s="16" t="s">
        <v>1731</v>
      </c>
      <c r="J7" s="111" t="s">
        <v>1732</v>
      </c>
      <c r="K7" s="130" t="s">
        <v>124</v>
      </c>
      <c r="L7" s="130"/>
      <c r="M7" s="131">
        <v>17850</v>
      </c>
      <c r="N7" s="131"/>
      <c r="O7" s="131">
        <v>17850</v>
      </c>
      <c r="P7" s="131"/>
      <c r="Q7" s="111" t="s">
        <v>1733</v>
      </c>
      <c r="R7" s="111" t="s">
        <v>1734</v>
      </c>
      <c r="S7" s="17"/>
    </row>
    <row r="8" spans="1:19" s="18" customFormat="1" ht="52.5" customHeight="1" x14ac:dyDescent="0.25">
      <c r="A8" s="972">
        <v>2</v>
      </c>
      <c r="B8" s="974" t="s">
        <v>1726</v>
      </c>
      <c r="C8" s="974">
        <v>1</v>
      </c>
      <c r="D8" s="975">
        <v>9</v>
      </c>
      <c r="E8" s="975" t="s">
        <v>1735</v>
      </c>
      <c r="F8" s="975" t="s">
        <v>1736</v>
      </c>
      <c r="G8" s="978" t="s">
        <v>1737</v>
      </c>
      <c r="H8" s="111" t="s">
        <v>1404</v>
      </c>
      <c r="I8" s="16" t="s">
        <v>39</v>
      </c>
      <c r="J8" s="975" t="s">
        <v>1738</v>
      </c>
      <c r="K8" s="983" t="s">
        <v>73</v>
      </c>
      <c r="L8" s="983"/>
      <c r="M8" s="984">
        <v>15420.66</v>
      </c>
      <c r="N8" s="984"/>
      <c r="O8" s="984">
        <v>15420.66</v>
      </c>
      <c r="P8" s="984"/>
      <c r="Q8" s="975" t="s">
        <v>1733</v>
      </c>
      <c r="R8" s="975" t="s">
        <v>1734</v>
      </c>
      <c r="S8" s="17"/>
    </row>
    <row r="9" spans="1:19" s="18" customFormat="1" ht="62.25" customHeight="1" x14ac:dyDescent="0.25">
      <c r="A9" s="1091"/>
      <c r="B9" s="974"/>
      <c r="C9" s="974"/>
      <c r="D9" s="975"/>
      <c r="E9" s="975"/>
      <c r="F9" s="975"/>
      <c r="G9" s="995"/>
      <c r="H9" s="111" t="s">
        <v>1428</v>
      </c>
      <c r="I9" s="16" t="s">
        <v>1739</v>
      </c>
      <c r="J9" s="975"/>
      <c r="K9" s="975"/>
      <c r="L9" s="975"/>
      <c r="M9" s="974"/>
      <c r="N9" s="974"/>
      <c r="O9" s="974"/>
      <c r="P9" s="974"/>
      <c r="Q9" s="975"/>
      <c r="R9" s="975"/>
      <c r="S9" s="17"/>
    </row>
    <row r="10" spans="1:19" s="18" customFormat="1" ht="52.5" customHeight="1" x14ac:dyDescent="0.25">
      <c r="A10" s="973"/>
      <c r="B10" s="974"/>
      <c r="C10" s="974"/>
      <c r="D10" s="975"/>
      <c r="E10" s="975"/>
      <c r="F10" s="975"/>
      <c r="G10" s="979"/>
      <c r="H10" s="111" t="s">
        <v>1740</v>
      </c>
      <c r="I10" s="16" t="s">
        <v>1741</v>
      </c>
      <c r="J10" s="975"/>
      <c r="K10" s="975"/>
      <c r="L10" s="975"/>
      <c r="M10" s="974"/>
      <c r="N10" s="974"/>
      <c r="O10" s="974"/>
      <c r="P10" s="974"/>
      <c r="Q10" s="975"/>
      <c r="R10" s="975"/>
      <c r="S10" s="17"/>
    </row>
    <row r="11" spans="1:19" s="13" customFormat="1" ht="63" customHeight="1" x14ac:dyDescent="0.25">
      <c r="A11" s="958">
        <v>3</v>
      </c>
      <c r="B11" s="963" t="s">
        <v>127</v>
      </c>
      <c r="C11" s="963">
        <v>1</v>
      </c>
      <c r="D11" s="964">
        <v>9</v>
      </c>
      <c r="E11" s="964" t="s">
        <v>1742</v>
      </c>
      <c r="F11" s="1082" t="s">
        <v>1743</v>
      </c>
      <c r="G11" s="964" t="s">
        <v>1744</v>
      </c>
      <c r="H11" s="50" t="s">
        <v>1745</v>
      </c>
      <c r="I11" s="221" t="s">
        <v>39</v>
      </c>
      <c r="J11" s="964" t="s">
        <v>1738</v>
      </c>
      <c r="K11" s="980" t="s">
        <v>52</v>
      </c>
      <c r="L11" s="980"/>
      <c r="M11" s="981">
        <v>20000</v>
      </c>
      <c r="N11" s="981"/>
      <c r="O11" s="981">
        <v>20000</v>
      </c>
      <c r="P11" s="981"/>
      <c r="Q11" s="964" t="s">
        <v>1733</v>
      </c>
      <c r="R11" s="964" t="s">
        <v>1734</v>
      </c>
      <c r="S11" s="12"/>
    </row>
    <row r="12" spans="1:19" s="13" customFormat="1" ht="70.5" customHeight="1" x14ac:dyDescent="0.25">
      <c r="A12" s="1123"/>
      <c r="B12" s="986"/>
      <c r="C12" s="986"/>
      <c r="D12" s="988"/>
      <c r="E12" s="988"/>
      <c r="F12" s="1226"/>
      <c r="G12" s="988"/>
      <c r="H12" s="257" t="s">
        <v>1746</v>
      </c>
      <c r="I12" s="11" t="s">
        <v>1739</v>
      </c>
      <c r="J12" s="988"/>
      <c r="K12" s="988"/>
      <c r="L12" s="988"/>
      <c r="M12" s="986"/>
      <c r="N12" s="986"/>
      <c r="O12" s="986"/>
      <c r="P12" s="986"/>
      <c r="Q12" s="988"/>
      <c r="R12" s="988"/>
      <c r="S12" s="12"/>
    </row>
    <row r="13" spans="1:19" s="18" customFormat="1" ht="67.5" customHeight="1" x14ac:dyDescent="0.25">
      <c r="A13" s="972">
        <v>4</v>
      </c>
      <c r="B13" s="975" t="s">
        <v>1747</v>
      </c>
      <c r="C13" s="974">
        <v>1</v>
      </c>
      <c r="D13" s="975">
        <v>9</v>
      </c>
      <c r="E13" s="976" t="s">
        <v>1748</v>
      </c>
      <c r="F13" s="975" t="s">
        <v>1749</v>
      </c>
      <c r="G13" s="976" t="s">
        <v>1750</v>
      </c>
      <c r="H13" s="111" t="s">
        <v>1751</v>
      </c>
      <c r="I13" s="16" t="s">
        <v>1752</v>
      </c>
      <c r="J13" s="975" t="s">
        <v>1753</v>
      </c>
      <c r="K13" s="983" t="s">
        <v>124</v>
      </c>
      <c r="L13" s="983"/>
      <c r="M13" s="1228">
        <v>160000</v>
      </c>
      <c r="N13" s="1228"/>
      <c r="O13" s="1228">
        <v>160000</v>
      </c>
      <c r="P13" s="1228"/>
      <c r="Q13" s="975" t="s">
        <v>1733</v>
      </c>
      <c r="R13" s="975" t="s">
        <v>1734</v>
      </c>
      <c r="S13" s="17"/>
    </row>
    <row r="14" spans="1:19" s="18" customFormat="1" ht="156.75" customHeight="1" x14ac:dyDescent="0.25">
      <c r="A14" s="973"/>
      <c r="B14" s="975"/>
      <c r="C14" s="974"/>
      <c r="D14" s="975"/>
      <c r="E14" s="977"/>
      <c r="F14" s="975"/>
      <c r="G14" s="977"/>
      <c r="H14" s="111" t="s">
        <v>1754</v>
      </c>
      <c r="I14" s="16" t="s">
        <v>1755</v>
      </c>
      <c r="J14" s="975"/>
      <c r="K14" s="975"/>
      <c r="L14" s="975"/>
      <c r="M14" s="1229"/>
      <c r="N14" s="1229"/>
      <c r="O14" s="1229"/>
      <c r="P14" s="1229"/>
      <c r="Q14" s="975"/>
      <c r="R14" s="975"/>
      <c r="S14" s="17"/>
    </row>
    <row r="15" spans="1:19" s="13" customFormat="1" ht="74.25" customHeight="1" x14ac:dyDescent="0.25">
      <c r="A15" s="958">
        <v>5</v>
      </c>
      <c r="B15" s="963" t="s">
        <v>127</v>
      </c>
      <c r="C15" s="963">
        <v>3</v>
      </c>
      <c r="D15" s="964">
        <v>10</v>
      </c>
      <c r="E15" s="964" t="s">
        <v>1756</v>
      </c>
      <c r="F15" s="964" t="s">
        <v>1757</v>
      </c>
      <c r="G15" s="1213" t="s">
        <v>1758</v>
      </c>
      <c r="H15" s="126" t="s">
        <v>1759</v>
      </c>
      <c r="I15" s="11" t="s">
        <v>1760</v>
      </c>
      <c r="J15" s="964" t="s">
        <v>1761</v>
      </c>
      <c r="K15" s="980" t="s">
        <v>124</v>
      </c>
      <c r="L15" s="980"/>
      <c r="M15" s="981">
        <v>65000</v>
      </c>
      <c r="N15" s="981"/>
      <c r="O15" s="981">
        <v>65000</v>
      </c>
      <c r="P15" s="981"/>
      <c r="Q15" s="1077" t="s">
        <v>1733</v>
      </c>
      <c r="R15" s="964" t="s">
        <v>1734</v>
      </c>
      <c r="S15" s="12"/>
    </row>
    <row r="16" spans="1:19" s="13" customFormat="1" ht="66" customHeight="1" x14ac:dyDescent="0.25">
      <c r="A16" s="1123"/>
      <c r="B16" s="986"/>
      <c r="C16" s="986"/>
      <c r="D16" s="988"/>
      <c r="E16" s="988"/>
      <c r="F16" s="988"/>
      <c r="G16" s="1227"/>
      <c r="H16" s="126" t="s">
        <v>1762</v>
      </c>
      <c r="I16" s="53" t="s">
        <v>1763</v>
      </c>
      <c r="J16" s="988"/>
      <c r="K16" s="988"/>
      <c r="L16" s="988"/>
      <c r="M16" s="986"/>
      <c r="N16" s="986"/>
      <c r="O16" s="986"/>
      <c r="P16" s="986"/>
      <c r="Q16" s="988"/>
      <c r="R16" s="988"/>
      <c r="S16" s="12"/>
    </row>
    <row r="17" spans="1:19" s="13" customFormat="1" ht="74.25" customHeight="1" x14ac:dyDescent="0.25">
      <c r="A17" s="121">
        <v>6</v>
      </c>
      <c r="B17" s="121" t="s">
        <v>127</v>
      </c>
      <c r="C17" s="121">
        <v>3</v>
      </c>
      <c r="D17" s="121">
        <v>10</v>
      </c>
      <c r="E17" s="121" t="s">
        <v>1764</v>
      </c>
      <c r="F17" s="116" t="s">
        <v>1765</v>
      </c>
      <c r="G17" s="121" t="s">
        <v>1766</v>
      </c>
      <c r="H17" s="116" t="s">
        <v>1730</v>
      </c>
      <c r="I17" s="116" t="s">
        <v>1767</v>
      </c>
      <c r="J17" s="116" t="s">
        <v>1732</v>
      </c>
      <c r="K17" s="121" t="s">
        <v>124</v>
      </c>
      <c r="L17" s="121"/>
      <c r="M17" s="115">
        <v>25000</v>
      </c>
      <c r="N17" s="121"/>
      <c r="O17" s="115">
        <v>25000</v>
      </c>
      <c r="P17" s="121"/>
      <c r="Q17" s="116" t="s">
        <v>1768</v>
      </c>
      <c r="R17" s="116" t="s">
        <v>1734</v>
      </c>
      <c r="S17" s="12"/>
    </row>
    <row r="18" spans="1:19" s="18" customFormat="1" ht="65.25" customHeight="1" x14ac:dyDescent="0.25">
      <c r="A18" s="972">
        <v>7</v>
      </c>
      <c r="B18" s="974" t="s">
        <v>127</v>
      </c>
      <c r="C18" s="974">
        <v>3</v>
      </c>
      <c r="D18" s="975">
        <v>10</v>
      </c>
      <c r="E18" s="975" t="s">
        <v>1769</v>
      </c>
      <c r="F18" s="975" t="s">
        <v>1770</v>
      </c>
      <c r="G18" s="975" t="s">
        <v>1771</v>
      </c>
      <c r="H18" s="111" t="s">
        <v>1759</v>
      </c>
      <c r="I18" s="16" t="s">
        <v>39</v>
      </c>
      <c r="J18" s="975" t="s">
        <v>1772</v>
      </c>
      <c r="K18" s="983" t="s">
        <v>52</v>
      </c>
      <c r="L18" s="1207"/>
      <c r="M18" s="1207">
        <v>29999.040000000001</v>
      </c>
      <c r="N18" s="1207"/>
      <c r="O18" s="1207">
        <v>29999.040000000001</v>
      </c>
      <c r="P18" s="1207"/>
      <c r="Q18" s="975" t="s">
        <v>1733</v>
      </c>
      <c r="R18" s="975" t="s">
        <v>1734</v>
      </c>
      <c r="S18" s="17"/>
    </row>
    <row r="19" spans="1:19" s="18" customFormat="1" ht="87.75" customHeight="1" x14ac:dyDescent="0.25">
      <c r="A19" s="973"/>
      <c r="B19" s="974"/>
      <c r="C19" s="974"/>
      <c r="D19" s="975"/>
      <c r="E19" s="975"/>
      <c r="F19" s="975"/>
      <c r="G19" s="975"/>
      <c r="H19" s="111" t="s">
        <v>1773</v>
      </c>
      <c r="I19" s="16" t="s">
        <v>1774</v>
      </c>
      <c r="J19" s="975"/>
      <c r="K19" s="975"/>
      <c r="L19" s="1207"/>
      <c r="M19" s="1207"/>
      <c r="N19" s="1207"/>
      <c r="O19" s="1207"/>
      <c r="P19" s="1207"/>
      <c r="Q19" s="975"/>
      <c r="R19" s="975"/>
      <c r="S19" s="17"/>
    </row>
    <row r="20" spans="1:19" s="18" customFormat="1" ht="35.25" customHeight="1" x14ac:dyDescent="0.25">
      <c r="A20" s="972">
        <v>8</v>
      </c>
      <c r="B20" s="974" t="s">
        <v>1726</v>
      </c>
      <c r="C20" s="974">
        <v>5</v>
      </c>
      <c r="D20" s="975">
        <v>11</v>
      </c>
      <c r="E20" s="975" t="s">
        <v>1775</v>
      </c>
      <c r="F20" s="975" t="s">
        <v>1776</v>
      </c>
      <c r="G20" s="1094" t="s">
        <v>1737</v>
      </c>
      <c r="H20" s="111" t="s">
        <v>1404</v>
      </c>
      <c r="I20" s="16" t="s">
        <v>39</v>
      </c>
      <c r="J20" s="975" t="s">
        <v>1777</v>
      </c>
      <c r="K20" s="1230" t="s">
        <v>73</v>
      </c>
      <c r="L20" s="1230"/>
      <c r="M20" s="1061">
        <v>10800</v>
      </c>
      <c r="N20" s="1061"/>
      <c r="O20" s="1061">
        <v>10800</v>
      </c>
      <c r="P20" s="1061"/>
      <c r="Q20" s="978" t="s">
        <v>1733</v>
      </c>
      <c r="R20" s="978" t="s">
        <v>1734</v>
      </c>
      <c r="S20" s="17"/>
    </row>
    <row r="21" spans="1:19" s="18" customFormat="1" ht="64.5" customHeight="1" x14ac:dyDescent="0.25">
      <c r="A21" s="1091"/>
      <c r="B21" s="974"/>
      <c r="C21" s="974"/>
      <c r="D21" s="975"/>
      <c r="E21" s="975"/>
      <c r="F21" s="975"/>
      <c r="G21" s="1095"/>
      <c r="H21" s="111" t="s">
        <v>1778</v>
      </c>
      <c r="I21" s="16" t="s">
        <v>1779</v>
      </c>
      <c r="J21" s="975"/>
      <c r="K21" s="1092"/>
      <c r="L21" s="1092"/>
      <c r="M21" s="1091"/>
      <c r="N21" s="1091"/>
      <c r="O21" s="1091"/>
      <c r="P21" s="1091"/>
      <c r="Q21" s="995"/>
      <c r="R21" s="995"/>
      <c r="S21" s="17"/>
    </row>
    <row r="22" spans="1:19" s="18" customFormat="1" ht="36" customHeight="1" x14ac:dyDescent="0.25">
      <c r="A22" s="973"/>
      <c r="B22" s="974"/>
      <c r="C22" s="974"/>
      <c r="D22" s="975"/>
      <c r="E22" s="975"/>
      <c r="F22" s="975"/>
      <c r="G22" s="1096"/>
      <c r="H22" s="111" t="s">
        <v>1740</v>
      </c>
      <c r="I22" s="16" t="s">
        <v>1741</v>
      </c>
      <c r="J22" s="975"/>
      <c r="K22" s="977"/>
      <c r="L22" s="977"/>
      <c r="M22" s="973"/>
      <c r="N22" s="973"/>
      <c r="O22" s="973"/>
      <c r="P22" s="973"/>
      <c r="Q22" s="979"/>
      <c r="R22" s="979"/>
      <c r="S22" s="17"/>
    </row>
    <row r="23" spans="1:19" s="18" customFormat="1" ht="52.5" customHeight="1" x14ac:dyDescent="0.25">
      <c r="A23" s="974">
        <v>9</v>
      </c>
      <c r="B23" s="972" t="s">
        <v>1726</v>
      </c>
      <c r="C23" s="972">
        <v>5</v>
      </c>
      <c r="D23" s="978">
        <v>11</v>
      </c>
      <c r="E23" s="978" t="s">
        <v>1780</v>
      </c>
      <c r="F23" s="975" t="s">
        <v>1781</v>
      </c>
      <c r="G23" s="975" t="s">
        <v>1737</v>
      </c>
      <c r="H23" s="111" t="s">
        <v>1404</v>
      </c>
      <c r="I23" s="16" t="s">
        <v>39</v>
      </c>
      <c r="J23" s="978" t="s">
        <v>1782</v>
      </c>
      <c r="K23" s="983" t="s">
        <v>73</v>
      </c>
      <c r="L23" s="983"/>
      <c r="M23" s="984">
        <v>25000</v>
      </c>
      <c r="N23" s="984"/>
      <c r="O23" s="984">
        <v>25000</v>
      </c>
      <c r="P23" s="984"/>
      <c r="Q23" s="975" t="s">
        <v>1733</v>
      </c>
      <c r="R23" s="975" t="s">
        <v>1734</v>
      </c>
      <c r="S23" s="17"/>
    </row>
    <row r="24" spans="1:19" s="18" customFormat="1" ht="66" customHeight="1" x14ac:dyDescent="0.25">
      <c r="A24" s="974"/>
      <c r="B24" s="1091"/>
      <c r="C24" s="1091"/>
      <c r="D24" s="995"/>
      <c r="E24" s="995"/>
      <c r="F24" s="975"/>
      <c r="G24" s="975"/>
      <c r="H24" s="111" t="s">
        <v>1778</v>
      </c>
      <c r="I24" s="16" t="s">
        <v>1783</v>
      </c>
      <c r="J24" s="995"/>
      <c r="K24" s="975"/>
      <c r="L24" s="975"/>
      <c r="M24" s="974"/>
      <c r="N24" s="974"/>
      <c r="O24" s="974"/>
      <c r="P24" s="974"/>
      <c r="Q24" s="975"/>
      <c r="R24" s="975"/>
      <c r="S24" s="17"/>
    </row>
    <row r="25" spans="1:19" s="18" customFormat="1" ht="52.5" customHeight="1" x14ac:dyDescent="0.25">
      <c r="A25" s="974"/>
      <c r="B25" s="1091"/>
      <c r="C25" s="1091"/>
      <c r="D25" s="995"/>
      <c r="E25" s="995"/>
      <c r="F25" s="975"/>
      <c r="G25" s="975"/>
      <c r="H25" s="111" t="s">
        <v>1740</v>
      </c>
      <c r="I25" s="16" t="s">
        <v>1784</v>
      </c>
      <c r="J25" s="995"/>
      <c r="K25" s="975"/>
      <c r="L25" s="975"/>
      <c r="M25" s="974"/>
      <c r="N25" s="974"/>
      <c r="O25" s="974"/>
      <c r="P25" s="974"/>
      <c r="Q25" s="975"/>
      <c r="R25" s="975"/>
      <c r="S25" s="17"/>
    </row>
    <row r="26" spans="1:19" s="18" customFormat="1" ht="52.5" customHeight="1" x14ac:dyDescent="0.25">
      <c r="A26" s="974"/>
      <c r="B26" s="1091"/>
      <c r="C26" s="1091"/>
      <c r="D26" s="995"/>
      <c r="E26" s="995"/>
      <c r="F26" s="975"/>
      <c r="G26" s="975"/>
      <c r="H26" s="111" t="s">
        <v>1785</v>
      </c>
      <c r="I26" s="16" t="s">
        <v>1126</v>
      </c>
      <c r="J26" s="995"/>
      <c r="K26" s="975"/>
      <c r="L26" s="975"/>
      <c r="M26" s="974"/>
      <c r="N26" s="974"/>
      <c r="O26" s="974"/>
      <c r="P26" s="974"/>
      <c r="Q26" s="975"/>
      <c r="R26" s="975"/>
      <c r="S26" s="17"/>
    </row>
    <row r="27" spans="1:19" s="18" customFormat="1" ht="52.5" customHeight="1" x14ac:dyDescent="0.25">
      <c r="A27" s="974"/>
      <c r="B27" s="973"/>
      <c r="C27" s="973"/>
      <c r="D27" s="979"/>
      <c r="E27" s="979"/>
      <c r="F27" s="975"/>
      <c r="G27" s="975"/>
      <c r="H27" s="111" t="s">
        <v>1786</v>
      </c>
      <c r="I27" s="16" t="s">
        <v>1235</v>
      </c>
      <c r="J27" s="979"/>
      <c r="K27" s="975"/>
      <c r="L27" s="975"/>
      <c r="M27" s="974"/>
      <c r="N27" s="974"/>
      <c r="O27" s="974"/>
      <c r="P27" s="974"/>
      <c r="Q27" s="975"/>
      <c r="R27" s="975"/>
      <c r="S27" s="17"/>
    </row>
    <row r="28" spans="1:19" s="18" customFormat="1" ht="58.5" customHeight="1" x14ac:dyDescent="0.25">
      <c r="A28" s="972">
        <v>10</v>
      </c>
      <c r="B28" s="974" t="s">
        <v>1726</v>
      </c>
      <c r="C28" s="974">
        <v>2</v>
      </c>
      <c r="D28" s="975">
        <v>12</v>
      </c>
      <c r="E28" s="975" t="s">
        <v>1787</v>
      </c>
      <c r="F28" s="976" t="s">
        <v>1788</v>
      </c>
      <c r="G28" s="975" t="s">
        <v>1789</v>
      </c>
      <c r="H28" s="111" t="s">
        <v>1790</v>
      </c>
      <c r="I28" s="16" t="s">
        <v>39</v>
      </c>
      <c r="J28" s="975" t="s">
        <v>1791</v>
      </c>
      <c r="K28" s="1230" t="s">
        <v>52</v>
      </c>
      <c r="L28" s="983"/>
      <c r="M28" s="1228">
        <v>87684.63</v>
      </c>
      <c r="N28" s="1228"/>
      <c r="O28" s="1228">
        <v>87684.63</v>
      </c>
      <c r="P28" s="984"/>
      <c r="Q28" s="975" t="s">
        <v>1733</v>
      </c>
      <c r="R28" s="975" t="s">
        <v>1734</v>
      </c>
      <c r="S28" s="17"/>
    </row>
    <row r="29" spans="1:19" s="18" customFormat="1" ht="69.75" customHeight="1" x14ac:dyDescent="0.25">
      <c r="A29" s="1091"/>
      <c r="B29" s="974"/>
      <c r="C29" s="974"/>
      <c r="D29" s="975"/>
      <c r="E29" s="975"/>
      <c r="F29" s="1092"/>
      <c r="G29" s="975"/>
      <c r="H29" s="111" t="s">
        <v>1792</v>
      </c>
      <c r="I29" s="16" t="s">
        <v>1793</v>
      </c>
      <c r="J29" s="975"/>
      <c r="K29" s="1092"/>
      <c r="L29" s="975"/>
      <c r="M29" s="1233"/>
      <c r="N29" s="1233"/>
      <c r="O29" s="1233"/>
      <c r="P29" s="974"/>
      <c r="Q29" s="975"/>
      <c r="R29" s="975"/>
      <c r="S29" s="17"/>
    </row>
    <row r="30" spans="1:19" s="18" customFormat="1" ht="88.5" customHeight="1" x14ac:dyDescent="0.25">
      <c r="A30" s="973"/>
      <c r="B30" s="974"/>
      <c r="C30" s="974"/>
      <c r="D30" s="975"/>
      <c r="E30" s="975"/>
      <c r="F30" s="977"/>
      <c r="G30" s="975"/>
      <c r="H30" s="111" t="s">
        <v>1794</v>
      </c>
      <c r="I30" s="16" t="s">
        <v>1793</v>
      </c>
      <c r="J30" s="975"/>
      <c r="K30" s="977"/>
      <c r="L30" s="975"/>
      <c r="M30" s="1229"/>
      <c r="N30" s="1229"/>
      <c r="O30" s="1229"/>
      <c r="P30" s="974"/>
      <c r="Q30" s="975"/>
      <c r="R30" s="975"/>
      <c r="S30" s="17"/>
    </row>
    <row r="31" spans="1:19" s="13" customFormat="1" ht="74.25" customHeight="1" x14ac:dyDescent="0.25">
      <c r="A31" s="121">
        <v>11</v>
      </c>
      <c r="B31" s="121" t="s">
        <v>1726</v>
      </c>
      <c r="C31" s="121">
        <v>2</v>
      </c>
      <c r="D31" s="116">
        <v>12</v>
      </c>
      <c r="E31" s="116" t="s">
        <v>1795</v>
      </c>
      <c r="F31" s="116" t="s">
        <v>1796</v>
      </c>
      <c r="G31" s="116" t="s">
        <v>1797</v>
      </c>
      <c r="H31" s="116" t="s">
        <v>1751</v>
      </c>
      <c r="I31" s="11" t="s">
        <v>39</v>
      </c>
      <c r="J31" s="116" t="s">
        <v>1798</v>
      </c>
      <c r="K31" s="126" t="s">
        <v>124</v>
      </c>
      <c r="L31" s="126"/>
      <c r="M31" s="115">
        <v>25000</v>
      </c>
      <c r="N31" s="115"/>
      <c r="O31" s="115">
        <v>25000</v>
      </c>
      <c r="P31" s="115"/>
      <c r="Q31" s="116" t="s">
        <v>1733</v>
      </c>
      <c r="R31" s="116" t="s">
        <v>1734</v>
      </c>
      <c r="S31" s="12"/>
    </row>
    <row r="32" spans="1:19" s="13" customFormat="1" ht="33" customHeight="1" x14ac:dyDescent="0.25">
      <c r="A32" s="958">
        <v>12</v>
      </c>
      <c r="B32" s="958" t="s">
        <v>68</v>
      </c>
      <c r="C32" s="958">
        <v>5</v>
      </c>
      <c r="D32" s="969">
        <v>4</v>
      </c>
      <c r="E32" s="969" t="s">
        <v>1799</v>
      </c>
      <c r="F32" s="969" t="s">
        <v>1800</v>
      </c>
      <c r="G32" s="969" t="s">
        <v>1801</v>
      </c>
      <c r="H32" s="116" t="s">
        <v>1173</v>
      </c>
      <c r="I32" s="11" t="s">
        <v>39</v>
      </c>
      <c r="J32" s="969" t="s">
        <v>1802</v>
      </c>
      <c r="K32" s="1231" t="s">
        <v>52</v>
      </c>
      <c r="L32" s="1125"/>
      <c r="M32" s="1049">
        <v>58300</v>
      </c>
      <c r="N32" s="1049"/>
      <c r="O32" s="1049">
        <v>58300</v>
      </c>
      <c r="P32" s="1049"/>
      <c r="Q32" s="978" t="s">
        <v>1803</v>
      </c>
      <c r="R32" s="969" t="s">
        <v>1804</v>
      </c>
      <c r="S32" s="12"/>
    </row>
    <row r="33" spans="1:19" s="13" customFormat="1" ht="50.25" customHeight="1" x14ac:dyDescent="0.25">
      <c r="A33" s="1059"/>
      <c r="B33" s="1059"/>
      <c r="C33" s="1059"/>
      <c r="D33" s="971"/>
      <c r="E33" s="971"/>
      <c r="F33" s="971"/>
      <c r="G33" s="971"/>
      <c r="H33" s="116" t="s">
        <v>1805</v>
      </c>
      <c r="I33" s="11" t="s">
        <v>1806</v>
      </c>
      <c r="J33" s="971"/>
      <c r="K33" s="1232"/>
      <c r="L33" s="1158"/>
      <c r="M33" s="1051"/>
      <c r="N33" s="1051"/>
      <c r="O33" s="1051"/>
      <c r="P33" s="1051"/>
      <c r="Q33" s="979"/>
      <c r="R33" s="971"/>
      <c r="S33" s="12"/>
    </row>
    <row r="34" spans="1:19" s="13" customFormat="1" ht="29.25" customHeight="1" x14ac:dyDescent="0.25">
      <c r="A34" s="958">
        <v>13</v>
      </c>
      <c r="B34" s="958" t="s">
        <v>101</v>
      </c>
      <c r="C34" s="958">
        <v>1</v>
      </c>
      <c r="D34" s="969">
        <v>6</v>
      </c>
      <c r="E34" s="969" t="s">
        <v>1807</v>
      </c>
      <c r="F34" s="969" t="s">
        <v>1808</v>
      </c>
      <c r="G34" s="969" t="s">
        <v>1809</v>
      </c>
      <c r="H34" s="116" t="s">
        <v>1810</v>
      </c>
      <c r="I34" s="11" t="s">
        <v>39</v>
      </c>
      <c r="J34" s="969" t="s">
        <v>1811</v>
      </c>
      <c r="K34" s="1125" t="s">
        <v>124</v>
      </c>
      <c r="L34" s="1125"/>
      <c r="M34" s="1049">
        <f>15600.27+2728.8</f>
        <v>18329.07</v>
      </c>
      <c r="N34" s="1049"/>
      <c r="O34" s="1049">
        <v>15600.27</v>
      </c>
      <c r="P34" s="1049"/>
      <c r="Q34" s="969" t="s">
        <v>1812</v>
      </c>
      <c r="R34" s="969" t="s">
        <v>1813</v>
      </c>
      <c r="S34" s="12"/>
    </row>
    <row r="35" spans="1:19" s="13" customFormat="1" ht="43.5" customHeight="1" x14ac:dyDescent="0.25">
      <c r="A35" s="959"/>
      <c r="B35" s="959"/>
      <c r="C35" s="959"/>
      <c r="D35" s="970"/>
      <c r="E35" s="970"/>
      <c r="F35" s="970"/>
      <c r="G35" s="970"/>
      <c r="H35" s="116" t="s">
        <v>1814</v>
      </c>
      <c r="I35" s="11" t="s">
        <v>1126</v>
      </c>
      <c r="J35" s="970"/>
      <c r="K35" s="1212"/>
      <c r="L35" s="1212"/>
      <c r="M35" s="1050"/>
      <c r="N35" s="1050"/>
      <c r="O35" s="1050"/>
      <c r="P35" s="1050"/>
      <c r="Q35" s="970"/>
      <c r="R35" s="970"/>
      <c r="S35" s="12"/>
    </row>
    <row r="36" spans="1:19" s="13" customFormat="1" ht="63" customHeight="1" x14ac:dyDescent="0.25">
      <c r="A36" s="1059"/>
      <c r="B36" s="1059"/>
      <c r="C36" s="1059"/>
      <c r="D36" s="971"/>
      <c r="E36" s="971"/>
      <c r="F36" s="971"/>
      <c r="G36" s="971"/>
      <c r="H36" s="116" t="s">
        <v>1815</v>
      </c>
      <c r="I36" s="11" t="s">
        <v>210</v>
      </c>
      <c r="J36" s="971"/>
      <c r="K36" s="1158"/>
      <c r="L36" s="1158"/>
      <c r="M36" s="1051"/>
      <c r="N36" s="1051"/>
      <c r="O36" s="1051"/>
      <c r="P36" s="1051"/>
      <c r="Q36" s="971"/>
      <c r="R36" s="971"/>
      <c r="S36" s="12"/>
    </row>
    <row r="37" spans="1:19" s="13" customFormat="1" ht="16.5" customHeight="1" x14ac:dyDescent="0.25">
      <c r="A37" s="958">
        <v>14</v>
      </c>
      <c r="B37" s="958" t="s">
        <v>101</v>
      </c>
      <c r="C37" s="958">
        <v>1</v>
      </c>
      <c r="D37" s="969">
        <v>6</v>
      </c>
      <c r="E37" s="969" t="s">
        <v>1816</v>
      </c>
      <c r="F37" s="969" t="s">
        <v>1817</v>
      </c>
      <c r="G37" s="969" t="s">
        <v>1818</v>
      </c>
      <c r="H37" s="116" t="s">
        <v>1155</v>
      </c>
      <c r="I37" s="11" t="s">
        <v>39</v>
      </c>
      <c r="J37" s="969" t="s">
        <v>1819</v>
      </c>
      <c r="K37" s="1115" t="s">
        <v>124</v>
      </c>
      <c r="L37" s="1125"/>
      <c r="M37" s="1049">
        <f>13531.52+2728.8</f>
        <v>16260.32</v>
      </c>
      <c r="N37" s="1049"/>
      <c r="O37" s="1049">
        <v>13531.52</v>
      </c>
      <c r="P37" s="1049"/>
      <c r="Q37" s="969" t="s">
        <v>1812</v>
      </c>
      <c r="R37" s="969" t="s">
        <v>1813</v>
      </c>
      <c r="S37" s="12"/>
    </row>
    <row r="38" spans="1:19" s="13" customFormat="1" ht="35.25" customHeight="1" x14ac:dyDescent="0.25">
      <c r="A38" s="959"/>
      <c r="B38" s="959"/>
      <c r="C38" s="959"/>
      <c r="D38" s="970"/>
      <c r="E38" s="970"/>
      <c r="F38" s="970"/>
      <c r="G38" s="970"/>
      <c r="H38" s="116" t="s">
        <v>1580</v>
      </c>
      <c r="I38" s="11" t="s">
        <v>444</v>
      </c>
      <c r="J38" s="970"/>
      <c r="K38" s="1116"/>
      <c r="L38" s="1212"/>
      <c r="M38" s="1050"/>
      <c r="N38" s="1050"/>
      <c r="O38" s="1050"/>
      <c r="P38" s="1050"/>
      <c r="Q38" s="970"/>
      <c r="R38" s="970"/>
      <c r="S38" s="12"/>
    </row>
    <row r="39" spans="1:19" s="13" customFormat="1" ht="30.75" customHeight="1" x14ac:dyDescent="0.25">
      <c r="A39" s="959"/>
      <c r="B39" s="959"/>
      <c r="C39" s="959"/>
      <c r="D39" s="970"/>
      <c r="E39" s="970"/>
      <c r="F39" s="970"/>
      <c r="G39" s="970"/>
      <c r="H39" s="116" t="s">
        <v>1173</v>
      </c>
      <c r="I39" s="11" t="s">
        <v>39</v>
      </c>
      <c r="J39" s="970"/>
      <c r="K39" s="1116"/>
      <c r="L39" s="1212"/>
      <c r="M39" s="1050"/>
      <c r="N39" s="1050"/>
      <c r="O39" s="1050"/>
      <c r="P39" s="1050"/>
      <c r="Q39" s="970"/>
      <c r="R39" s="970"/>
      <c r="S39" s="12"/>
    </row>
    <row r="40" spans="1:19" s="13" customFormat="1" ht="45.75" customHeight="1" x14ac:dyDescent="0.25">
      <c r="A40" s="1059"/>
      <c r="B40" s="1059"/>
      <c r="C40" s="1059"/>
      <c r="D40" s="971"/>
      <c r="E40" s="971"/>
      <c r="F40" s="971"/>
      <c r="G40" s="971"/>
      <c r="H40" s="116" t="s">
        <v>1805</v>
      </c>
      <c r="I40" s="11" t="s">
        <v>444</v>
      </c>
      <c r="J40" s="971"/>
      <c r="K40" s="1117"/>
      <c r="L40" s="1158"/>
      <c r="M40" s="1051"/>
      <c r="N40" s="1051"/>
      <c r="O40" s="1051"/>
      <c r="P40" s="1051"/>
      <c r="Q40" s="971"/>
      <c r="R40" s="971"/>
      <c r="S40" s="12"/>
    </row>
    <row r="41" spans="1:19" s="13" customFormat="1" ht="35.25" customHeight="1" x14ac:dyDescent="0.25">
      <c r="A41" s="958">
        <v>15</v>
      </c>
      <c r="B41" s="958" t="s">
        <v>127</v>
      </c>
      <c r="C41" s="958">
        <v>1</v>
      </c>
      <c r="D41" s="969">
        <v>6</v>
      </c>
      <c r="E41" s="969" t="s">
        <v>1820</v>
      </c>
      <c r="F41" s="969" t="s">
        <v>1821</v>
      </c>
      <c r="G41" s="969" t="s">
        <v>1822</v>
      </c>
      <c r="H41" s="116" t="s">
        <v>1823</v>
      </c>
      <c r="I41" s="11" t="s">
        <v>39</v>
      </c>
      <c r="J41" s="969" t="s">
        <v>1824</v>
      </c>
      <c r="K41" s="1125" t="s">
        <v>52</v>
      </c>
      <c r="L41" s="1125"/>
      <c r="M41" s="1049">
        <f>15175+2980</f>
        <v>18155</v>
      </c>
      <c r="N41" s="1049"/>
      <c r="O41" s="1049">
        <v>15031.49</v>
      </c>
      <c r="P41" s="1049"/>
      <c r="Q41" s="969" t="s">
        <v>1812</v>
      </c>
      <c r="R41" s="969" t="s">
        <v>1813</v>
      </c>
      <c r="S41" s="12"/>
    </row>
    <row r="42" spans="1:19" s="13" customFormat="1" ht="30.75" customHeight="1" x14ac:dyDescent="0.25">
      <c r="A42" s="959"/>
      <c r="B42" s="959"/>
      <c r="C42" s="959"/>
      <c r="D42" s="970"/>
      <c r="E42" s="970"/>
      <c r="F42" s="970"/>
      <c r="G42" s="970"/>
      <c r="H42" s="116" t="s">
        <v>1422</v>
      </c>
      <c r="I42" s="11" t="s">
        <v>1825</v>
      </c>
      <c r="J42" s="970"/>
      <c r="K42" s="1212"/>
      <c r="L42" s="1212"/>
      <c r="M42" s="1050"/>
      <c r="N42" s="1050"/>
      <c r="O42" s="1050"/>
      <c r="P42" s="1050"/>
      <c r="Q42" s="970"/>
      <c r="R42" s="970"/>
      <c r="S42" s="12"/>
    </row>
    <row r="43" spans="1:19" s="13" customFormat="1" ht="14.25" customHeight="1" x14ac:dyDescent="0.25">
      <c r="A43" s="959"/>
      <c r="B43" s="959"/>
      <c r="C43" s="959"/>
      <c r="D43" s="970"/>
      <c r="E43" s="970"/>
      <c r="F43" s="970"/>
      <c r="G43" s="970"/>
      <c r="H43" s="116" t="s">
        <v>1404</v>
      </c>
      <c r="I43" s="11" t="s">
        <v>39</v>
      </c>
      <c r="J43" s="970"/>
      <c r="K43" s="1212"/>
      <c r="L43" s="1212"/>
      <c r="M43" s="1050"/>
      <c r="N43" s="1050"/>
      <c r="O43" s="1050"/>
      <c r="P43" s="1050"/>
      <c r="Q43" s="970"/>
      <c r="R43" s="970"/>
      <c r="S43" s="12"/>
    </row>
    <row r="44" spans="1:19" s="13" customFormat="1" ht="33.75" customHeight="1" x14ac:dyDescent="0.25">
      <c r="A44" s="959"/>
      <c r="B44" s="959"/>
      <c r="C44" s="959"/>
      <c r="D44" s="970"/>
      <c r="E44" s="970"/>
      <c r="F44" s="970"/>
      <c r="G44" s="970"/>
      <c r="H44" s="116" t="s">
        <v>1405</v>
      </c>
      <c r="I44" s="11" t="s">
        <v>1826</v>
      </c>
      <c r="J44" s="970"/>
      <c r="K44" s="1212"/>
      <c r="L44" s="1212"/>
      <c r="M44" s="1050"/>
      <c r="N44" s="1050"/>
      <c r="O44" s="1050"/>
      <c r="P44" s="1050"/>
      <c r="Q44" s="970"/>
      <c r="R44" s="970"/>
      <c r="S44" s="12"/>
    </row>
    <row r="45" spans="1:19" s="13" customFormat="1" ht="59.25" customHeight="1" x14ac:dyDescent="0.25">
      <c r="A45" s="1059"/>
      <c r="B45" s="1059"/>
      <c r="C45" s="1059"/>
      <c r="D45" s="971"/>
      <c r="E45" s="971"/>
      <c r="F45" s="971"/>
      <c r="G45" s="971"/>
      <c r="H45" s="116" t="s">
        <v>1827</v>
      </c>
      <c r="I45" s="11" t="s">
        <v>39</v>
      </c>
      <c r="J45" s="971"/>
      <c r="K45" s="1158"/>
      <c r="L45" s="1158"/>
      <c r="M45" s="1051"/>
      <c r="N45" s="1051"/>
      <c r="O45" s="1051"/>
      <c r="P45" s="1051"/>
      <c r="Q45" s="971"/>
      <c r="R45" s="971"/>
      <c r="S45" s="12"/>
    </row>
    <row r="46" spans="1:19" s="13" customFormat="1" ht="75" customHeight="1" x14ac:dyDescent="0.25">
      <c r="A46" s="958">
        <v>16</v>
      </c>
      <c r="B46" s="958" t="s">
        <v>101</v>
      </c>
      <c r="C46" s="958">
        <v>1</v>
      </c>
      <c r="D46" s="969">
        <v>6</v>
      </c>
      <c r="E46" s="969" t="s">
        <v>1828</v>
      </c>
      <c r="F46" s="969" t="s">
        <v>1829</v>
      </c>
      <c r="G46" s="969" t="s">
        <v>1830</v>
      </c>
      <c r="H46" s="116" t="s">
        <v>1831</v>
      </c>
      <c r="I46" s="11" t="s">
        <v>956</v>
      </c>
      <c r="J46" s="969" t="s">
        <v>1832</v>
      </c>
      <c r="K46" s="1125" t="s">
        <v>124</v>
      </c>
      <c r="L46" s="1125"/>
      <c r="M46" s="1049">
        <f>12635.93+2728.8</f>
        <v>15364.73</v>
      </c>
      <c r="N46" s="1049"/>
      <c r="O46" s="1049">
        <v>12635.93</v>
      </c>
      <c r="P46" s="1049"/>
      <c r="Q46" s="969" t="s">
        <v>1812</v>
      </c>
      <c r="R46" s="969" t="s">
        <v>1813</v>
      </c>
      <c r="S46" s="12"/>
    </row>
    <row r="47" spans="1:19" s="13" customFormat="1" ht="31.5" customHeight="1" x14ac:dyDescent="0.25">
      <c r="A47" s="1059"/>
      <c r="B47" s="1059"/>
      <c r="C47" s="1059"/>
      <c r="D47" s="971"/>
      <c r="E47" s="971"/>
      <c r="F47" s="971"/>
      <c r="G47" s="971"/>
      <c r="H47" s="116" t="s">
        <v>1833</v>
      </c>
      <c r="I47" s="11" t="s">
        <v>207</v>
      </c>
      <c r="J47" s="971"/>
      <c r="K47" s="1158"/>
      <c r="L47" s="1158"/>
      <c r="M47" s="1051"/>
      <c r="N47" s="1051"/>
      <c r="O47" s="1051"/>
      <c r="P47" s="1051"/>
      <c r="Q47" s="971"/>
      <c r="R47" s="971"/>
      <c r="S47" s="12"/>
    </row>
    <row r="48" spans="1:19" s="13" customFormat="1" ht="34.5" customHeight="1" x14ac:dyDescent="0.25">
      <c r="A48" s="958">
        <v>17</v>
      </c>
      <c r="B48" s="958" t="s">
        <v>161</v>
      </c>
      <c r="C48" s="958">
        <v>1</v>
      </c>
      <c r="D48" s="969">
        <v>6</v>
      </c>
      <c r="E48" s="969" t="s">
        <v>1834</v>
      </c>
      <c r="F48" s="969" t="s">
        <v>1835</v>
      </c>
      <c r="G48" s="969" t="s">
        <v>790</v>
      </c>
      <c r="H48" s="116" t="s">
        <v>1823</v>
      </c>
      <c r="I48" s="11" t="s">
        <v>39</v>
      </c>
      <c r="J48" s="969" t="s">
        <v>1836</v>
      </c>
      <c r="K48" s="1115" t="s">
        <v>124</v>
      </c>
      <c r="L48" s="1125"/>
      <c r="M48" s="1049">
        <f>6291.5+1219</f>
        <v>7510.5</v>
      </c>
      <c r="N48" s="1049"/>
      <c r="O48" s="1049">
        <v>6291.5</v>
      </c>
      <c r="P48" s="1049"/>
      <c r="Q48" s="969" t="s">
        <v>1812</v>
      </c>
      <c r="R48" s="969" t="s">
        <v>1813</v>
      </c>
      <c r="S48" s="12"/>
    </row>
    <row r="49" spans="1:19" s="13" customFormat="1" ht="54" customHeight="1" x14ac:dyDescent="0.25">
      <c r="A49" s="1059"/>
      <c r="B49" s="1059"/>
      <c r="C49" s="1059"/>
      <c r="D49" s="971"/>
      <c r="E49" s="971"/>
      <c r="F49" s="971"/>
      <c r="G49" s="971"/>
      <c r="H49" s="116" t="s">
        <v>1422</v>
      </c>
      <c r="I49" s="11" t="s">
        <v>207</v>
      </c>
      <c r="J49" s="971"/>
      <c r="K49" s="1117"/>
      <c r="L49" s="1158"/>
      <c r="M49" s="1051"/>
      <c r="N49" s="1051"/>
      <c r="O49" s="1051"/>
      <c r="P49" s="1051"/>
      <c r="Q49" s="971"/>
      <c r="R49" s="971"/>
      <c r="S49" s="12"/>
    </row>
    <row r="50" spans="1:19" s="13" customFormat="1" ht="36" customHeight="1" x14ac:dyDescent="0.25">
      <c r="A50" s="958">
        <v>18</v>
      </c>
      <c r="B50" s="958" t="s">
        <v>101</v>
      </c>
      <c r="C50" s="958">
        <v>1</v>
      </c>
      <c r="D50" s="969">
        <v>6</v>
      </c>
      <c r="E50" s="969" t="s">
        <v>1837</v>
      </c>
      <c r="F50" s="969" t="s">
        <v>1838</v>
      </c>
      <c r="G50" s="969" t="s">
        <v>790</v>
      </c>
      <c r="H50" s="116" t="s">
        <v>1823</v>
      </c>
      <c r="I50" s="11" t="s">
        <v>1235</v>
      </c>
      <c r="J50" s="969" t="s">
        <v>1839</v>
      </c>
      <c r="K50" s="1115" t="s">
        <v>124</v>
      </c>
      <c r="L50" s="1125"/>
      <c r="M50" s="1049">
        <f>11596+2728.8</f>
        <v>14324.8</v>
      </c>
      <c r="N50" s="1049"/>
      <c r="O50" s="1049">
        <v>11596</v>
      </c>
      <c r="P50" s="1049"/>
      <c r="Q50" s="969" t="s">
        <v>1812</v>
      </c>
      <c r="R50" s="969" t="s">
        <v>1813</v>
      </c>
      <c r="S50" s="12"/>
    </row>
    <row r="51" spans="1:19" s="13" customFormat="1" ht="57.75" customHeight="1" x14ac:dyDescent="0.25">
      <c r="A51" s="1059"/>
      <c r="B51" s="1059"/>
      <c r="C51" s="1059"/>
      <c r="D51" s="971"/>
      <c r="E51" s="971"/>
      <c r="F51" s="971"/>
      <c r="G51" s="971"/>
      <c r="H51" s="116" t="s">
        <v>1422</v>
      </c>
      <c r="I51" s="11" t="s">
        <v>1840</v>
      </c>
      <c r="J51" s="971"/>
      <c r="K51" s="1117"/>
      <c r="L51" s="1158"/>
      <c r="M51" s="1051"/>
      <c r="N51" s="1051"/>
      <c r="O51" s="1051"/>
      <c r="P51" s="1051"/>
      <c r="Q51" s="971"/>
      <c r="R51" s="971"/>
      <c r="S51" s="12"/>
    </row>
    <row r="52" spans="1:19" s="13" customFormat="1" ht="27" customHeight="1" x14ac:dyDescent="0.25">
      <c r="A52" s="958">
        <v>19</v>
      </c>
      <c r="B52" s="958" t="s">
        <v>101</v>
      </c>
      <c r="C52" s="958">
        <v>1</v>
      </c>
      <c r="D52" s="969">
        <v>6</v>
      </c>
      <c r="E52" s="969" t="s">
        <v>1841</v>
      </c>
      <c r="F52" s="969" t="s">
        <v>1842</v>
      </c>
      <c r="G52" s="969" t="s">
        <v>1843</v>
      </c>
      <c r="H52" s="116" t="s">
        <v>1173</v>
      </c>
      <c r="I52" s="11" t="s">
        <v>39</v>
      </c>
      <c r="J52" s="969" t="s">
        <v>1844</v>
      </c>
      <c r="K52" s="1115" t="s">
        <v>124</v>
      </c>
      <c r="L52" s="1125"/>
      <c r="M52" s="1049">
        <f>22413.4+3377.08</f>
        <v>25790.480000000003</v>
      </c>
      <c r="N52" s="1049"/>
      <c r="O52" s="1049">
        <v>22413.4</v>
      </c>
      <c r="P52" s="1049"/>
      <c r="Q52" s="969" t="s">
        <v>1845</v>
      </c>
      <c r="R52" s="969" t="s">
        <v>1846</v>
      </c>
      <c r="S52" s="12"/>
    </row>
    <row r="53" spans="1:19" s="13" customFormat="1" ht="43.5" customHeight="1" x14ac:dyDescent="0.25">
      <c r="A53" s="1059"/>
      <c r="B53" s="1059"/>
      <c r="C53" s="1059"/>
      <c r="D53" s="971"/>
      <c r="E53" s="971"/>
      <c r="F53" s="971"/>
      <c r="G53" s="971"/>
      <c r="H53" s="116" t="s">
        <v>1805</v>
      </c>
      <c r="I53" s="11" t="s">
        <v>1165</v>
      </c>
      <c r="J53" s="971"/>
      <c r="K53" s="1117"/>
      <c r="L53" s="1158"/>
      <c r="M53" s="1051"/>
      <c r="N53" s="1051"/>
      <c r="O53" s="1051"/>
      <c r="P53" s="1051"/>
      <c r="Q53" s="971"/>
      <c r="R53" s="971"/>
      <c r="S53" s="12"/>
    </row>
    <row r="54" spans="1:19" s="13" customFormat="1" ht="16.5" customHeight="1" x14ac:dyDescent="0.25">
      <c r="A54" s="958">
        <v>20</v>
      </c>
      <c r="B54" s="958" t="s">
        <v>101</v>
      </c>
      <c r="C54" s="958">
        <v>1</v>
      </c>
      <c r="D54" s="969">
        <v>6</v>
      </c>
      <c r="E54" s="969" t="s">
        <v>1847</v>
      </c>
      <c r="F54" s="1071" t="s">
        <v>1848</v>
      </c>
      <c r="G54" s="969" t="s">
        <v>1849</v>
      </c>
      <c r="H54" s="116" t="s">
        <v>1823</v>
      </c>
      <c r="I54" s="11" t="s">
        <v>39</v>
      </c>
      <c r="J54" s="969" t="s">
        <v>1850</v>
      </c>
      <c r="K54" s="1115" t="s">
        <v>124</v>
      </c>
      <c r="L54" s="1125"/>
      <c r="M54" s="1049">
        <f>2602.7+3592.5</f>
        <v>6195.2</v>
      </c>
      <c r="N54" s="1049"/>
      <c r="O54" s="1049">
        <v>2602.6999999999998</v>
      </c>
      <c r="P54" s="1049"/>
      <c r="Q54" s="969" t="s">
        <v>1812</v>
      </c>
      <c r="R54" s="969" t="s">
        <v>1813</v>
      </c>
      <c r="S54" s="12"/>
    </row>
    <row r="55" spans="1:19" s="13" customFormat="1" ht="36.75" customHeight="1" x14ac:dyDescent="0.25">
      <c r="A55" s="959"/>
      <c r="B55" s="959"/>
      <c r="C55" s="959"/>
      <c r="D55" s="970"/>
      <c r="E55" s="970"/>
      <c r="F55" s="1072"/>
      <c r="G55" s="970"/>
      <c r="H55" s="116" t="s">
        <v>1851</v>
      </c>
      <c r="I55" s="11" t="s">
        <v>1784</v>
      </c>
      <c r="J55" s="970"/>
      <c r="K55" s="1116"/>
      <c r="L55" s="1212"/>
      <c r="M55" s="1050"/>
      <c r="N55" s="1050"/>
      <c r="O55" s="1050"/>
      <c r="P55" s="1050"/>
      <c r="Q55" s="970"/>
      <c r="R55" s="970"/>
      <c r="S55" s="12"/>
    </row>
    <row r="56" spans="1:19" s="13" customFormat="1" ht="39.75" customHeight="1" x14ac:dyDescent="0.25">
      <c r="A56" s="1059"/>
      <c r="B56" s="1059"/>
      <c r="C56" s="1059"/>
      <c r="D56" s="971"/>
      <c r="E56" s="971"/>
      <c r="F56" s="1073"/>
      <c r="G56" s="971"/>
      <c r="H56" s="116" t="s">
        <v>1852</v>
      </c>
      <c r="I56" s="11" t="s">
        <v>1784</v>
      </c>
      <c r="J56" s="971"/>
      <c r="K56" s="1117"/>
      <c r="L56" s="1158"/>
      <c r="M56" s="1051"/>
      <c r="N56" s="1051"/>
      <c r="O56" s="1051"/>
      <c r="P56" s="1051"/>
      <c r="Q56" s="971"/>
      <c r="R56" s="971"/>
      <c r="S56" s="12"/>
    </row>
    <row r="57" spans="1:19" s="13" customFormat="1" ht="16.5" customHeight="1" x14ac:dyDescent="0.25">
      <c r="A57" s="958">
        <v>21</v>
      </c>
      <c r="B57" s="958" t="s">
        <v>89</v>
      </c>
      <c r="C57" s="958">
        <v>1</v>
      </c>
      <c r="D57" s="969">
        <v>6</v>
      </c>
      <c r="E57" s="969" t="s">
        <v>1853</v>
      </c>
      <c r="F57" s="969" t="s">
        <v>1854</v>
      </c>
      <c r="G57" s="969" t="s">
        <v>1855</v>
      </c>
      <c r="H57" s="116" t="s">
        <v>1810</v>
      </c>
      <c r="I57" s="11" t="s">
        <v>39</v>
      </c>
      <c r="J57" s="969" t="s">
        <v>1856</v>
      </c>
      <c r="K57" s="1115" t="s">
        <v>124</v>
      </c>
      <c r="L57" s="1125"/>
      <c r="M57" s="1049">
        <v>172220</v>
      </c>
      <c r="N57" s="1049"/>
      <c r="O57" s="1049">
        <v>172220</v>
      </c>
      <c r="P57" s="1049"/>
      <c r="Q57" s="969" t="s">
        <v>1857</v>
      </c>
      <c r="R57" s="969" t="s">
        <v>1858</v>
      </c>
      <c r="S57" s="12"/>
    </row>
    <row r="58" spans="1:19" s="13" customFormat="1" ht="30.75" customHeight="1" x14ac:dyDescent="0.25">
      <c r="A58" s="959"/>
      <c r="B58" s="959"/>
      <c r="C58" s="959"/>
      <c r="D58" s="970"/>
      <c r="E58" s="970"/>
      <c r="F58" s="970"/>
      <c r="G58" s="970"/>
      <c r="H58" s="116" t="s">
        <v>1814</v>
      </c>
      <c r="I58" s="11" t="s">
        <v>1784</v>
      </c>
      <c r="J58" s="970"/>
      <c r="K58" s="1116"/>
      <c r="L58" s="1212"/>
      <c r="M58" s="1050"/>
      <c r="N58" s="1050"/>
      <c r="O58" s="1050"/>
      <c r="P58" s="1050"/>
      <c r="Q58" s="970"/>
      <c r="R58" s="970"/>
      <c r="S58" s="12"/>
    </row>
    <row r="59" spans="1:19" s="13" customFormat="1" ht="57.75" customHeight="1" x14ac:dyDescent="0.25">
      <c r="A59" s="959"/>
      <c r="B59" s="959"/>
      <c r="C59" s="959"/>
      <c r="D59" s="970"/>
      <c r="E59" s="970"/>
      <c r="F59" s="970"/>
      <c r="G59" s="970"/>
      <c r="H59" s="116" t="s">
        <v>1827</v>
      </c>
      <c r="I59" s="11" t="s">
        <v>39</v>
      </c>
      <c r="J59" s="970"/>
      <c r="K59" s="1116"/>
      <c r="L59" s="1212"/>
      <c r="M59" s="1050"/>
      <c r="N59" s="1050"/>
      <c r="O59" s="1050"/>
      <c r="P59" s="1050"/>
      <c r="Q59" s="970"/>
      <c r="R59" s="970"/>
      <c r="S59" s="12"/>
    </row>
    <row r="60" spans="1:19" s="13" customFormat="1" ht="16.5" customHeight="1" x14ac:dyDescent="0.25">
      <c r="A60" s="1059"/>
      <c r="B60" s="1059"/>
      <c r="C60" s="1059"/>
      <c r="D60" s="971"/>
      <c r="E60" s="971"/>
      <c r="F60" s="971"/>
      <c r="G60" s="971"/>
      <c r="H60" s="116" t="s">
        <v>1859</v>
      </c>
      <c r="I60" s="11" t="s">
        <v>39</v>
      </c>
      <c r="J60" s="971"/>
      <c r="K60" s="1117"/>
      <c r="L60" s="1158"/>
      <c r="M60" s="1051"/>
      <c r="N60" s="1051"/>
      <c r="O60" s="1051"/>
      <c r="P60" s="1051"/>
      <c r="Q60" s="971"/>
      <c r="R60" s="971"/>
      <c r="S60" s="12"/>
    </row>
    <row r="61" spans="1:19" s="13" customFormat="1" ht="42" customHeight="1" x14ac:dyDescent="0.25">
      <c r="A61" s="963">
        <v>22</v>
      </c>
      <c r="B61" s="963" t="s">
        <v>161</v>
      </c>
      <c r="C61" s="963">
        <v>1</v>
      </c>
      <c r="D61" s="964">
        <v>6</v>
      </c>
      <c r="E61" s="964" t="s">
        <v>1860</v>
      </c>
      <c r="F61" s="964" t="s">
        <v>1861</v>
      </c>
      <c r="G61" s="964" t="s">
        <v>790</v>
      </c>
      <c r="H61" s="116" t="s">
        <v>1823</v>
      </c>
      <c r="I61" s="11" t="s">
        <v>39</v>
      </c>
      <c r="J61" s="964" t="s">
        <v>1862</v>
      </c>
      <c r="K61" s="980" t="s">
        <v>52</v>
      </c>
      <c r="L61" s="980"/>
      <c r="M61" s="981">
        <f>7050.48+1020</f>
        <v>8070.48</v>
      </c>
      <c r="N61" s="981"/>
      <c r="O61" s="981">
        <v>7048.8</v>
      </c>
      <c r="P61" s="981"/>
      <c r="Q61" s="964" t="s">
        <v>1812</v>
      </c>
      <c r="R61" s="964" t="s">
        <v>1813</v>
      </c>
      <c r="S61" s="12"/>
    </row>
    <row r="62" spans="1:19" s="13" customFormat="1" ht="51" customHeight="1" x14ac:dyDescent="0.25">
      <c r="A62" s="963"/>
      <c r="B62" s="963"/>
      <c r="C62" s="963"/>
      <c r="D62" s="964"/>
      <c r="E62" s="964"/>
      <c r="F62" s="964"/>
      <c r="G62" s="964"/>
      <c r="H62" s="116" t="s">
        <v>1851</v>
      </c>
      <c r="I62" s="11" t="s">
        <v>1863</v>
      </c>
      <c r="J62" s="964"/>
      <c r="K62" s="980"/>
      <c r="L62" s="980"/>
      <c r="M62" s="981"/>
      <c r="N62" s="981"/>
      <c r="O62" s="981"/>
      <c r="P62" s="981"/>
      <c r="Q62" s="964"/>
      <c r="R62" s="964"/>
      <c r="S62" s="12"/>
    </row>
    <row r="63" spans="1:19" s="13" customFormat="1" ht="27" customHeight="1" x14ac:dyDescent="0.25">
      <c r="A63" s="958">
        <v>23</v>
      </c>
      <c r="B63" s="963" t="s">
        <v>68</v>
      </c>
      <c r="C63" s="963">
        <v>1</v>
      </c>
      <c r="D63" s="964">
        <v>6</v>
      </c>
      <c r="E63" s="964" t="s">
        <v>1864</v>
      </c>
      <c r="F63" s="964" t="s">
        <v>1865</v>
      </c>
      <c r="G63" s="969" t="s">
        <v>1801</v>
      </c>
      <c r="H63" s="116" t="s">
        <v>1173</v>
      </c>
      <c r="I63" s="11" t="s">
        <v>39</v>
      </c>
      <c r="J63" s="964" t="s">
        <v>1866</v>
      </c>
      <c r="K63" s="1078" t="s">
        <v>52</v>
      </c>
      <c r="L63" s="980"/>
      <c r="M63" s="981">
        <f>32832.93+4230.77</f>
        <v>37063.699999999997</v>
      </c>
      <c r="N63" s="981"/>
      <c r="O63" s="981">
        <v>32832.93</v>
      </c>
      <c r="P63" s="981"/>
      <c r="Q63" s="964" t="s">
        <v>1867</v>
      </c>
      <c r="R63" s="964" t="s">
        <v>1868</v>
      </c>
      <c r="S63" s="12"/>
    </row>
    <row r="64" spans="1:19" s="13" customFormat="1" ht="46.5" customHeight="1" x14ac:dyDescent="0.25">
      <c r="A64" s="959"/>
      <c r="B64" s="963"/>
      <c r="C64" s="963"/>
      <c r="D64" s="964"/>
      <c r="E64" s="964"/>
      <c r="F64" s="964"/>
      <c r="G64" s="970"/>
      <c r="H64" s="116" t="s">
        <v>1805</v>
      </c>
      <c r="I64" s="11" t="s">
        <v>1165</v>
      </c>
      <c r="J64" s="964"/>
      <c r="K64" s="1078"/>
      <c r="L64" s="980"/>
      <c r="M64" s="981"/>
      <c r="N64" s="981"/>
      <c r="O64" s="981"/>
      <c r="P64" s="981"/>
      <c r="Q64" s="964"/>
      <c r="R64" s="964"/>
      <c r="S64" s="12"/>
    </row>
    <row r="65" spans="1:19" s="13" customFormat="1" ht="38.25" customHeight="1" x14ac:dyDescent="0.25">
      <c r="A65" s="958">
        <v>24</v>
      </c>
      <c r="B65" s="963" t="s">
        <v>161</v>
      </c>
      <c r="C65" s="963">
        <v>1</v>
      </c>
      <c r="D65" s="964">
        <v>6</v>
      </c>
      <c r="E65" s="964" t="s">
        <v>1869</v>
      </c>
      <c r="F65" s="964" t="s">
        <v>1870</v>
      </c>
      <c r="G65" s="969" t="s">
        <v>170</v>
      </c>
      <c r="H65" s="116" t="s">
        <v>1155</v>
      </c>
      <c r="I65" s="11" t="s">
        <v>39</v>
      </c>
      <c r="J65" s="964" t="s">
        <v>1871</v>
      </c>
      <c r="K65" s="980" t="s">
        <v>52</v>
      </c>
      <c r="L65" s="980"/>
      <c r="M65" s="981">
        <f>5195.07+840</f>
        <v>6035.07</v>
      </c>
      <c r="N65" s="981"/>
      <c r="O65" s="981">
        <v>5195.07</v>
      </c>
      <c r="P65" s="981"/>
      <c r="Q65" s="964" t="s">
        <v>1812</v>
      </c>
      <c r="R65" s="964" t="s">
        <v>1813</v>
      </c>
      <c r="S65" s="12"/>
    </row>
    <row r="66" spans="1:19" s="13" customFormat="1" ht="55.5" customHeight="1" x14ac:dyDescent="0.25">
      <c r="A66" s="959"/>
      <c r="B66" s="958"/>
      <c r="C66" s="958"/>
      <c r="D66" s="969"/>
      <c r="E66" s="969"/>
      <c r="F66" s="969"/>
      <c r="G66" s="970"/>
      <c r="H66" s="118" t="s">
        <v>1580</v>
      </c>
      <c r="I66" s="243" t="s">
        <v>1872</v>
      </c>
      <c r="J66" s="969"/>
      <c r="K66" s="1125"/>
      <c r="L66" s="1125"/>
      <c r="M66" s="1049"/>
      <c r="N66" s="1049"/>
      <c r="O66" s="1049"/>
      <c r="P66" s="1049"/>
      <c r="Q66" s="969"/>
      <c r="R66" s="969"/>
      <c r="S66" s="12"/>
    </row>
    <row r="67" spans="1:19" s="13" customFormat="1" ht="16.5" customHeight="1" x14ac:dyDescent="0.25">
      <c r="A67" s="958">
        <v>25</v>
      </c>
      <c r="B67" s="963" t="s">
        <v>127</v>
      </c>
      <c r="C67" s="963">
        <v>1</v>
      </c>
      <c r="D67" s="964">
        <v>9</v>
      </c>
      <c r="E67" s="964" t="s">
        <v>1873</v>
      </c>
      <c r="F67" s="964" t="s">
        <v>1874</v>
      </c>
      <c r="G67" s="969" t="s">
        <v>1875</v>
      </c>
      <c r="H67" s="116" t="s">
        <v>1155</v>
      </c>
      <c r="I67" s="11" t="s">
        <v>39</v>
      </c>
      <c r="J67" s="964" t="s">
        <v>1876</v>
      </c>
      <c r="K67" s="980" t="s">
        <v>124</v>
      </c>
      <c r="L67" s="980"/>
      <c r="M67" s="981">
        <f>25118.08+2616.24</f>
        <v>27734.32</v>
      </c>
      <c r="N67" s="981"/>
      <c r="O67" s="981">
        <v>25026.2</v>
      </c>
      <c r="P67" s="981"/>
      <c r="Q67" s="964" t="s">
        <v>1877</v>
      </c>
      <c r="R67" s="964" t="s">
        <v>1878</v>
      </c>
      <c r="S67" s="12"/>
    </row>
    <row r="68" spans="1:19" s="13" customFormat="1" ht="35.25" customHeight="1" x14ac:dyDescent="0.25">
      <c r="A68" s="959"/>
      <c r="B68" s="963"/>
      <c r="C68" s="963"/>
      <c r="D68" s="964"/>
      <c r="E68" s="964"/>
      <c r="F68" s="964"/>
      <c r="G68" s="970"/>
      <c r="H68" s="116" t="s">
        <v>1580</v>
      </c>
      <c r="I68" s="11" t="s">
        <v>1879</v>
      </c>
      <c r="J68" s="964"/>
      <c r="K68" s="980"/>
      <c r="L68" s="980"/>
      <c r="M68" s="981"/>
      <c r="N68" s="981"/>
      <c r="O68" s="981"/>
      <c r="P68" s="981"/>
      <c r="Q68" s="964"/>
      <c r="R68" s="964"/>
      <c r="S68" s="12"/>
    </row>
    <row r="69" spans="1:19" s="13" customFormat="1" ht="34.5" customHeight="1" x14ac:dyDescent="0.25">
      <c r="A69" s="959"/>
      <c r="B69" s="963"/>
      <c r="C69" s="963"/>
      <c r="D69" s="964"/>
      <c r="E69" s="964"/>
      <c r="F69" s="964"/>
      <c r="G69" s="970"/>
      <c r="H69" s="116" t="s">
        <v>1173</v>
      </c>
      <c r="I69" s="11" t="s">
        <v>39</v>
      </c>
      <c r="J69" s="964"/>
      <c r="K69" s="980"/>
      <c r="L69" s="980"/>
      <c r="M69" s="981"/>
      <c r="N69" s="981"/>
      <c r="O69" s="981"/>
      <c r="P69" s="981"/>
      <c r="Q69" s="964"/>
      <c r="R69" s="964"/>
      <c r="S69" s="12"/>
    </row>
    <row r="70" spans="1:19" s="13" customFormat="1" ht="49.5" customHeight="1" x14ac:dyDescent="0.25">
      <c r="A70" s="959"/>
      <c r="B70" s="963"/>
      <c r="C70" s="963"/>
      <c r="D70" s="964"/>
      <c r="E70" s="964"/>
      <c r="F70" s="964"/>
      <c r="G70" s="970"/>
      <c r="H70" s="116" t="s">
        <v>1805</v>
      </c>
      <c r="I70" s="11" t="s">
        <v>1689</v>
      </c>
      <c r="J70" s="964"/>
      <c r="K70" s="964"/>
      <c r="L70" s="964"/>
      <c r="M70" s="963"/>
      <c r="N70" s="963"/>
      <c r="O70" s="963"/>
      <c r="P70" s="963"/>
      <c r="Q70" s="964"/>
      <c r="R70" s="964"/>
      <c r="S70" s="12"/>
    </row>
    <row r="71" spans="1:19" s="13" customFormat="1" ht="60" customHeight="1" x14ac:dyDescent="0.25">
      <c r="A71" s="959"/>
      <c r="B71" s="963"/>
      <c r="C71" s="963"/>
      <c r="D71" s="964"/>
      <c r="E71" s="964"/>
      <c r="F71" s="964"/>
      <c r="G71" s="970"/>
      <c r="H71" s="116" t="s">
        <v>1880</v>
      </c>
      <c r="I71" s="11" t="s">
        <v>39</v>
      </c>
      <c r="J71" s="964"/>
      <c r="K71" s="964"/>
      <c r="L71" s="964"/>
      <c r="M71" s="963"/>
      <c r="N71" s="963"/>
      <c r="O71" s="963"/>
      <c r="P71" s="963"/>
      <c r="Q71" s="964"/>
      <c r="R71" s="964"/>
      <c r="S71" s="12"/>
    </row>
    <row r="72" spans="1:19" s="13" customFormat="1" ht="33" customHeight="1" x14ac:dyDescent="0.25">
      <c r="A72" s="959"/>
      <c r="B72" s="963"/>
      <c r="C72" s="963"/>
      <c r="D72" s="964"/>
      <c r="E72" s="964"/>
      <c r="F72" s="964"/>
      <c r="G72" s="970"/>
      <c r="H72" s="116" t="s">
        <v>1881</v>
      </c>
      <c r="I72" s="11" t="s">
        <v>1882</v>
      </c>
      <c r="J72" s="964"/>
      <c r="K72" s="964"/>
      <c r="L72" s="964"/>
      <c r="M72" s="963"/>
      <c r="N72" s="963"/>
      <c r="O72" s="963"/>
      <c r="P72" s="963"/>
      <c r="Q72" s="964"/>
      <c r="R72" s="964"/>
      <c r="S72" s="12"/>
    </row>
    <row r="73" spans="1:19" s="13" customFormat="1" ht="33" customHeight="1" x14ac:dyDescent="0.25">
      <c r="A73" s="959"/>
      <c r="B73" s="963"/>
      <c r="C73" s="963"/>
      <c r="D73" s="964"/>
      <c r="E73" s="964"/>
      <c r="F73" s="964"/>
      <c r="G73" s="970"/>
      <c r="H73" s="116" t="s">
        <v>735</v>
      </c>
      <c r="I73" s="11" t="s">
        <v>39</v>
      </c>
      <c r="J73" s="964"/>
      <c r="K73" s="964"/>
      <c r="L73" s="964"/>
      <c r="M73" s="963"/>
      <c r="N73" s="963"/>
      <c r="O73" s="963"/>
      <c r="P73" s="963"/>
      <c r="Q73" s="964"/>
      <c r="R73" s="964"/>
      <c r="S73" s="12"/>
    </row>
    <row r="74" spans="1:19" s="13" customFormat="1" ht="16.5" customHeight="1" x14ac:dyDescent="0.25">
      <c r="A74" s="1059"/>
      <c r="B74" s="963"/>
      <c r="C74" s="963"/>
      <c r="D74" s="964"/>
      <c r="E74" s="964"/>
      <c r="F74" s="964"/>
      <c r="G74" s="971"/>
      <c r="H74" s="116" t="s">
        <v>1155</v>
      </c>
      <c r="I74" s="11" t="s">
        <v>39</v>
      </c>
      <c r="J74" s="964"/>
      <c r="K74" s="964"/>
      <c r="L74" s="964"/>
      <c r="M74" s="963"/>
      <c r="N74" s="963"/>
      <c r="O74" s="963"/>
      <c r="P74" s="963"/>
      <c r="Q74" s="964"/>
      <c r="R74" s="964"/>
      <c r="S74" s="12"/>
    </row>
    <row r="75" spans="1:19" s="13" customFormat="1" ht="58.5" customHeight="1" x14ac:dyDescent="0.25">
      <c r="A75" s="958">
        <v>26</v>
      </c>
      <c r="B75" s="963" t="s">
        <v>127</v>
      </c>
      <c r="C75" s="963">
        <v>2.2999999999999998</v>
      </c>
      <c r="D75" s="964">
        <v>10</v>
      </c>
      <c r="E75" s="1077" t="s">
        <v>1883</v>
      </c>
      <c r="F75" s="1077" t="s">
        <v>1884</v>
      </c>
      <c r="G75" s="978" t="s">
        <v>1885</v>
      </c>
      <c r="H75" s="116" t="s">
        <v>1827</v>
      </c>
      <c r="I75" s="11" t="s">
        <v>39</v>
      </c>
      <c r="J75" s="975" t="s">
        <v>1886</v>
      </c>
      <c r="K75" s="1078" t="s">
        <v>127</v>
      </c>
      <c r="L75" s="980"/>
      <c r="M75" s="981">
        <f>39114+50000</f>
        <v>89114</v>
      </c>
      <c r="N75" s="981"/>
      <c r="O75" s="981">
        <v>39114</v>
      </c>
      <c r="P75" s="981"/>
      <c r="Q75" s="964" t="s">
        <v>1887</v>
      </c>
      <c r="R75" s="964" t="s">
        <v>1888</v>
      </c>
      <c r="S75" s="12"/>
    </row>
    <row r="76" spans="1:19" s="13" customFormat="1" ht="42" customHeight="1" x14ac:dyDescent="0.25">
      <c r="A76" s="959"/>
      <c r="B76" s="963"/>
      <c r="C76" s="963"/>
      <c r="D76" s="964"/>
      <c r="E76" s="1077"/>
      <c r="F76" s="1077"/>
      <c r="G76" s="995"/>
      <c r="H76" s="123" t="s">
        <v>1889</v>
      </c>
      <c r="I76" s="53" t="s">
        <v>39</v>
      </c>
      <c r="J76" s="975"/>
      <c r="K76" s="1078"/>
      <c r="L76" s="980"/>
      <c r="M76" s="981"/>
      <c r="N76" s="981"/>
      <c r="O76" s="981"/>
      <c r="P76" s="981"/>
      <c r="Q76" s="964"/>
      <c r="R76" s="964"/>
      <c r="S76" s="12"/>
    </row>
    <row r="77" spans="1:19" s="13" customFormat="1" ht="78.75" customHeight="1" x14ac:dyDescent="0.25">
      <c r="A77" s="959"/>
      <c r="B77" s="963"/>
      <c r="C77" s="963"/>
      <c r="D77" s="964"/>
      <c r="E77" s="1077"/>
      <c r="F77" s="1077"/>
      <c r="G77" s="995"/>
      <c r="H77" s="119" t="s">
        <v>1890</v>
      </c>
      <c r="I77" s="120">
        <v>10</v>
      </c>
      <c r="J77" s="975"/>
      <c r="K77" s="1078"/>
      <c r="L77" s="980"/>
      <c r="M77" s="981"/>
      <c r="N77" s="981"/>
      <c r="O77" s="981"/>
      <c r="P77" s="981"/>
      <c r="Q77" s="964"/>
      <c r="R77" s="964"/>
      <c r="S77" s="12"/>
    </row>
    <row r="78" spans="1:19" s="13" customFormat="1" ht="33" customHeight="1" x14ac:dyDescent="0.25">
      <c r="A78" s="1009"/>
      <c r="B78" s="986"/>
      <c r="C78" s="986"/>
      <c r="D78" s="988"/>
      <c r="E78" s="1101"/>
      <c r="F78" s="1101"/>
      <c r="G78" s="1169"/>
      <c r="H78" s="116" t="s">
        <v>1740</v>
      </c>
      <c r="I78" s="11" t="s">
        <v>1296</v>
      </c>
      <c r="J78" s="988"/>
      <c r="K78" s="1101"/>
      <c r="L78" s="988"/>
      <c r="M78" s="986"/>
      <c r="N78" s="986"/>
      <c r="O78" s="986"/>
      <c r="P78" s="986"/>
      <c r="Q78" s="964"/>
      <c r="R78" s="964"/>
      <c r="S78" s="12"/>
    </row>
    <row r="79" spans="1:19" s="13" customFormat="1" ht="29.25" customHeight="1" x14ac:dyDescent="0.25">
      <c r="A79" s="1123"/>
      <c r="B79" s="986"/>
      <c r="C79" s="986"/>
      <c r="D79" s="988"/>
      <c r="E79" s="1101"/>
      <c r="F79" s="1101"/>
      <c r="G79" s="1001"/>
      <c r="H79" s="116" t="s">
        <v>1891</v>
      </c>
      <c r="I79" s="53" t="s">
        <v>1892</v>
      </c>
      <c r="J79" s="988"/>
      <c r="K79" s="1101"/>
      <c r="L79" s="988"/>
      <c r="M79" s="986"/>
      <c r="N79" s="986"/>
      <c r="O79" s="986"/>
      <c r="P79" s="986"/>
      <c r="Q79" s="988"/>
      <c r="R79" s="988"/>
      <c r="S79" s="12"/>
    </row>
    <row r="80" spans="1:19" s="13" customFormat="1" ht="123.75" customHeight="1" x14ac:dyDescent="0.25">
      <c r="A80" s="113">
        <v>27</v>
      </c>
      <c r="B80" s="113" t="s">
        <v>89</v>
      </c>
      <c r="C80" s="128">
        <v>3</v>
      </c>
      <c r="D80" s="118">
        <v>10</v>
      </c>
      <c r="E80" s="118" t="s">
        <v>1893</v>
      </c>
      <c r="F80" s="211" t="s">
        <v>1894</v>
      </c>
      <c r="G80" s="118" t="s">
        <v>1895</v>
      </c>
      <c r="H80" s="116" t="s">
        <v>1827</v>
      </c>
      <c r="I80" s="11" t="s">
        <v>39</v>
      </c>
      <c r="J80" s="118" t="s">
        <v>1896</v>
      </c>
      <c r="K80" s="212" t="s">
        <v>73</v>
      </c>
      <c r="L80" s="151"/>
      <c r="M80" s="117">
        <f>6484.95+2632.68</f>
        <v>9117.6299999999992</v>
      </c>
      <c r="N80" s="117"/>
      <c r="O80" s="117">
        <v>6484.95</v>
      </c>
      <c r="P80" s="117"/>
      <c r="Q80" s="118" t="s">
        <v>1897</v>
      </c>
      <c r="R80" s="118" t="s">
        <v>1898</v>
      </c>
      <c r="S80" s="12"/>
    </row>
    <row r="81" spans="1:19" s="13" customFormat="1" ht="60.75" customHeight="1" x14ac:dyDescent="0.25">
      <c r="A81" s="958">
        <v>28</v>
      </c>
      <c r="B81" s="963" t="s">
        <v>101</v>
      </c>
      <c r="C81" s="963">
        <v>2</v>
      </c>
      <c r="D81" s="964">
        <v>10</v>
      </c>
      <c r="E81" s="964" t="s">
        <v>1899</v>
      </c>
      <c r="F81" s="964" t="s">
        <v>1900</v>
      </c>
      <c r="G81" s="969" t="s">
        <v>1901</v>
      </c>
      <c r="H81" s="116" t="s">
        <v>1827</v>
      </c>
      <c r="I81" s="11" t="s">
        <v>39</v>
      </c>
      <c r="J81" s="964" t="s">
        <v>1902</v>
      </c>
      <c r="K81" s="980" t="s">
        <v>52</v>
      </c>
      <c r="L81" s="980"/>
      <c r="M81" s="981">
        <f>10076.5+3056.2</f>
        <v>13132.7</v>
      </c>
      <c r="N81" s="981"/>
      <c r="O81" s="981">
        <v>10063.200000000001</v>
      </c>
      <c r="P81" s="981"/>
      <c r="Q81" s="964" t="s">
        <v>1812</v>
      </c>
      <c r="R81" s="964" t="s">
        <v>1813</v>
      </c>
      <c r="S81" s="12"/>
    </row>
    <row r="82" spans="1:19" s="13" customFormat="1" ht="15" customHeight="1" x14ac:dyDescent="0.25">
      <c r="A82" s="959"/>
      <c r="B82" s="963"/>
      <c r="C82" s="963"/>
      <c r="D82" s="964"/>
      <c r="E82" s="964"/>
      <c r="F82" s="964"/>
      <c r="G82" s="970"/>
      <c r="H82" s="116" t="s">
        <v>1740</v>
      </c>
      <c r="I82" s="11" t="s">
        <v>449</v>
      </c>
      <c r="J82" s="964"/>
      <c r="K82" s="980"/>
      <c r="L82" s="980"/>
      <c r="M82" s="981"/>
      <c r="N82" s="981"/>
      <c r="O82" s="981"/>
      <c r="P82" s="981"/>
      <c r="Q82" s="964"/>
      <c r="R82" s="964"/>
      <c r="S82" s="12"/>
    </row>
    <row r="83" spans="1:19" s="13" customFormat="1" ht="14.25" customHeight="1" x14ac:dyDescent="0.25">
      <c r="A83" s="959"/>
      <c r="B83" s="963"/>
      <c r="C83" s="963"/>
      <c r="D83" s="964"/>
      <c r="E83" s="964"/>
      <c r="F83" s="964"/>
      <c r="G83" s="970"/>
      <c r="H83" s="116" t="s">
        <v>1785</v>
      </c>
      <c r="I83" s="11" t="s">
        <v>1784</v>
      </c>
      <c r="J83" s="964"/>
      <c r="K83" s="980"/>
      <c r="L83" s="980"/>
      <c r="M83" s="981"/>
      <c r="N83" s="981"/>
      <c r="O83" s="981"/>
      <c r="P83" s="981"/>
      <c r="Q83" s="964"/>
      <c r="R83" s="964"/>
      <c r="S83" s="12"/>
    </row>
    <row r="84" spans="1:19" s="13" customFormat="1" ht="14.25" customHeight="1" x14ac:dyDescent="0.25">
      <c r="A84" s="959"/>
      <c r="B84" s="963"/>
      <c r="C84" s="963"/>
      <c r="D84" s="964"/>
      <c r="E84" s="964"/>
      <c r="F84" s="964"/>
      <c r="G84" s="970"/>
      <c r="H84" s="116" t="s">
        <v>1903</v>
      </c>
      <c r="I84" s="11" t="s">
        <v>1296</v>
      </c>
      <c r="J84" s="964"/>
      <c r="K84" s="980"/>
      <c r="L84" s="980"/>
      <c r="M84" s="981"/>
      <c r="N84" s="981"/>
      <c r="O84" s="981"/>
      <c r="P84" s="981"/>
      <c r="Q84" s="964"/>
      <c r="R84" s="964"/>
      <c r="S84" s="12"/>
    </row>
    <row r="85" spans="1:19" s="13" customFormat="1" ht="16.5" customHeight="1" x14ac:dyDescent="0.25">
      <c r="A85" s="959"/>
      <c r="B85" s="963"/>
      <c r="C85" s="963"/>
      <c r="D85" s="964"/>
      <c r="E85" s="964"/>
      <c r="F85" s="964"/>
      <c r="G85" s="970"/>
      <c r="H85" s="116" t="s">
        <v>1904</v>
      </c>
      <c r="I85" s="11" t="s">
        <v>210</v>
      </c>
      <c r="J85" s="964"/>
      <c r="K85" s="964"/>
      <c r="L85" s="964"/>
      <c r="M85" s="963"/>
      <c r="N85" s="963"/>
      <c r="O85" s="963"/>
      <c r="P85" s="963"/>
      <c r="Q85" s="964"/>
      <c r="R85" s="964"/>
      <c r="S85" s="12"/>
    </row>
    <row r="86" spans="1:19" s="13" customFormat="1" ht="16.5" customHeight="1" x14ac:dyDescent="0.25">
      <c r="A86" s="959"/>
      <c r="B86" s="963"/>
      <c r="C86" s="963"/>
      <c r="D86" s="964"/>
      <c r="E86" s="964"/>
      <c r="F86" s="964"/>
      <c r="G86" s="970"/>
      <c r="H86" s="116" t="s">
        <v>1404</v>
      </c>
      <c r="I86" s="11" t="s">
        <v>39</v>
      </c>
      <c r="J86" s="964"/>
      <c r="K86" s="964"/>
      <c r="L86" s="964"/>
      <c r="M86" s="963"/>
      <c r="N86" s="963"/>
      <c r="O86" s="963"/>
      <c r="P86" s="963"/>
      <c r="Q86" s="964"/>
      <c r="R86" s="964"/>
      <c r="S86" s="12"/>
    </row>
    <row r="87" spans="1:19" s="13" customFormat="1" ht="29.25" customHeight="1" x14ac:dyDescent="0.25">
      <c r="A87" s="1059"/>
      <c r="B87" s="963"/>
      <c r="C87" s="963"/>
      <c r="D87" s="964"/>
      <c r="E87" s="964"/>
      <c r="F87" s="964"/>
      <c r="G87" s="971"/>
      <c r="H87" s="116" t="s">
        <v>1405</v>
      </c>
      <c r="I87" s="11" t="s">
        <v>1905</v>
      </c>
      <c r="J87" s="964"/>
      <c r="K87" s="964"/>
      <c r="L87" s="964"/>
      <c r="M87" s="963"/>
      <c r="N87" s="963"/>
      <c r="O87" s="963"/>
      <c r="P87" s="963"/>
      <c r="Q87" s="964"/>
      <c r="R87" s="964"/>
      <c r="S87" s="12"/>
    </row>
    <row r="88" spans="1:19" s="13" customFormat="1" ht="64.5" customHeight="1" x14ac:dyDescent="0.25">
      <c r="A88" s="958">
        <v>29</v>
      </c>
      <c r="B88" s="963" t="s">
        <v>127</v>
      </c>
      <c r="C88" s="963">
        <v>3</v>
      </c>
      <c r="D88" s="964">
        <v>10</v>
      </c>
      <c r="E88" s="964" t="s">
        <v>1906</v>
      </c>
      <c r="F88" s="1077" t="s">
        <v>1907</v>
      </c>
      <c r="G88" s="969" t="s">
        <v>1908</v>
      </c>
      <c r="H88" s="116" t="s">
        <v>1827</v>
      </c>
      <c r="I88" s="11" t="s">
        <v>39</v>
      </c>
      <c r="J88" s="964" t="s">
        <v>1909</v>
      </c>
      <c r="K88" s="1102" t="s">
        <v>379</v>
      </c>
      <c r="L88" s="980"/>
      <c r="M88" s="981">
        <f>16405.8+2274</f>
        <v>18679.8</v>
      </c>
      <c r="N88" s="981"/>
      <c r="O88" s="981">
        <v>16405.8</v>
      </c>
      <c r="P88" s="981"/>
      <c r="Q88" s="964" t="s">
        <v>1812</v>
      </c>
      <c r="R88" s="964" t="s">
        <v>1813</v>
      </c>
      <c r="S88" s="12"/>
    </row>
    <row r="89" spans="1:19" s="13" customFormat="1" ht="15" customHeight="1" x14ac:dyDescent="0.25">
      <c r="A89" s="959"/>
      <c r="B89" s="963"/>
      <c r="C89" s="963"/>
      <c r="D89" s="964"/>
      <c r="E89" s="964"/>
      <c r="F89" s="1077"/>
      <c r="G89" s="970"/>
      <c r="H89" s="116" t="s">
        <v>1903</v>
      </c>
      <c r="I89" s="11" t="s">
        <v>1910</v>
      </c>
      <c r="J89" s="964"/>
      <c r="K89" s="1078"/>
      <c r="L89" s="980"/>
      <c r="M89" s="981"/>
      <c r="N89" s="981"/>
      <c r="O89" s="981"/>
      <c r="P89" s="981"/>
      <c r="Q89" s="964"/>
      <c r="R89" s="964"/>
      <c r="S89" s="12"/>
    </row>
    <row r="90" spans="1:19" s="13" customFormat="1" ht="77.25" customHeight="1" x14ac:dyDescent="0.25">
      <c r="A90" s="959"/>
      <c r="B90" s="963"/>
      <c r="C90" s="963"/>
      <c r="D90" s="964"/>
      <c r="E90" s="964"/>
      <c r="F90" s="1077"/>
      <c r="G90" s="970"/>
      <c r="H90" s="116" t="s">
        <v>1911</v>
      </c>
      <c r="I90" s="11" t="s">
        <v>449</v>
      </c>
      <c r="J90" s="964"/>
      <c r="K90" s="1078"/>
      <c r="L90" s="980"/>
      <c r="M90" s="981"/>
      <c r="N90" s="981"/>
      <c r="O90" s="981"/>
      <c r="P90" s="981"/>
      <c r="Q90" s="964"/>
      <c r="R90" s="964"/>
      <c r="S90" s="12"/>
    </row>
    <row r="91" spans="1:19" s="13" customFormat="1" ht="57.75" customHeight="1" x14ac:dyDescent="0.25">
      <c r="A91" s="958">
        <v>30</v>
      </c>
      <c r="B91" s="963" t="s">
        <v>127</v>
      </c>
      <c r="C91" s="963">
        <v>3</v>
      </c>
      <c r="D91" s="964">
        <v>10</v>
      </c>
      <c r="E91" s="964" t="s">
        <v>1912</v>
      </c>
      <c r="F91" s="1077" t="s">
        <v>1913</v>
      </c>
      <c r="G91" s="969" t="s">
        <v>1914</v>
      </c>
      <c r="H91" s="119" t="s">
        <v>1915</v>
      </c>
      <c r="I91" s="53" t="s">
        <v>1916</v>
      </c>
      <c r="J91" s="964" t="s">
        <v>1917</v>
      </c>
      <c r="K91" s="1078" t="s">
        <v>161</v>
      </c>
      <c r="L91" s="980"/>
      <c r="M91" s="981">
        <f>29400+22915</f>
        <v>52315</v>
      </c>
      <c r="N91" s="981"/>
      <c r="O91" s="981">
        <v>29400</v>
      </c>
      <c r="P91" s="981"/>
      <c r="Q91" s="964" t="s">
        <v>1918</v>
      </c>
      <c r="R91" s="964" t="s">
        <v>1919</v>
      </c>
      <c r="S91" s="12"/>
    </row>
    <row r="92" spans="1:19" s="13" customFormat="1" ht="45" customHeight="1" x14ac:dyDescent="0.25">
      <c r="A92" s="959"/>
      <c r="B92" s="963"/>
      <c r="C92" s="963"/>
      <c r="D92" s="964"/>
      <c r="E92" s="964"/>
      <c r="F92" s="1077"/>
      <c r="G92" s="970"/>
      <c r="H92" s="119" t="s">
        <v>1920</v>
      </c>
      <c r="I92" s="53" t="s">
        <v>39</v>
      </c>
      <c r="J92" s="964"/>
      <c r="K92" s="1078"/>
      <c r="L92" s="980"/>
      <c r="M92" s="981"/>
      <c r="N92" s="981"/>
      <c r="O92" s="981"/>
      <c r="P92" s="981"/>
      <c r="Q92" s="964"/>
      <c r="R92" s="964"/>
      <c r="S92" s="12"/>
    </row>
    <row r="93" spans="1:19" s="13" customFormat="1" ht="27.75" customHeight="1" x14ac:dyDescent="0.25">
      <c r="A93" s="959"/>
      <c r="B93" s="963"/>
      <c r="C93" s="963"/>
      <c r="D93" s="964"/>
      <c r="E93" s="964"/>
      <c r="F93" s="1077"/>
      <c r="G93" s="970"/>
      <c r="H93" s="116" t="s">
        <v>1740</v>
      </c>
      <c r="I93" s="11" t="s">
        <v>210</v>
      </c>
      <c r="J93" s="964"/>
      <c r="K93" s="1078"/>
      <c r="L93" s="980"/>
      <c r="M93" s="981"/>
      <c r="N93" s="981"/>
      <c r="O93" s="981"/>
      <c r="P93" s="981"/>
      <c r="Q93" s="964"/>
      <c r="R93" s="964"/>
      <c r="S93" s="12"/>
    </row>
    <row r="94" spans="1:19" s="13" customFormat="1" ht="39.75" customHeight="1" x14ac:dyDescent="0.25">
      <c r="A94" s="1009"/>
      <c r="B94" s="986"/>
      <c r="C94" s="986"/>
      <c r="D94" s="988"/>
      <c r="E94" s="988"/>
      <c r="F94" s="1101"/>
      <c r="G94" s="1169"/>
      <c r="H94" s="116" t="s">
        <v>1921</v>
      </c>
      <c r="I94" s="11" t="s">
        <v>39</v>
      </c>
      <c r="J94" s="988"/>
      <c r="K94" s="1101"/>
      <c r="L94" s="988"/>
      <c r="M94" s="986"/>
      <c r="N94" s="986"/>
      <c r="O94" s="986"/>
      <c r="P94" s="986"/>
      <c r="Q94" s="964"/>
      <c r="R94" s="964"/>
      <c r="S94" s="12"/>
    </row>
    <row r="95" spans="1:19" s="13" customFormat="1" ht="31.5" customHeight="1" x14ac:dyDescent="0.25">
      <c r="A95" s="963">
        <v>31</v>
      </c>
      <c r="B95" s="963" t="s">
        <v>68</v>
      </c>
      <c r="C95" s="963">
        <v>5</v>
      </c>
      <c r="D95" s="964">
        <v>11</v>
      </c>
      <c r="E95" s="964" t="s">
        <v>1922</v>
      </c>
      <c r="F95" s="964" t="s">
        <v>1923</v>
      </c>
      <c r="G95" s="964" t="s">
        <v>1924</v>
      </c>
      <c r="H95" s="116" t="s">
        <v>1827</v>
      </c>
      <c r="I95" s="11" t="s">
        <v>39</v>
      </c>
      <c r="J95" s="964" t="s">
        <v>1925</v>
      </c>
      <c r="K95" s="980" t="s">
        <v>124</v>
      </c>
      <c r="L95" s="980"/>
      <c r="M95" s="981">
        <f>59487.02+16000</f>
        <v>75487.01999999999</v>
      </c>
      <c r="N95" s="981"/>
      <c r="O95" s="981">
        <v>59487.01</v>
      </c>
      <c r="P95" s="981"/>
      <c r="Q95" s="964" t="s">
        <v>1926</v>
      </c>
      <c r="R95" s="964" t="s">
        <v>1927</v>
      </c>
      <c r="S95" s="12"/>
    </row>
    <row r="96" spans="1:19" s="13" customFormat="1" ht="43.5" customHeight="1" x14ac:dyDescent="0.25">
      <c r="A96" s="963"/>
      <c r="B96" s="963"/>
      <c r="C96" s="963"/>
      <c r="D96" s="964"/>
      <c r="E96" s="964"/>
      <c r="F96" s="964"/>
      <c r="G96" s="964"/>
      <c r="H96" s="116" t="s">
        <v>1880</v>
      </c>
      <c r="I96" s="11" t="s">
        <v>39</v>
      </c>
      <c r="J96" s="964"/>
      <c r="K96" s="980"/>
      <c r="L96" s="980"/>
      <c r="M96" s="981"/>
      <c r="N96" s="981"/>
      <c r="O96" s="981"/>
      <c r="P96" s="981"/>
      <c r="Q96" s="964"/>
      <c r="R96" s="964"/>
      <c r="S96" s="12"/>
    </row>
    <row r="97" spans="1:19" s="13" customFormat="1" ht="14.25" customHeight="1" x14ac:dyDescent="0.25">
      <c r="A97" s="963"/>
      <c r="B97" s="963"/>
      <c r="C97" s="963"/>
      <c r="D97" s="964"/>
      <c r="E97" s="964"/>
      <c r="F97" s="964"/>
      <c r="G97" s="964"/>
      <c r="H97" s="116" t="s">
        <v>1785</v>
      </c>
      <c r="I97" s="11" t="s">
        <v>1928</v>
      </c>
      <c r="J97" s="964"/>
      <c r="K97" s="980"/>
      <c r="L97" s="980"/>
      <c r="M97" s="981"/>
      <c r="N97" s="981"/>
      <c r="O97" s="981"/>
      <c r="P97" s="981"/>
      <c r="Q97" s="964"/>
      <c r="R97" s="964"/>
      <c r="S97" s="12"/>
    </row>
    <row r="98" spans="1:19" s="13" customFormat="1" ht="12.75" customHeight="1" x14ac:dyDescent="0.25">
      <c r="A98" s="963"/>
      <c r="B98" s="963"/>
      <c r="C98" s="963"/>
      <c r="D98" s="964"/>
      <c r="E98" s="964"/>
      <c r="F98" s="964"/>
      <c r="G98" s="964"/>
      <c r="H98" s="116" t="s">
        <v>1740</v>
      </c>
      <c r="I98" s="11" t="s">
        <v>1928</v>
      </c>
      <c r="J98" s="964"/>
      <c r="K98" s="980"/>
      <c r="L98" s="980"/>
      <c r="M98" s="981"/>
      <c r="N98" s="981"/>
      <c r="O98" s="981"/>
      <c r="P98" s="981"/>
      <c r="Q98" s="964"/>
      <c r="R98" s="964"/>
      <c r="S98" s="12"/>
    </row>
    <row r="99" spans="1:19" s="13" customFormat="1" ht="14.25" customHeight="1" x14ac:dyDescent="0.25">
      <c r="A99" s="963"/>
      <c r="B99" s="963"/>
      <c r="C99" s="963"/>
      <c r="D99" s="964"/>
      <c r="E99" s="964"/>
      <c r="F99" s="964"/>
      <c r="G99" s="964"/>
      <c r="H99" s="116" t="s">
        <v>1786</v>
      </c>
      <c r="I99" s="11" t="s">
        <v>159</v>
      </c>
      <c r="J99" s="964"/>
      <c r="K99" s="980"/>
      <c r="L99" s="980"/>
      <c r="M99" s="981"/>
      <c r="N99" s="981"/>
      <c r="O99" s="981"/>
      <c r="P99" s="981"/>
      <c r="Q99" s="964"/>
      <c r="R99" s="964"/>
      <c r="S99" s="12"/>
    </row>
    <row r="100" spans="1:19" s="13" customFormat="1" ht="16.5" customHeight="1" x14ac:dyDescent="0.25">
      <c r="A100" s="963"/>
      <c r="B100" s="963"/>
      <c r="C100" s="963"/>
      <c r="D100" s="964"/>
      <c r="E100" s="964"/>
      <c r="F100" s="964"/>
      <c r="G100" s="964"/>
      <c r="H100" s="116" t="s">
        <v>1929</v>
      </c>
      <c r="I100" s="11" t="s">
        <v>1930</v>
      </c>
      <c r="J100" s="964"/>
      <c r="K100" s="964"/>
      <c r="L100" s="964"/>
      <c r="M100" s="963"/>
      <c r="N100" s="963"/>
      <c r="O100" s="963"/>
      <c r="P100" s="963"/>
      <c r="Q100" s="964"/>
      <c r="R100" s="964"/>
      <c r="S100" s="12"/>
    </row>
    <row r="101" spans="1:19" s="13" customFormat="1" x14ac:dyDescent="0.25">
      <c r="A101" s="963"/>
      <c r="B101" s="963"/>
      <c r="C101" s="963"/>
      <c r="D101" s="964"/>
      <c r="E101" s="964"/>
      <c r="F101" s="964"/>
      <c r="G101" s="964"/>
      <c r="H101" s="116" t="s">
        <v>1931</v>
      </c>
      <c r="I101" s="11" t="s">
        <v>39</v>
      </c>
      <c r="J101" s="964"/>
      <c r="K101" s="964"/>
      <c r="L101" s="964"/>
      <c r="M101" s="963"/>
      <c r="N101" s="963"/>
      <c r="O101" s="963"/>
      <c r="P101" s="963"/>
      <c r="Q101" s="964"/>
      <c r="R101" s="964"/>
      <c r="S101" s="12"/>
    </row>
    <row r="102" spans="1:19" s="13" customFormat="1" ht="35.25" customHeight="1" x14ac:dyDescent="0.25">
      <c r="A102" s="963"/>
      <c r="B102" s="963"/>
      <c r="C102" s="963"/>
      <c r="D102" s="964"/>
      <c r="E102" s="964"/>
      <c r="F102" s="964"/>
      <c r="G102" s="964"/>
      <c r="H102" s="116" t="s">
        <v>1932</v>
      </c>
      <c r="I102" s="11" t="s">
        <v>1933</v>
      </c>
      <c r="J102" s="964"/>
      <c r="K102" s="964"/>
      <c r="L102" s="964"/>
      <c r="M102" s="963"/>
      <c r="N102" s="963"/>
      <c r="O102" s="963"/>
      <c r="P102" s="963"/>
      <c r="Q102" s="964"/>
      <c r="R102" s="964"/>
      <c r="S102" s="12"/>
    </row>
    <row r="103" spans="1:19" s="13" customFormat="1" ht="19.5" customHeight="1" x14ac:dyDescent="0.25">
      <c r="A103" s="963"/>
      <c r="B103" s="963"/>
      <c r="C103" s="963"/>
      <c r="D103" s="964"/>
      <c r="E103" s="964"/>
      <c r="F103" s="964"/>
      <c r="G103" s="964"/>
      <c r="H103" s="116" t="s">
        <v>1934</v>
      </c>
      <c r="I103" s="11" t="s">
        <v>1235</v>
      </c>
      <c r="J103" s="964"/>
      <c r="K103" s="964"/>
      <c r="L103" s="964"/>
      <c r="M103" s="963"/>
      <c r="N103" s="963"/>
      <c r="O103" s="963"/>
      <c r="P103" s="963"/>
      <c r="Q103" s="964"/>
      <c r="R103" s="964"/>
      <c r="S103" s="12"/>
    </row>
    <row r="104" spans="1:19" s="13" customFormat="1" ht="55.5" customHeight="1" x14ac:dyDescent="0.25">
      <c r="A104" s="958">
        <v>32</v>
      </c>
      <c r="B104" s="963" t="s">
        <v>68</v>
      </c>
      <c r="C104" s="963">
        <v>5</v>
      </c>
      <c r="D104" s="964">
        <v>11</v>
      </c>
      <c r="E104" s="964" t="s">
        <v>1935</v>
      </c>
      <c r="F104" s="964" t="s">
        <v>1936</v>
      </c>
      <c r="G104" s="969" t="s">
        <v>1801</v>
      </c>
      <c r="H104" s="116" t="s">
        <v>1173</v>
      </c>
      <c r="I104" s="11" t="s">
        <v>39</v>
      </c>
      <c r="J104" s="964" t="s">
        <v>1937</v>
      </c>
      <c r="K104" s="1078" t="s">
        <v>81</v>
      </c>
      <c r="L104" s="980"/>
      <c r="M104" s="981">
        <f>9840+1053.3</f>
        <v>10893.3</v>
      </c>
      <c r="N104" s="981"/>
      <c r="O104" s="981">
        <v>9840</v>
      </c>
      <c r="P104" s="981"/>
      <c r="Q104" s="964" t="s">
        <v>1812</v>
      </c>
      <c r="R104" s="964" t="s">
        <v>1813</v>
      </c>
      <c r="S104" s="12"/>
    </row>
    <row r="105" spans="1:19" s="13" customFormat="1" ht="75.75" customHeight="1" x14ac:dyDescent="0.25">
      <c r="A105" s="959"/>
      <c r="B105" s="963"/>
      <c r="C105" s="963"/>
      <c r="D105" s="964"/>
      <c r="E105" s="964"/>
      <c r="F105" s="964"/>
      <c r="G105" s="970"/>
      <c r="H105" s="116" t="s">
        <v>1805</v>
      </c>
      <c r="I105" s="11" t="s">
        <v>1938</v>
      </c>
      <c r="J105" s="964"/>
      <c r="K105" s="1078"/>
      <c r="L105" s="980"/>
      <c r="M105" s="981"/>
      <c r="N105" s="981"/>
      <c r="O105" s="981"/>
      <c r="P105" s="981"/>
      <c r="Q105" s="964"/>
      <c r="R105" s="964"/>
      <c r="S105" s="12"/>
    </row>
    <row r="106" spans="1:19" s="13" customFormat="1" ht="34.5" customHeight="1" x14ac:dyDescent="0.25">
      <c r="A106" s="963">
        <v>33</v>
      </c>
      <c r="B106" s="963" t="s">
        <v>101</v>
      </c>
      <c r="C106" s="963">
        <v>5</v>
      </c>
      <c r="D106" s="964">
        <v>11</v>
      </c>
      <c r="E106" s="964" t="s">
        <v>1939</v>
      </c>
      <c r="F106" s="964" t="s">
        <v>1940</v>
      </c>
      <c r="G106" s="964" t="s">
        <v>186</v>
      </c>
      <c r="H106" s="116" t="s">
        <v>1941</v>
      </c>
      <c r="I106" s="11" t="s">
        <v>39</v>
      </c>
      <c r="J106" s="964" t="s">
        <v>1942</v>
      </c>
      <c r="K106" s="980" t="s">
        <v>52</v>
      </c>
      <c r="L106" s="980"/>
      <c r="M106" s="981">
        <f>7561.96+5280.25</f>
        <v>12842.21</v>
      </c>
      <c r="N106" s="981"/>
      <c r="O106" s="981">
        <v>7333.38</v>
      </c>
      <c r="P106" s="981"/>
      <c r="Q106" s="964" t="s">
        <v>1812</v>
      </c>
      <c r="R106" s="964" t="s">
        <v>1813</v>
      </c>
      <c r="S106" s="12"/>
    </row>
    <row r="107" spans="1:19" s="13" customFormat="1" ht="74.25" customHeight="1" x14ac:dyDescent="0.25">
      <c r="A107" s="963"/>
      <c r="B107" s="963"/>
      <c r="C107" s="963"/>
      <c r="D107" s="964"/>
      <c r="E107" s="964"/>
      <c r="F107" s="964"/>
      <c r="G107" s="964"/>
      <c r="H107" s="116" t="s">
        <v>1943</v>
      </c>
      <c r="I107" s="11" t="s">
        <v>1290</v>
      </c>
      <c r="J107" s="964"/>
      <c r="K107" s="980"/>
      <c r="L107" s="980"/>
      <c r="M107" s="981"/>
      <c r="N107" s="981"/>
      <c r="O107" s="981"/>
      <c r="P107" s="981"/>
      <c r="Q107" s="964"/>
      <c r="R107" s="964"/>
      <c r="S107" s="12"/>
    </row>
    <row r="108" spans="1:19" s="13" customFormat="1" ht="36.75" customHeight="1" x14ac:dyDescent="0.25">
      <c r="A108" s="963">
        <v>34</v>
      </c>
      <c r="B108" s="963" t="s">
        <v>68</v>
      </c>
      <c r="C108" s="963">
        <v>5</v>
      </c>
      <c r="D108" s="964">
        <v>11</v>
      </c>
      <c r="E108" s="964" t="s">
        <v>1944</v>
      </c>
      <c r="F108" s="964" t="s">
        <v>1945</v>
      </c>
      <c r="G108" s="964" t="s">
        <v>790</v>
      </c>
      <c r="H108" s="116" t="s">
        <v>1823</v>
      </c>
      <c r="I108" s="11" t="s">
        <v>1235</v>
      </c>
      <c r="J108" s="964" t="s">
        <v>1856</v>
      </c>
      <c r="K108" s="980" t="s">
        <v>52</v>
      </c>
      <c r="L108" s="980"/>
      <c r="M108" s="981">
        <f>14418.2+3566.5</f>
        <v>17984.7</v>
      </c>
      <c r="N108" s="981"/>
      <c r="O108" s="981">
        <v>14418.19</v>
      </c>
      <c r="P108" s="981"/>
      <c r="Q108" s="964" t="s">
        <v>1812</v>
      </c>
      <c r="R108" s="964" t="s">
        <v>1813</v>
      </c>
      <c r="S108" s="12"/>
    </row>
    <row r="109" spans="1:19" s="13" customFormat="1" ht="52.5" customHeight="1" x14ac:dyDescent="0.25">
      <c r="A109" s="963"/>
      <c r="B109" s="963"/>
      <c r="C109" s="963"/>
      <c r="D109" s="964"/>
      <c r="E109" s="964"/>
      <c r="F109" s="964"/>
      <c r="G109" s="964"/>
      <c r="H109" s="116" t="s">
        <v>1851</v>
      </c>
      <c r="I109" s="11" t="s">
        <v>1946</v>
      </c>
      <c r="J109" s="964"/>
      <c r="K109" s="980"/>
      <c r="L109" s="980"/>
      <c r="M109" s="981"/>
      <c r="N109" s="981"/>
      <c r="O109" s="981"/>
      <c r="P109" s="981"/>
      <c r="Q109" s="964"/>
      <c r="R109" s="964"/>
      <c r="S109" s="12"/>
    </row>
    <row r="110" spans="1:19" s="13" customFormat="1" ht="64.5" customHeight="1" x14ac:dyDescent="0.25">
      <c r="A110" s="958">
        <v>35</v>
      </c>
      <c r="B110" s="963" t="s">
        <v>68</v>
      </c>
      <c r="C110" s="963">
        <v>5</v>
      </c>
      <c r="D110" s="964">
        <v>11</v>
      </c>
      <c r="E110" s="964" t="s">
        <v>1947</v>
      </c>
      <c r="F110" s="964" t="s">
        <v>1948</v>
      </c>
      <c r="G110" s="969" t="s">
        <v>1949</v>
      </c>
      <c r="H110" s="116" t="s">
        <v>1827</v>
      </c>
      <c r="I110" s="11" t="s">
        <v>39</v>
      </c>
      <c r="J110" s="964" t="s">
        <v>1950</v>
      </c>
      <c r="K110" s="980" t="s">
        <v>52</v>
      </c>
      <c r="L110" s="980"/>
      <c r="M110" s="981">
        <f>24949.89+11710</f>
        <v>36659.89</v>
      </c>
      <c r="N110" s="981"/>
      <c r="O110" s="981">
        <v>24949.89</v>
      </c>
      <c r="P110" s="981"/>
      <c r="Q110" s="964" t="s">
        <v>1951</v>
      </c>
      <c r="R110" s="964" t="s">
        <v>1952</v>
      </c>
      <c r="S110" s="12"/>
    </row>
    <row r="111" spans="1:19" s="13" customFormat="1" ht="15" customHeight="1" x14ac:dyDescent="0.25">
      <c r="A111" s="959"/>
      <c r="B111" s="963"/>
      <c r="C111" s="963"/>
      <c r="D111" s="964"/>
      <c r="E111" s="964"/>
      <c r="F111" s="964"/>
      <c r="G111" s="970"/>
      <c r="H111" s="116" t="s">
        <v>1404</v>
      </c>
      <c r="I111" s="11" t="s">
        <v>1235</v>
      </c>
      <c r="J111" s="964"/>
      <c r="K111" s="980"/>
      <c r="L111" s="980"/>
      <c r="M111" s="981"/>
      <c r="N111" s="981"/>
      <c r="O111" s="981"/>
      <c r="P111" s="981"/>
      <c r="Q111" s="964"/>
      <c r="R111" s="964"/>
      <c r="S111" s="12"/>
    </row>
    <row r="112" spans="1:19" s="13" customFormat="1" ht="27.75" customHeight="1" x14ac:dyDescent="0.25">
      <c r="A112" s="959"/>
      <c r="B112" s="963"/>
      <c r="C112" s="963"/>
      <c r="D112" s="964"/>
      <c r="E112" s="964"/>
      <c r="F112" s="964"/>
      <c r="G112" s="970"/>
      <c r="H112" s="116" t="s">
        <v>1778</v>
      </c>
      <c r="I112" s="11" t="s">
        <v>1953</v>
      </c>
      <c r="J112" s="964"/>
      <c r="K112" s="980"/>
      <c r="L112" s="980"/>
      <c r="M112" s="981"/>
      <c r="N112" s="981"/>
      <c r="O112" s="981"/>
      <c r="P112" s="981"/>
      <c r="Q112" s="964"/>
      <c r="R112" s="964"/>
      <c r="S112" s="12"/>
    </row>
    <row r="113" spans="1:19" s="13" customFormat="1" ht="42" customHeight="1" x14ac:dyDescent="0.25">
      <c r="A113" s="963">
        <v>36</v>
      </c>
      <c r="B113" s="963" t="s">
        <v>68</v>
      </c>
      <c r="C113" s="963">
        <v>5</v>
      </c>
      <c r="D113" s="964">
        <v>11</v>
      </c>
      <c r="E113" s="964" t="s">
        <v>1954</v>
      </c>
      <c r="F113" s="964" t="s">
        <v>1955</v>
      </c>
      <c r="G113" s="964" t="s">
        <v>1956</v>
      </c>
      <c r="H113" s="116" t="s">
        <v>1827</v>
      </c>
      <c r="I113" s="11" t="s">
        <v>39</v>
      </c>
      <c r="J113" s="964" t="s">
        <v>1957</v>
      </c>
      <c r="K113" s="980" t="s">
        <v>52</v>
      </c>
      <c r="L113" s="980"/>
      <c r="M113" s="981">
        <v>11935.23</v>
      </c>
      <c r="N113" s="981"/>
      <c r="O113" s="981">
        <v>11698.88</v>
      </c>
      <c r="P113" s="981"/>
      <c r="Q113" s="964" t="s">
        <v>1958</v>
      </c>
      <c r="R113" s="964" t="s">
        <v>1959</v>
      </c>
      <c r="S113" s="12"/>
    </row>
    <row r="114" spans="1:19" s="13" customFormat="1" ht="15" customHeight="1" x14ac:dyDescent="0.25">
      <c r="A114" s="963"/>
      <c r="B114" s="963"/>
      <c r="C114" s="963"/>
      <c r="D114" s="964"/>
      <c r="E114" s="964"/>
      <c r="F114" s="964"/>
      <c r="G114" s="964"/>
      <c r="H114" s="116" t="s">
        <v>1404</v>
      </c>
      <c r="I114" s="11" t="s">
        <v>39</v>
      </c>
      <c r="J114" s="964"/>
      <c r="K114" s="980"/>
      <c r="L114" s="980"/>
      <c r="M114" s="981"/>
      <c r="N114" s="981"/>
      <c r="O114" s="981"/>
      <c r="P114" s="981"/>
      <c r="Q114" s="964"/>
      <c r="R114" s="964"/>
      <c r="S114" s="12"/>
    </row>
    <row r="115" spans="1:19" s="13" customFormat="1" ht="29.25" customHeight="1" x14ac:dyDescent="0.25">
      <c r="A115" s="963"/>
      <c r="B115" s="963"/>
      <c r="C115" s="963"/>
      <c r="D115" s="964"/>
      <c r="E115" s="964"/>
      <c r="F115" s="964"/>
      <c r="G115" s="964"/>
      <c r="H115" s="116" t="s">
        <v>1778</v>
      </c>
      <c r="I115" s="11" t="s">
        <v>159</v>
      </c>
      <c r="J115" s="964"/>
      <c r="K115" s="980"/>
      <c r="L115" s="980"/>
      <c r="M115" s="981"/>
      <c r="N115" s="981"/>
      <c r="O115" s="981"/>
      <c r="P115" s="981"/>
      <c r="Q115" s="964"/>
      <c r="R115" s="964"/>
      <c r="S115" s="12"/>
    </row>
    <row r="116" spans="1:19" s="13" customFormat="1" ht="16.5" customHeight="1" x14ac:dyDescent="0.25">
      <c r="A116" s="963"/>
      <c r="B116" s="963"/>
      <c r="C116" s="963"/>
      <c r="D116" s="964"/>
      <c r="E116" s="964"/>
      <c r="F116" s="964"/>
      <c r="G116" s="964"/>
      <c r="H116" s="116" t="s">
        <v>1740</v>
      </c>
      <c r="I116" s="11" t="s">
        <v>1674</v>
      </c>
      <c r="J116" s="964"/>
      <c r="K116" s="964"/>
      <c r="L116" s="964"/>
      <c r="M116" s="963"/>
      <c r="N116" s="963"/>
      <c r="O116" s="963"/>
      <c r="P116" s="963"/>
      <c r="Q116" s="964"/>
      <c r="R116" s="964"/>
      <c r="S116" s="12"/>
    </row>
    <row r="117" spans="1:19" s="13" customFormat="1" ht="78.75" customHeight="1" x14ac:dyDescent="0.25">
      <c r="A117" s="113">
        <v>37</v>
      </c>
      <c r="B117" s="121" t="s">
        <v>68</v>
      </c>
      <c r="C117" s="121">
        <v>5</v>
      </c>
      <c r="D117" s="116">
        <v>11</v>
      </c>
      <c r="E117" s="116" t="s">
        <v>1960</v>
      </c>
      <c r="F117" s="116" t="s">
        <v>1961</v>
      </c>
      <c r="G117" s="118" t="s">
        <v>1962</v>
      </c>
      <c r="H117" s="116" t="s">
        <v>1963</v>
      </c>
      <c r="I117" s="11" t="s">
        <v>39</v>
      </c>
      <c r="J117" s="116" t="s">
        <v>1964</v>
      </c>
      <c r="K117" s="126" t="s">
        <v>124</v>
      </c>
      <c r="L117" s="126"/>
      <c r="M117" s="115">
        <v>18000</v>
      </c>
      <c r="N117" s="115"/>
      <c r="O117" s="115">
        <v>18000</v>
      </c>
      <c r="P117" s="115"/>
      <c r="Q117" s="116" t="s">
        <v>1965</v>
      </c>
      <c r="R117" s="116" t="s">
        <v>1966</v>
      </c>
      <c r="S117" s="12"/>
    </row>
    <row r="118" spans="1:19" s="13" customFormat="1" ht="36.75" customHeight="1" x14ac:dyDescent="0.25">
      <c r="A118" s="958">
        <v>38</v>
      </c>
      <c r="B118" s="963" t="s">
        <v>68</v>
      </c>
      <c r="C118" s="963">
        <v>5</v>
      </c>
      <c r="D118" s="964">
        <v>11</v>
      </c>
      <c r="E118" s="964" t="s">
        <v>1967</v>
      </c>
      <c r="F118" s="964" t="s">
        <v>1968</v>
      </c>
      <c r="G118" s="969" t="s">
        <v>1843</v>
      </c>
      <c r="H118" s="116" t="s">
        <v>1173</v>
      </c>
      <c r="I118" s="11" t="s">
        <v>39</v>
      </c>
      <c r="J118" s="964" t="s">
        <v>1969</v>
      </c>
      <c r="K118" s="980" t="s">
        <v>52</v>
      </c>
      <c r="L118" s="980"/>
      <c r="M118" s="981">
        <f>24102+3000</f>
        <v>27102</v>
      </c>
      <c r="N118" s="981"/>
      <c r="O118" s="981">
        <v>24102</v>
      </c>
      <c r="P118" s="981"/>
      <c r="Q118" s="964" t="s">
        <v>1970</v>
      </c>
      <c r="R118" s="964" t="s">
        <v>1971</v>
      </c>
      <c r="S118" s="12"/>
    </row>
    <row r="119" spans="1:19" s="13" customFormat="1" ht="34.5" customHeight="1" x14ac:dyDescent="0.25">
      <c r="A119" s="959"/>
      <c r="B119" s="963"/>
      <c r="C119" s="963"/>
      <c r="D119" s="964"/>
      <c r="E119" s="964"/>
      <c r="F119" s="964"/>
      <c r="G119" s="970"/>
      <c r="H119" s="116" t="s">
        <v>1144</v>
      </c>
      <c r="I119" s="11" t="s">
        <v>1972</v>
      </c>
      <c r="J119" s="964"/>
      <c r="K119" s="980"/>
      <c r="L119" s="980"/>
      <c r="M119" s="981"/>
      <c r="N119" s="981"/>
      <c r="O119" s="981"/>
      <c r="P119" s="981"/>
      <c r="Q119" s="964"/>
      <c r="R119" s="964"/>
      <c r="S119" s="12"/>
    </row>
    <row r="120" spans="1:19" s="13" customFormat="1" ht="42.75" customHeight="1" x14ac:dyDescent="0.25">
      <c r="A120" s="958">
        <v>39</v>
      </c>
      <c r="B120" s="963" t="s">
        <v>101</v>
      </c>
      <c r="C120" s="963">
        <v>5</v>
      </c>
      <c r="D120" s="964">
        <v>11</v>
      </c>
      <c r="E120" s="964" t="s">
        <v>1973</v>
      </c>
      <c r="F120" s="964" t="s">
        <v>1974</v>
      </c>
      <c r="G120" s="969" t="s">
        <v>186</v>
      </c>
      <c r="H120" s="116" t="s">
        <v>1941</v>
      </c>
      <c r="I120" s="11" t="s">
        <v>39</v>
      </c>
      <c r="J120" s="964" t="s">
        <v>1975</v>
      </c>
      <c r="K120" s="980" t="s">
        <v>52</v>
      </c>
      <c r="L120" s="980"/>
      <c r="M120" s="981">
        <f>6555.96+876</f>
        <v>7431.96</v>
      </c>
      <c r="N120" s="981"/>
      <c r="O120" s="981">
        <v>6555.96</v>
      </c>
      <c r="P120" s="981"/>
      <c r="Q120" s="964" t="s">
        <v>1812</v>
      </c>
      <c r="R120" s="964" t="s">
        <v>1813</v>
      </c>
      <c r="S120" s="12"/>
    </row>
    <row r="121" spans="1:19" s="13" customFormat="1" ht="57.75" customHeight="1" x14ac:dyDescent="0.25">
      <c r="A121" s="959"/>
      <c r="B121" s="963"/>
      <c r="C121" s="963"/>
      <c r="D121" s="964"/>
      <c r="E121" s="964"/>
      <c r="F121" s="964"/>
      <c r="G121" s="970"/>
      <c r="H121" s="116" t="s">
        <v>1943</v>
      </c>
      <c r="I121" s="11" t="s">
        <v>1126</v>
      </c>
      <c r="J121" s="964"/>
      <c r="K121" s="980"/>
      <c r="L121" s="980"/>
      <c r="M121" s="981"/>
      <c r="N121" s="981"/>
      <c r="O121" s="981"/>
      <c r="P121" s="981"/>
      <c r="Q121" s="964"/>
      <c r="R121" s="964"/>
      <c r="S121" s="12"/>
    </row>
    <row r="122" spans="1:19" s="13" customFormat="1" ht="42.75" customHeight="1" x14ac:dyDescent="0.25">
      <c r="A122" s="958">
        <v>40</v>
      </c>
      <c r="B122" s="963" t="s">
        <v>101</v>
      </c>
      <c r="C122" s="963">
        <v>2</v>
      </c>
      <c r="D122" s="964">
        <v>12</v>
      </c>
      <c r="E122" s="964" t="s">
        <v>1976</v>
      </c>
      <c r="F122" s="964" t="s">
        <v>1977</v>
      </c>
      <c r="G122" s="969" t="s">
        <v>190</v>
      </c>
      <c r="H122" s="116" t="s">
        <v>1404</v>
      </c>
      <c r="I122" s="11" t="s">
        <v>39</v>
      </c>
      <c r="J122" s="964" t="s">
        <v>1978</v>
      </c>
      <c r="K122" s="980" t="s">
        <v>124</v>
      </c>
      <c r="L122" s="980"/>
      <c r="M122" s="981">
        <f>8912.02+1968</f>
        <v>10880.02</v>
      </c>
      <c r="N122" s="981"/>
      <c r="O122" s="981">
        <v>8912.02</v>
      </c>
      <c r="P122" s="981"/>
      <c r="Q122" s="964" t="s">
        <v>1812</v>
      </c>
      <c r="R122" s="964" t="s">
        <v>1813</v>
      </c>
      <c r="S122" s="12"/>
    </row>
    <row r="123" spans="1:19" s="13" customFormat="1" ht="52.5" customHeight="1" x14ac:dyDescent="0.25">
      <c r="A123" s="959"/>
      <c r="B123" s="963"/>
      <c r="C123" s="963"/>
      <c r="D123" s="964"/>
      <c r="E123" s="964"/>
      <c r="F123" s="964"/>
      <c r="G123" s="970"/>
      <c r="H123" s="116" t="s">
        <v>1979</v>
      </c>
      <c r="I123" s="11" t="s">
        <v>1980</v>
      </c>
      <c r="J123" s="964"/>
      <c r="K123" s="980"/>
      <c r="L123" s="980"/>
      <c r="M123" s="981"/>
      <c r="N123" s="981"/>
      <c r="O123" s="981"/>
      <c r="P123" s="981"/>
      <c r="Q123" s="964"/>
      <c r="R123" s="964"/>
      <c r="S123" s="12"/>
    </row>
    <row r="124" spans="1:19" s="13" customFormat="1" ht="43.5" customHeight="1" x14ac:dyDescent="0.25">
      <c r="A124" s="958">
        <v>41</v>
      </c>
      <c r="B124" s="963" t="s">
        <v>68</v>
      </c>
      <c r="C124" s="963">
        <v>1</v>
      </c>
      <c r="D124" s="964">
        <v>13</v>
      </c>
      <c r="E124" s="964" t="s">
        <v>1981</v>
      </c>
      <c r="F124" s="964" t="s">
        <v>1982</v>
      </c>
      <c r="G124" s="969" t="s">
        <v>1983</v>
      </c>
      <c r="H124" s="116" t="s">
        <v>1827</v>
      </c>
      <c r="I124" s="11" t="s">
        <v>39</v>
      </c>
      <c r="J124" s="964" t="s">
        <v>1984</v>
      </c>
      <c r="K124" s="980" t="s">
        <v>124</v>
      </c>
      <c r="L124" s="980"/>
      <c r="M124" s="981">
        <f>36008.51+5774.85</f>
        <v>41783.360000000001</v>
      </c>
      <c r="N124" s="981"/>
      <c r="O124" s="981">
        <v>36008.51</v>
      </c>
      <c r="P124" s="981"/>
      <c r="Q124" s="964" t="s">
        <v>1985</v>
      </c>
      <c r="R124" s="964" t="s">
        <v>1986</v>
      </c>
      <c r="S124" s="12"/>
    </row>
    <row r="125" spans="1:19" s="13" customFormat="1" ht="21.75" customHeight="1" x14ac:dyDescent="0.25">
      <c r="A125" s="959"/>
      <c r="B125" s="963"/>
      <c r="C125" s="963"/>
      <c r="D125" s="964"/>
      <c r="E125" s="964"/>
      <c r="F125" s="964"/>
      <c r="G125" s="970"/>
      <c r="H125" s="116" t="s">
        <v>1785</v>
      </c>
      <c r="I125" s="11" t="s">
        <v>1239</v>
      </c>
      <c r="J125" s="964"/>
      <c r="K125" s="980"/>
      <c r="L125" s="980"/>
      <c r="M125" s="981"/>
      <c r="N125" s="981"/>
      <c r="O125" s="981"/>
      <c r="P125" s="981"/>
      <c r="Q125" s="964"/>
      <c r="R125" s="964"/>
      <c r="S125" s="12"/>
    </row>
    <row r="126" spans="1:19" s="13" customFormat="1" ht="23.25" customHeight="1" x14ac:dyDescent="0.25">
      <c r="A126" s="959"/>
      <c r="B126" s="963"/>
      <c r="C126" s="963"/>
      <c r="D126" s="964"/>
      <c r="E126" s="964"/>
      <c r="F126" s="964"/>
      <c r="G126" s="970"/>
      <c r="H126" s="116" t="s">
        <v>1740</v>
      </c>
      <c r="I126" s="11" t="s">
        <v>449</v>
      </c>
      <c r="J126" s="964"/>
      <c r="K126" s="980"/>
      <c r="L126" s="980"/>
      <c r="M126" s="981"/>
      <c r="N126" s="981"/>
      <c r="O126" s="981"/>
      <c r="P126" s="981"/>
      <c r="Q126" s="964"/>
      <c r="R126" s="964"/>
      <c r="S126" s="12"/>
    </row>
    <row r="127" spans="1:19" s="13" customFormat="1" ht="31.5" customHeight="1" x14ac:dyDescent="0.25">
      <c r="A127" s="1091"/>
      <c r="B127" s="974"/>
      <c r="C127" s="974"/>
      <c r="D127" s="975"/>
      <c r="E127" s="975"/>
      <c r="F127" s="975"/>
      <c r="G127" s="995"/>
      <c r="H127" s="116" t="s">
        <v>1921</v>
      </c>
      <c r="I127" s="11" t="s">
        <v>46</v>
      </c>
      <c r="J127" s="975"/>
      <c r="K127" s="964"/>
      <c r="L127" s="975"/>
      <c r="M127" s="974"/>
      <c r="N127" s="974"/>
      <c r="O127" s="974"/>
      <c r="P127" s="974"/>
      <c r="Q127" s="964"/>
      <c r="R127" s="964"/>
      <c r="S127" s="12"/>
    </row>
    <row r="128" spans="1:19" s="13" customFormat="1" ht="59.25" customHeight="1" x14ac:dyDescent="0.25">
      <c r="A128" s="963">
        <v>42</v>
      </c>
      <c r="B128" s="963" t="s">
        <v>127</v>
      </c>
      <c r="C128" s="963">
        <v>1.3</v>
      </c>
      <c r="D128" s="964">
        <v>13</v>
      </c>
      <c r="E128" s="964" t="s">
        <v>1987</v>
      </c>
      <c r="F128" s="964" t="s">
        <v>1988</v>
      </c>
      <c r="G128" s="964" t="s">
        <v>1849</v>
      </c>
      <c r="H128" s="116" t="s">
        <v>1823</v>
      </c>
      <c r="I128" s="11" t="s">
        <v>39</v>
      </c>
      <c r="J128" s="964" t="s">
        <v>1989</v>
      </c>
      <c r="K128" s="980" t="s">
        <v>52</v>
      </c>
      <c r="L128" s="980"/>
      <c r="M128" s="981">
        <f>6517.15+2842.5</f>
        <v>9359.65</v>
      </c>
      <c r="N128" s="981"/>
      <c r="O128" s="981">
        <v>5905.31</v>
      </c>
      <c r="P128" s="981"/>
      <c r="Q128" s="964" t="s">
        <v>1812</v>
      </c>
      <c r="R128" s="964" t="s">
        <v>1813</v>
      </c>
      <c r="S128" s="12"/>
    </row>
    <row r="129" spans="1:19" s="13" customFormat="1" ht="56.25" customHeight="1" x14ac:dyDescent="0.25">
      <c r="A129" s="963"/>
      <c r="B129" s="963"/>
      <c r="C129" s="963"/>
      <c r="D129" s="964"/>
      <c r="E129" s="964"/>
      <c r="F129" s="964"/>
      <c r="G129" s="964"/>
      <c r="H129" s="116" t="s">
        <v>1851</v>
      </c>
      <c r="I129" s="11" t="s">
        <v>1990</v>
      </c>
      <c r="J129" s="964"/>
      <c r="K129" s="980"/>
      <c r="L129" s="980"/>
      <c r="M129" s="981"/>
      <c r="N129" s="981"/>
      <c r="O129" s="981"/>
      <c r="P129" s="981"/>
      <c r="Q129" s="964"/>
      <c r="R129" s="964"/>
      <c r="S129" s="12"/>
    </row>
    <row r="130" spans="1:19" s="13" customFormat="1" ht="53.25" customHeight="1" x14ac:dyDescent="0.25">
      <c r="A130" s="963"/>
      <c r="B130" s="963"/>
      <c r="C130" s="963"/>
      <c r="D130" s="964"/>
      <c r="E130" s="964"/>
      <c r="F130" s="964"/>
      <c r="G130" s="964"/>
      <c r="H130" s="116" t="s">
        <v>1785</v>
      </c>
      <c r="I130" s="11" t="s">
        <v>1882</v>
      </c>
      <c r="J130" s="964"/>
      <c r="K130" s="980"/>
      <c r="L130" s="980"/>
      <c r="M130" s="981"/>
      <c r="N130" s="981"/>
      <c r="O130" s="981"/>
      <c r="P130" s="981"/>
      <c r="Q130" s="964"/>
      <c r="R130" s="964"/>
      <c r="S130" s="12"/>
    </row>
    <row r="131" spans="1:19" s="13" customFormat="1" ht="28.5" customHeight="1" x14ac:dyDescent="0.25">
      <c r="A131" s="958">
        <v>43</v>
      </c>
      <c r="B131" s="963" t="s">
        <v>89</v>
      </c>
      <c r="C131" s="963">
        <v>1</v>
      </c>
      <c r="D131" s="964">
        <v>13</v>
      </c>
      <c r="E131" s="964" t="s">
        <v>1991</v>
      </c>
      <c r="F131" s="964" t="s">
        <v>1992</v>
      </c>
      <c r="G131" s="969" t="s">
        <v>170</v>
      </c>
      <c r="H131" s="116" t="s">
        <v>1155</v>
      </c>
      <c r="I131" s="11" t="s">
        <v>39</v>
      </c>
      <c r="J131" s="964" t="s">
        <v>1993</v>
      </c>
      <c r="K131" s="980" t="s">
        <v>52</v>
      </c>
      <c r="L131" s="980"/>
      <c r="M131" s="981">
        <f>16834.5+3147.04</f>
        <v>19981.54</v>
      </c>
      <c r="N131" s="981"/>
      <c r="O131" s="981">
        <v>16834.5</v>
      </c>
      <c r="P131" s="981"/>
      <c r="Q131" s="964" t="s">
        <v>1897</v>
      </c>
      <c r="R131" s="964" t="s">
        <v>1898</v>
      </c>
      <c r="S131" s="12"/>
    </row>
    <row r="132" spans="1:19" s="13" customFormat="1" ht="51.75" customHeight="1" x14ac:dyDescent="0.25">
      <c r="A132" s="959"/>
      <c r="B132" s="963"/>
      <c r="C132" s="963"/>
      <c r="D132" s="964"/>
      <c r="E132" s="964"/>
      <c r="F132" s="964"/>
      <c r="G132" s="970"/>
      <c r="H132" s="116" t="s">
        <v>1580</v>
      </c>
      <c r="I132" s="11" t="s">
        <v>1126</v>
      </c>
      <c r="J132" s="964"/>
      <c r="K132" s="980"/>
      <c r="L132" s="980"/>
      <c r="M132" s="981"/>
      <c r="N132" s="981"/>
      <c r="O132" s="981"/>
      <c r="P132" s="981"/>
      <c r="Q132" s="964"/>
      <c r="R132" s="964"/>
      <c r="S132" s="12"/>
    </row>
    <row r="133" spans="1:19" s="13" customFormat="1" ht="65.25" customHeight="1" x14ac:dyDescent="0.25">
      <c r="A133" s="958">
        <v>44</v>
      </c>
      <c r="B133" s="963" t="s">
        <v>68</v>
      </c>
      <c r="C133" s="963">
        <v>1.3</v>
      </c>
      <c r="D133" s="964">
        <v>13</v>
      </c>
      <c r="E133" s="964" t="s">
        <v>1994</v>
      </c>
      <c r="F133" s="964" t="s">
        <v>1995</v>
      </c>
      <c r="G133" s="969" t="s">
        <v>1996</v>
      </c>
      <c r="H133" s="116" t="s">
        <v>1827</v>
      </c>
      <c r="I133" s="11" t="s">
        <v>39</v>
      </c>
      <c r="J133" s="964" t="s">
        <v>1997</v>
      </c>
      <c r="K133" s="980" t="s">
        <v>52</v>
      </c>
      <c r="L133" s="980"/>
      <c r="M133" s="981">
        <f>36827+19000</f>
        <v>55827</v>
      </c>
      <c r="N133" s="981"/>
      <c r="O133" s="981">
        <v>36827</v>
      </c>
      <c r="P133" s="981"/>
      <c r="Q133" s="964" t="s">
        <v>1998</v>
      </c>
      <c r="R133" s="964" t="s">
        <v>1999</v>
      </c>
      <c r="S133" s="12"/>
    </row>
    <row r="134" spans="1:19" s="13" customFormat="1" ht="21" customHeight="1" x14ac:dyDescent="0.25">
      <c r="A134" s="959"/>
      <c r="B134" s="963"/>
      <c r="C134" s="963"/>
      <c r="D134" s="964"/>
      <c r="E134" s="964"/>
      <c r="F134" s="964"/>
      <c r="G134" s="970"/>
      <c r="H134" s="116" t="s">
        <v>1740</v>
      </c>
      <c r="I134" s="11" t="s">
        <v>1784</v>
      </c>
      <c r="J134" s="964"/>
      <c r="K134" s="980"/>
      <c r="L134" s="980"/>
      <c r="M134" s="981"/>
      <c r="N134" s="981"/>
      <c r="O134" s="981"/>
      <c r="P134" s="981"/>
      <c r="Q134" s="964"/>
      <c r="R134" s="964"/>
      <c r="S134" s="12"/>
    </row>
    <row r="135" spans="1:19" s="13" customFormat="1" ht="24" customHeight="1" x14ac:dyDescent="0.25">
      <c r="A135" s="959"/>
      <c r="B135" s="963"/>
      <c r="C135" s="963"/>
      <c r="D135" s="964"/>
      <c r="E135" s="964"/>
      <c r="F135" s="964"/>
      <c r="G135" s="970"/>
      <c r="H135" s="116" t="s">
        <v>1404</v>
      </c>
      <c r="I135" s="11" t="s">
        <v>1235</v>
      </c>
      <c r="J135" s="964"/>
      <c r="K135" s="980"/>
      <c r="L135" s="980"/>
      <c r="M135" s="981"/>
      <c r="N135" s="981"/>
      <c r="O135" s="981"/>
      <c r="P135" s="981"/>
      <c r="Q135" s="964"/>
      <c r="R135" s="964"/>
      <c r="S135" s="12"/>
    </row>
    <row r="136" spans="1:19" s="13" customFormat="1" ht="30" customHeight="1" x14ac:dyDescent="0.25">
      <c r="A136" s="1091"/>
      <c r="B136" s="974"/>
      <c r="C136" s="974"/>
      <c r="D136" s="975"/>
      <c r="E136" s="975"/>
      <c r="F136" s="975"/>
      <c r="G136" s="995"/>
      <c r="H136" s="293" t="s">
        <v>1778</v>
      </c>
      <c r="I136" s="121">
        <v>15</v>
      </c>
      <c r="J136" s="975"/>
      <c r="K136" s="975"/>
      <c r="L136" s="975"/>
      <c r="M136" s="974"/>
      <c r="N136" s="974"/>
      <c r="O136" s="974"/>
      <c r="P136" s="974"/>
      <c r="Q136" s="964"/>
      <c r="R136" s="964"/>
      <c r="S136" s="12"/>
    </row>
    <row r="137" spans="1:19" s="13" customFormat="1" ht="15" customHeight="1" x14ac:dyDescent="0.25">
      <c r="A137" s="973"/>
      <c r="B137" s="974"/>
      <c r="C137" s="974"/>
      <c r="D137" s="975"/>
      <c r="E137" s="975"/>
      <c r="F137" s="975"/>
      <c r="G137" s="979"/>
      <c r="H137" s="116" t="s">
        <v>1786</v>
      </c>
      <c r="I137" s="11" t="s">
        <v>1235</v>
      </c>
      <c r="J137" s="975"/>
      <c r="K137" s="975"/>
      <c r="L137" s="975"/>
      <c r="M137" s="974"/>
      <c r="N137" s="974"/>
      <c r="O137" s="974"/>
      <c r="P137" s="974"/>
      <c r="Q137" s="975"/>
      <c r="R137" s="975"/>
      <c r="S137" s="12"/>
    </row>
    <row r="138" spans="1:19" s="13" customFormat="1" ht="37.5" customHeight="1" x14ac:dyDescent="0.25">
      <c r="A138" s="963">
        <v>45</v>
      </c>
      <c r="B138" s="963" t="s">
        <v>2000</v>
      </c>
      <c r="C138" s="963">
        <v>1.3</v>
      </c>
      <c r="D138" s="964">
        <v>13</v>
      </c>
      <c r="E138" s="964" t="s">
        <v>2001</v>
      </c>
      <c r="F138" s="964" t="s">
        <v>2002</v>
      </c>
      <c r="G138" s="964" t="s">
        <v>790</v>
      </c>
      <c r="H138" s="116" t="s">
        <v>1823</v>
      </c>
      <c r="I138" s="11" t="s">
        <v>39</v>
      </c>
      <c r="J138" s="964" t="s">
        <v>2003</v>
      </c>
      <c r="K138" s="980" t="s">
        <v>124</v>
      </c>
      <c r="L138" s="980"/>
      <c r="M138" s="981">
        <f>4989.84+758</f>
        <v>5747.84</v>
      </c>
      <c r="N138" s="981"/>
      <c r="O138" s="981">
        <v>4837.8100000000004</v>
      </c>
      <c r="P138" s="981"/>
      <c r="Q138" s="964" t="s">
        <v>1812</v>
      </c>
      <c r="R138" s="964" t="s">
        <v>1813</v>
      </c>
      <c r="S138" s="12"/>
    </row>
    <row r="139" spans="1:19" s="13" customFormat="1" ht="64.5" customHeight="1" x14ac:dyDescent="0.25">
      <c r="A139" s="963"/>
      <c r="B139" s="963"/>
      <c r="C139" s="963"/>
      <c r="D139" s="964"/>
      <c r="E139" s="964"/>
      <c r="F139" s="964"/>
      <c r="G139" s="964"/>
      <c r="H139" s="116" t="s">
        <v>1851</v>
      </c>
      <c r="I139" s="11" t="s">
        <v>2004</v>
      </c>
      <c r="J139" s="964"/>
      <c r="K139" s="980"/>
      <c r="L139" s="980"/>
      <c r="M139" s="981"/>
      <c r="N139" s="981"/>
      <c r="O139" s="981"/>
      <c r="P139" s="981"/>
      <c r="Q139" s="964"/>
      <c r="R139" s="964"/>
      <c r="S139" s="12"/>
    </row>
    <row r="140" spans="1:19" s="13" customFormat="1" ht="16.5" customHeight="1" x14ac:dyDescent="0.25">
      <c r="A140" s="963">
        <v>46</v>
      </c>
      <c r="B140" s="963" t="s">
        <v>89</v>
      </c>
      <c r="C140" s="963">
        <v>3</v>
      </c>
      <c r="D140" s="964">
        <v>13</v>
      </c>
      <c r="E140" s="964" t="s">
        <v>2005</v>
      </c>
      <c r="F140" s="964" t="s">
        <v>2006</v>
      </c>
      <c r="G140" s="964" t="s">
        <v>79</v>
      </c>
      <c r="H140" s="116" t="s">
        <v>1823</v>
      </c>
      <c r="I140" s="11" t="s">
        <v>39</v>
      </c>
      <c r="J140" s="964" t="s">
        <v>2007</v>
      </c>
      <c r="K140" s="980" t="s">
        <v>124</v>
      </c>
      <c r="L140" s="980"/>
      <c r="M140" s="981">
        <f>24806.65+2786.1</f>
        <v>27592.75</v>
      </c>
      <c r="N140" s="981"/>
      <c r="O140" s="981">
        <v>19104.669999999998</v>
      </c>
      <c r="P140" s="981"/>
      <c r="Q140" s="964" t="s">
        <v>1845</v>
      </c>
      <c r="R140" s="964" t="s">
        <v>1846</v>
      </c>
      <c r="S140" s="12"/>
    </row>
    <row r="141" spans="1:19" s="13" customFormat="1" ht="32.25" customHeight="1" x14ac:dyDescent="0.25">
      <c r="A141" s="963"/>
      <c r="B141" s="963"/>
      <c r="C141" s="963"/>
      <c r="D141" s="964"/>
      <c r="E141" s="964"/>
      <c r="F141" s="964"/>
      <c r="G141" s="964"/>
      <c r="H141" s="116" t="s">
        <v>1422</v>
      </c>
      <c r="I141" s="11" t="s">
        <v>2008</v>
      </c>
      <c r="J141" s="964"/>
      <c r="K141" s="980"/>
      <c r="L141" s="980"/>
      <c r="M141" s="981"/>
      <c r="N141" s="981"/>
      <c r="O141" s="981"/>
      <c r="P141" s="981"/>
      <c r="Q141" s="964"/>
      <c r="R141" s="964"/>
      <c r="S141" s="12"/>
    </row>
    <row r="142" spans="1:19" s="13" customFormat="1" ht="51" customHeight="1" x14ac:dyDescent="0.25">
      <c r="A142" s="963"/>
      <c r="B142" s="963"/>
      <c r="C142" s="963"/>
      <c r="D142" s="964"/>
      <c r="E142" s="964"/>
      <c r="F142" s="964"/>
      <c r="G142" s="964"/>
      <c r="H142" s="116" t="s">
        <v>2009</v>
      </c>
      <c r="I142" s="11" t="s">
        <v>2008</v>
      </c>
      <c r="J142" s="964"/>
      <c r="K142" s="980"/>
      <c r="L142" s="980"/>
      <c r="M142" s="981"/>
      <c r="N142" s="981"/>
      <c r="O142" s="981"/>
      <c r="P142" s="981"/>
      <c r="Q142" s="964"/>
      <c r="R142" s="964"/>
      <c r="S142" s="12"/>
    </row>
    <row r="143" spans="1:19" s="13" customFormat="1" ht="71.25" customHeight="1" x14ac:dyDescent="0.25">
      <c r="A143" s="963">
        <v>47</v>
      </c>
      <c r="B143" s="963" t="s">
        <v>68</v>
      </c>
      <c r="C143" s="963">
        <v>1.3</v>
      </c>
      <c r="D143" s="964">
        <v>13</v>
      </c>
      <c r="E143" s="964" t="s">
        <v>2010</v>
      </c>
      <c r="F143" s="964" t="s">
        <v>2011</v>
      </c>
      <c r="G143" s="964" t="s">
        <v>2012</v>
      </c>
      <c r="H143" s="116" t="s">
        <v>1827</v>
      </c>
      <c r="I143" s="11" t="s">
        <v>39</v>
      </c>
      <c r="J143" s="964" t="s">
        <v>2013</v>
      </c>
      <c r="K143" s="980" t="s">
        <v>124</v>
      </c>
      <c r="L143" s="980"/>
      <c r="M143" s="981">
        <f>18700+4360</f>
        <v>23060</v>
      </c>
      <c r="N143" s="981"/>
      <c r="O143" s="981">
        <v>18690</v>
      </c>
      <c r="P143" s="981"/>
      <c r="Q143" s="964" t="s">
        <v>1998</v>
      </c>
      <c r="R143" s="964" t="s">
        <v>1999</v>
      </c>
      <c r="S143" s="12"/>
    </row>
    <row r="144" spans="1:19" s="13" customFormat="1" ht="36.75" customHeight="1" x14ac:dyDescent="0.25">
      <c r="A144" s="963"/>
      <c r="B144" s="963"/>
      <c r="C144" s="963"/>
      <c r="D144" s="964"/>
      <c r="E144" s="964"/>
      <c r="F144" s="964"/>
      <c r="G144" s="964"/>
      <c r="H144" s="116" t="s">
        <v>2014</v>
      </c>
      <c r="I144" s="121">
        <v>2</v>
      </c>
      <c r="J144" s="964"/>
      <c r="K144" s="980"/>
      <c r="L144" s="980"/>
      <c r="M144" s="981"/>
      <c r="N144" s="981"/>
      <c r="O144" s="981"/>
      <c r="P144" s="981"/>
      <c r="Q144" s="964"/>
      <c r="R144" s="964"/>
      <c r="S144" s="12"/>
    </row>
    <row r="145" spans="1:19" s="13" customFormat="1" ht="24.75" customHeight="1" x14ac:dyDescent="0.25">
      <c r="A145" s="963"/>
      <c r="B145" s="963"/>
      <c r="C145" s="963"/>
      <c r="D145" s="964"/>
      <c r="E145" s="964"/>
      <c r="F145" s="964"/>
      <c r="G145" s="964"/>
      <c r="H145" s="116" t="s">
        <v>1740</v>
      </c>
      <c r="I145" s="11" t="s">
        <v>1126</v>
      </c>
      <c r="J145" s="964"/>
      <c r="K145" s="980"/>
      <c r="L145" s="980"/>
      <c r="M145" s="981"/>
      <c r="N145" s="981"/>
      <c r="O145" s="981"/>
      <c r="P145" s="981"/>
      <c r="Q145" s="964"/>
      <c r="R145" s="964"/>
      <c r="S145" s="12"/>
    </row>
    <row r="146" spans="1:19" s="13" customFormat="1" ht="54" customHeight="1" x14ac:dyDescent="0.25">
      <c r="A146" s="963"/>
      <c r="B146" s="963"/>
      <c r="C146" s="963"/>
      <c r="D146" s="964"/>
      <c r="E146" s="964"/>
      <c r="F146" s="964"/>
      <c r="G146" s="964"/>
      <c r="H146" s="116" t="s">
        <v>1786</v>
      </c>
      <c r="I146" s="11" t="s">
        <v>1235</v>
      </c>
      <c r="J146" s="964"/>
      <c r="K146" s="964"/>
      <c r="L146" s="964"/>
      <c r="M146" s="963"/>
      <c r="N146" s="963"/>
      <c r="O146" s="963"/>
      <c r="P146" s="963"/>
      <c r="Q146" s="964"/>
      <c r="R146" s="964"/>
      <c r="S146" s="12"/>
    </row>
    <row r="147" spans="1:19" s="18" customFormat="1" ht="112.5" customHeight="1" x14ac:dyDescent="0.25">
      <c r="A147" s="112">
        <v>48</v>
      </c>
      <c r="B147" s="121" t="s">
        <v>1726</v>
      </c>
      <c r="C147" s="121">
        <v>1.2</v>
      </c>
      <c r="D147" s="111">
        <v>3</v>
      </c>
      <c r="E147" s="111" t="s">
        <v>2015</v>
      </c>
      <c r="F147" s="116" t="s">
        <v>2016</v>
      </c>
      <c r="G147" s="111" t="s">
        <v>2017</v>
      </c>
      <c r="H147" s="111" t="s">
        <v>2018</v>
      </c>
      <c r="I147" s="16" t="s">
        <v>2019</v>
      </c>
      <c r="J147" s="111" t="s">
        <v>1732</v>
      </c>
      <c r="K147" s="130"/>
      <c r="L147" s="130" t="s">
        <v>124</v>
      </c>
      <c r="M147" s="131"/>
      <c r="N147" s="131">
        <v>40000</v>
      </c>
      <c r="O147" s="131"/>
      <c r="P147" s="131">
        <v>40000</v>
      </c>
      <c r="Q147" s="111" t="s">
        <v>1733</v>
      </c>
      <c r="R147" s="111" t="s">
        <v>1734</v>
      </c>
      <c r="S147" s="17"/>
    </row>
    <row r="148" spans="1:19" s="18" customFormat="1" ht="72" customHeight="1" x14ac:dyDescent="0.25">
      <c r="A148" s="972">
        <v>49</v>
      </c>
      <c r="B148" s="963" t="s">
        <v>1726</v>
      </c>
      <c r="C148" s="972">
        <v>1.2</v>
      </c>
      <c r="D148" s="974">
        <v>3</v>
      </c>
      <c r="E148" s="975" t="s">
        <v>2020</v>
      </c>
      <c r="F148" s="978" t="s">
        <v>2021</v>
      </c>
      <c r="G148" s="974" t="s">
        <v>181</v>
      </c>
      <c r="H148" s="111" t="s">
        <v>2022</v>
      </c>
      <c r="I148" s="16" t="s">
        <v>2023</v>
      </c>
      <c r="J148" s="975" t="s">
        <v>2024</v>
      </c>
      <c r="K148" s="1234"/>
      <c r="L148" s="974" t="s">
        <v>124</v>
      </c>
      <c r="M148" s="1234"/>
      <c r="N148" s="984">
        <v>160000</v>
      </c>
      <c r="O148" s="1234"/>
      <c r="P148" s="984">
        <v>160000</v>
      </c>
      <c r="Q148" s="975" t="s">
        <v>1733</v>
      </c>
      <c r="R148" s="975" t="s">
        <v>1734</v>
      </c>
      <c r="S148" s="17"/>
    </row>
    <row r="149" spans="1:19" s="18" customFormat="1" ht="72" customHeight="1" x14ac:dyDescent="0.25">
      <c r="A149" s="973"/>
      <c r="B149" s="963"/>
      <c r="C149" s="973"/>
      <c r="D149" s="974"/>
      <c r="E149" s="975"/>
      <c r="F149" s="979"/>
      <c r="G149" s="974"/>
      <c r="H149" s="111" t="s">
        <v>2025</v>
      </c>
      <c r="I149" s="16" t="s">
        <v>2026</v>
      </c>
      <c r="J149" s="975"/>
      <c r="K149" s="1234"/>
      <c r="L149" s="974"/>
      <c r="M149" s="1234"/>
      <c r="N149" s="974"/>
      <c r="O149" s="1234"/>
      <c r="P149" s="974"/>
      <c r="Q149" s="975"/>
      <c r="R149" s="975"/>
      <c r="S149" s="17"/>
    </row>
    <row r="150" spans="1:19" s="18" customFormat="1" ht="72" customHeight="1" x14ac:dyDescent="0.25">
      <c r="A150" s="972">
        <v>50</v>
      </c>
      <c r="B150" s="963" t="s">
        <v>1726</v>
      </c>
      <c r="C150" s="972">
        <v>5</v>
      </c>
      <c r="D150" s="974">
        <v>4</v>
      </c>
      <c r="E150" s="975" t="s">
        <v>2027</v>
      </c>
      <c r="F150" s="978" t="s">
        <v>2028</v>
      </c>
      <c r="G150" s="974" t="s">
        <v>181</v>
      </c>
      <c r="H150" s="111" t="s">
        <v>2022</v>
      </c>
      <c r="I150" s="16" t="s">
        <v>39</v>
      </c>
      <c r="J150" s="975" t="s">
        <v>2029</v>
      </c>
      <c r="K150" s="1234"/>
      <c r="L150" s="974" t="s">
        <v>124</v>
      </c>
      <c r="M150" s="1234"/>
      <c r="N150" s="984">
        <v>80000</v>
      </c>
      <c r="O150" s="1234"/>
      <c r="P150" s="984">
        <v>80000</v>
      </c>
      <c r="Q150" s="975" t="s">
        <v>1733</v>
      </c>
      <c r="R150" s="975" t="s">
        <v>1734</v>
      </c>
      <c r="S150" s="17"/>
    </row>
    <row r="151" spans="1:19" s="18" customFormat="1" ht="72" customHeight="1" x14ac:dyDescent="0.25">
      <c r="A151" s="973"/>
      <c r="B151" s="963"/>
      <c r="C151" s="973"/>
      <c r="D151" s="974"/>
      <c r="E151" s="975"/>
      <c r="F151" s="979"/>
      <c r="G151" s="974"/>
      <c r="H151" s="111" t="s">
        <v>2025</v>
      </c>
      <c r="I151" s="16" t="s">
        <v>2030</v>
      </c>
      <c r="J151" s="975"/>
      <c r="K151" s="1234"/>
      <c r="L151" s="974"/>
      <c r="M151" s="1234"/>
      <c r="N151" s="974"/>
      <c r="O151" s="1234"/>
      <c r="P151" s="974"/>
      <c r="Q151" s="975"/>
      <c r="R151" s="975"/>
      <c r="S151" s="17"/>
    </row>
    <row r="152" spans="1:19" s="18" customFormat="1" ht="72" customHeight="1" x14ac:dyDescent="0.25">
      <c r="A152" s="972">
        <v>51</v>
      </c>
      <c r="B152" s="963" t="s">
        <v>1726</v>
      </c>
      <c r="C152" s="972">
        <v>5</v>
      </c>
      <c r="D152" s="974">
        <v>4</v>
      </c>
      <c r="E152" s="964" t="s">
        <v>2031</v>
      </c>
      <c r="F152" s="969" t="s">
        <v>2032</v>
      </c>
      <c r="G152" s="974" t="s">
        <v>1168</v>
      </c>
      <c r="H152" s="111" t="s">
        <v>2033</v>
      </c>
      <c r="I152" s="16" t="s">
        <v>2023</v>
      </c>
      <c r="J152" s="975" t="s">
        <v>2029</v>
      </c>
      <c r="K152" s="1234"/>
      <c r="L152" s="974" t="s">
        <v>124</v>
      </c>
      <c r="M152" s="1234"/>
      <c r="N152" s="984">
        <v>20000</v>
      </c>
      <c r="O152" s="1234"/>
      <c r="P152" s="984">
        <v>20000</v>
      </c>
      <c r="Q152" s="975" t="s">
        <v>1733</v>
      </c>
      <c r="R152" s="975" t="s">
        <v>1734</v>
      </c>
      <c r="S152" s="17"/>
    </row>
    <row r="153" spans="1:19" s="18" customFormat="1" ht="72" customHeight="1" x14ac:dyDescent="0.25">
      <c r="A153" s="973"/>
      <c r="B153" s="963"/>
      <c r="C153" s="973"/>
      <c r="D153" s="974"/>
      <c r="E153" s="964"/>
      <c r="F153" s="971"/>
      <c r="G153" s="974"/>
      <c r="H153" s="111" t="s">
        <v>2034</v>
      </c>
      <c r="I153" s="16" t="s">
        <v>2035</v>
      </c>
      <c r="J153" s="975"/>
      <c r="K153" s="1234"/>
      <c r="L153" s="974"/>
      <c r="M153" s="1234"/>
      <c r="N153" s="974"/>
      <c r="O153" s="1234"/>
      <c r="P153" s="974"/>
      <c r="Q153" s="975"/>
      <c r="R153" s="975"/>
      <c r="S153" s="17"/>
    </row>
    <row r="154" spans="1:19" s="520" customFormat="1" ht="126" customHeight="1" x14ac:dyDescent="0.25">
      <c r="A154" s="804">
        <v>52</v>
      </c>
      <c r="B154" s="804" t="s">
        <v>1726</v>
      </c>
      <c r="C154" s="804">
        <v>1</v>
      </c>
      <c r="D154" s="804">
        <v>6</v>
      </c>
      <c r="E154" s="800" t="s">
        <v>2036</v>
      </c>
      <c r="F154" s="800" t="s">
        <v>2037</v>
      </c>
      <c r="G154" s="804" t="s">
        <v>961</v>
      </c>
      <c r="H154" s="800" t="s">
        <v>2038</v>
      </c>
      <c r="I154" s="830" t="s">
        <v>2039</v>
      </c>
      <c r="J154" s="800" t="s">
        <v>2040</v>
      </c>
      <c r="K154" s="822"/>
      <c r="L154" s="804" t="s">
        <v>73</v>
      </c>
      <c r="M154" s="822"/>
      <c r="N154" s="799">
        <v>15000</v>
      </c>
      <c r="O154" s="822"/>
      <c r="P154" s="799">
        <v>15000</v>
      </c>
      <c r="Q154" s="800" t="s">
        <v>1733</v>
      </c>
      <c r="R154" s="800" t="s">
        <v>1734</v>
      </c>
      <c r="S154" s="519"/>
    </row>
    <row r="155" spans="1:19" s="18" customFormat="1" ht="52.5" customHeight="1" x14ac:dyDescent="0.25">
      <c r="A155" s="958">
        <v>53</v>
      </c>
      <c r="B155" s="958" t="s">
        <v>1726</v>
      </c>
      <c r="C155" s="958">
        <v>1</v>
      </c>
      <c r="D155" s="969">
        <v>9</v>
      </c>
      <c r="E155" s="969" t="s">
        <v>1735</v>
      </c>
      <c r="F155" s="969" t="s">
        <v>1736</v>
      </c>
      <c r="G155" s="969" t="s">
        <v>1737</v>
      </c>
      <c r="H155" s="116" t="s">
        <v>2041</v>
      </c>
      <c r="I155" s="127">
        <v>1</v>
      </c>
      <c r="J155" s="969" t="s">
        <v>1738</v>
      </c>
      <c r="K155" s="1235"/>
      <c r="L155" s="1125" t="s">
        <v>73</v>
      </c>
      <c r="M155" s="1049"/>
      <c r="N155" s="1049">
        <v>40000</v>
      </c>
      <c r="O155" s="1049"/>
      <c r="P155" s="1049">
        <v>40000</v>
      </c>
      <c r="Q155" s="969" t="s">
        <v>1733</v>
      </c>
      <c r="R155" s="969" t="s">
        <v>1734</v>
      </c>
      <c r="S155" s="17"/>
    </row>
    <row r="156" spans="1:19" s="18" customFormat="1" ht="62.25" customHeight="1" x14ac:dyDescent="0.25">
      <c r="A156" s="973"/>
      <c r="B156" s="1059"/>
      <c r="C156" s="1059"/>
      <c r="D156" s="971"/>
      <c r="E156" s="971"/>
      <c r="F156" s="971"/>
      <c r="G156" s="979"/>
      <c r="H156" s="116" t="s">
        <v>2042</v>
      </c>
      <c r="I156" s="53" t="s">
        <v>1739</v>
      </c>
      <c r="J156" s="971"/>
      <c r="K156" s="1236"/>
      <c r="L156" s="979"/>
      <c r="M156" s="973"/>
      <c r="N156" s="973"/>
      <c r="O156" s="973"/>
      <c r="P156" s="973"/>
      <c r="Q156" s="971"/>
      <c r="R156" s="971"/>
      <c r="S156" s="17"/>
    </row>
    <row r="157" spans="1:19" s="13" customFormat="1" ht="63" customHeight="1" x14ac:dyDescent="0.25">
      <c r="A157" s="958">
        <v>54</v>
      </c>
      <c r="B157" s="963" t="s">
        <v>127</v>
      </c>
      <c r="C157" s="963">
        <v>1</v>
      </c>
      <c r="D157" s="964">
        <v>9</v>
      </c>
      <c r="E157" s="964" t="s">
        <v>2043</v>
      </c>
      <c r="F157" s="960" t="s">
        <v>1743</v>
      </c>
      <c r="G157" s="964" t="s">
        <v>2044</v>
      </c>
      <c r="H157" s="111" t="s">
        <v>2045</v>
      </c>
      <c r="I157" s="294">
        <v>1</v>
      </c>
      <c r="J157" s="964" t="s">
        <v>1738</v>
      </c>
      <c r="K157" s="980"/>
      <c r="L157" s="980" t="s">
        <v>52</v>
      </c>
      <c r="M157" s="981"/>
      <c r="N157" s="981">
        <v>40000</v>
      </c>
      <c r="O157" s="981"/>
      <c r="P157" s="981">
        <v>40000</v>
      </c>
      <c r="Q157" s="964" t="s">
        <v>1733</v>
      </c>
      <c r="R157" s="964" t="s">
        <v>1734</v>
      </c>
      <c r="S157" s="12"/>
    </row>
    <row r="158" spans="1:19" s="13" customFormat="1" ht="70.5" customHeight="1" x14ac:dyDescent="0.25">
      <c r="A158" s="1059"/>
      <c r="B158" s="963"/>
      <c r="C158" s="963"/>
      <c r="D158" s="964"/>
      <c r="E158" s="964"/>
      <c r="F158" s="962"/>
      <c r="G158" s="964"/>
      <c r="H158" s="111" t="s">
        <v>2046</v>
      </c>
      <c r="I158" s="11" t="s">
        <v>1739</v>
      </c>
      <c r="J158" s="964"/>
      <c r="K158" s="964"/>
      <c r="L158" s="964"/>
      <c r="M158" s="963"/>
      <c r="N158" s="963"/>
      <c r="O158" s="963"/>
      <c r="P158" s="963"/>
      <c r="Q158" s="964"/>
      <c r="R158" s="964"/>
      <c r="S158" s="12"/>
    </row>
    <row r="159" spans="1:19" s="520" customFormat="1" ht="92.45" customHeight="1" x14ac:dyDescent="0.25">
      <c r="A159" s="963">
        <v>55</v>
      </c>
      <c r="B159" s="964" t="s">
        <v>1726</v>
      </c>
      <c r="C159" s="963">
        <v>1</v>
      </c>
      <c r="D159" s="964">
        <v>9</v>
      </c>
      <c r="E159" s="964" t="s">
        <v>1748</v>
      </c>
      <c r="F159" s="964" t="s">
        <v>1749</v>
      </c>
      <c r="G159" s="964" t="s">
        <v>2047</v>
      </c>
      <c r="H159" s="800" t="s">
        <v>2048</v>
      </c>
      <c r="I159" s="830" t="s">
        <v>6304</v>
      </c>
      <c r="J159" s="964" t="s">
        <v>1753</v>
      </c>
      <c r="K159" s="980"/>
      <c r="L159" s="980" t="s">
        <v>73</v>
      </c>
      <c r="M159" s="981"/>
      <c r="N159" s="981">
        <v>149304</v>
      </c>
      <c r="O159" s="981"/>
      <c r="P159" s="981">
        <v>149304</v>
      </c>
      <c r="Q159" s="964" t="s">
        <v>1733</v>
      </c>
      <c r="R159" s="964" t="s">
        <v>1734</v>
      </c>
      <c r="S159" s="519"/>
    </row>
    <row r="160" spans="1:19" s="520" customFormat="1" ht="92.45" customHeight="1" x14ac:dyDescent="0.25">
      <c r="A160" s="963"/>
      <c r="B160" s="964"/>
      <c r="C160" s="963"/>
      <c r="D160" s="964"/>
      <c r="E160" s="964"/>
      <c r="F160" s="964"/>
      <c r="G160" s="964"/>
      <c r="H160" s="800" t="s">
        <v>2049</v>
      </c>
      <c r="I160" s="830" t="s">
        <v>2050</v>
      </c>
      <c r="J160" s="964"/>
      <c r="K160" s="964"/>
      <c r="L160" s="964"/>
      <c r="M160" s="963"/>
      <c r="N160" s="963"/>
      <c r="O160" s="963"/>
      <c r="P160" s="963"/>
      <c r="Q160" s="964"/>
      <c r="R160" s="964"/>
      <c r="S160" s="519"/>
    </row>
    <row r="161" spans="1:19" s="520" customFormat="1" ht="92.45" customHeight="1" x14ac:dyDescent="0.25">
      <c r="A161" s="963"/>
      <c r="B161" s="964"/>
      <c r="C161" s="963"/>
      <c r="D161" s="964"/>
      <c r="E161" s="964"/>
      <c r="F161" s="964"/>
      <c r="G161" s="964"/>
      <c r="H161" s="800" t="s">
        <v>2051</v>
      </c>
      <c r="I161" s="830" t="s">
        <v>2052</v>
      </c>
      <c r="J161" s="964"/>
      <c r="K161" s="964"/>
      <c r="L161" s="964"/>
      <c r="M161" s="963"/>
      <c r="N161" s="963"/>
      <c r="O161" s="963"/>
      <c r="P161" s="963"/>
      <c r="Q161" s="964"/>
      <c r="R161" s="964"/>
      <c r="S161" s="519"/>
    </row>
    <row r="162" spans="1:19" s="520" customFormat="1" ht="92.45" customHeight="1" x14ac:dyDescent="0.25">
      <c r="A162" s="963"/>
      <c r="B162" s="964"/>
      <c r="C162" s="963"/>
      <c r="D162" s="964"/>
      <c r="E162" s="964"/>
      <c r="F162" s="964"/>
      <c r="G162" s="964"/>
      <c r="H162" s="800" t="s">
        <v>2053</v>
      </c>
      <c r="I162" s="830" t="s">
        <v>2050</v>
      </c>
      <c r="J162" s="964"/>
      <c r="K162" s="964"/>
      <c r="L162" s="964"/>
      <c r="M162" s="963"/>
      <c r="N162" s="963"/>
      <c r="O162" s="963"/>
      <c r="P162" s="963"/>
      <c r="Q162" s="964"/>
      <c r="R162" s="964"/>
      <c r="S162" s="519"/>
    </row>
    <row r="163" spans="1:19" s="13" customFormat="1" ht="99.6" customHeight="1" x14ac:dyDescent="0.25">
      <c r="A163" s="958">
        <v>56</v>
      </c>
      <c r="B163" s="963" t="s">
        <v>127</v>
      </c>
      <c r="C163" s="963">
        <v>3</v>
      </c>
      <c r="D163" s="964">
        <v>10</v>
      </c>
      <c r="E163" s="964" t="s">
        <v>1756</v>
      </c>
      <c r="F163" s="964" t="s">
        <v>1757</v>
      </c>
      <c r="G163" s="1213" t="s">
        <v>2054</v>
      </c>
      <c r="H163" s="126" t="s">
        <v>2055</v>
      </c>
      <c r="I163" s="11" t="s">
        <v>1760</v>
      </c>
      <c r="J163" s="964" t="s">
        <v>1761</v>
      </c>
      <c r="K163" s="1235"/>
      <c r="L163" s="980" t="s">
        <v>73</v>
      </c>
      <c r="M163" s="981"/>
      <c r="N163" s="981">
        <v>100000</v>
      </c>
      <c r="O163" s="981"/>
      <c r="P163" s="981">
        <v>100000</v>
      </c>
      <c r="Q163" s="964" t="s">
        <v>1733</v>
      </c>
      <c r="R163" s="964" t="s">
        <v>1734</v>
      </c>
      <c r="S163" s="12"/>
    </row>
    <row r="164" spans="1:19" s="13" customFormat="1" ht="66" customHeight="1" x14ac:dyDescent="0.25">
      <c r="A164" s="973"/>
      <c r="B164" s="974"/>
      <c r="C164" s="974"/>
      <c r="D164" s="975"/>
      <c r="E164" s="975"/>
      <c r="F164" s="975"/>
      <c r="G164" s="1237"/>
      <c r="H164" s="126" t="s">
        <v>2056</v>
      </c>
      <c r="I164" s="11" t="s">
        <v>2057</v>
      </c>
      <c r="J164" s="975"/>
      <c r="K164" s="1238"/>
      <c r="L164" s="975"/>
      <c r="M164" s="974"/>
      <c r="N164" s="974"/>
      <c r="O164" s="974"/>
      <c r="P164" s="974"/>
      <c r="Q164" s="975"/>
      <c r="R164" s="975"/>
      <c r="S164" s="12"/>
    </row>
    <row r="165" spans="1:19" s="18" customFormat="1" ht="35.25" customHeight="1" x14ac:dyDescent="0.25">
      <c r="A165" s="958">
        <v>57</v>
      </c>
      <c r="B165" s="958" t="s">
        <v>1726</v>
      </c>
      <c r="C165" s="958">
        <v>5</v>
      </c>
      <c r="D165" s="969">
        <v>11</v>
      </c>
      <c r="E165" s="969" t="s">
        <v>1775</v>
      </c>
      <c r="F165" s="969" t="s">
        <v>1776</v>
      </c>
      <c r="G165" s="969" t="s">
        <v>1737</v>
      </c>
      <c r="H165" s="116" t="s">
        <v>1404</v>
      </c>
      <c r="I165" s="127">
        <v>1</v>
      </c>
      <c r="J165" s="969" t="s">
        <v>1777</v>
      </c>
      <c r="K165" s="1125"/>
      <c r="L165" s="1125" t="s">
        <v>73</v>
      </c>
      <c r="M165" s="1049"/>
      <c r="N165" s="1049">
        <v>25000</v>
      </c>
      <c r="O165" s="1049"/>
      <c r="P165" s="1049">
        <v>25000</v>
      </c>
      <c r="Q165" s="969" t="s">
        <v>1733</v>
      </c>
      <c r="R165" s="969" t="s">
        <v>1734</v>
      </c>
      <c r="S165" s="17"/>
    </row>
    <row r="166" spans="1:19" s="18" customFormat="1" ht="66" customHeight="1" x14ac:dyDescent="0.25">
      <c r="A166" s="973"/>
      <c r="B166" s="1059"/>
      <c r="C166" s="1059"/>
      <c r="D166" s="971"/>
      <c r="E166" s="971"/>
      <c r="F166" s="971"/>
      <c r="G166" s="979"/>
      <c r="H166" s="116" t="s">
        <v>1778</v>
      </c>
      <c r="I166" s="53" t="s">
        <v>1779</v>
      </c>
      <c r="J166" s="971"/>
      <c r="K166" s="979"/>
      <c r="L166" s="979"/>
      <c r="M166" s="973"/>
      <c r="N166" s="973"/>
      <c r="O166" s="973"/>
      <c r="P166" s="973"/>
      <c r="Q166" s="979"/>
      <c r="R166" s="979"/>
      <c r="S166" s="17"/>
    </row>
    <row r="167" spans="1:19" s="520" customFormat="1" ht="58.5" customHeight="1" x14ac:dyDescent="0.25">
      <c r="A167" s="963">
        <v>58</v>
      </c>
      <c r="B167" s="963" t="s">
        <v>1726</v>
      </c>
      <c r="C167" s="963">
        <v>5</v>
      </c>
      <c r="D167" s="964">
        <v>11</v>
      </c>
      <c r="E167" s="964" t="s">
        <v>1780</v>
      </c>
      <c r="F167" s="964" t="s">
        <v>1781</v>
      </c>
      <c r="G167" s="964" t="s">
        <v>2058</v>
      </c>
      <c r="H167" s="800" t="s">
        <v>2041</v>
      </c>
      <c r="I167" s="830" t="s">
        <v>39</v>
      </c>
      <c r="J167" s="964" t="s">
        <v>2059</v>
      </c>
      <c r="K167" s="980"/>
      <c r="L167" s="980" t="s">
        <v>73</v>
      </c>
      <c r="M167" s="981"/>
      <c r="N167" s="981">
        <v>53000</v>
      </c>
      <c r="O167" s="981"/>
      <c r="P167" s="981">
        <v>53000</v>
      </c>
      <c r="Q167" s="964" t="s">
        <v>1733</v>
      </c>
      <c r="R167" s="964" t="s">
        <v>1734</v>
      </c>
      <c r="S167" s="519"/>
    </row>
    <row r="168" spans="1:19" s="520" customFormat="1" ht="69.75" customHeight="1" x14ac:dyDescent="0.25">
      <c r="A168" s="963"/>
      <c r="B168" s="963"/>
      <c r="C168" s="963"/>
      <c r="D168" s="964"/>
      <c r="E168" s="964"/>
      <c r="F168" s="964"/>
      <c r="G168" s="964"/>
      <c r="H168" s="800" t="s">
        <v>2042</v>
      </c>
      <c r="I168" s="830" t="s">
        <v>1783</v>
      </c>
      <c r="J168" s="964"/>
      <c r="K168" s="964"/>
      <c r="L168" s="964"/>
      <c r="M168" s="963"/>
      <c r="N168" s="963"/>
      <c r="O168" s="963"/>
      <c r="P168" s="963"/>
      <c r="Q168" s="964"/>
      <c r="R168" s="964"/>
      <c r="S168" s="519"/>
    </row>
    <row r="169" spans="1:19" s="520" customFormat="1" ht="88.5" customHeight="1" x14ac:dyDescent="0.25">
      <c r="A169" s="963"/>
      <c r="B169" s="963"/>
      <c r="C169" s="963"/>
      <c r="D169" s="964"/>
      <c r="E169" s="964"/>
      <c r="F169" s="964"/>
      <c r="G169" s="964"/>
      <c r="H169" s="800" t="s">
        <v>2033</v>
      </c>
      <c r="I169" s="808">
        <v>1</v>
      </c>
      <c r="J169" s="964"/>
      <c r="K169" s="964"/>
      <c r="L169" s="964"/>
      <c r="M169" s="963"/>
      <c r="N169" s="963"/>
      <c r="O169" s="963"/>
      <c r="P169" s="963"/>
      <c r="Q169" s="964"/>
      <c r="R169" s="964"/>
      <c r="S169" s="519"/>
    </row>
    <row r="170" spans="1:19" s="520" customFormat="1" ht="77.45" customHeight="1" x14ac:dyDescent="0.25">
      <c r="A170" s="963"/>
      <c r="B170" s="963"/>
      <c r="C170" s="963"/>
      <c r="D170" s="964"/>
      <c r="E170" s="964"/>
      <c r="F170" s="964"/>
      <c r="G170" s="964"/>
      <c r="H170" s="800" t="s">
        <v>2034</v>
      </c>
      <c r="I170" s="830" t="s">
        <v>2060</v>
      </c>
      <c r="J170" s="964"/>
      <c r="K170" s="964"/>
      <c r="L170" s="964"/>
      <c r="M170" s="963"/>
      <c r="N170" s="963"/>
      <c r="O170" s="963"/>
      <c r="P170" s="963"/>
      <c r="Q170" s="964"/>
      <c r="R170" s="964"/>
      <c r="S170" s="519"/>
    </row>
    <row r="171" spans="1:19" s="520" customFormat="1" ht="58.5" customHeight="1" x14ac:dyDescent="0.25">
      <c r="A171" s="963">
        <v>59</v>
      </c>
      <c r="B171" s="963" t="s">
        <v>127</v>
      </c>
      <c r="C171" s="963">
        <v>5</v>
      </c>
      <c r="D171" s="964">
        <v>11</v>
      </c>
      <c r="E171" s="964" t="s">
        <v>2061</v>
      </c>
      <c r="F171" s="964" t="s">
        <v>2062</v>
      </c>
      <c r="G171" s="964" t="s">
        <v>1737</v>
      </c>
      <c r="H171" s="800" t="s">
        <v>2041</v>
      </c>
      <c r="I171" s="830" t="s">
        <v>39</v>
      </c>
      <c r="J171" s="964" t="s">
        <v>2063</v>
      </c>
      <c r="K171" s="980"/>
      <c r="L171" s="980" t="s">
        <v>73</v>
      </c>
      <c r="M171" s="981"/>
      <c r="N171" s="981">
        <v>17500</v>
      </c>
      <c r="O171" s="981"/>
      <c r="P171" s="981">
        <f>15000+500+2000</f>
        <v>17500</v>
      </c>
      <c r="Q171" s="964" t="s">
        <v>1733</v>
      </c>
      <c r="R171" s="964" t="s">
        <v>1734</v>
      </c>
      <c r="S171" s="519"/>
    </row>
    <row r="172" spans="1:19" s="520" customFormat="1" ht="69.75" customHeight="1" x14ac:dyDescent="0.25">
      <c r="A172" s="963"/>
      <c r="B172" s="963"/>
      <c r="C172" s="963"/>
      <c r="D172" s="964"/>
      <c r="E172" s="964"/>
      <c r="F172" s="964"/>
      <c r="G172" s="964"/>
      <c r="H172" s="800" t="s">
        <v>2042</v>
      </c>
      <c r="I172" s="830" t="s">
        <v>2064</v>
      </c>
      <c r="J172" s="964"/>
      <c r="K172" s="964"/>
      <c r="L172" s="964"/>
      <c r="M172" s="963"/>
      <c r="N172" s="963"/>
      <c r="O172" s="963"/>
      <c r="P172" s="963"/>
      <c r="Q172" s="964"/>
      <c r="R172" s="964"/>
      <c r="S172" s="519"/>
    </row>
    <row r="173" spans="1:19" s="520" customFormat="1" ht="134.25" customHeight="1" x14ac:dyDescent="0.25">
      <c r="A173" s="804">
        <v>60</v>
      </c>
      <c r="B173" s="804" t="s">
        <v>127</v>
      </c>
      <c r="C173" s="804">
        <v>2</v>
      </c>
      <c r="D173" s="800">
        <v>12</v>
      </c>
      <c r="E173" s="800" t="s">
        <v>2065</v>
      </c>
      <c r="F173" s="800" t="s">
        <v>2066</v>
      </c>
      <c r="G173" s="800" t="s">
        <v>961</v>
      </c>
      <c r="H173" s="800" t="s">
        <v>2067</v>
      </c>
      <c r="I173" s="830" t="s">
        <v>2068</v>
      </c>
      <c r="J173" s="800" t="s">
        <v>1732</v>
      </c>
      <c r="K173" s="805"/>
      <c r="L173" s="805" t="s">
        <v>124</v>
      </c>
      <c r="M173" s="799"/>
      <c r="N173" s="799">
        <v>20000</v>
      </c>
      <c r="O173" s="799"/>
      <c r="P173" s="799">
        <v>20000</v>
      </c>
      <c r="Q173" s="800" t="s">
        <v>1733</v>
      </c>
      <c r="R173" s="800" t="s">
        <v>1734</v>
      </c>
      <c r="S173" s="519"/>
    </row>
    <row r="174" spans="1:19" s="520" customFormat="1" ht="75" x14ac:dyDescent="0.25">
      <c r="A174" s="804">
        <v>61</v>
      </c>
      <c r="B174" s="804" t="s">
        <v>1726</v>
      </c>
      <c r="C174" s="804">
        <v>2</v>
      </c>
      <c r="D174" s="800">
        <v>12</v>
      </c>
      <c r="E174" s="800" t="s">
        <v>2069</v>
      </c>
      <c r="F174" s="800" t="s">
        <v>1796</v>
      </c>
      <c r="G174" s="800" t="s">
        <v>2070</v>
      </c>
      <c r="H174" s="800" t="s">
        <v>2071</v>
      </c>
      <c r="I174" s="808">
        <v>4</v>
      </c>
      <c r="J174" s="800" t="s">
        <v>1798</v>
      </c>
      <c r="K174" s="805"/>
      <c r="L174" s="805" t="s">
        <v>124</v>
      </c>
      <c r="M174" s="799"/>
      <c r="N174" s="799">
        <v>80196</v>
      </c>
      <c r="O174" s="799"/>
      <c r="P174" s="799">
        <v>80196</v>
      </c>
      <c r="Q174" s="800" t="s">
        <v>1733</v>
      </c>
      <c r="R174" s="800" t="s">
        <v>1734</v>
      </c>
    </row>
    <row r="175" spans="1:19" s="520" customFormat="1" ht="127.15" customHeight="1" x14ac:dyDescent="0.25">
      <c r="A175" s="963">
        <v>62</v>
      </c>
      <c r="B175" s="964" t="s">
        <v>1726</v>
      </c>
      <c r="C175" s="963">
        <v>2</v>
      </c>
      <c r="D175" s="964">
        <v>12</v>
      </c>
      <c r="E175" s="964" t="s">
        <v>2072</v>
      </c>
      <c r="F175" s="964" t="s">
        <v>2073</v>
      </c>
      <c r="G175" s="964" t="s">
        <v>2074</v>
      </c>
      <c r="H175" s="800" t="s">
        <v>2048</v>
      </c>
      <c r="I175" s="830" t="s">
        <v>6304</v>
      </c>
      <c r="J175" s="969" t="s">
        <v>1753</v>
      </c>
      <c r="K175" s="1125"/>
      <c r="L175" s="1125" t="s">
        <v>73</v>
      </c>
      <c r="M175" s="1049"/>
      <c r="N175" s="1049">
        <v>100000</v>
      </c>
      <c r="O175" s="1049"/>
      <c r="P175" s="1049">
        <v>100000</v>
      </c>
      <c r="Q175" s="969" t="s">
        <v>1733</v>
      </c>
      <c r="R175" s="969" t="s">
        <v>1734</v>
      </c>
    </row>
    <row r="176" spans="1:19" s="520" customFormat="1" ht="127.15" customHeight="1" x14ac:dyDescent="0.25">
      <c r="A176" s="963"/>
      <c r="B176" s="964"/>
      <c r="C176" s="963"/>
      <c r="D176" s="964"/>
      <c r="E176" s="964"/>
      <c r="F176" s="964"/>
      <c r="G176" s="964"/>
      <c r="H176" s="800" t="s">
        <v>2049</v>
      </c>
      <c r="I176" s="830" t="s">
        <v>2075</v>
      </c>
      <c r="J176" s="971"/>
      <c r="K176" s="971"/>
      <c r="L176" s="971"/>
      <c r="M176" s="1059"/>
      <c r="N176" s="1059"/>
      <c r="O176" s="1059"/>
      <c r="P176" s="1059"/>
      <c r="Q176" s="971"/>
      <c r="R176" s="971"/>
    </row>
    <row r="177" spans="1:19" s="520" customFormat="1" ht="72" customHeight="1" x14ac:dyDescent="0.25">
      <c r="A177" s="1242">
        <v>63</v>
      </c>
      <c r="B177" s="963" t="s">
        <v>127</v>
      </c>
      <c r="C177" s="958">
        <v>1.3</v>
      </c>
      <c r="D177" s="963">
        <v>13</v>
      </c>
      <c r="E177" s="964" t="s">
        <v>2076</v>
      </c>
      <c r="F177" s="969" t="s">
        <v>2077</v>
      </c>
      <c r="G177" s="963" t="s">
        <v>85</v>
      </c>
      <c r="H177" s="800" t="s">
        <v>2033</v>
      </c>
      <c r="I177" s="830" t="s">
        <v>2078</v>
      </c>
      <c r="J177" s="964" t="s">
        <v>2079</v>
      </c>
      <c r="K177" s="1242"/>
      <c r="L177" s="963" t="s">
        <v>73</v>
      </c>
      <c r="M177" s="1242"/>
      <c r="N177" s="981">
        <v>60000</v>
      </c>
      <c r="O177" s="1242"/>
      <c r="P177" s="981">
        <v>60000</v>
      </c>
      <c r="Q177" s="964" t="s">
        <v>1733</v>
      </c>
      <c r="R177" s="964" t="s">
        <v>1734</v>
      </c>
      <c r="S177" s="519"/>
    </row>
    <row r="178" spans="1:19" s="520" customFormat="1" ht="72" customHeight="1" x14ac:dyDescent="0.25">
      <c r="A178" s="1242"/>
      <c r="B178" s="963"/>
      <c r="C178" s="1059"/>
      <c r="D178" s="963"/>
      <c r="E178" s="964"/>
      <c r="F178" s="971"/>
      <c r="G178" s="963"/>
      <c r="H178" s="800" t="s">
        <v>2034</v>
      </c>
      <c r="I178" s="830" t="s">
        <v>2080</v>
      </c>
      <c r="J178" s="964"/>
      <c r="K178" s="1242"/>
      <c r="L178" s="963"/>
      <c r="M178" s="1242"/>
      <c r="N178" s="963"/>
      <c r="O178" s="1242"/>
      <c r="P178" s="963"/>
      <c r="Q178" s="964"/>
      <c r="R178" s="964"/>
      <c r="S178" s="519"/>
    </row>
    <row r="179" spans="1:19" s="13" customFormat="1" ht="30" x14ac:dyDescent="0.25">
      <c r="A179" s="958">
        <v>64</v>
      </c>
      <c r="B179" s="963" t="s">
        <v>68</v>
      </c>
      <c r="C179" s="963">
        <v>5</v>
      </c>
      <c r="D179" s="964">
        <v>4</v>
      </c>
      <c r="E179" s="964" t="s">
        <v>2081</v>
      </c>
      <c r="F179" s="964" t="s">
        <v>2082</v>
      </c>
      <c r="G179" s="964" t="s">
        <v>181</v>
      </c>
      <c r="H179" s="116" t="s">
        <v>1173</v>
      </c>
      <c r="I179" s="11" t="s">
        <v>39</v>
      </c>
      <c r="J179" s="964" t="s">
        <v>2083</v>
      </c>
      <c r="K179" s="964"/>
      <c r="L179" s="980" t="s">
        <v>81</v>
      </c>
      <c r="M179" s="980"/>
      <c r="N179" s="981">
        <v>60300</v>
      </c>
      <c r="O179" s="981"/>
      <c r="P179" s="981">
        <v>60300</v>
      </c>
      <c r="Q179" s="975" t="s">
        <v>2084</v>
      </c>
      <c r="R179" s="964" t="s">
        <v>2085</v>
      </c>
      <c r="S179" s="12"/>
    </row>
    <row r="180" spans="1:19" s="13" customFormat="1" ht="30" x14ac:dyDescent="0.25">
      <c r="A180" s="1123"/>
      <c r="B180" s="986"/>
      <c r="C180" s="986"/>
      <c r="D180" s="988"/>
      <c r="E180" s="988"/>
      <c r="F180" s="988"/>
      <c r="G180" s="988"/>
      <c r="H180" s="116" t="s">
        <v>1805</v>
      </c>
      <c r="I180" s="11" t="s">
        <v>1165</v>
      </c>
      <c r="J180" s="988"/>
      <c r="K180" s="988"/>
      <c r="L180" s="988"/>
      <c r="M180" s="988"/>
      <c r="N180" s="986"/>
      <c r="O180" s="986"/>
      <c r="P180" s="986"/>
      <c r="Q180" s="988"/>
      <c r="R180" s="987"/>
      <c r="S180" s="12"/>
    </row>
    <row r="181" spans="1:19" s="13" customFormat="1" ht="30" x14ac:dyDescent="0.25">
      <c r="A181" s="1010">
        <v>65</v>
      </c>
      <c r="B181" s="1085" t="s">
        <v>89</v>
      </c>
      <c r="C181" s="1085">
        <v>5</v>
      </c>
      <c r="D181" s="1085">
        <v>4</v>
      </c>
      <c r="E181" s="1085" t="s">
        <v>2086</v>
      </c>
      <c r="F181" s="1077" t="s">
        <v>2087</v>
      </c>
      <c r="G181" s="1085" t="s">
        <v>2088</v>
      </c>
      <c r="H181" s="119" t="s">
        <v>1173</v>
      </c>
      <c r="I181" s="120">
        <v>1</v>
      </c>
      <c r="J181" s="1077" t="s">
        <v>2089</v>
      </c>
      <c r="K181" s="1244"/>
      <c r="L181" s="1085" t="s">
        <v>52</v>
      </c>
      <c r="M181" s="1244"/>
      <c r="N181" s="1081">
        <v>66216.399999999994</v>
      </c>
      <c r="O181" s="1085"/>
      <c r="P181" s="1081">
        <v>66216.399999999994</v>
      </c>
      <c r="Q181" s="1077" t="s">
        <v>1857</v>
      </c>
      <c r="R181" s="1077" t="s">
        <v>2090</v>
      </c>
      <c r="S181" s="12"/>
    </row>
    <row r="182" spans="1:19" s="13" customFormat="1" ht="60" x14ac:dyDescent="0.25">
      <c r="A182" s="1239"/>
      <c r="B182" s="1241"/>
      <c r="C182" s="1241"/>
      <c r="D182" s="1241"/>
      <c r="E182" s="1241"/>
      <c r="F182" s="1101"/>
      <c r="G182" s="1243"/>
      <c r="H182" s="119" t="s">
        <v>1805</v>
      </c>
      <c r="I182" s="16" t="s">
        <v>2091</v>
      </c>
      <c r="J182" s="1101"/>
      <c r="K182" s="1245"/>
      <c r="L182" s="1241"/>
      <c r="M182" s="1245"/>
      <c r="N182" s="1107"/>
      <c r="O182" s="1241"/>
      <c r="P182" s="1107"/>
      <c r="Q182" s="1101"/>
      <c r="R182" s="1101"/>
      <c r="S182" s="12"/>
    </row>
    <row r="183" spans="1:19" s="13" customFormat="1" x14ac:dyDescent="0.25">
      <c r="A183" s="1240"/>
      <c r="B183" s="1241"/>
      <c r="C183" s="1241"/>
      <c r="D183" s="1241"/>
      <c r="E183" s="1241"/>
      <c r="F183" s="1101"/>
      <c r="G183" s="1243"/>
      <c r="H183" s="120" t="s">
        <v>2092</v>
      </c>
      <c r="I183" s="120">
        <v>1</v>
      </c>
      <c r="J183" s="1101"/>
      <c r="K183" s="1245"/>
      <c r="L183" s="1241"/>
      <c r="M183" s="1245"/>
      <c r="N183" s="1107"/>
      <c r="O183" s="1241"/>
      <c r="P183" s="1107"/>
      <c r="Q183" s="1101"/>
      <c r="R183" s="1101"/>
      <c r="S183" s="12"/>
    </row>
    <row r="184" spans="1:19" s="13" customFormat="1" ht="30" x14ac:dyDescent="0.25">
      <c r="A184" s="963">
        <v>66</v>
      </c>
      <c r="B184" s="963" t="s">
        <v>89</v>
      </c>
      <c r="C184" s="963">
        <v>1</v>
      </c>
      <c r="D184" s="964">
        <v>6</v>
      </c>
      <c r="E184" s="964" t="s">
        <v>2093</v>
      </c>
      <c r="F184" s="964" t="s">
        <v>2094</v>
      </c>
      <c r="G184" s="964" t="s">
        <v>181</v>
      </c>
      <c r="H184" s="116" t="s">
        <v>1173</v>
      </c>
      <c r="I184" s="11" t="s">
        <v>39</v>
      </c>
      <c r="J184" s="964" t="s">
        <v>2095</v>
      </c>
      <c r="K184" s="964"/>
      <c r="L184" s="980" t="s">
        <v>52</v>
      </c>
      <c r="M184" s="980"/>
      <c r="N184" s="981">
        <v>27595.23</v>
      </c>
      <c r="O184" s="981"/>
      <c r="P184" s="981">
        <v>22695.23</v>
      </c>
      <c r="Q184" s="975" t="s">
        <v>1867</v>
      </c>
      <c r="R184" s="964" t="s">
        <v>1868</v>
      </c>
      <c r="S184" s="12"/>
    </row>
    <row r="185" spans="1:19" s="13" customFormat="1" ht="30" x14ac:dyDescent="0.25">
      <c r="A185" s="986"/>
      <c r="B185" s="986"/>
      <c r="C185" s="986"/>
      <c r="D185" s="988"/>
      <c r="E185" s="988"/>
      <c r="F185" s="988"/>
      <c r="G185" s="988"/>
      <c r="H185" s="116" t="s">
        <v>1805</v>
      </c>
      <c r="I185" s="11" t="s">
        <v>1290</v>
      </c>
      <c r="J185" s="988"/>
      <c r="K185" s="988"/>
      <c r="L185" s="988"/>
      <c r="M185" s="988"/>
      <c r="N185" s="986"/>
      <c r="O185" s="986"/>
      <c r="P185" s="986"/>
      <c r="Q185" s="988"/>
      <c r="R185" s="988"/>
      <c r="S185" s="12"/>
    </row>
    <row r="186" spans="1:19" s="13" customFormat="1" x14ac:dyDescent="0.25">
      <c r="A186" s="963">
        <v>67</v>
      </c>
      <c r="B186" s="963" t="s">
        <v>127</v>
      </c>
      <c r="C186" s="963">
        <v>1</v>
      </c>
      <c r="D186" s="964">
        <v>6</v>
      </c>
      <c r="E186" s="964" t="s">
        <v>2096</v>
      </c>
      <c r="F186" s="964" t="s">
        <v>2097</v>
      </c>
      <c r="G186" s="964" t="s">
        <v>2098</v>
      </c>
      <c r="H186" s="116" t="s">
        <v>1823</v>
      </c>
      <c r="I186" s="11" t="s">
        <v>39</v>
      </c>
      <c r="J186" s="964" t="s">
        <v>2099</v>
      </c>
      <c r="K186" s="964"/>
      <c r="L186" s="980" t="s">
        <v>52</v>
      </c>
      <c r="M186" s="980"/>
      <c r="N186" s="981">
        <v>25824.7</v>
      </c>
      <c r="O186" s="981"/>
      <c r="P186" s="981">
        <v>21010.799999999999</v>
      </c>
      <c r="Q186" s="975" t="s">
        <v>1812</v>
      </c>
      <c r="R186" s="964" t="s">
        <v>1813</v>
      </c>
      <c r="S186" s="12"/>
    </row>
    <row r="187" spans="1:19" s="13" customFormat="1" ht="30" x14ac:dyDescent="0.25">
      <c r="A187" s="986"/>
      <c r="B187" s="986"/>
      <c r="C187" s="986"/>
      <c r="D187" s="988"/>
      <c r="E187" s="988"/>
      <c r="F187" s="988"/>
      <c r="G187" s="988"/>
      <c r="H187" s="116" t="s">
        <v>1422</v>
      </c>
      <c r="I187" s="11" t="s">
        <v>1784</v>
      </c>
      <c r="J187" s="988"/>
      <c r="K187" s="988"/>
      <c r="L187" s="988"/>
      <c r="M187" s="988"/>
      <c r="N187" s="986"/>
      <c r="O187" s="986"/>
      <c r="P187" s="986"/>
      <c r="Q187" s="988"/>
      <c r="R187" s="988"/>
      <c r="S187" s="12"/>
    </row>
    <row r="188" spans="1:19" s="13" customFormat="1" x14ac:dyDescent="0.25">
      <c r="A188" s="986"/>
      <c r="B188" s="986"/>
      <c r="C188" s="986"/>
      <c r="D188" s="988"/>
      <c r="E188" s="988"/>
      <c r="F188" s="988"/>
      <c r="G188" s="988"/>
      <c r="H188" s="116" t="s">
        <v>1404</v>
      </c>
      <c r="I188" s="11" t="s">
        <v>39</v>
      </c>
      <c r="J188" s="988"/>
      <c r="K188" s="988"/>
      <c r="L188" s="988"/>
      <c r="M188" s="988"/>
      <c r="N188" s="986"/>
      <c r="O188" s="986"/>
      <c r="P188" s="986"/>
      <c r="Q188" s="988"/>
      <c r="R188" s="988"/>
      <c r="S188" s="12"/>
    </row>
    <row r="189" spans="1:19" s="13" customFormat="1" ht="30" x14ac:dyDescent="0.25">
      <c r="A189" s="986"/>
      <c r="B189" s="986"/>
      <c r="C189" s="986"/>
      <c r="D189" s="988"/>
      <c r="E189" s="988"/>
      <c r="F189" s="988"/>
      <c r="G189" s="988"/>
      <c r="H189" s="116" t="s">
        <v>1405</v>
      </c>
      <c r="I189" s="11" t="s">
        <v>1882</v>
      </c>
      <c r="J189" s="988"/>
      <c r="K189" s="988"/>
      <c r="L189" s="988"/>
      <c r="M189" s="988"/>
      <c r="N189" s="986"/>
      <c r="O189" s="986"/>
      <c r="P189" s="986"/>
      <c r="Q189" s="988"/>
      <c r="R189" s="988"/>
      <c r="S189" s="12"/>
    </row>
    <row r="190" spans="1:19" s="13" customFormat="1" ht="30" x14ac:dyDescent="0.25">
      <c r="A190" s="963">
        <v>68</v>
      </c>
      <c r="B190" s="963" t="s">
        <v>68</v>
      </c>
      <c r="C190" s="963">
        <v>1</v>
      </c>
      <c r="D190" s="964">
        <v>6</v>
      </c>
      <c r="E190" s="964" t="s">
        <v>2100</v>
      </c>
      <c r="F190" s="964" t="s">
        <v>2101</v>
      </c>
      <c r="G190" s="964" t="s">
        <v>181</v>
      </c>
      <c r="H190" s="116" t="s">
        <v>1173</v>
      </c>
      <c r="I190" s="11" t="s">
        <v>39</v>
      </c>
      <c r="J190" s="964" t="s">
        <v>2102</v>
      </c>
      <c r="K190" s="964"/>
      <c r="L190" s="980" t="s">
        <v>52</v>
      </c>
      <c r="M190" s="980"/>
      <c r="N190" s="981">
        <v>35593</v>
      </c>
      <c r="O190" s="981"/>
      <c r="P190" s="981">
        <v>28782</v>
      </c>
      <c r="Q190" s="964" t="s">
        <v>1867</v>
      </c>
      <c r="R190" s="964" t="s">
        <v>1868</v>
      </c>
      <c r="S190" s="12"/>
    </row>
    <row r="191" spans="1:19" s="13" customFormat="1" ht="30" x14ac:dyDescent="0.25">
      <c r="A191" s="986"/>
      <c r="B191" s="986"/>
      <c r="C191" s="986"/>
      <c r="D191" s="988"/>
      <c r="E191" s="988"/>
      <c r="F191" s="988"/>
      <c r="G191" s="988"/>
      <c r="H191" s="116" t="s">
        <v>1805</v>
      </c>
      <c r="I191" s="11" t="s">
        <v>1165</v>
      </c>
      <c r="J191" s="988"/>
      <c r="K191" s="988"/>
      <c r="L191" s="988"/>
      <c r="M191" s="988"/>
      <c r="N191" s="986"/>
      <c r="O191" s="986"/>
      <c r="P191" s="986"/>
      <c r="Q191" s="988"/>
      <c r="R191" s="988"/>
      <c r="S191" s="12"/>
    </row>
    <row r="192" spans="1:19" s="13" customFormat="1" ht="51.75" customHeight="1" x14ac:dyDescent="0.25">
      <c r="A192" s="958">
        <v>69</v>
      </c>
      <c r="B192" s="963" t="s">
        <v>68</v>
      </c>
      <c r="C192" s="963">
        <v>1</v>
      </c>
      <c r="D192" s="964">
        <v>6</v>
      </c>
      <c r="E192" s="964" t="s">
        <v>2103</v>
      </c>
      <c r="F192" s="964" t="s">
        <v>2104</v>
      </c>
      <c r="G192" s="964" t="s">
        <v>181</v>
      </c>
      <c r="H192" s="116" t="s">
        <v>1173</v>
      </c>
      <c r="I192" s="11" t="s">
        <v>39</v>
      </c>
      <c r="J192" s="964" t="s">
        <v>2105</v>
      </c>
      <c r="K192" s="964"/>
      <c r="L192" s="980" t="s">
        <v>52</v>
      </c>
      <c r="M192" s="980"/>
      <c r="N192" s="981">
        <v>33057.54</v>
      </c>
      <c r="O192" s="981"/>
      <c r="P192" s="981">
        <v>29320.799999999999</v>
      </c>
      <c r="Q192" s="964" t="s">
        <v>1812</v>
      </c>
      <c r="R192" s="964" t="s">
        <v>1813</v>
      </c>
      <c r="S192" s="12"/>
    </row>
    <row r="193" spans="1:19" s="13" customFormat="1" ht="69.75" customHeight="1" x14ac:dyDescent="0.25">
      <c r="A193" s="1123"/>
      <c r="B193" s="986"/>
      <c r="C193" s="986"/>
      <c r="D193" s="988"/>
      <c r="E193" s="988"/>
      <c r="F193" s="988"/>
      <c r="G193" s="988"/>
      <c r="H193" s="116" t="s">
        <v>1805</v>
      </c>
      <c r="I193" s="11" t="s">
        <v>1972</v>
      </c>
      <c r="J193" s="988"/>
      <c r="K193" s="988"/>
      <c r="L193" s="988"/>
      <c r="M193" s="988"/>
      <c r="N193" s="986"/>
      <c r="O193" s="986"/>
      <c r="P193" s="986"/>
      <c r="Q193" s="988"/>
      <c r="R193" s="988"/>
      <c r="S193" s="12"/>
    </row>
    <row r="194" spans="1:19" s="13" customFormat="1" ht="28.5" customHeight="1" x14ac:dyDescent="0.25">
      <c r="A194" s="958">
        <v>70</v>
      </c>
      <c r="B194" s="963" t="s">
        <v>68</v>
      </c>
      <c r="C194" s="963">
        <v>1</v>
      </c>
      <c r="D194" s="964">
        <v>6</v>
      </c>
      <c r="E194" s="964" t="s">
        <v>2106</v>
      </c>
      <c r="F194" s="964" t="s">
        <v>2107</v>
      </c>
      <c r="G194" s="964" t="s">
        <v>790</v>
      </c>
      <c r="H194" s="116" t="s">
        <v>1823</v>
      </c>
      <c r="I194" s="11" t="s">
        <v>39</v>
      </c>
      <c r="J194" s="964" t="s">
        <v>2108</v>
      </c>
      <c r="K194" s="1078"/>
      <c r="L194" s="980" t="s">
        <v>52</v>
      </c>
      <c r="M194" s="980"/>
      <c r="N194" s="981">
        <v>12091.79</v>
      </c>
      <c r="O194" s="981"/>
      <c r="P194" s="981">
        <v>9650.19</v>
      </c>
      <c r="Q194" s="964" t="s">
        <v>1812</v>
      </c>
      <c r="R194" s="964" t="s">
        <v>1813</v>
      </c>
      <c r="S194" s="12"/>
    </row>
    <row r="195" spans="1:19" s="13" customFormat="1" ht="63" customHeight="1" x14ac:dyDescent="0.25">
      <c r="A195" s="1123"/>
      <c r="B195" s="986"/>
      <c r="C195" s="986"/>
      <c r="D195" s="988"/>
      <c r="E195" s="988"/>
      <c r="F195" s="988"/>
      <c r="G195" s="988"/>
      <c r="H195" s="116" t="s">
        <v>1422</v>
      </c>
      <c r="I195" s="11" t="s">
        <v>1146</v>
      </c>
      <c r="J195" s="988"/>
      <c r="K195" s="988"/>
      <c r="L195" s="988"/>
      <c r="M195" s="988"/>
      <c r="N195" s="986"/>
      <c r="O195" s="986"/>
      <c r="P195" s="986"/>
      <c r="Q195" s="988"/>
      <c r="R195" s="988"/>
      <c r="S195" s="12"/>
    </row>
    <row r="196" spans="1:19" s="13" customFormat="1" ht="22.5" customHeight="1" x14ac:dyDescent="0.25">
      <c r="A196" s="963">
        <v>71</v>
      </c>
      <c r="B196" s="963" t="s">
        <v>161</v>
      </c>
      <c r="C196" s="963">
        <v>1</v>
      </c>
      <c r="D196" s="964">
        <v>6</v>
      </c>
      <c r="E196" s="964" t="s">
        <v>2109</v>
      </c>
      <c r="F196" s="964" t="s">
        <v>2110</v>
      </c>
      <c r="G196" s="964" t="s">
        <v>790</v>
      </c>
      <c r="H196" s="116" t="s">
        <v>1823</v>
      </c>
      <c r="I196" s="11" t="s">
        <v>39</v>
      </c>
      <c r="J196" s="964" t="s">
        <v>1836</v>
      </c>
      <c r="K196" s="964"/>
      <c r="L196" s="980" t="s">
        <v>124</v>
      </c>
      <c r="M196" s="980"/>
      <c r="N196" s="981">
        <v>9486.7999999999993</v>
      </c>
      <c r="O196" s="981"/>
      <c r="P196" s="981">
        <v>7435.2</v>
      </c>
      <c r="Q196" s="964" t="s">
        <v>1812</v>
      </c>
      <c r="R196" s="964" t="s">
        <v>1813</v>
      </c>
      <c r="S196" s="12"/>
    </row>
    <row r="197" spans="1:19" s="13" customFormat="1" ht="72.75" customHeight="1" x14ac:dyDescent="0.25">
      <c r="A197" s="986"/>
      <c r="B197" s="986"/>
      <c r="C197" s="986"/>
      <c r="D197" s="988"/>
      <c r="E197" s="988"/>
      <c r="F197" s="988"/>
      <c r="G197" s="988"/>
      <c r="H197" s="116" t="s">
        <v>1422</v>
      </c>
      <c r="I197" s="11" t="s">
        <v>1146</v>
      </c>
      <c r="J197" s="988"/>
      <c r="K197" s="988"/>
      <c r="L197" s="988"/>
      <c r="M197" s="988"/>
      <c r="N197" s="986"/>
      <c r="O197" s="986"/>
      <c r="P197" s="986"/>
      <c r="Q197" s="988"/>
      <c r="R197" s="988"/>
      <c r="S197" s="12"/>
    </row>
    <row r="198" spans="1:19" s="13" customFormat="1" ht="36.75" customHeight="1" x14ac:dyDescent="0.25">
      <c r="A198" s="963">
        <v>72</v>
      </c>
      <c r="B198" s="963" t="s">
        <v>818</v>
      </c>
      <c r="C198" s="963">
        <v>1</v>
      </c>
      <c r="D198" s="964">
        <v>9</v>
      </c>
      <c r="E198" s="964" t="s">
        <v>2111</v>
      </c>
      <c r="F198" s="964" t="s">
        <v>2112</v>
      </c>
      <c r="G198" s="964" t="s">
        <v>181</v>
      </c>
      <c r="H198" s="116" t="s">
        <v>1173</v>
      </c>
      <c r="I198" s="11" t="s">
        <v>39</v>
      </c>
      <c r="J198" s="964" t="s">
        <v>2113</v>
      </c>
      <c r="K198" s="1078"/>
      <c r="L198" s="980" t="s">
        <v>52</v>
      </c>
      <c r="M198" s="980"/>
      <c r="N198" s="981">
        <v>36398.1</v>
      </c>
      <c r="O198" s="981"/>
      <c r="P198" s="981">
        <v>32985</v>
      </c>
      <c r="Q198" s="964" t="s">
        <v>1812</v>
      </c>
      <c r="R198" s="964" t="s">
        <v>1813</v>
      </c>
      <c r="S198" s="12"/>
    </row>
    <row r="199" spans="1:19" s="13" customFormat="1" ht="52.5" customHeight="1" x14ac:dyDescent="0.25">
      <c r="A199" s="986"/>
      <c r="B199" s="986"/>
      <c r="C199" s="986"/>
      <c r="D199" s="988"/>
      <c r="E199" s="988"/>
      <c r="F199" s="988"/>
      <c r="G199" s="988"/>
      <c r="H199" s="116" t="s">
        <v>1805</v>
      </c>
      <c r="I199" s="11" t="s">
        <v>1784</v>
      </c>
      <c r="J199" s="988"/>
      <c r="K199" s="988"/>
      <c r="L199" s="988"/>
      <c r="M199" s="988"/>
      <c r="N199" s="986"/>
      <c r="O199" s="986"/>
      <c r="P199" s="986"/>
      <c r="Q199" s="988"/>
      <c r="R199" s="988"/>
      <c r="S199" s="12"/>
    </row>
    <row r="200" spans="1:19" s="13" customFormat="1" ht="30" x14ac:dyDescent="0.25">
      <c r="A200" s="958">
        <v>73</v>
      </c>
      <c r="B200" s="963" t="s">
        <v>89</v>
      </c>
      <c r="C200" s="963">
        <v>1</v>
      </c>
      <c r="D200" s="964">
        <v>9</v>
      </c>
      <c r="E200" s="964" t="s">
        <v>2114</v>
      </c>
      <c r="F200" s="964" t="s">
        <v>2115</v>
      </c>
      <c r="G200" s="975" t="s">
        <v>2116</v>
      </c>
      <c r="H200" s="116" t="s">
        <v>1173</v>
      </c>
      <c r="I200" s="11" t="s">
        <v>1235</v>
      </c>
      <c r="J200" s="964" t="s">
        <v>2117</v>
      </c>
      <c r="K200" s="964"/>
      <c r="L200" s="980" t="s">
        <v>52</v>
      </c>
      <c r="M200" s="980"/>
      <c r="N200" s="981">
        <v>98050.240000000005</v>
      </c>
      <c r="O200" s="981"/>
      <c r="P200" s="981">
        <v>98050.240000000005</v>
      </c>
      <c r="Q200" s="964" t="s">
        <v>1857</v>
      </c>
      <c r="R200" s="964" t="s">
        <v>2118</v>
      </c>
      <c r="S200" s="12"/>
    </row>
    <row r="201" spans="1:19" s="13" customFormat="1" ht="30" x14ac:dyDescent="0.25">
      <c r="A201" s="1009"/>
      <c r="B201" s="986"/>
      <c r="C201" s="986"/>
      <c r="D201" s="988"/>
      <c r="E201" s="988"/>
      <c r="F201" s="988"/>
      <c r="G201" s="988"/>
      <c r="H201" s="116" t="s">
        <v>1805</v>
      </c>
      <c r="I201" s="11" t="s">
        <v>2119</v>
      </c>
      <c r="J201" s="988"/>
      <c r="K201" s="988"/>
      <c r="L201" s="988"/>
      <c r="M201" s="988"/>
      <c r="N201" s="986"/>
      <c r="O201" s="986"/>
      <c r="P201" s="986"/>
      <c r="Q201" s="988"/>
      <c r="R201" s="988"/>
      <c r="S201" s="12"/>
    </row>
    <row r="202" spans="1:19" s="13" customFormat="1" ht="30" x14ac:dyDescent="0.25">
      <c r="A202" s="1009"/>
      <c r="B202" s="986"/>
      <c r="C202" s="986"/>
      <c r="D202" s="988"/>
      <c r="E202" s="988"/>
      <c r="F202" s="988"/>
      <c r="G202" s="988"/>
      <c r="H202" s="116" t="s">
        <v>2120</v>
      </c>
      <c r="I202" s="11" t="s">
        <v>1156</v>
      </c>
      <c r="J202" s="988"/>
      <c r="K202" s="988"/>
      <c r="L202" s="988"/>
      <c r="M202" s="988"/>
      <c r="N202" s="986"/>
      <c r="O202" s="986"/>
      <c r="P202" s="986"/>
      <c r="Q202" s="988"/>
      <c r="R202" s="988"/>
      <c r="S202" s="12"/>
    </row>
    <row r="203" spans="1:19" s="13" customFormat="1" ht="75" x14ac:dyDescent="0.25">
      <c r="A203" s="1123"/>
      <c r="B203" s="986"/>
      <c r="C203" s="986"/>
      <c r="D203" s="988"/>
      <c r="E203" s="988"/>
      <c r="F203" s="988"/>
      <c r="G203" s="988"/>
      <c r="H203" s="116" t="s">
        <v>2121</v>
      </c>
      <c r="I203" s="11" t="s">
        <v>204</v>
      </c>
      <c r="J203" s="988"/>
      <c r="K203" s="988"/>
      <c r="L203" s="988"/>
      <c r="M203" s="988"/>
      <c r="N203" s="986"/>
      <c r="O203" s="986"/>
      <c r="P203" s="986"/>
      <c r="Q203" s="988"/>
      <c r="R203" s="988"/>
      <c r="S203" s="12"/>
    </row>
    <row r="204" spans="1:19" s="13" customFormat="1" ht="45" x14ac:dyDescent="0.25">
      <c r="A204" s="1010">
        <v>74</v>
      </c>
      <c r="B204" s="1085" t="s">
        <v>127</v>
      </c>
      <c r="C204" s="1085">
        <v>2.2999999999999998</v>
      </c>
      <c r="D204" s="1085">
        <v>10</v>
      </c>
      <c r="E204" s="1085" t="s">
        <v>2122</v>
      </c>
      <c r="F204" s="1077" t="s">
        <v>2123</v>
      </c>
      <c r="G204" s="1077" t="s">
        <v>2124</v>
      </c>
      <c r="H204" s="119" t="s">
        <v>2125</v>
      </c>
      <c r="I204" s="120">
        <v>1</v>
      </c>
      <c r="J204" s="1077" t="s">
        <v>2126</v>
      </c>
      <c r="K204" s="1244"/>
      <c r="L204" s="1085" t="s">
        <v>124</v>
      </c>
      <c r="M204" s="1244"/>
      <c r="N204" s="1081">
        <v>120472.5</v>
      </c>
      <c r="O204" s="1244"/>
      <c r="P204" s="1081">
        <v>59236</v>
      </c>
      <c r="Q204" s="1077" t="s">
        <v>1887</v>
      </c>
      <c r="R204" s="1077" t="s">
        <v>2127</v>
      </c>
      <c r="S204" s="12"/>
    </row>
    <row r="205" spans="1:19" s="13" customFormat="1" x14ac:dyDescent="0.25">
      <c r="A205" s="1239"/>
      <c r="B205" s="1241"/>
      <c r="C205" s="1241"/>
      <c r="D205" s="1241"/>
      <c r="E205" s="1241"/>
      <c r="F205" s="1101"/>
      <c r="G205" s="1101"/>
      <c r="H205" s="120" t="s">
        <v>1740</v>
      </c>
      <c r="I205" s="120">
        <v>500</v>
      </c>
      <c r="J205" s="1101"/>
      <c r="K205" s="1245"/>
      <c r="L205" s="1241"/>
      <c r="M205" s="1245"/>
      <c r="N205" s="1107"/>
      <c r="O205" s="1245"/>
      <c r="P205" s="1107"/>
      <c r="Q205" s="1101"/>
      <c r="R205" s="1101"/>
      <c r="S205" s="12"/>
    </row>
    <row r="206" spans="1:19" s="13" customFormat="1" x14ac:dyDescent="0.25">
      <c r="A206" s="1239"/>
      <c r="B206" s="1241"/>
      <c r="C206" s="1241"/>
      <c r="D206" s="1241"/>
      <c r="E206" s="1241"/>
      <c r="F206" s="1101"/>
      <c r="G206" s="1101"/>
      <c r="H206" s="120" t="s">
        <v>1904</v>
      </c>
      <c r="I206" s="295">
        <v>10000</v>
      </c>
      <c r="J206" s="1101"/>
      <c r="K206" s="1245"/>
      <c r="L206" s="1241"/>
      <c r="M206" s="1245"/>
      <c r="N206" s="1107"/>
      <c r="O206" s="1245"/>
      <c r="P206" s="1107"/>
      <c r="Q206" s="1101"/>
      <c r="R206" s="1101"/>
      <c r="S206" s="12"/>
    </row>
    <row r="207" spans="1:19" s="13" customFormat="1" x14ac:dyDescent="0.25">
      <c r="A207" s="1239"/>
      <c r="B207" s="1241"/>
      <c r="C207" s="1241"/>
      <c r="D207" s="1241"/>
      <c r="E207" s="1241"/>
      <c r="F207" s="1101"/>
      <c r="G207" s="1101"/>
      <c r="H207" s="120" t="s">
        <v>1786</v>
      </c>
      <c r="I207" s="120">
        <v>6</v>
      </c>
      <c r="J207" s="1101"/>
      <c r="K207" s="1245"/>
      <c r="L207" s="1241"/>
      <c r="M207" s="1245"/>
      <c r="N207" s="1107"/>
      <c r="O207" s="1245"/>
      <c r="P207" s="1107"/>
      <c r="Q207" s="1101"/>
      <c r="R207" s="1101"/>
      <c r="S207" s="12"/>
    </row>
    <row r="208" spans="1:19" s="13" customFormat="1" ht="30" x14ac:dyDescent="0.25">
      <c r="A208" s="1239"/>
      <c r="B208" s="1241"/>
      <c r="C208" s="1241"/>
      <c r="D208" s="1241"/>
      <c r="E208" s="1241"/>
      <c r="F208" s="1101"/>
      <c r="G208" s="1101"/>
      <c r="H208" s="119" t="s">
        <v>2120</v>
      </c>
      <c r="I208" s="120">
        <v>1</v>
      </c>
      <c r="J208" s="1101"/>
      <c r="K208" s="1245"/>
      <c r="L208" s="1241"/>
      <c r="M208" s="1245"/>
      <c r="N208" s="1107"/>
      <c r="O208" s="1245"/>
      <c r="P208" s="1107"/>
      <c r="Q208" s="1101"/>
      <c r="R208" s="1101"/>
      <c r="S208" s="12"/>
    </row>
    <row r="209" spans="1:19" s="13" customFormat="1" x14ac:dyDescent="0.25">
      <c r="A209" s="1239"/>
      <c r="B209" s="1241"/>
      <c r="C209" s="1241"/>
      <c r="D209" s="1241"/>
      <c r="E209" s="1241"/>
      <c r="F209" s="1101"/>
      <c r="G209" s="1101"/>
      <c r="H209" s="120" t="s">
        <v>1404</v>
      </c>
      <c r="I209" s="120">
        <v>2</v>
      </c>
      <c r="J209" s="1101"/>
      <c r="K209" s="1245"/>
      <c r="L209" s="1241"/>
      <c r="M209" s="1245"/>
      <c r="N209" s="1107"/>
      <c r="O209" s="1245"/>
      <c r="P209" s="1107"/>
      <c r="Q209" s="1101"/>
      <c r="R209" s="1101"/>
      <c r="S209" s="12"/>
    </row>
    <row r="210" spans="1:19" s="13" customFormat="1" ht="30" x14ac:dyDescent="0.25">
      <c r="A210" s="1239"/>
      <c r="B210" s="1241"/>
      <c r="C210" s="1241"/>
      <c r="D210" s="1241"/>
      <c r="E210" s="1241"/>
      <c r="F210" s="1101"/>
      <c r="G210" s="1101"/>
      <c r="H210" s="119" t="s">
        <v>1405</v>
      </c>
      <c r="I210" s="120">
        <f>10+3</f>
        <v>13</v>
      </c>
      <c r="J210" s="1101"/>
      <c r="K210" s="1245"/>
      <c r="L210" s="1241"/>
      <c r="M210" s="1245"/>
      <c r="N210" s="1107"/>
      <c r="O210" s="1245"/>
      <c r="P210" s="1107"/>
      <c r="Q210" s="1101"/>
      <c r="R210" s="1101"/>
      <c r="S210" s="12"/>
    </row>
    <row r="211" spans="1:19" s="13" customFormat="1" ht="30" x14ac:dyDescent="0.25">
      <c r="A211" s="1240"/>
      <c r="B211" s="1241"/>
      <c r="C211" s="1241"/>
      <c r="D211" s="1241"/>
      <c r="E211" s="1241"/>
      <c r="F211" s="1101"/>
      <c r="G211" s="1101"/>
      <c r="H211" s="119" t="s">
        <v>2120</v>
      </c>
      <c r="I211" s="120">
        <v>1</v>
      </c>
      <c r="J211" s="1101"/>
      <c r="K211" s="1245"/>
      <c r="L211" s="1241"/>
      <c r="M211" s="1245"/>
      <c r="N211" s="1107"/>
      <c r="O211" s="1245"/>
      <c r="P211" s="1107"/>
      <c r="Q211" s="1101"/>
      <c r="R211" s="1101"/>
      <c r="S211" s="12"/>
    </row>
    <row r="212" spans="1:19" s="13" customFormat="1" ht="67.5" customHeight="1" x14ac:dyDescent="0.25">
      <c r="A212" s="958">
        <v>75</v>
      </c>
      <c r="B212" s="963" t="s">
        <v>127</v>
      </c>
      <c r="C212" s="963">
        <v>3</v>
      </c>
      <c r="D212" s="964">
        <v>10</v>
      </c>
      <c r="E212" s="964" t="s">
        <v>2128</v>
      </c>
      <c r="F212" s="964" t="s">
        <v>2129</v>
      </c>
      <c r="G212" s="964" t="s">
        <v>2130</v>
      </c>
      <c r="H212" s="116" t="s">
        <v>2125</v>
      </c>
      <c r="I212" s="116">
        <v>1</v>
      </c>
      <c r="J212" s="964" t="s">
        <v>2131</v>
      </c>
      <c r="K212" s="964"/>
      <c r="L212" s="980" t="s">
        <v>73</v>
      </c>
      <c r="M212" s="980"/>
      <c r="N212" s="981">
        <v>18666.3</v>
      </c>
      <c r="O212" s="981"/>
      <c r="P212" s="981">
        <v>15901.5</v>
      </c>
      <c r="Q212" s="964" t="s">
        <v>1812</v>
      </c>
      <c r="R212" s="964" t="s">
        <v>1813</v>
      </c>
      <c r="S212" s="12"/>
    </row>
    <row r="213" spans="1:19" s="13" customFormat="1" ht="63.75" customHeight="1" x14ac:dyDescent="0.25">
      <c r="A213" s="1123"/>
      <c r="B213" s="986"/>
      <c r="C213" s="986"/>
      <c r="D213" s="988"/>
      <c r="E213" s="988"/>
      <c r="F213" s="988"/>
      <c r="G213" s="988"/>
      <c r="H213" s="116" t="s">
        <v>1730</v>
      </c>
      <c r="I213" s="11" t="s">
        <v>1910</v>
      </c>
      <c r="J213" s="988"/>
      <c r="K213" s="988"/>
      <c r="L213" s="988"/>
      <c r="M213" s="988"/>
      <c r="N213" s="986"/>
      <c r="O213" s="986"/>
      <c r="P213" s="986"/>
      <c r="Q213" s="988"/>
      <c r="R213" s="988"/>
      <c r="S213" s="12"/>
    </row>
    <row r="214" spans="1:19" s="13" customFormat="1" ht="45" x14ac:dyDescent="0.25">
      <c r="A214" s="113">
        <v>76</v>
      </c>
      <c r="B214" s="121" t="s">
        <v>89</v>
      </c>
      <c r="C214" s="121">
        <v>3</v>
      </c>
      <c r="D214" s="116">
        <v>10</v>
      </c>
      <c r="E214" s="116" t="s">
        <v>2132</v>
      </c>
      <c r="F214" s="116" t="s">
        <v>2133</v>
      </c>
      <c r="G214" s="116" t="s">
        <v>293</v>
      </c>
      <c r="H214" s="116" t="s">
        <v>2125</v>
      </c>
      <c r="I214" s="11" t="s">
        <v>39</v>
      </c>
      <c r="J214" s="116" t="s">
        <v>2134</v>
      </c>
      <c r="K214" s="125"/>
      <c r="L214" s="126" t="s">
        <v>73</v>
      </c>
      <c r="M214" s="115"/>
      <c r="N214" s="115">
        <v>10754.15</v>
      </c>
      <c r="O214" s="115"/>
      <c r="P214" s="115">
        <v>8204.15</v>
      </c>
      <c r="Q214" s="111" t="s">
        <v>1897</v>
      </c>
      <c r="R214" s="116" t="s">
        <v>1898</v>
      </c>
      <c r="S214" s="12"/>
    </row>
    <row r="215" spans="1:19" s="13" customFormat="1" ht="66" customHeight="1" x14ac:dyDescent="0.25">
      <c r="A215" s="963">
        <v>77</v>
      </c>
      <c r="B215" s="963" t="s">
        <v>68</v>
      </c>
      <c r="C215" s="963">
        <v>5</v>
      </c>
      <c r="D215" s="964">
        <v>11</v>
      </c>
      <c r="E215" s="964" t="s">
        <v>1947</v>
      </c>
      <c r="F215" s="964" t="s">
        <v>2135</v>
      </c>
      <c r="G215" s="964" t="s">
        <v>2136</v>
      </c>
      <c r="H215" s="116" t="s">
        <v>2125</v>
      </c>
      <c r="I215" s="116">
        <v>1</v>
      </c>
      <c r="J215" s="964" t="s">
        <v>2137</v>
      </c>
      <c r="K215" s="964"/>
      <c r="L215" s="980" t="s">
        <v>52</v>
      </c>
      <c r="M215" s="980"/>
      <c r="N215" s="981">
        <v>42361</v>
      </c>
      <c r="O215" s="981"/>
      <c r="P215" s="981">
        <v>30651</v>
      </c>
      <c r="Q215" s="964" t="s">
        <v>1951</v>
      </c>
      <c r="R215" s="964" t="s">
        <v>1952</v>
      </c>
      <c r="S215" s="12"/>
    </row>
    <row r="216" spans="1:19" s="13" customFormat="1" x14ac:dyDescent="0.25">
      <c r="A216" s="986"/>
      <c r="B216" s="986"/>
      <c r="C216" s="986"/>
      <c r="D216" s="988"/>
      <c r="E216" s="988"/>
      <c r="F216" s="988"/>
      <c r="G216" s="988"/>
      <c r="H216" s="116" t="s">
        <v>1404</v>
      </c>
      <c r="I216" s="129">
        <v>2</v>
      </c>
      <c r="J216" s="988"/>
      <c r="K216" s="988"/>
      <c r="L216" s="988"/>
      <c r="M216" s="988"/>
      <c r="N216" s="986"/>
      <c r="O216" s="986"/>
      <c r="P216" s="986"/>
      <c r="Q216" s="988"/>
      <c r="R216" s="988"/>
      <c r="S216" s="12"/>
    </row>
    <row r="217" spans="1:19" s="13" customFormat="1" ht="30" x14ac:dyDescent="0.25">
      <c r="A217" s="986"/>
      <c r="B217" s="986"/>
      <c r="C217" s="986"/>
      <c r="D217" s="988"/>
      <c r="E217" s="988"/>
      <c r="F217" s="988"/>
      <c r="G217" s="988"/>
      <c r="H217" s="116" t="s">
        <v>1405</v>
      </c>
      <c r="I217" s="129">
        <v>146</v>
      </c>
      <c r="J217" s="988"/>
      <c r="K217" s="988"/>
      <c r="L217" s="988"/>
      <c r="M217" s="988"/>
      <c r="N217" s="986"/>
      <c r="O217" s="986"/>
      <c r="P217" s="986"/>
      <c r="Q217" s="988"/>
      <c r="R217" s="988"/>
      <c r="S217" s="12"/>
    </row>
    <row r="218" spans="1:19" s="13" customFormat="1" x14ac:dyDescent="0.25">
      <c r="A218" s="1010">
        <v>78</v>
      </c>
      <c r="B218" s="1085" t="s">
        <v>68</v>
      </c>
      <c r="C218" s="1085">
        <v>5</v>
      </c>
      <c r="D218" s="1085">
        <v>11</v>
      </c>
      <c r="E218" s="1077" t="s">
        <v>2138</v>
      </c>
      <c r="F218" s="1077" t="s">
        <v>2139</v>
      </c>
      <c r="G218" s="1085" t="s">
        <v>2140</v>
      </c>
      <c r="H218" s="119" t="s">
        <v>1155</v>
      </c>
      <c r="I218" s="120">
        <f>5+5</f>
        <v>10</v>
      </c>
      <c r="J218" s="1085" t="s">
        <v>2141</v>
      </c>
      <c r="K218" s="1244"/>
      <c r="L218" s="1085" t="s">
        <v>124</v>
      </c>
      <c r="M218" s="1244"/>
      <c r="N218" s="1081">
        <v>17964</v>
      </c>
      <c r="O218" s="1244"/>
      <c r="P218" s="1081">
        <v>15900</v>
      </c>
      <c r="Q218" s="1085" t="s">
        <v>2142</v>
      </c>
      <c r="R218" s="1077" t="s">
        <v>2143</v>
      </c>
      <c r="S218" s="12"/>
    </row>
    <row r="219" spans="1:19" s="13" customFormat="1" ht="30" x14ac:dyDescent="0.25">
      <c r="A219" s="1239"/>
      <c r="B219" s="1241"/>
      <c r="C219" s="1241"/>
      <c r="D219" s="1241"/>
      <c r="E219" s="1101"/>
      <c r="F219" s="1101"/>
      <c r="G219" s="1241"/>
      <c r="H219" s="119" t="s">
        <v>1580</v>
      </c>
      <c r="I219" s="120">
        <f>25+50</f>
        <v>75</v>
      </c>
      <c r="J219" s="1241"/>
      <c r="K219" s="1245"/>
      <c r="L219" s="1241"/>
      <c r="M219" s="1245"/>
      <c r="N219" s="1107"/>
      <c r="O219" s="1245"/>
      <c r="P219" s="1107"/>
      <c r="Q219" s="1241"/>
      <c r="R219" s="1101"/>
      <c r="S219" s="12"/>
    </row>
    <row r="220" spans="1:19" s="13" customFormat="1" x14ac:dyDescent="0.25">
      <c r="A220" s="1239"/>
      <c r="B220" s="1241"/>
      <c r="C220" s="1241"/>
      <c r="D220" s="1241"/>
      <c r="E220" s="1101"/>
      <c r="F220" s="1101"/>
      <c r="G220" s="1241"/>
      <c r="H220" s="119" t="s">
        <v>1404</v>
      </c>
      <c r="I220" s="120">
        <v>1</v>
      </c>
      <c r="J220" s="1241"/>
      <c r="K220" s="1245"/>
      <c r="L220" s="1241"/>
      <c r="M220" s="1245"/>
      <c r="N220" s="1107"/>
      <c r="O220" s="1245"/>
      <c r="P220" s="1107"/>
      <c r="Q220" s="1241"/>
      <c r="R220" s="1101"/>
      <c r="S220" s="12"/>
    </row>
    <row r="221" spans="1:19" s="13" customFormat="1" ht="30" x14ac:dyDescent="0.25">
      <c r="A221" s="1240"/>
      <c r="B221" s="1241"/>
      <c r="C221" s="1241"/>
      <c r="D221" s="1241"/>
      <c r="E221" s="1101"/>
      <c r="F221" s="1101"/>
      <c r="G221" s="1241"/>
      <c r="H221" s="119" t="s">
        <v>1405</v>
      </c>
      <c r="I221" s="120">
        <v>10</v>
      </c>
      <c r="J221" s="1241"/>
      <c r="K221" s="1245"/>
      <c r="L221" s="1241"/>
      <c r="M221" s="1245"/>
      <c r="N221" s="1107"/>
      <c r="O221" s="1245"/>
      <c r="P221" s="1107"/>
      <c r="Q221" s="1241"/>
      <c r="R221" s="1101"/>
      <c r="S221" s="12"/>
    </row>
    <row r="222" spans="1:19" s="13" customFormat="1" ht="120" x14ac:dyDescent="0.25">
      <c r="A222" s="114">
        <v>79</v>
      </c>
      <c r="B222" s="121" t="s">
        <v>68</v>
      </c>
      <c r="C222" s="121">
        <v>5</v>
      </c>
      <c r="D222" s="116">
        <v>11</v>
      </c>
      <c r="E222" s="116" t="s">
        <v>2144</v>
      </c>
      <c r="F222" s="116" t="s">
        <v>2145</v>
      </c>
      <c r="G222" s="116" t="s">
        <v>1129</v>
      </c>
      <c r="H222" s="116" t="s">
        <v>1963</v>
      </c>
      <c r="I222" s="11" t="s">
        <v>39</v>
      </c>
      <c r="J222" s="116" t="s">
        <v>2146</v>
      </c>
      <c r="K222" s="123"/>
      <c r="L222" s="126" t="s">
        <v>124</v>
      </c>
      <c r="M222" s="115"/>
      <c r="N222" s="115">
        <v>40000</v>
      </c>
      <c r="O222" s="115"/>
      <c r="P222" s="115">
        <v>40000</v>
      </c>
      <c r="Q222" s="116" t="s">
        <v>2147</v>
      </c>
      <c r="R222" s="116" t="s">
        <v>1966</v>
      </c>
      <c r="S222" s="12"/>
    </row>
    <row r="223" spans="1:19" s="13" customFormat="1" ht="30" x14ac:dyDescent="0.25">
      <c r="A223" s="958">
        <v>80</v>
      </c>
      <c r="B223" s="963" t="s">
        <v>68</v>
      </c>
      <c r="C223" s="963">
        <v>5</v>
      </c>
      <c r="D223" s="964">
        <v>11</v>
      </c>
      <c r="E223" s="964" t="s">
        <v>2148</v>
      </c>
      <c r="F223" s="964" t="s">
        <v>2149</v>
      </c>
      <c r="G223" s="964" t="s">
        <v>181</v>
      </c>
      <c r="H223" s="116" t="s">
        <v>1173</v>
      </c>
      <c r="I223" s="11" t="s">
        <v>39</v>
      </c>
      <c r="J223" s="964" t="s">
        <v>2150</v>
      </c>
      <c r="K223" s="964"/>
      <c r="L223" s="980" t="s">
        <v>52</v>
      </c>
      <c r="M223" s="981"/>
      <c r="N223" s="981">
        <v>26837.4</v>
      </c>
      <c r="O223" s="981"/>
      <c r="P223" s="981">
        <v>23837.4</v>
      </c>
      <c r="Q223" s="975" t="s">
        <v>1970</v>
      </c>
      <c r="R223" s="964" t="s">
        <v>1971</v>
      </c>
      <c r="S223" s="12"/>
    </row>
    <row r="224" spans="1:19" s="13" customFormat="1" ht="30" x14ac:dyDescent="0.25">
      <c r="A224" s="1123"/>
      <c r="B224" s="986"/>
      <c r="C224" s="986"/>
      <c r="D224" s="988"/>
      <c r="E224" s="988"/>
      <c r="F224" s="988"/>
      <c r="G224" s="988"/>
      <c r="H224" s="116" t="s">
        <v>1805</v>
      </c>
      <c r="I224" s="11" t="s">
        <v>1972</v>
      </c>
      <c r="J224" s="988"/>
      <c r="K224" s="988"/>
      <c r="L224" s="988"/>
      <c r="M224" s="986"/>
      <c r="N224" s="986"/>
      <c r="O224" s="986"/>
      <c r="P224" s="986"/>
      <c r="Q224" s="988"/>
      <c r="R224" s="988"/>
      <c r="S224" s="12"/>
    </row>
    <row r="225" spans="1:19" s="13" customFormat="1" ht="22.5" customHeight="1" x14ac:dyDescent="0.25">
      <c r="A225" s="958">
        <v>81</v>
      </c>
      <c r="B225" s="963" t="s">
        <v>101</v>
      </c>
      <c r="C225" s="963">
        <v>5</v>
      </c>
      <c r="D225" s="964">
        <v>11</v>
      </c>
      <c r="E225" s="964" t="s">
        <v>1973</v>
      </c>
      <c r="F225" s="964" t="s">
        <v>2151</v>
      </c>
      <c r="G225" s="964" t="s">
        <v>2152</v>
      </c>
      <c r="H225" s="116" t="s">
        <v>1404</v>
      </c>
      <c r="I225" s="11" t="s">
        <v>39</v>
      </c>
      <c r="J225" s="964" t="s">
        <v>2153</v>
      </c>
      <c r="K225" s="964"/>
      <c r="L225" s="980" t="s">
        <v>52</v>
      </c>
      <c r="M225" s="980"/>
      <c r="N225" s="981">
        <v>10050.64</v>
      </c>
      <c r="O225" s="981"/>
      <c r="P225" s="981">
        <v>8671.6</v>
      </c>
      <c r="Q225" s="964" t="s">
        <v>1812</v>
      </c>
      <c r="R225" s="964" t="s">
        <v>1813</v>
      </c>
      <c r="S225" s="12"/>
    </row>
    <row r="226" spans="1:19" s="13" customFormat="1" ht="37.5" customHeight="1" x14ac:dyDescent="0.25">
      <c r="A226" s="1123"/>
      <c r="B226" s="986"/>
      <c r="C226" s="986"/>
      <c r="D226" s="988"/>
      <c r="E226" s="988"/>
      <c r="F226" s="988"/>
      <c r="G226" s="988"/>
      <c r="H226" s="116" t="s">
        <v>1405</v>
      </c>
      <c r="I226" s="11" t="s">
        <v>1290</v>
      </c>
      <c r="J226" s="988"/>
      <c r="K226" s="988"/>
      <c r="L226" s="988"/>
      <c r="M226" s="988"/>
      <c r="N226" s="986"/>
      <c r="O226" s="986"/>
      <c r="P226" s="986"/>
      <c r="Q226" s="988"/>
      <c r="R226" s="988"/>
      <c r="S226" s="12"/>
    </row>
    <row r="227" spans="1:19" s="13" customFormat="1" x14ac:dyDescent="0.25">
      <c r="A227" s="958">
        <v>82</v>
      </c>
      <c r="B227" s="963" t="s">
        <v>101</v>
      </c>
      <c r="C227" s="963">
        <v>2</v>
      </c>
      <c r="D227" s="964">
        <v>12</v>
      </c>
      <c r="E227" s="964" t="s">
        <v>1976</v>
      </c>
      <c r="F227" s="964" t="s">
        <v>2154</v>
      </c>
      <c r="G227" s="964" t="s">
        <v>2152</v>
      </c>
      <c r="H227" s="116" t="s">
        <v>1404</v>
      </c>
      <c r="I227" s="11" t="s">
        <v>39</v>
      </c>
      <c r="J227" s="964" t="s">
        <v>1978</v>
      </c>
      <c r="K227" s="964"/>
      <c r="L227" s="980" t="s">
        <v>124</v>
      </c>
      <c r="M227" s="980"/>
      <c r="N227" s="981">
        <v>11413.19</v>
      </c>
      <c r="O227" s="981"/>
      <c r="P227" s="981">
        <v>8453.19</v>
      </c>
      <c r="Q227" s="975" t="s">
        <v>1812</v>
      </c>
      <c r="R227" s="964" t="s">
        <v>1813</v>
      </c>
      <c r="S227" s="12"/>
    </row>
    <row r="228" spans="1:19" s="177" customFormat="1" ht="75" customHeight="1" x14ac:dyDescent="0.25">
      <c r="A228" s="1123"/>
      <c r="B228" s="986"/>
      <c r="C228" s="986"/>
      <c r="D228" s="988"/>
      <c r="E228" s="988"/>
      <c r="F228" s="988"/>
      <c r="G228" s="988"/>
      <c r="H228" s="116" t="s">
        <v>1405</v>
      </c>
      <c r="I228" s="11" t="s">
        <v>1980</v>
      </c>
      <c r="J228" s="988"/>
      <c r="K228" s="988"/>
      <c r="L228" s="988"/>
      <c r="M228" s="988"/>
      <c r="N228" s="986"/>
      <c r="O228" s="986"/>
      <c r="P228" s="986"/>
      <c r="Q228" s="988"/>
      <c r="R228" s="988"/>
      <c r="S228" s="296"/>
    </row>
    <row r="229" spans="1:19" s="13" customFormat="1" x14ac:dyDescent="0.25">
      <c r="A229" s="963">
        <v>83</v>
      </c>
      <c r="B229" s="963" t="s">
        <v>89</v>
      </c>
      <c r="C229" s="963">
        <v>1</v>
      </c>
      <c r="D229" s="964">
        <v>13</v>
      </c>
      <c r="E229" s="964" t="s">
        <v>2155</v>
      </c>
      <c r="F229" s="964" t="s">
        <v>2156</v>
      </c>
      <c r="G229" s="964" t="s">
        <v>1139</v>
      </c>
      <c r="H229" s="116" t="s">
        <v>1155</v>
      </c>
      <c r="I229" s="11" t="s">
        <v>39</v>
      </c>
      <c r="J229" s="964" t="s">
        <v>2157</v>
      </c>
      <c r="K229" s="964"/>
      <c r="L229" s="980" t="s">
        <v>52</v>
      </c>
      <c r="M229" s="981"/>
      <c r="N229" s="981">
        <v>20246.7</v>
      </c>
      <c r="O229" s="981"/>
      <c r="P229" s="981">
        <v>17546.7</v>
      </c>
      <c r="Q229" s="964" t="s">
        <v>1897</v>
      </c>
      <c r="R229" s="964" t="s">
        <v>1898</v>
      </c>
      <c r="S229" s="12"/>
    </row>
    <row r="230" spans="1:19" s="13" customFormat="1" ht="30" x14ac:dyDescent="0.25">
      <c r="A230" s="986"/>
      <c r="B230" s="986"/>
      <c r="C230" s="986"/>
      <c r="D230" s="988"/>
      <c r="E230" s="988"/>
      <c r="F230" s="988"/>
      <c r="G230" s="988"/>
      <c r="H230" s="116" t="s">
        <v>1580</v>
      </c>
      <c r="I230" s="11" t="s">
        <v>1126</v>
      </c>
      <c r="J230" s="988"/>
      <c r="K230" s="988"/>
      <c r="L230" s="988"/>
      <c r="M230" s="986"/>
      <c r="N230" s="986"/>
      <c r="O230" s="986"/>
      <c r="P230" s="986"/>
      <c r="Q230" s="988"/>
      <c r="R230" s="988"/>
      <c r="S230" s="12"/>
    </row>
    <row r="231" spans="1:19" s="13" customFormat="1" ht="68.25" customHeight="1" x14ac:dyDescent="0.25">
      <c r="A231" s="1085">
        <v>84</v>
      </c>
      <c r="B231" s="1085" t="s">
        <v>68</v>
      </c>
      <c r="C231" s="1085">
        <v>1.3</v>
      </c>
      <c r="D231" s="1085">
        <v>13</v>
      </c>
      <c r="E231" s="1085" t="s">
        <v>2158</v>
      </c>
      <c r="F231" s="1077" t="s">
        <v>2159</v>
      </c>
      <c r="G231" s="1077" t="s">
        <v>2160</v>
      </c>
      <c r="H231" s="119" t="s">
        <v>2125</v>
      </c>
      <c r="I231" s="120">
        <v>1</v>
      </c>
      <c r="J231" s="1077" t="s">
        <v>2161</v>
      </c>
      <c r="K231" s="1244"/>
      <c r="L231" s="1085" t="s">
        <v>52</v>
      </c>
      <c r="M231" s="1244"/>
      <c r="N231" s="1080">
        <v>49840.07</v>
      </c>
      <c r="O231" s="1246"/>
      <c r="P231" s="1080">
        <v>32640.07</v>
      </c>
      <c r="Q231" s="1077" t="s">
        <v>1998</v>
      </c>
      <c r="R231" s="1077" t="s">
        <v>2162</v>
      </c>
      <c r="S231" s="12"/>
    </row>
    <row r="232" spans="1:19" s="13" customFormat="1" x14ac:dyDescent="0.25">
      <c r="A232" s="1241"/>
      <c r="B232" s="1241"/>
      <c r="C232" s="1241"/>
      <c r="D232" s="1241"/>
      <c r="E232" s="1241"/>
      <c r="F232" s="1101"/>
      <c r="G232" s="1101"/>
      <c r="H232" s="120" t="s">
        <v>1740</v>
      </c>
      <c r="I232" s="120">
        <v>100</v>
      </c>
      <c r="J232" s="1101"/>
      <c r="K232" s="1245"/>
      <c r="L232" s="1241"/>
      <c r="M232" s="1245"/>
      <c r="N232" s="1248"/>
      <c r="O232" s="1247"/>
      <c r="P232" s="1248"/>
      <c r="Q232" s="1077"/>
      <c r="R232" s="1077"/>
      <c r="S232" s="12"/>
    </row>
    <row r="233" spans="1:19" s="13" customFormat="1" x14ac:dyDescent="0.25">
      <c r="A233" s="1241"/>
      <c r="B233" s="1241"/>
      <c r="C233" s="1241"/>
      <c r="D233" s="1241"/>
      <c r="E233" s="1241"/>
      <c r="F233" s="1101"/>
      <c r="G233" s="1101"/>
      <c r="H233" s="119" t="s">
        <v>1404</v>
      </c>
      <c r="I233" s="120">
        <v>2</v>
      </c>
      <c r="J233" s="1101"/>
      <c r="K233" s="1245"/>
      <c r="L233" s="1241"/>
      <c r="M233" s="1245"/>
      <c r="N233" s="1248"/>
      <c r="O233" s="1247"/>
      <c r="P233" s="1248"/>
      <c r="Q233" s="1077"/>
      <c r="R233" s="1077"/>
      <c r="S233" s="12"/>
    </row>
    <row r="234" spans="1:19" s="13" customFormat="1" ht="30" x14ac:dyDescent="0.25">
      <c r="A234" s="1241"/>
      <c r="B234" s="1241"/>
      <c r="C234" s="1241"/>
      <c r="D234" s="1241"/>
      <c r="E234" s="1241"/>
      <c r="F234" s="1101"/>
      <c r="G234" s="1101"/>
      <c r="H234" s="119" t="s">
        <v>1405</v>
      </c>
      <c r="I234" s="120">
        <v>30</v>
      </c>
      <c r="J234" s="1101"/>
      <c r="K234" s="1245"/>
      <c r="L234" s="1241"/>
      <c r="M234" s="1245"/>
      <c r="N234" s="1248"/>
      <c r="O234" s="1247"/>
      <c r="P234" s="1248"/>
      <c r="Q234" s="1077"/>
      <c r="R234" s="1077"/>
      <c r="S234" s="12"/>
    </row>
    <row r="235" spans="1:19" s="13" customFormat="1" x14ac:dyDescent="0.25">
      <c r="A235" s="1241"/>
      <c r="B235" s="1241"/>
      <c r="C235" s="1241"/>
      <c r="D235" s="1241"/>
      <c r="E235" s="1241"/>
      <c r="F235" s="1101"/>
      <c r="G235" s="1101"/>
      <c r="H235" s="120" t="s">
        <v>1786</v>
      </c>
      <c r="I235" s="120">
        <v>2</v>
      </c>
      <c r="J235" s="1101"/>
      <c r="K235" s="1245"/>
      <c r="L235" s="1241"/>
      <c r="M235" s="1245"/>
      <c r="N235" s="1248"/>
      <c r="O235" s="1247"/>
      <c r="P235" s="1248"/>
      <c r="Q235" s="1077"/>
      <c r="R235" s="1077"/>
      <c r="S235" s="12"/>
    </row>
    <row r="236" spans="1:19" s="13" customFormat="1" ht="64.5" customHeight="1" x14ac:dyDescent="0.25">
      <c r="A236" s="121">
        <v>85</v>
      </c>
      <c r="B236" s="121" t="s">
        <v>68</v>
      </c>
      <c r="C236" s="121">
        <v>1.3</v>
      </c>
      <c r="D236" s="116">
        <v>13</v>
      </c>
      <c r="E236" s="116" t="s">
        <v>2163</v>
      </c>
      <c r="F236" s="116" t="s">
        <v>2164</v>
      </c>
      <c r="G236" s="111" t="s">
        <v>2165</v>
      </c>
      <c r="H236" s="116" t="s">
        <v>2166</v>
      </c>
      <c r="I236" s="11" t="s">
        <v>39</v>
      </c>
      <c r="J236" s="116" t="s">
        <v>2167</v>
      </c>
      <c r="K236" s="116"/>
      <c r="L236" s="126" t="s">
        <v>52</v>
      </c>
      <c r="M236" s="126"/>
      <c r="N236" s="115">
        <v>22951.8</v>
      </c>
      <c r="O236" s="115"/>
      <c r="P236" s="115">
        <v>22951.8</v>
      </c>
      <c r="Q236" s="116" t="s">
        <v>2168</v>
      </c>
      <c r="R236" s="116" t="s">
        <v>2169</v>
      </c>
      <c r="S236" s="12"/>
    </row>
    <row r="237" spans="1:19" s="13" customFormat="1" ht="88.5" customHeight="1" x14ac:dyDescent="0.25">
      <c r="A237" s="913">
        <v>86</v>
      </c>
      <c r="B237" s="120" t="s">
        <v>89</v>
      </c>
      <c r="C237" s="120">
        <v>1</v>
      </c>
      <c r="D237" s="119">
        <v>13</v>
      </c>
      <c r="E237" s="119" t="s">
        <v>2170</v>
      </c>
      <c r="F237" s="119" t="s">
        <v>2171</v>
      </c>
      <c r="G237" s="119" t="s">
        <v>961</v>
      </c>
      <c r="H237" s="119" t="s">
        <v>1730</v>
      </c>
      <c r="I237" s="53" t="s">
        <v>2172</v>
      </c>
      <c r="J237" s="119" t="s">
        <v>2089</v>
      </c>
      <c r="K237" s="125"/>
      <c r="L237" s="123" t="s">
        <v>52</v>
      </c>
      <c r="M237" s="124"/>
      <c r="N237" s="124">
        <v>48585</v>
      </c>
      <c r="O237" s="124"/>
      <c r="P237" s="124">
        <v>48585</v>
      </c>
      <c r="Q237" s="122" t="s">
        <v>1857</v>
      </c>
      <c r="R237" s="119" t="s">
        <v>2090</v>
      </c>
      <c r="S237" s="12"/>
    </row>
    <row r="240" spans="1:19" x14ac:dyDescent="0.25">
      <c r="M240" s="1108" t="s">
        <v>262</v>
      </c>
      <c r="N240" s="1109"/>
      <c r="O240" s="1110" t="s">
        <v>263</v>
      </c>
      <c r="P240" s="1110"/>
    </row>
    <row r="241" spans="13:16" x14ac:dyDescent="0.25">
      <c r="M241" s="60" t="s">
        <v>264</v>
      </c>
      <c r="N241" s="60" t="s">
        <v>265</v>
      </c>
      <c r="O241" s="60" t="s">
        <v>264</v>
      </c>
      <c r="P241" s="60" t="s">
        <v>265</v>
      </c>
    </row>
    <row r="242" spans="13:16" x14ac:dyDescent="0.25">
      <c r="M242" s="65">
        <v>27</v>
      </c>
      <c r="N242" s="64">
        <v>1481754.33</v>
      </c>
      <c r="O242" s="65">
        <v>59</v>
      </c>
      <c r="P242" s="66">
        <v>1534323.16</v>
      </c>
    </row>
  </sheetData>
  <mergeCells count="1184">
    <mergeCell ref="O231:O235"/>
    <mergeCell ref="P231:P235"/>
    <mergeCell ref="Q231:Q235"/>
    <mergeCell ref="R231:R235"/>
    <mergeCell ref="M240:N240"/>
    <mergeCell ref="O240:P240"/>
    <mergeCell ref="G231:G235"/>
    <mergeCell ref="J231:J235"/>
    <mergeCell ref="K231:K235"/>
    <mergeCell ref="L231:L235"/>
    <mergeCell ref="M231:M235"/>
    <mergeCell ref="N231:N235"/>
    <mergeCell ref="O229:O230"/>
    <mergeCell ref="P229:P230"/>
    <mergeCell ref="Q229:Q230"/>
    <mergeCell ref="R229:R230"/>
    <mergeCell ref="A231:A235"/>
    <mergeCell ref="B231:B235"/>
    <mergeCell ref="C231:C235"/>
    <mergeCell ref="D231:D235"/>
    <mergeCell ref="E231:E235"/>
    <mergeCell ref="F231:F235"/>
    <mergeCell ref="G229:G230"/>
    <mergeCell ref="J229:J230"/>
    <mergeCell ref="K229:K230"/>
    <mergeCell ref="L229:L230"/>
    <mergeCell ref="M229:M230"/>
    <mergeCell ref="N229:N230"/>
    <mergeCell ref="O227:O228"/>
    <mergeCell ref="P227:P228"/>
    <mergeCell ref="Q227:Q228"/>
    <mergeCell ref="R227:R228"/>
    <mergeCell ref="A229:A230"/>
    <mergeCell ref="B229:B230"/>
    <mergeCell ref="C229:C230"/>
    <mergeCell ref="D229:D230"/>
    <mergeCell ref="E229:E230"/>
    <mergeCell ref="F229:F230"/>
    <mergeCell ref="G227:G228"/>
    <mergeCell ref="J227:J228"/>
    <mergeCell ref="K227:K228"/>
    <mergeCell ref="L227:L228"/>
    <mergeCell ref="M227:M228"/>
    <mergeCell ref="N227:N228"/>
    <mergeCell ref="O225:O226"/>
    <mergeCell ref="P225:P226"/>
    <mergeCell ref="Q225:Q226"/>
    <mergeCell ref="R225:R226"/>
    <mergeCell ref="A227:A228"/>
    <mergeCell ref="B227:B228"/>
    <mergeCell ref="C227:C228"/>
    <mergeCell ref="D227:D228"/>
    <mergeCell ref="E227:E228"/>
    <mergeCell ref="F227:F228"/>
    <mergeCell ref="G225:G226"/>
    <mergeCell ref="J225:J226"/>
    <mergeCell ref="K225:K226"/>
    <mergeCell ref="L225:L226"/>
    <mergeCell ref="M225:M226"/>
    <mergeCell ref="N225:N226"/>
    <mergeCell ref="O223:O224"/>
    <mergeCell ref="P223:P224"/>
    <mergeCell ref="Q223:Q224"/>
    <mergeCell ref="R223:R224"/>
    <mergeCell ref="A225:A226"/>
    <mergeCell ref="B225:B226"/>
    <mergeCell ref="C225:C226"/>
    <mergeCell ref="D225:D226"/>
    <mergeCell ref="E225:E226"/>
    <mergeCell ref="F225:F226"/>
    <mergeCell ref="G223:G224"/>
    <mergeCell ref="J223:J224"/>
    <mergeCell ref="K223:K224"/>
    <mergeCell ref="L223:L224"/>
    <mergeCell ref="M223:M224"/>
    <mergeCell ref="N223:N224"/>
    <mergeCell ref="O218:O221"/>
    <mergeCell ref="P218:P221"/>
    <mergeCell ref="Q218:Q221"/>
    <mergeCell ref="R218:R221"/>
    <mergeCell ref="A223:A224"/>
    <mergeCell ref="B223:B224"/>
    <mergeCell ref="C223:C224"/>
    <mergeCell ref="D223:D224"/>
    <mergeCell ref="E223:E224"/>
    <mergeCell ref="F223:F224"/>
    <mergeCell ref="G218:G221"/>
    <mergeCell ref="J218:J221"/>
    <mergeCell ref="K218:K221"/>
    <mergeCell ref="L218:L221"/>
    <mergeCell ref="M218:M221"/>
    <mergeCell ref="N218:N221"/>
    <mergeCell ref="O215:O217"/>
    <mergeCell ref="P215:P217"/>
    <mergeCell ref="Q215:Q217"/>
    <mergeCell ref="R215:R217"/>
    <mergeCell ref="A218:A221"/>
    <mergeCell ref="B218:B221"/>
    <mergeCell ref="C218:C221"/>
    <mergeCell ref="D218:D221"/>
    <mergeCell ref="E218:E221"/>
    <mergeCell ref="F218:F221"/>
    <mergeCell ref="G215:G217"/>
    <mergeCell ref="J215:J217"/>
    <mergeCell ref="K215:K217"/>
    <mergeCell ref="L215:L217"/>
    <mergeCell ref="M215:M217"/>
    <mergeCell ref="N215:N217"/>
    <mergeCell ref="O212:O213"/>
    <mergeCell ref="P212:P213"/>
    <mergeCell ref="Q212:Q213"/>
    <mergeCell ref="R212:R213"/>
    <mergeCell ref="A215:A217"/>
    <mergeCell ref="B215:B217"/>
    <mergeCell ref="C215:C217"/>
    <mergeCell ref="D215:D217"/>
    <mergeCell ref="E215:E217"/>
    <mergeCell ref="F215:F217"/>
    <mergeCell ref="G212:G213"/>
    <mergeCell ref="J212:J213"/>
    <mergeCell ref="K212:K213"/>
    <mergeCell ref="L212:L213"/>
    <mergeCell ref="M212:M213"/>
    <mergeCell ref="N212:N213"/>
    <mergeCell ref="O204:O211"/>
    <mergeCell ref="P204:P211"/>
    <mergeCell ref="Q204:Q211"/>
    <mergeCell ref="R204:R211"/>
    <mergeCell ref="A212:A213"/>
    <mergeCell ref="B212:B213"/>
    <mergeCell ref="C212:C213"/>
    <mergeCell ref="D212:D213"/>
    <mergeCell ref="E212:E213"/>
    <mergeCell ref="F212:F213"/>
    <mergeCell ref="G204:G211"/>
    <mergeCell ref="J204:J211"/>
    <mergeCell ref="K204:K211"/>
    <mergeCell ref="L204:L211"/>
    <mergeCell ref="M204:M211"/>
    <mergeCell ref="N204:N211"/>
    <mergeCell ref="O200:O203"/>
    <mergeCell ref="P200:P203"/>
    <mergeCell ref="Q200:Q203"/>
    <mergeCell ref="R200:R203"/>
    <mergeCell ref="A204:A211"/>
    <mergeCell ref="B204:B211"/>
    <mergeCell ref="C204:C211"/>
    <mergeCell ref="D204:D211"/>
    <mergeCell ref="E204:E211"/>
    <mergeCell ref="F204:F211"/>
    <mergeCell ref="G200:G203"/>
    <mergeCell ref="J200:J203"/>
    <mergeCell ref="K200:K203"/>
    <mergeCell ref="L200:L203"/>
    <mergeCell ref="M200:M203"/>
    <mergeCell ref="N200:N203"/>
    <mergeCell ref="O198:O199"/>
    <mergeCell ref="P198:P199"/>
    <mergeCell ref="Q198:Q199"/>
    <mergeCell ref="R198:R199"/>
    <mergeCell ref="A200:A203"/>
    <mergeCell ref="B200:B203"/>
    <mergeCell ref="C200:C203"/>
    <mergeCell ref="D200:D203"/>
    <mergeCell ref="E200:E203"/>
    <mergeCell ref="F200:F203"/>
    <mergeCell ref="G198:G199"/>
    <mergeCell ref="J198:J199"/>
    <mergeCell ref="K198:K199"/>
    <mergeCell ref="L198:L199"/>
    <mergeCell ref="M198:M199"/>
    <mergeCell ref="N198:N199"/>
    <mergeCell ref="O196:O197"/>
    <mergeCell ref="P196:P197"/>
    <mergeCell ref="Q196:Q197"/>
    <mergeCell ref="R196:R197"/>
    <mergeCell ref="A198:A199"/>
    <mergeCell ref="B198:B199"/>
    <mergeCell ref="C198:C199"/>
    <mergeCell ref="D198:D199"/>
    <mergeCell ref="E198:E199"/>
    <mergeCell ref="F198:F199"/>
    <mergeCell ref="G196:G197"/>
    <mergeCell ref="J196:J197"/>
    <mergeCell ref="K196:K197"/>
    <mergeCell ref="L196:L197"/>
    <mergeCell ref="M196:M197"/>
    <mergeCell ref="N196:N197"/>
    <mergeCell ref="O194:O195"/>
    <mergeCell ref="P194:P195"/>
    <mergeCell ref="Q194:Q195"/>
    <mergeCell ref="R194:R195"/>
    <mergeCell ref="A196:A197"/>
    <mergeCell ref="B196:B197"/>
    <mergeCell ref="C196:C197"/>
    <mergeCell ref="D196:D197"/>
    <mergeCell ref="E196:E197"/>
    <mergeCell ref="F196:F197"/>
    <mergeCell ref="G194:G195"/>
    <mergeCell ref="J194:J195"/>
    <mergeCell ref="K194:K195"/>
    <mergeCell ref="L194:L195"/>
    <mergeCell ref="M194:M195"/>
    <mergeCell ref="N194:N195"/>
    <mergeCell ref="O192:O193"/>
    <mergeCell ref="P192:P193"/>
    <mergeCell ref="Q192:Q193"/>
    <mergeCell ref="R192:R193"/>
    <mergeCell ref="A194:A195"/>
    <mergeCell ref="B194:B195"/>
    <mergeCell ref="C194:C195"/>
    <mergeCell ref="D194:D195"/>
    <mergeCell ref="E194:E195"/>
    <mergeCell ref="F194:F195"/>
    <mergeCell ref="G192:G193"/>
    <mergeCell ref="J192:J193"/>
    <mergeCell ref="K192:K193"/>
    <mergeCell ref="L192:L193"/>
    <mergeCell ref="M192:M193"/>
    <mergeCell ref="N192:N193"/>
    <mergeCell ref="O190:O191"/>
    <mergeCell ref="P190:P191"/>
    <mergeCell ref="Q190:Q191"/>
    <mergeCell ref="R190:R191"/>
    <mergeCell ref="A192:A193"/>
    <mergeCell ref="B192:B193"/>
    <mergeCell ref="C192:C193"/>
    <mergeCell ref="D192:D193"/>
    <mergeCell ref="E192:E193"/>
    <mergeCell ref="F192:F193"/>
    <mergeCell ref="G190:G191"/>
    <mergeCell ref="J190:J191"/>
    <mergeCell ref="K190:K191"/>
    <mergeCell ref="L190:L191"/>
    <mergeCell ref="M190:M191"/>
    <mergeCell ref="N190:N191"/>
    <mergeCell ref="O186:O189"/>
    <mergeCell ref="P186:P189"/>
    <mergeCell ref="Q186:Q189"/>
    <mergeCell ref="R186:R189"/>
    <mergeCell ref="A190:A191"/>
    <mergeCell ref="B190:B191"/>
    <mergeCell ref="C190:C191"/>
    <mergeCell ref="D190:D191"/>
    <mergeCell ref="E190:E191"/>
    <mergeCell ref="F190:F191"/>
    <mergeCell ref="G186:G189"/>
    <mergeCell ref="J186:J189"/>
    <mergeCell ref="K186:K189"/>
    <mergeCell ref="L186:L189"/>
    <mergeCell ref="M186:M189"/>
    <mergeCell ref="N186:N189"/>
    <mergeCell ref="O184:O185"/>
    <mergeCell ref="P184:P185"/>
    <mergeCell ref="Q184:Q185"/>
    <mergeCell ref="R184:R185"/>
    <mergeCell ref="A186:A189"/>
    <mergeCell ref="B186:B189"/>
    <mergeCell ref="C186:C189"/>
    <mergeCell ref="D186:D189"/>
    <mergeCell ref="E186:E189"/>
    <mergeCell ref="F186:F189"/>
    <mergeCell ref="G184:G185"/>
    <mergeCell ref="J184:J185"/>
    <mergeCell ref="K184:K185"/>
    <mergeCell ref="L184:L185"/>
    <mergeCell ref="M184:M185"/>
    <mergeCell ref="N184:N185"/>
    <mergeCell ref="O181:O183"/>
    <mergeCell ref="P181:P183"/>
    <mergeCell ref="Q181:Q183"/>
    <mergeCell ref="R181:R183"/>
    <mergeCell ref="A184:A185"/>
    <mergeCell ref="B184:B185"/>
    <mergeCell ref="C184:C185"/>
    <mergeCell ref="D184:D185"/>
    <mergeCell ref="E184:E185"/>
    <mergeCell ref="F184:F185"/>
    <mergeCell ref="G181:G183"/>
    <mergeCell ref="J181:J183"/>
    <mergeCell ref="K181:K183"/>
    <mergeCell ref="L181:L183"/>
    <mergeCell ref="M181:M183"/>
    <mergeCell ref="N181:N183"/>
    <mergeCell ref="O179:O180"/>
    <mergeCell ref="P179:P180"/>
    <mergeCell ref="Q179:Q180"/>
    <mergeCell ref="R179:R180"/>
    <mergeCell ref="A181:A183"/>
    <mergeCell ref="B181:B183"/>
    <mergeCell ref="C181:C183"/>
    <mergeCell ref="D181:D183"/>
    <mergeCell ref="E181:E183"/>
    <mergeCell ref="F181:F183"/>
    <mergeCell ref="G179:G180"/>
    <mergeCell ref="J179:J180"/>
    <mergeCell ref="K179:K180"/>
    <mergeCell ref="L179:L180"/>
    <mergeCell ref="M179:M180"/>
    <mergeCell ref="N179:N180"/>
    <mergeCell ref="P177:P178"/>
    <mergeCell ref="Q177:Q178"/>
    <mergeCell ref="R177:R178"/>
    <mergeCell ref="A179:A180"/>
    <mergeCell ref="B179:B180"/>
    <mergeCell ref="C179:C180"/>
    <mergeCell ref="D179:D180"/>
    <mergeCell ref="E179:E180"/>
    <mergeCell ref="F179:F180"/>
    <mergeCell ref="J177:J178"/>
    <mergeCell ref="K177:K178"/>
    <mergeCell ref="L177:L178"/>
    <mergeCell ref="M177:M178"/>
    <mergeCell ref="N177:N178"/>
    <mergeCell ref="O177:O178"/>
    <mergeCell ref="A177:A178"/>
    <mergeCell ref="B177:B178"/>
    <mergeCell ref="C177:C178"/>
    <mergeCell ref="D177:D178"/>
    <mergeCell ref="E177:E178"/>
    <mergeCell ref="F177:F178"/>
    <mergeCell ref="G177:G178"/>
    <mergeCell ref="Q175:Q176"/>
    <mergeCell ref="R175:R176"/>
    <mergeCell ref="K175:K176"/>
    <mergeCell ref="L175:L176"/>
    <mergeCell ref="M175:M176"/>
    <mergeCell ref="N175:N176"/>
    <mergeCell ref="O175:O176"/>
    <mergeCell ref="P175:P176"/>
    <mergeCell ref="A175:A176"/>
    <mergeCell ref="B175:B176"/>
    <mergeCell ref="C175:C176"/>
    <mergeCell ref="D175:D176"/>
    <mergeCell ref="E175:E176"/>
    <mergeCell ref="F175:F176"/>
    <mergeCell ref="G175:G176"/>
    <mergeCell ref="J175:J176"/>
    <mergeCell ref="N171:N172"/>
    <mergeCell ref="O171:O172"/>
    <mergeCell ref="P171:P172"/>
    <mergeCell ref="Q171:Q172"/>
    <mergeCell ref="R171:R172"/>
    <mergeCell ref="F171:F172"/>
    <mergeCell ref="G171:G172"/>
    <mergeCell ref="J171:J172"/>
    <mergeCell ref="K171:K172"/>
    <mergeCell ref="L171:L172"/>
    <mergeCell ref="M171:M172"/>
    <mergeCell ref="A171:A172"/>
    <mergeCell ref="B171:B172"/>
    <mergeCell ref="C171:C172"/>
    <mergeCell ref="D171:D172"/>
    <mergeCell ref="E171:E172"/>
    <mergeCell ref="G163:G164"/>
    <mergeCell ref="J163:J164"/>
    <mergeCell ref="K163:K164"/>
    <mergeCell ref="L163:L164"/>
    <mergeCell ref="M163:M164"/>
    <mergeCell ref="N163:N164"/>
    <mergeCell ref="O167:O170"/>
    <mergeCell ref="P167:P170"/>
    <mergeCell ref="Q167:Q170"/>
    <mergeCell ref="R167:R170"/>
    <mergeCell ref="G167:G170"/>
    <mergeCell ref="J167:J170"/>
    <mergeCell ref="K167:K170"/>
    <mergeCell ref="L167:L170"/>
    <mergeCell ref="M167:M170"/>
    <mergeCell ref="N167:N170"/>
    <mergeCell ref="A157:A158"/>
    <mergeCell ref="B157:B158"/>
    <mergeCell ref="C157:C158"/>
    <mergeCell ref="D157:D158"/>
    <mergeCell ref="A167:A170"/>
    <mergeCell ref="B167:B170"/>
    <mergeCell ref="C167:C170"/>
    <mergeCell ref="D167:D170"/>
    <mergeCell ref="E167:E170"/>
    <mergeCell ref="F167:F170"/>
    <mergeCell ref="O165:O166"/>
    <mergeCell ref="P165:P166"/>
    <mergeCell ref="Q165:Q166"/>
    <mergeCell ref="R165:R166"/>
    <mergeCell ref="G165:G166"/>
    <mergeCell ref="J165:J166"/>
    <mergeCell ref="K165:K166"/>
    <mergeCell ref="L165:L166"/>
    <mergeCell ref="M165:M166"/>
    <mergeCell ref="N165:N166"/>
    <mergeCell ref="O163:O164"/>
    <mergeCell ref="P163:P164"/>
    <mergeCell ref="Q163:Q164"/>
    <mergeCell ref="R163:R164"/>
    <mergeCell ref="A165:A166"/>
    <mergeCell ref="B165:B166"/>
    <mergeCell ref="C165:C166"/>
    <mergeCell ref="D165:D166"/>
    <mergeCell ref="E165:E166"/>
    <mergeCell ref="F165:F166"/>
    <mergeCell ref="P159:P162"/>
    <mergeCell ref="Q159:Q162"/>
    <mergeCell ref="R159:R162"/>
    <mergeCell ref="A163:A164"/>
    <mergeCell ref="B163:B164"/>
    <mergeCell ref="C163:C164"/>
    <mergeCell ref="D163:D164"/>
    <mergeCell ref="E163:E164"/>
    <mergeCell ref="F163:F164"/>
    <mergeCell ref="J159:J162"/>
    <mergeCell ref="K159:K162"/>
    <mergeCell ref="L159:L162"/>
    <mergeCell ref="M159:M162"/>
    <mergeCell ref="N159:N162"/>
    <mergeCell ref="O159:O162"/>
    <mergeCell ref="A159:A162"/>
    <mergeCell ref="B159:B162"/>
    <mergeCell ref="C159:C162"/>
    <mergeCell ref="D159:D162"/>
    <mergeCell ref="E159:E162"/>
    <mergeCell ref="F159:F162"/>
    <mergeCell ref="G159:G162"/>
    <mergeCell ref="E152:E153"/>
    <mergeCell ref="F152:F153"/>
    <mergeCell ref="K150:K151"/>
    <mergeCell ref="L150:L151"/>
    <mergeCell ref="M150:M151"/>
    <mergeCell ref="N150:N151"/>
    <mergeCell ref="O150:O151"/>
    <mergeCell ref="P150:P151"/>
    <mergeCell ref="P157:P158"/>
    <mergeCell ref="Q157:Q158"/>
    <mergeCell ref="R157:R158"/>
    <mergeCell ref="J157:J158"/>
    <mergeCell ref="K157:K158"/>
    <mergeCell ref="L157:L158"/>
    <mergeCell ref="M157:M158"/>
    <mergeCell ref="N157:N158"/>
    <mergeCell ref="O157:O158"/>
    <mergeCell ref="P155:P156"/>
    <mergeCell ref="Q155:Q156"/>
    <mergeCell ref="R155:R156"/>
    <mergeCell ref="J155:J156"/>
    <mergeCell ref="K155:K156"/>
    <mergeCell ref="L155:L156"/>
    <mergeCell ref="M155:M156"/>
    <mergeCell ref="N155:N156"/>
    <mergeCell ref="O155:O156"/>
    <mergeCell ref="E148:E149"/>
    <mergeCell ref="F148:F149"/>
    <mergeCell ref="E157:E158"/>
    <mergeCell ref="F157:F158"/>
    <mergeCell ref="G157:G158"/>
    <mergeCell ref="K143:K146"/>
    <mergeCell ref="L143:L146"/>
    <mergeCell ref="M143:M146"/>
    <mergeCell ref="N143:N146"/>
    <mergeCell ref="O143:O146"/>
    <mergeCell ref="P143:P146"/>
    <mergeCell ref="Q152:Q153"/>
    <mergeCell ref="R152:R153"/>
    <mergeCell ref="A155:A156"/>
    <mergeCell ref="B155:B156"/>
    <mergeCell ref="C155:C156"/>
    <mergeCell ref="D155:D156"/>
    <mergeCell ref="E155:E156"/>
    <mergeCell ref="F155:F156"/>
    <mergeCell ref="G155:G156"/>
    <mergeCell ref="K152:K153"/>
    <mergeCell ref="L152:L153"/>
    <mergeCell ref="M152:M153"/>
    <mergeCell ref="N152:N153"/>
    <mergeCell ref="O152:O153"/>
    <mergeCell ref="P152:P153"/>
    <mergeCell ref="Q150:Q151"/>
    <mergeCell ref="R150:R151"/>
    <mergeCell ref="A152:A153"/>
    <mergeCell ref="B152:B153"/>
    <mergeCell ref="C152:C153"/>
    <mergeCell ref="D152:D153"/>
    <mergeCell ref="E140:E142"/>
    <mergeCell ref="F140:F142"/>
    <mergeCell ref="G152:G153"/>
    <mergeCell ref="J152:J153"/>
    <mergeCell ref="K138:K139"/>
    <mergeCell ref="L138:L139"/>
    <mergeCell ref="M138:M139"/>
    <mergeCell ref="N138:N139"/>
    <mergeCell ref="O138:O139"/>
    <mergeCell ref="P138:P139"/>
    <mergeCell ref="Q148:Q149"/>
    <mergeCell ref="R148:R149"/>
    <mergeCell ref="A150:A151"/>
    <mergeCell ref="B150:B151"/>
    <mergeCell ref="C150:C151"/>
    <mergeCell ref="D150:D151"/>
    <mergeCell ref="E150:E151"/>
    <mergeCell ref="F150:F151"/>
    <mergeCell ref="G150:G151"/>
    <mergeCell ref="J150:J151"/>
    <mergeCell ref="K148:K149"/>
    <mergeCell ref="L148:L149"/>
    <mergeCell ref="M148:M149"/>
    <mergeCell ref="N148:N149"/>
    <mergeCell ref="O148:O149"/>
    <mergeCell ref="P148:P149"/>
    <mergeCell ref="Q143:Q146"/>
    <mergeCell ref="R143:R146"/>
    <mergeCell ref="A148:A149"/>
    <mergeCell ref="B148:B149"/>
    <mergeCell ref="C148:C149"/>
    <mergeCell ref="D148:D149"/>
    <mergeCell ref="E133:E137"/>
    <mergeCell ref="F133:F137"/>
    <mergeCell ref="G148:G149"/>
    <mergeCell ref="J148:J149"/>
    <mergeCell ref="K131:K132"/>
    <mergeCell ref="L131:L132"/>
    <mergeCell ref="M131:M132"/>
    <mergeCell ref="N131:N132"/>
    <mergeCell ref="O131:O132"/>
    <mergeCell ref="P131:P132"/>
    <mergeCell ref="Q140:Q142"/>
    <mergeCell ref="R140:R142"/>
    <mergeCell ref="A143:A146"/>
    <mergeCell ref="B143:B146"/>
    <mergeCell ref="C143:C146"/>
    <mergeCell ref="D143:D146"/>
    <mergeCell ref="E143:E146"/>
    <mergeCell ref="F143:F146"/>
    <mergeCell ref="G143:G146"/>
    <mergeCell ref="J143:J146"/>
    <mergeCell ref="K140:K142"/>
    <mergeCell ref="L140:L142"/>
    <mergeCell ref="M140:M142"/>
    <mergeCell ref="N140:N142"/>
    <mergeCell ref="O140:O142"/>
    <mergeCell ref="P140:P142"/>
    <mergeCell ref="Q138:Q139"/>
    <mergeCell ref="R138:R139"/>
    <mergeCell ref="A140:A142"/>
    <mergeCell ref="B140:B142"/>
    <mergeCell ref="C140:C142"/>
    <mergeCell ref="D140:D142"/>
    <mergeCell ref="E128:E130"/>
    <mergeCell ref="F128:F130"/>
    <mergeCell ref="G140:G142"/>
    <mergeCell ref="J140:J142"/>
    <mergeCell ref="K124:K127"/>
    <mergeCell ref="L124:L127"/>
    <mergeCell ref="M124:M127"/>
    <mergeCell ref="N124:N127"/>
    <mergeCell ref="O124:O127"/>
    <mergeCell ref="P124:P127"/>
    <mergeCell ref="Q133:Q137"/>
    <mergeCell ref="R133:R137"/>
    <mergeCell ref="A138:A139"/>
    <mergeCell ref="B138:B139"/>
    <mergeCell ref="C138:C139"/>
    <mergeCell ref="D138:D139"/>
    <mergeCell ref="E138:E139"/>
    <mergeCell ref="F138:F139"/>
    <mergeCell ref="G138:G139"/>
    <mergeCell ref="J138:J139"/>
    <mergeCell ref="K133:K137"/>
    <mergeCell ref="L133:L137"/>
    <mergeCell ref="M133:M137"/>
    <mergeCell ref="N133:N137"/>
    <mergeCell ref="O133:O137"/>
    <mergeCell ref="P133:P137"/>
    <mergeCell ref="Q131:Q132"/>
    <mergeCell ref="R131:R132"/>
    <mergeCell ref="A133:A137"/>
    <mergeCell ref="B133:B137"/>
    <mergeCell ref="C133:C137"/>
    <mergeCell ref="D133:D137"/>
    <mergeCell ref="E122:E123"/>
    <mergeCell ref="F122:F123"/>
    <mergeCell ref="G133:G137"/>
    <mergeCell ref="J133:J137"/>
    <mergeCell ref="K120:K121"/>
    <mergeCell ref="L120:L121"/>
    <mergeCell ref="M120:M121"/>
    <mergeCell ref="N120:N121"/>
    <mergeCell ref="O120:O121"/>
    <mergeCell ref="P120:P121"/>
    <mergeCell ref="Q128:Q130"/>
    <mergeCell ref="R128:R130"/>
    <mergeCell ref="A131:A132"/>
    <mergeCell ref="B131:B132"/>
    <mergeCell ref="C131:C132"/>
    <mergeCell ref="D131:D132"/>
    <mergeCell ref="E131:E132"/>
    <mergeCell ref="F131:F132"/>
    <mergeCell ref="G131:G132"/>
    <mergeCell ref="J131:J132"/>
    <mergeCell ref="K128:K130"/>
    <mergeCell ref="L128:L130"/>
    <mergeCell ref="M128:M130"/>
    <mergeCell ref="N128:N130"/>
    <mergeCell ref="O128:O130"/>
    <mergeCell ref="P128:P130"/>
    <mergeCell ref="Q124:Q127"/>
    <mergeCell ref="R124:R127"/>
    <mergeCell ref="A128:A130"/>
    <mergeCell ref="B128:B130"/>
    <mergeCell ref="C128:C130"/>
    <mergeCell ref="D128:D130"/>
    <mergeCell ref="E118:E119"/>
    <mergeCell ref="F118:F119"/>
    <mergeCell ref="G128:G130"/>
    <mergeCell ref="J128:J130"/>
    <mergeCell ref="K113:K116"/>
    <mergeCell ref="L113:L116"/>
    <mergeCell ref="M113:M116"/>
    <mergeCell ref="N113:N116"/>
    <mergeCell ref="O113:O116"/>
    <mergeCell ref="P113:P116"/>
    <mergeCell ref="Q122:Q123"/>
    <mergeCell ref="R122:R123"/>
    <mergeCell ref="A124:A127"/>
    <mergeCell ref="B124:B127"/>
    <mergeCell ref="C124:C127"/>
    <mergeCell ref="D124:D127"/>
    <mergeCell ref="E124:E127"/>
    <mergeCell ref="F124:F127"/>
    <mergeCell ref="G124:G127"/>
    <mergeCell ref="J124:J127"/>
    <mergeCell ref="K122:K123"/>
    <mergeCell ref="L122:L123"/>
    <mergeCell ref="M122:M123"/>
    <mergeCell ref="N122:N123"/>
    <mergeCell ref="O122:O123"/>
    <mergeCell ref="P122:P123"/>
    <mergeCell ref="Q120:Q121"/>
    <mergeCell ref="R120:R121"/>
    <mergeCell ref="A122:A123"/>
    <mergeCell ref="B122:B123"/>
    <mergeCell ref="C122:C123"/>
    <mergeCell ref="D122:D123"/>
    <mergeCell ref="E110:E112"/>
    <mergeCell ref="F110:F112"/>
    <mergeCell ref="G122:G123"/>
    <mergeCell ref="J122:J123"/>
    <mergeCell ref="K108:K109"/>
    <mergeCell ref="L108:L109"/>
    <mergeCell ref="M108:M109"/>
    <mergeCell ref="N108:N109"/>
    <mergeCell ref="O108:O109"/>
    <mergeCell ref="P108:P109"/>
    <mergeCell ref="Q118:Q119"/>
    <mergeCell ref="R118:R119"/>
    <mergeCell ref="A120:A121"/>
    <mergeCell ref="B120:B121"/>
    <mergeCell ref="C120:C121"/>
    <mergeCell ref="D120:D121"/>
    <mergeCell ref="E120:E121"/>
    <mergeCell ref="F120:F121"/>
    <mergeCell ref="G120:G121"/>
    <mergeCell ref="J120:J121"/>
    <mergeCell ref="K118:K119"/>
    <mergeCell ref="L118:L119"/>
    <mergeCell ref="M118:M119"/>
    <mergeCell ref="N118:N119"/>
    <mergeCell ref="O118:O119"/>
    <mergeCell ref="P118:P119"/>
    <mergeCell ref="Q113:Q116"/>
    <mergeCell ref="R113:R116"/>
    <mergeCell ref="A118:A119"/>
    <mergeCell ref="B118:B119"/>
    <mergeCell ref="C118:C119"/>
    <mergeCell ref="D118:D119"/>
    <mergeCell ref="E106:E107"/>
    <mergeCell ref="F106:F107"/>
    <mergeCell ref="G118:G119"/>
    <mergeCell ref="J118:J119"/>
    <mergeCell ref="K104:K105"/>
    <mergeCell ref="L104:L105"/>
    <mergeCell ref="M104:M105"/>
    <mergeCell ref="N104:N105"/>
    <mergeCell ref="O104:O105"/>
    <mergeCell ref="P104:P105"/>
    <mergeCell ref="Q110:Q112"/>
    <mergeCell ref="R110:R112"/>
    <mergeCell ref="A113:A116"/>
    <mergeCell ref="B113:B116"/>
    <mergeCell ref="C113:C116"/>
    <mergeCell ref="D113:D116"/>
    <mergeCell ref="E113:E116"/>
    <mergeCell ref="F113:F116"/>
    <mergeCell ref="G113:G116"/>
    <mergeCell ref="J113:J116"/>
    <mergeCell ref="K110:K112"/>
    <mergeCell ref="L110:L112"/>
    <mergeCell ref="M110:M112"/>
    <mergeCell ref="N110:N112"/>
    <mergeCell ref="O110:O112"/>
    <mergeCell ref="P110:P112"/>
    <mergeCell ref="Q108:Q109"/>
    <mergeCell ref="R108:R109"/>
    <mergeCell ref="A110:A112"/>
    <mergeCell ref="B110:B112"/>
    <mergeCell ref="C110:C112"/>
    <mergeCell ref="D110:D112"/>
    <mergeCell ref="E95:E103"/>
    <mergeCell ref="F95:F103"/>
    <mergeCell ref="G110:G112"/>
    <mergeCell ref="J110:J112"/>
    <mergeCell ref="K91:K94"/>
    <mergeCell ref="L91:L94"/>
    <mergeCell ref="M91:M94"/>
    <mergeCell ref="N91:N94"/>
    <mergeCell ref="O91:O94"/>
    <mergeCell ref="P91:P94"/>
    <mergeCell ref="Q106:Q107"/>
    <mergeCell ref="R106:R107"/>
    <mergeCell ref="A108:A109"/>
    <mergeCell ref="B108:B109"/>
    <mergeCell ref="C108:C109"/>
    <mergeCell ref="D108:D109"/>
    <mergeCell ref="E108:E109"/>
    <mergeCell ref="F108:F109"/>
    <mergeCell ref="G108:G109"/>
    <mergeCell ref="J108:J109"/>
    <mergeCell ref="K106:K107"/>
    <mergeCell ref="L106:L107"/>
    <mergeCell ref="M106:M107"/>
    <mergeCell ref="N106:N107"/>
    <mergeCell ref="O106:O107"/>
    <mergeCell ref="P106:P107"/>
    <mergeCell ref="Q104:Q105"/>
    <mergeCell ref="R104:R105"/>
    <mergeCell ref="A106:A107"/>
    <mergeCell ref="B106:B107"/>
    <mergeCell ref="C106:C107"/>
    <mergeCell ref="D106:D107"/>
    <mergeCell ref="E88:E90"/>
    <mergeCell ref="F88:F90"/>
    <mergeCell ref="G106:G107"/>
    <mergeCell ref="J106:J107"/>
    <mergeCell ref="K81:K87"/>
    <mergeCell ref="L81:L87"/>
    <mergeCell ref="M81:M87"/>
    <mergeCell ref="N81:N87"/>
    <mergeCell ref="O81:O87"/>
    <mergeCell ref="P81:P87"/>
    <mergeCell ref="Q95:Q103"/>
    <mergeCell ref="R95:R103"/>
    <mergeCell ref="A104:A105"/>
    <mergeCell ref="B104:B105"/>
    <mergeCell ref="C104:C105"/>
    <mergeCell ref="D104:D105"/>
    <mergeCell ref="E104:E105"/>
    <mergeCell ref="F104:F105"/>
    <mergeCell ref="G104:G105"/>
    <mergeCell ref="J104:J105"/>
    <mergeCell ref="K95:K103"/>
    <mergeCell ref="L95:L103"/>
    <mergeCell ref="M95:M103"/>
    <mergeCell ref="N95:N103"/>
    <mergeCell ref="O95:O103"/>
    <mergeCell ref="P95:P103"/>
    <mergeCell ref="Q91:Q94"/>
    <mergeCell ref="R91:R94"/>
    <mergeCell ref="A95:A103"/>
    <mergeCell ref="B95:B103"/>
    <mergeCell ref="C95:C103"/>
    <mergeCell ref="D95:D103"/>
    <mergeCell ref="E75:E79"/>
    <mergeCell ref="F75:F79"/>
    <mergeCell ref="G95:G103"/>
    <mergeCell ref="J95:J103"/>
    <mergeCell ref="K67:K74"/>
    <mergeCell ref="L67:L74"/>
    <mergeCell ref="M67:M74"/>
    <mergeCell ref="N67:N74"/>
    <mergeCell ref="O67:O74"/>
    <mergeCell ref="P67:P74"/>
    <mergeCell ref="Q88:Q90"/>
    <mergeCell ref="R88:R90"/>
    <mergeCell ref="A91:A94"/>
    <mergeCell ref="B91:B94"/>
    <mergeCell ref="C91:C94"/>
    <mergeCell ref="D91:D94"/>
    <mergeCell ref="E91:E94"/>
    <mergeCell ref="F91:F94"/>
    <mergeCell ref="G91:G94"/>
    <mergeCell ref="J91:J94"/>
    <mergeCell ref="K88:K90"/>
    <mergeCell ref="L88:L90"/>
    <mergeCell ref="M88:M90"/>
    <mergeCell ref="N88:N90"/>
    <mergeCell ref="O88:O90"/>
    <mergeCell ref="P88:P90"/>
    <mergeCell ref="Q81:Q87"/>
    <mergeCell ref="R81:R87"/>
    <mergeCell ref="A88:A90"/>
    <mergeCell ref="B88:B90"/>
    <mergeCell ref="C88:C90"/>
    <mergeCell ref="D88:D90"/>
    <mergeCell ref="E65:E66"/>
    <mergeCell ref="F65:F66"/>
    <mergeCell ref="G88:G90"/>
    <mergeCell ref="J88:J90"/>
    <mergeCell ref="K63:K64"/>
    <mergeCell ref="L63:L64"/>
    <mergeCell ref="M63:M64"/>
    <mergeCell ref="N63:N64"/>
    <mergeCell ref="O63:O64"/>
    <mergeCell ref="P63:P64"/>
    <mergeCell ref="Q75:Q79"/>
    <mergeCell ref="R75:R79"/>
    <mergeCell ref="A81:A87"/>
    <mergeCell ref="B81:B87"/>
    <mergeCell ref="C81:C87"/>
    <mergeCell ref="D81:D87"/>
    <mergeCell ref="E81:E87"/>
    <mergeCell ref="F81:F87"/>
    <mergeCell ref="G81:G87"/>
    <mergeCell ref="J81:J87"/>
    <mergeCell ref="K75:K79"/>
    <mergeCell ref="L75:L79"/>
    <mergeCell ref="M75:M79"/>
    <mergeCell ref="N75:N79"/>
    <mergeCell ref="O75:O79"/>
    <mergeCell ref="P75:P79"/>
    <mergeCell ref="Q67:Q74"/>
    <mergeCell ref="R67:R74"/>
    <mergeCell ref="A75:A79"/>
    <mergeCell ref="B75:B79"/>
    <mergeCell ref="C75:C79"/>
    <mergeCell ref="D75:D79"/>
    <mergeCell ref="E61:E62"/>
    <mergeCell ref="F61:F62"/>
    <mergeCell ref="G75:G79"/>
    <mergeCell ref="J75:J79"/>
    <mergeCell ref="K57:K60"/>
    <mergeCell ref="L57:L60"/>
    <mergeCell ref="M57:M60"/>
    <mergeCell ref="N57:N60"/>
    <mergeCell ref="O57:O60"/>
    <mergeCell ref="P57:P60"/>
    <mergeCell ref="Q65:Q66"/>
    <mergeCell ref="R65:R66"/>
    <mergeCell ref="A67:A74"/>
    <mergeCell ref="B67:B74"/>
    <mergeCell ref="C67:C74"/>
    <mergeCell ref="D67:D74"/>
    <mergeCell ref="E67:E74"/>
    <mergeCell ref="F67:F74"/>
    <mergeCell ref="G67:G74"/>
    <mergeCell ref="J67:J74"/>
    <mergeCell ref="K65:K66"/>
    <mergeCell ref="L65:L66"/>
    <mergeCell ref="M65:M66"/>
    <mergeCell ref="N65:N66"/>
    <mergeCell ref="O65:O66"/>
    <mergeCell ref="P65:P66"/>
    <mergeCell ref="Q63:Q64"/>
    <mergeCell ref="R63:R64"/>
    <mergeCell ref="A65:A66"/>
    <mergeCell ref="B65:B66"/>
    <mergeCell ref="C65:C66"/>
    <mergeCell ref="D65:D66"/>
    <mergeCell ref="E54:E56"/>
    <mergeCell ref="F54:F56"/>
    <mergeCell ref="G65:G66"/>
    <mergeCell ref="J65:J66"/>
    <mergeCell ref="K52:K53"/>
    <mergeCell ref="L52:L53"/>
    <mergeCell ref="M52:M53"/>
    <mergeCell ref="N52:N53"/>
    <mergeCell ref="O52:O53"/>
    <mergeCell ref="P52:P53"/>
    <mergeCell ref="Q61:Q62"/>
    <mergeCell ref="R61:R62"/>
    <mergeCell ref="A63:A64"/>
    <mergeCell ref="B63:B64"/>
    <mergeCell ref="C63:C64"/>
    <mergeCell ref="D63:D64"/>
    <mergeCell ref="E63:E64"/>
    <mergeCell ref="F63:F64"/>
    <mergeCell ref="G63:G64"/>
    <mergeCell ref="J63:J64"/>
    <mergeCell ref="K61:K62"/>
    <mergeCell ref="L61:L62"/>
    <mergeCell ref="M61:M62"/>
    <mergeCell ref="N61:N62"/>
    <mergeCell ref="O61:O62"/>
    <mergeCell ref="P61:P62"/>
    <mergeCell ref="Q57:Q60"/>
    <mergeCell ref="R57:R60"/>
    <mergeCell ref="A61:A62"/>
    <mergeCell ref="B61:B62"/>
    <mergeCell ref="C61:C62"/>
    <mergeCell ref="D61:D62"/>
    <mergeCell ref="E50:E51"/>
    <mergeCell ref="F50:F51"/>
    <mergeCell ref="G61:G62"/>
    <mergeCell ref="J61:J62"/>
    <mergeCell ref="K48:K49"/>
    <mergeCell ref="L48:L49"/>
    <mergeCell ref="M48:M49"/>
    <mergeCell ref="N48:N49"/>
    <mergeCell ref="O48:O49"/>
    <mergeCell ref="P48:P49"/>
    <mergeCell ref="Q54:Q56"/>
    <mergeCell ref="R54:R56"/>
    <mergeCell ref="A57:A60"/>
    <mergeCell ref="B57:B60"/>
    <mergeCell ref="C57:C60"/>
    <mergeCell ref="D57:D60"/>
    <mergeCell ref="E57:E60"/>
    <mergeCell ref="F57:F60"/>
    <mergeCell ref="G57:G60"/>
    <mergeCell ref="J57:J60"/>
    <mergeCell ref="K54:K56"/>
    <mergeCell ref="L54:L56"/>
    <mergeCell ref="M54:M56"/>
    <mergeCell ref="N54:N56"/>
    <mergeCell ref="O54:O56"/>
    <mergeCell ref="P54:P56"/>
    <mergeCell ref="Q52:Q53"/>
    <mergeCell ref="R52:R53"/>
    <mergeCell ref="A54:A56"/>
    <mergeCell ref="B54:B56"/>
    <mergeCell ref="C54:C56"/>
    <mergeCell ref="D54:D56"/>
    <mergeCell ref="E46:E47"/>
    <mergeCell ref="F46:F47"/>
    <mergeCell ref="G54:G56"/>
    <mergeCell ref="J54:J56"/>
    <mergeCell ref="K41:K45"/>
    <mergeCell ref="L41:L45"/>
    <mergeCell ref="M41:M45"/>
    <mergeCell ref="N41:N45"/>
    <mergeCell ref="O41:O45"/>
    <mergeCell ref="P41:P45"/>
    <mergeCell ref="Q50:Q51"/>
    <mergeCell ref="R50:R51"/>
    <mergeCell ref="A52:A53"/>
    <mergeCell ref="B52:B53"/>
    <mergeCell ref="C52:C53"/>
    <mergeCell ref="D52:D53"/>
    <mergeCell ref="E52:E53"/>
    <mergeCell ref="F52:F53"/>
    <mergeCell ref="G52:G53"/>
    <mergeCell ref="J52:J53"/>
    <mergeCell ref="K50:K51"/>
    <mergeCell ref="L50:L51"/>
    <mergeCell ref="M50:M51"/>
    <mergeCell ref="N50:N51"/>
    <mergeCell ref="O50:O51"/>
    <mergeCell ref="P50:P51"/>
    <mergeCell ref="Q48:Q49"/>
    <mergeCell ref="R48:R49"/>
    <mergeCell ref="A50:A51"/>
    <mergeCell ref="B50:B51"/>
    <mergeCell ref="C50:C51"/>
    <mergeCell ref="D50:D51"/>
    <mergeCell ref="E37:E40"/>
    <mergeCell ref="F37:F40"/>
    <mergeCell ref="G50:G51"/>
    <mergeCell ref="J50:J51"/>
    <mergeCell ref="K34:K36"/>
    <mergeCell ref="L34:L36"/>
    <mergeCell ref="M34:M36"/>
    <mergeCell ref="N34:N36"/>
    <mergeCell ref="O34:O36"/>
    <mergeCell ref="P34:P36"/>
    <mergeCell ref="Q46:Q47"/>
    <mergeCell ref="R46:R47"/>
    <mergeCell ref="A48:A49"/>
    <mergeCell ref="B48:B49"/>
    <mergeCell ref="C48:C49"/>
    <mergeCell ref="D48:D49"/>
    <mergeCell ref="E48:E49"/>
    <mergeCell ref="F48:F49"/>
    <mergeCell ref="G48:G49"/>
    <mergeCell ref="J48:J49"/>
    <mergeCell ref="K46:K47"/>
    <mergeCell ref="L46:L47"/>
    <mergeCell ref="M46:M47"/>
    <mergeCell ref="N46:N47"/>
    <mergeCell ref="O46:O47"/>
    <mergeCell ref="P46:P47"/>
    <mergeCell ref="Q41:Q45"/>
    <mergeCell ref="R41:R45"/>
    <mergeCell ref="A46:A47"/>
    <mergeCell ref="B46:B47"/>
    <mergeCell ref="C46:C47"/>
    <mergeCell ref="D46:D47"/>
    <mergeCell ref="E32:E33"/>
    <mergeCell ref="F32:F33"/>
    <mergeCell ref="G46:G47"/>
    <mergeCell ref="J46:J47"/>
    <mergeCell ref="K28:K30"/>
    <mergeCell ref="L28:L30"/>
    <mergeCell ref="M28:M30"/>
    <mergeCell ref="N28:N30"/>
    <mergeCell ref="O28:O30"/>
    <mergeCell ref="P28:P30"/>
    <mergeCell ref="Q37:Q40"/>
    <mergeCell ref="R37:R40"/>
    <mergeCell ref="A41:A45"/>
    <mergeCell ref="B41:B45"/>
    <mergeCell ref="C41:C45"/>
    <mergeCell ref="D41:D45"/>
    <mergeCell ref="E41:E45"/>
    <mergeCell ref="F41:F45"/>
    <mergeCell ref="G41:G45"/>
    <mergeCell ref="J41:J45"/>
    <mergeCell ref="K37:K40"/>
    <mergeCell ref="L37:L40"/>
    <mergeCell ref="M37:M40"/>
    <mergeCell ref="N37:N40"/>
    <mergeCell ref="O37:O40"/>
    <mergeCell ref="P37:P40"/>
    <mergeCell ref="Q34:Q36"/>
    <mergeCell ref="R34:R36"/>
    <mergeCell ref="A37:A40"/>
    <mergeCell ref="B37:B40"/>
    <mergeCell ref="C37:C40"/>
    <mergeCell ref="D37:D40"/>
    <mergeCell ref="E23:E27"/>
    <mergeCell ref="F23:F27"/>
    <mergeCell ref="G37:G40"/>
    <mergeCell ref="J37:J40"/>
    <mergeCell ref="K20:K22"/>
    <mergeCell ref="L20:L22"/>
    <mergeCell ref="M20:M22"/>
    <mergeCell ref="N20:N22"/>
    <mergeCell ref="O20:O22"/>
    <mergeCell ref="P20:P22"/>
    <mergeCell ref="Q32:Q33"/>
    <mergeCell ref="R32:R33"/>
    <mergeCell ref="A34:A36"/>
    <mergeCell ref="B34:B36"/>
    <mergeCell ref="C34:C36"/>
    <mergeCell ref="D34:D36"/>
    <mergeCell ref="E34:E36"/>
    <mergeCell ref="F34:F36"/>
    <mergeCell ref="G34:G36"/>
    <mergeCell ref="J34:J36"/>
    <mergeCell ref="K32:K33"/>
    <mergeCell ref="L32:L33"/>
    <mergeCell ref="M32:M33"/>
    <mergeCell ref="N32:N33"/>
    <mergeCell ref="O32:O33"/>
    <mergeCell ref="P32:P33"/>
    <mergeCell ref="Q28:Q30"/>
    <mergeCell ref="R28:R30"/>
    <mergeCell ref="A32:A33"/>
    <mergeCell ref="B32:B33"/>
    <mergeCell ref="C32:C33"/>
    <mergeCell ref="D32:D33"/>
    <mergeCell ref="E18:E19"/>
    <mergeCell ref="F18:F19"/>
    <mergeCell ref="G32:G33"/>
    <mergeCell ref="J32:J33"/>
    <mergeCell ref="K15:K16"/>
    <mergeCell ref="L15:L16"/>
    <mergeCell ref="M15:M16"/>
    <mergeCell ref="N15:N16"/>
    <mergeCell ref="O15:O16"/>
    <mergeCell ref="P15:P16"/>
    <mergeCell ref="Q23:Q27"/>
    <mergeCell ref="R23:R27"/>
    <mergeCell ref="A28:A30"/>
    <mergeCell ref="B28:B30"/>
    <mergeCell ref="C28:C30"/>
    <mergeCell ref="D28:D30"/>
    <mergeCell ref="E28:E30"/>
    <mergeCell ref="F28:F30"/>
    <mergeCell ref="G28:G30"/>
    <mergeCell ref="J28:J30"/>
    <mergeCell ref="K23:K27"/>
    <mergeCell ref="L23:L27"/>
    <mergeCell ref="M23:M27"/>
    <mergeCell ref="N23:N27"/>
    <mergeCell ref="O23:O27"/>
    <mergeCell ref="P23:P27"/>
    <mergeCell ref="Q20:Q22"/>
    <mergeCell ref="R20:R22"/>
    <mergeCell ref="A23:A27"/>
    <mergeCell ref="B23:B27"/>
    <mergeCell ref="C23:C27"/>
    <mergeCell ref="D23:D27"/>
    <mergeCell ref="E13:E14"/>
    <mergeCell ref="F13:F14"/>
    <mergeCell ref="G23:G27"/>
    <mergeCell ref="J23:J27"/>
    <mergeCell ref="K11:K12"/>
    <mergeCell ref="L11:L12"/>
    <mergeCell ref="M11:M12"/>
    <mergeCell ref="N11:N12"/>
    <mergeCell ref="O11:O12"/>
    <mergeCell ref="P11:P12"/>
    <mergeCell ref="Q18:Q19"/>
    <mergeCell ref="R18:R19"/>
    <mergeCell ref="A20:A22"/>
    <mergeCell ref="B20:B22"/>
    <mergeCell ref="C20:C22"/>
    <mergeCell ref="D20:D22"/>
    <mergeCell ref="E20:E22"/>
    <mergeCell ref="F20:F22"/>
    <mergeCell ref="G20:G22"/>
    <mergeCell ref="J20:J22"/>
    <mergeCell ref="K18:K19"/>
    <mergeCell ref="L18:L19"/>
    <mergeCell ref="M18:M19"/>
    <mergeCell ref="N18:N19"/>
    <mergeCell ref="O18:O19"/>
    <mergeCell ref="P18:P19"/>
    <mergeCell ref="Q15:Q16"/>
    <mergeCell ref="R15:R16"/>
    <mergeCell ref="A18:A19"/>
    <mergeCell ref="B18:B19"/>
    <mergeCell ref="C18:C19"/>
    <mergeCell ref="D18:D19"/>
    <mergeCell ref="E8:E10"/>
    <mergeCell ref="F8:F10"/>
    <mergeCell ref="G18:G19"/>
    <mergeCell ref="J18:J19"/>
    <mergeCell ref="G4:G5"/>
    <mergeCell ref="H4:I4"/>
    <mergeCell ref="J4:J5"/>
    <mergeCell ref="K4:L4"/>
    <mergeCell ref="M4:N4"/>
    <mergeCell ref="O4:P4"/>
    <mergeCell ref="Q13:Q14"/>
    <mergeCell ref="R13:R14"/>
    <mergeCell ref="A15:A16"/>
    <mergeCell ref="B15:B16"/>
    <mergeCell ref="C15:C16"/>
    <mergeCell ref="D15:D16"/>
    <mergeCell ref="E15:E16"/>
    <mergeCell ref="F15:F16"/>
    <mergeCell ref="G15:G16"/>
    <mergeCell ref="J15:J16"/>
    <mergeCell ref="K13:K14"/>
    <mergeCell ref="L13:L14"/>
    <mergeCell ref="M13:M14"/>
    <mergeCell ref="N13:N14"/>
    <mergeCell ref="O13:O14"/>
    <mergeCell ref="P13:P14"/>
    <mergeCell ref="Q11:Q12"/>
    <mergeCell ref="R11:R12"/>
    <mergeCell ref="A13:A14"/>
    <mergeCell ref="B13:B14"/>
    <mergeCell ref="C13:C14"/>
    <mergeCell ref="D13:D14"/>
    <mergeCell ref="G8:G10"/>
    <mergeCell ref="J8:J10"/>
    <mergeCell ref="G13:G14"/>
    <mergeCell ref="J13:J14"/>
    <mergeCell ref="A4:A5"/>
    <mergeCell ref="B4:B5"/>
    <mergeCell ref="C4:C5"/>
    <mergeCell ref="D4:D5"/>
    <mergeCell ref="E4:E5"/>
    <mergeCell ref="F4:F5"/>
    <mergeCell ref="Q8:Q10"/>
    <mergeCell ref="R8:R10"/>
    <mergeCell ref="A11:A12"/>
    <mergeCell ref="B11:B12"/>
    <mergeCell ref="C11:C12"/>
    <mergeCell ref="D11:D12"/>
    <mergeCell ref="E11:E12"/>
    <mergeCell ref="F11:F12"/>
    <mergeCell ref="G11:G12"/>
    <mergeCell ref="J11:J12"/>
    <mergeCell ref="K8:K10"/>
    <mergeCell ref="L8:L10"/>
    <mergeCell ref="M8:M10"/>
    <mergeCell ref="N8:N10"/>
    <mergeCell ref="O8:O10"/>
    <mergeCell ref="P8:P10"/>
    <mergeCell ref="Q4:Q5"/>
    <mergeCell ref="R4:R5"/>
    <mergeCell ref="A8:A10"/>
    <mergeCell ref="B8:B10"/>
    <mergeCell ref="C8:C10"/>
    <mergeCell ref="D8:D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36"/>
  <sheetViews>
    <sheetView zoomScale="60" zoomScaleNormal="60" workbookViewId="0">
      <selection activeCell="O141" sqref="O141"/>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6329</v>
      </c>
      <c r="M2" s="134"/>
      <c r="N2" s="134"/>
      <c r="O2" s="134"/>
      <c r="P2" s="169"/>
    </row>
    <row r="3" spans="1:19" s="22" customFormat="1" x14ac:dyDescent="0.25">
      <c r="M3" s="134"/>
      <c r="N3" s="134"/>
      <c r="O3" s="134"/>
      <c r="P3" s="169"/>
    </row>
    <row r="4" spans="1:19" s="143" customFormat="1" ht="47.25" customHeight="1" x14ac:dyDescent="0.25">
      <c r="A4" s="1153" t="s">
        <v>0</v>
      </c>
      <c r="B4" s="1155" t="s">
        <v>1</v>
      </c>
      <c r="C4" s="1155" t="s">
        <v>2</v>
      </c>
      <c r="D4" s="1155" t="s">
        <v>3</v>
      </c>
      <c r="E4" s="1153" t="s">
        <v>4</v>
      </c>
      <c r="F4" s="1153" t="s">
        <v>5</v>
      </c>
      <c r="G4" s="1153" t="s">
        <v>6</v>
      </c>
      <c r="H4" s="1159" t="s">
        <v>7</v>
      </c>
      <c r="I4" s="1159"/>
      <c r="J4" s="1153" t="s">
        <v>8</v>
      </c>
      <c r="K4" s="1160" t="s">
        <v>9</v>
      </c>
      <c r="L4" s="1161"/>
      <c r="M4" s="1162" t="s">
        <v>10</v>
      </c>
      <c r="N4" s="1162"/>
      <c r="O4" s="1162" t="s">
        <v>11</v>
      </c>
      <c r="P4" s="1162"/>
      <c r="Q4" s="1153" t="s">
        <v>12</v>
      </c>
      <c r="R4" s="1155" t="s">
        <v>13</v>
      </c>
      <c r="S4" s="142"/>
    </row>
    <row r="5" spans="1:19" s="143" customFormat="1" ht="35.25" customHeight="1" x14ac:dyDescent="0.25">
      <c r="A5" s="1154"/>
      <c r="B5" s="1156"/>
      <c r="C5" s="1156"/>
      <c r="D5" s="1156"/>
      <c r="E5" s="1154"/>
      <c r="F5" s="1154"/>
      <c r="G5" s="1154"/>
      <c r="H5" s="137" t="s">
        <v>14</v>
      </c>
      <c r="I5" s="137" t="s">
        <v>15</v>
      </c>
      <c r="J5" s="1154"/>
      <c r="K5" s="138">
        <v>2018</v>
      </c>
      <c r="L5" s="138">
        <v>2019</v>
      </c>
      <c r="M5" s="139">
        <v>2018</v>
      </c>
      <c r="N5" s="139">
        <v>2019</v>
      </c>
      <c r="O5" s="139">
        <v>2018</v>
      </c>
      <c r="P5" s="139">
        <v>2019</v>
      </c>
      <c r="Q5" s="1154"/>
      <c r="R5" s="1156"/>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3" customFormat="1" ht="38.25" customHeight="1" x14ac:dyDescent="0.25">
      <c r="A7" s="958">
        <v>1</v>
      </c>
      <c r="B7" s="1258" t="s">
        <v>68</v>
      </c>
      <c r="C7" s="1040">
        <v>5</v>
      </c>
      <c r="D7" s="1040">
        <v>4</v>
      </c>
      <c r="E7" s="1128" t="s">
        <v>1345</v>
      </c>
      <c r="F7" s="1128" t="s">
        <v>1346</v>
      </c>
      <c r="G7" s="969" t="s">
        <v>1347</v>
      </c>
      <c r="H7" s="83" t="s">
        <v>1140</v>
      </c>
      <c r="I7" s="11" t="s">
        <v>1235</v>
      </c>
      <c r="J7" s="969" t="s">
        <v>1348</v>
      </c>
      <c r="K7" s="1125" t="s">
        <v>73</v>
      </c>
      <c r="L7" s="1125" t="s">
        <v>935</v>
      </c>
      <c r="M7" s="1049">
        <v>50000</v>
      </c>
      <c r="N7" s="1125"/>
      <c r="O7" s="1049">
        <v>50000</v>
      </c>
      <c r="P7" s="1125"/>
      <c r="Q7" s="969" t="s">
        <v>1349</v>
      </c>
      <c r="R7" s="969" t="s">
        <v>1350</v>
      </c>
      <c r="S7" s="12"/>
    </row>
    <row r="8" spans="1:19" s="13" customFormat="1" ht="38.25" customHeight="1" x14ac:dyDescent="0.25">
      <c r="A8" s="1059"/>
      <c r="B8" s="1264"/>
      <c r="C8" s="1042"/>
      <c r="D8" s="1042"/>
      <c r="E8" s="1157"/>
      <c r="F8" s="1157"/>
      <c r="G8" s="971"/>
      <c r="H8" s="83" t="s">
        <v>1351</v>
      </c>
      <c r="I8" s="11" t="s">
        <v>1290</v>
      </c>
      <c r="J8" s="971"/>
      <c r="K8" s="1158"/>
      <c r="L8" s="1158"/>
      <c r="M8" s="1051"/>
      <c r="N8" s="1158"/>
      <c r="O8" s="1051"/>
      <c r="P8" s="1158"/>
      <c r="Q8" s="971"/>
      <c r="R8" s="971"/>
      <c r="S8" s="12"/>
    </row>
    <row r="9" spans="1:19" s="13" customFormat="1" ht="135" x14ac:dyDescent="0.25">
      <c r="A9" s="71">
        <v>2</v>
      </c>
      <c r="B9" s="71" t="s">
        <v>68</v>
      </c>
      <c r="C9" s="71">
        <v>1</v>
      </c>
      <c r="D9" s="72">
        <v>6</v>
      </c>
      <c r="E9" s="148" t="s">
        <v>1352</v>
      </c>
      <c r="F9" s="148" t="s">
        <v>1353</v>
      </c>
      <c r="G9" s="72" t="s">
        <v>1354</v>
      </c>
      <c r="H9" s="72" t="s">
        <v>1355</v>
      </c>
      <c r="I9" s="72">
        <v>2</v>
      </c>
      <c r="J9" s="72" t="s">
        <v>1356</v>
      </c>
      <c r="K9" s="83" t="s">
        <v>1357</v>
      </c>
      <c r="L9" s="83" t="s">
        <v>935</v>
      </c>
      <c r="M9" s="84">
        <v>68000</v>
      </c>
      <c r="N9" s="83"/>
      <c r="O9" s="84">
        <v>68000</v>
      </c>
      <c r="P9" s="83"/>
      <c r="Q9" s="72" t="s">
        <v>1349</v>
      </c>
      <c r="R9" s="72" t="s">
        <v>1350</v>
      </c>
      <c r="S9" s="12"/>
    </row>
    <row r="10" spans="1:19" s="13" customFormat="1" ht="191.25" customHeight="1" x14ac:dyDescent="0.25">
      <c r="A10" s="153">
        <v>3</v>
      </c>
      <c r="B10" s="71" t="s">
        <v>68</v>
      </c>
      <c r="C10" s="71" t="s">
        <v>348</v>
      </c>
      <c r="D10" s="72">
        <v>10</v>
      </c>
      <c r="E10" s="148" t="s">
        <v>1358</v>
      </c>
      <c r="F10" s="148" t="s">
        <v>1359</v>
      </c>
      <c r="G10" s="72" t="s">
        <v>1360</v>
      </c>
      <c r="H10" s="53" t="s">
        <v>1361</v>
      </c>
      <c r="I10" s="109" t="s">
        <v>1362</v>
      </c>
      <c r="J10" s="72" t="s">
        <v>1363</v>
      </c>
      <c r="K10" s="83" t="s">
        <v>1357</v>
      </c>
      <c r="L10" s="83" t="s">
        <v>935</v>
      </c>
      <c r="M10" s="84">
        <v>25000</v>
      </c>
      <c r="N10" s="83"/>
      <c r="O10" s="84">
        <v>25000</v>
      </c>
      <c r="P10" s="83"/>
      <c r="Q10" s="105" t="s">
        <v>1349</v>
      </c>
      <c r="R10" s="105" t="s">
        <v>1350</v>
      </c>
      <c r="S10" s="12"/>
    </row>
    <row r="11" spans="1:19" s="13" customFormat="1" ht="56.25" customHeight="1" x14ac:dyDescent="0.25">
      <c r="A11" s="958">
        <v>4</v>
      </c>
      <c r="B11" s="958" t="s">
        <v>161</v>
      </c>
      <c r="C11" s="958">
        <v>5</v>
      </c>
      <c r="D11" s="969">
        <v>11</v>
      </c>
      <c r="E11" s="1128" t="s">
        <v>1364</v>
      </c>
      <c r="F11" s="1128" t="s">
        <v>1365</v>
      </c>
      <c r="G11" s="969" t="s">
        <v>1366</v>
      </c>
      <c r="H11" s="72" t="s">
        <v>1367</v>
      </c>
      <c r="I11" s="11" t="s">
        <v>39</v>
      </c>
      <c r="J11" s="969" t="s">
        <v>1368</v>
      </c>
      <c r="K11" s="1125" t="s">
        <v>1357</v>
      </c>
      <c r="L11" s="1125" t="s">
        <v>935</v>
      </c>
      <c r="M11" s="1049">
        <v>12000</v>
      </c>
      <c r="N11" s="1125"/>
      <c r="O11" s="1049">
        <v>12000</v>
      </c>
      <c r="P11" s="1125"/>
      <c r="Q11" s="969" t="s">
        <v>1349</v>
      </c>
      <c r="R11" s="969" t="s">
        <v>1350</v>
      </c>
      <c r="S11" s="12"/>
    </row>
    <row r="12" spans="1:19" s="13" customFormat="1" ht="57.75" customHeight="1" x14ac:dyDescent="0.25">
      <c r="A12" s="959"/>
      <c r="B12" s="959"/>
      <c r="C12" s="959"/>
      <c r="D12" s="970"/>
      <c r="E12" s="1260"/>
      <c r="F12" s="1260"/>
      <c r="G12" s="970"/>
      <c r="H12" s="72" t="s">
        <v>1330</v>
      </c>
      <c r="I12" s="11" t="s">
        <v>204</v>
      </c>
      <c r="J12" s="970"/>
      <c r="K12" s="1212"/>
      <c r="L12" s="1212"/>
      <c r="M12" s="1050"/>
      <c r="N12" s="1212"/>
      <c r="O12" s="1050"/>
      <c r="P12" s="1212"/>
      <c r="Q12" s="970"/>
      <c r="R12" s="970"/>
      <c r="S12" s="12"/>
    </row>
    <row r="13" spans="1:19" s="13" customFormat="1" ht="60.75" customHeight="1" x14ac:dyDescent="0.25">
      <c r="A13" s="1059"/>
      <c r="B13" s="1059"/>
      <c r="C13" s="1059"/>
      <c r="D13" s="971"/>
      <c r="E13" s="1157"/>
      <c r="F13" s="1157"/>
      <c r="G13" s="971"/>
      <c r="H13" s="72" t="s">
        <v>1091</v>
      </c>
      <c r="I13" s="11" t="s">
        <v>1369</v>
      </c>
      <c r="J13" s="971"/>
      <c r="K13" s="1158"/>
      <c r="L13" s="1158"/>
      <c r="M13" s="1051"/>
      <c r="N13" s="1158"/>
      <c r="O13" s="1051"/>
      <c r="P13" s="1158"/>
      <c r="Q13" s="971"/>
      <c r="R13" s="971"/>
      <c r="S13" s="12"/>
    </row>
    <row r="14" spans="1:19" s="13" customFormat="1" ht="165" x14ac:dyDescent="0.25">
      <c r="A14" s="153">
        <v>5</v>
      </c>
      <c r="B14" s="71" t="s">
        <v>161</v>
      </c>
      <c r="C14" s="71">
        <v>1</v>
      </c>
      <c r="D14" s="72">
        <v>6</v>
      </c>
      <c r="E14" s="148" t="s">
        <v>1370</v>
      </c>
      <c r="F14" s="148" t="s">
        <v>1371</v>
      </c>
      <c r="G14" s="72" t="s">
        <v>1372</v>
      </c>
      <c r="H14" s="83" t="s">
        <v>1373</v>
      </c>
      <c r="I14" s="11" t="s">
        <v>39</v>
      </c>
      <c r="J14" s="72" t="s">
        <v>1374</v>
      </c>
      <c r="K14" s="83" t="s">
        <v>1357</v>
      </c>
      <c r="L14" s="83" t="s">
        <v>935</v>
      </c>
      <c r="M14" s="84">
        <v>9000</v>
      </c>
      <c r="N14" s="83"/>
      <c r="O14" s="84">
        <v>9000</v>
      </c>
      <c r="P14" s="83"/>
      <c r="Q14" s="72" t="s">
        <v>1349</v>
      </c>
      <c r="R14" s="72" t="s">
        <v>1350</v>
      </c>
      <c r="S14" s="12"/>
    </row>
    <row r="15" spans="1:19" s="13" customFormat="1" ht="59.25" customHeight="1" x14ac:dyDescent="0.25">
      <c r="A15" s="958">
        <v>6</v>
      </c>
      <c r="B15" s="958" t="s">
        <v>68</v>
      </c>
      <c r="C15" s="958">
        <v>1</v>
      </c>
      <c r="D15" s="969">
        <v>6</v>
      </c>
      <c r="E15" s="1128" t="s">
        <v>1375</v>
      </c>
      <c r="F15" s="1128" t="s">
        <v>1376</v>
      </c>
      <c r="G15" s="969" t="s">
        <v>1377</v>
      </c>
      <c r="H15" s="72" t="s">
        <v>1378</v>
      </c>
      <c r="I15" s="11" t="s">
        <v>39</v>
      </c>
      <c r="J15" s="969" t="s">
        <v>1379</v>
      </c>
      <c r="K15" s="1125" t="s">
        <v>1357</v>
      </c>
      <c r="L15" s="1125" t="s">
        <v>935</v>
      </c>
      <c r="M15" s="1049">
        <v>25500</v>
      </c>
      <c r="N15" s="1125"/>
      <c r="O15" s="1049">
        <v>25500</v>
      </c>
      <c r="P15" s="1125"/>
      <c r="Q15" s="969" t="s">
        <v>1349</v>
      </c>
      <c r="R15" s="969" t="s">
        <v>1350</v>
      </c>
      <c r="S15" s="12"/>
    </row>
    <row r="16" spans="1:19" s="13" customFormat="1" ht="60.75" customHeight="1" x14ac:dyDescent="0.25">
      <c r="A16" s="1059"/>
      <c r="B16" s="1059"/>
      <c r="C16" s="1059"/>
      <c r="D16" s="971"/>
      <c r="E16" s="1157"/>
      <c r="F16" s="1157"/>
      <c r="G16" s="971"/>
      <c r="H16" s="72" t="s">
        <v>596</v>
      </c>
      <c r="I16" s="11" t="s">
        <v>1380</v>
      </c>
      <c r="J16" s="971"/>
      <c r="K16" s="1158"/>
      <c r="L16" s="1158"/>
      <c r="M16" s="1051"/>
      <c r="N16" s="1158"/>
      <c r="O16" s="1051"/>
      <c r="P16" s="1158"/>
      <c r="Q16" s="971"/>
      <c r="R16" s="971"/>
      <c r="S16" s="12"/>
    </row>
    <row r="17" spans="1:19" s="18" customFormat="1" ht="150.75" customHeight="1" x14ac:dyDescent="0.25">
      <c r="A17" s="245">
        <v>7</v>
      </c>
      <c r="B17" s="77" t="s">
        <v>127</v>
      </c>
      <c r="C17" s="77">
        <v>1</v>
      </c>
      <c r="D17" s="78">
        <v>6</v>
      </c>
      <c r="E17" s="144" t="s">
        <v>1381</v>
      </c>
      <c r="F17" s="144" t="s">
        <v>1382</v>
      </c>
      <c r="G17" s="78" t="s">
        <v>1372</v>
      </c>
      <c r="H17" s="86" t="s">
        <v>1383</v>
      </c>
      <c r="I17" s="16" t="s">
        <v>956</v>
      </c>
      <c r="J17" s="78" t="s">
        <v>1384</v>
      </c>
      <c r="K17" s="86" t="s">
        <v>1357</v>
      </c>
      <c r="L17" s="86" t="s">
        <v>935</v>
      </c>
      <c r="M17" s="87">
        <v>42500</v>
      </c>
      <c r="N17" s="86"/>
      <c r="O17" s="87">
        <v>42500</v>
      </c>
      <c r="P17" s="86"/>
      <c r="Q17" s="78" t="s">
        <v>1349</v>
      </c>
      <c r="R17" s="78" t="s">
        <v>1350</v>
      </c>
      <c r="S17" s="17"/>
    </row>
    <row r="18" spans="1:19" s="13" customFormat="1" ht="47.25" customHeight="1" x14ac:dyDescent="0.25">
      <c r="A18" s="958">
        <v>8</v>
      </c>
      <c r="B18" s="958" t="s">
        <v>68</v>
      </c>
      <c r="C18" s="958">
        <v>1</v>
      </c>
      <c r="D18" s="969">
        <v>6</v>
      </c>
      <c r="E18" s="1128" t="s">
        <v>1385</v>
      </c>
      <c r="F18" s="1128" t="s">
        <v>1386</v>
      </c>
      <c r="G18" s="969" t="s">
        <v>400</v>
      </c>
      <c r="H18" s="72" t="s">
        <v>118</v>
      </c>
      <c r="I18" s="11" t="s">
        <v>39</v>
      </c>
      <c r="J18" s="969" t="s">
        <v>1387</v>
      </c>
      <c r="K18" s="1125" t="s">
        <v>1357</v>
      </c>
      <c r="L18" s="1125" t="s">
        <v>935</v>
      </c>
      <c r="M18" s="1049">
        <v>15000</v>
      </c>
      <c r="N18" s="1125"/>
      <c r="O18" s="1049">
        <v>15000</v>
      </c>
      <c r="P18" s="1125"/>
      <c r="Q18" s="969" t="s">
        <v>1349</v>
      </c>
      <c r="R18" s="969" t="s">
        <v>1350</v>
      </c>
      <c r="S18" s="12"/>
    </row>
    <row r="19" spans="1:19" s="13" customFormat="1" ht="66" customHeight="1" x14ac:dyDescent="0.25">
      <c r="A19" s="1059"/>
      <c r="B19" s="1059"/>
      <c r="C19" s="1059"/>
      <c r="D19" s="971"/>
      <c r="E19" s="1157"/>
      <c r="F19" s="1157"/>
      <c r="G19" s="971"/>
      <c r="H19" s="72" t="s">
        <v>165</v>
      </c>
      <c r="I19" s="11" t="s">
        <v>1388</v>
      </c>
      <c r="J19" s="971"/>
      <c r="K19" s="1158"/>
      <c r="L19" s="1158"/>
      <c r="M19" s="1051"/>
      <c r="N19" s="1158"/>
      <c r="O19" s="1051"/>
      <c r="P19" s="1158"/>
      <c r="Q19" s="971"/>
      <c r="R19" s="971"/>
      <c r="S19" s="12"/>
    </row>
    <row r="20" spans="1:19" s="13" customFormat="1" ht="26.25" customHeight="1" x14ac:dyDescent="0.25">
      <c r="A20" s="1261">
        <v>9</v>
      </c>
      <c r="B20" s="1258" t="s">
        <v>53</v>
      </c>
      <c r="C20" s="1040">
        <v>5</v>
      </c>
      <c r="D20" s="1040">
        <v>4</v>
      </c>
      <c r="E20" s="969" t="s">
        <v>1389</v>
      </c>
      <c r="F20" s="1265" t="s">
        <v>1390</v>
      </c>
      <c r="G20" s="969" t="s">
        <v>1391</v>
      </c>
      <c r="H20" s="246" t="s">
        <v>321</v>
      </c>
      <c r="I20" s="246">
        <v>3</v>
      </c>
      <c r="J20" s="1261" t="s">
        <v>1392</v>
      </c>
      <c r="K20" s="1250" t="s">
        <v>124</v>
      </c>
      <c r="L20" s="980" t="s">
        <v>935</v>
      </c>
      <c r="M20" s="1268">
        <v>75000.350000000006</v>
      </c>
      <c r="N20" s="1125"/>
      <c r="O20" s="1268">
        <v>70000</v>
      </c>
      <c r="P20" s="1125"/>
      <c r="Q20" s="969" t="s">
        <v>1393</v>
      </c>
      <c r="R20" s="969" t="s">
        <v>1394</v>
      </c>
      <c r="S20" s="12"/>
    </row>
    <row r="21" spans="1:19" s="13" customFormat="1" ht="33" customHeight="1" x14ac:dyDescent="0.25">
      <c r="A21" s="1262"/>
      <c r="B21" s="1259"/>
      <c r="C21" s="1041"/>
      <c r="D21" s="1041"/>
      <c r="E21" s="970"/>
      <c r="F21" s="1266"/>
      <c r="G21" s="970"/>
      <c r="H21" s="246" t="s">
        <v>165</v>
      </c>
      <c r="I21" s="246">
        <v>90</v>
      </c>
      <c r="J21" s="1262"/>
      <c r="K21" s="1250"/>
      <c r="L21" s="980"/>
      <c r="M21" s="1269"/>
      <c r="N21" s="1212"/>
      <c r="O21" s="1269"/>
      <c r="P21" s="1212"/>
      <c r="Q21" s="970"/>
      <c r="R21" s="970"/>
      <c r="S21" s="12"/>
    </row>
    <row r="22" spans="1:19" s="13" customFormat="1" ht="41.25" customHeight="1" x14ac:dyDescent="0.25">
      <c r="A22" s="1262"/>
      <c r="B22" s="1259"/>
      <c r="C22" s="1041"/>
      <c r="D22" s="1041"/>
      <c r="E22" s="970"/>
      <c r="F22" s="1266"/>
      <c r="G22" s="970"/>
      <c r="H22" s="83" t="s">
        <v>118</v>
      </c>
      <c r="I22" s="11" t="s">
        <v>956</v>
      </c>
      <c r="J22" s="1262"/>
      <c r="K22" s="1250"/>
      <c r="L22" s="980"/>
      <c r="M22" s="1269"/>
      <c r="N22" s="1212"/>
      <c r="O22" s="1269"/>
      <c r="P22" s="1212"/>
      <c r="Q22" s="970"/>
      <c r="R22" s="970"/>
      <c r="S22" s="12"/>
    </row>
    <row r="23" spans="1:19" s="13" customFormat="1" ht="34.5" customHeight="1" x14ac:dyDescent="0.25">
      <c r="A23" s="1263"/>
      <c r="B23" s="1264"/>
      <c r="C23" s="1042"/>
      <c r="D23" s="1042"/>
      <c r="E23" s="971"/>
      <c r="F23" s="1267"/>
      <c r="G23" s="971"/>
      <c r="H23" s="246" t="s">
        <v>165</v>
      </c>
      <c r="I23" s="11" t="s">
        <v>1146</v>
      </c>
      <c r="J23" s="1263"/>
      <c r="K23" s="1250"/>
      <c r="L23" s="980"/>
      <c r="M23" s="1270"/>
      <c r="N23" s="1158"/>
      <c r="O23" s="1270"/>
      <c r="P23" s="1158"/>
      <c r="Q23" s="971"/>
      <c r="R23" s="971"/>
      <c r="S23" s="12"/>
    </row>
    <row r="24" spans="1:19" s="13" customFormat="1" ht="20.25" customHeight="1" x14ac:dyDescent="0.25">
      <c r="A24" s="958">
        <v>10</v>
      </c>
      <c r="B24" s="958">
        <v>6</v>
      </c>
      <c r="C24" s="958">
        <v>1</v>
      </c>
      <c r="D24" s="969">
        <v>6</v>
      </c>
      <c r="E24" s="1213" t="s">
        <v>1395</v>
      </c>
      <c r="F24" s="1128" t="s">
        <v>1396</v>
      </c>
      <c r="G24" s="1213" t="s">
        <v>1397</v>
      </c>
      <c r="H24" s="72" t="s">
        <v>1330</v>
      </c>
      <c r="I24" s="72">
        <v>15</v>
      </c>
      <c r="J24" s="969" t="s">
        <v>1398</v>
      </c>
      <c r="K24" s="969" t="s">
        <v>52</v>
      </c>
      <c r="L24" s="969" t="s">
        <v>935</v>
      </c>
      <c r="M24" s="1166">
        <v>16858.47</v>
      </c>
      <c r="N24" s="969"/>
      <c r="O24" s="1166">
        <v>14569.66</v>
      </c>
      <c r="P24" s="969"/>
      <c r="Q24" s="969" t="s">
        <v>1399</v>
      </c>
      <c r="R24" s="969" t="s">
        <v>1400</v>
      </c>
      <c r="S24" s="12"/>
    </row>
    <row r="25" spans="1:19" s="13" customFormat="1" ht="27" customHeight="1" x14ac:dyDescent="0.25">
      <c r="A25" s="959"/>
      <c r="B25" s="959"/>
      <c r="C25" s="959"/>
      <c r="D25" s="970"/>
      <c r="E25" s="1208"/>
      <c r="F25" s="1260"/>
      <c r="G25" s="1208"/>
      <c r="H25" s="72" t="s">
        <v>1091</v>
      </c>
      <c r="I25" s="72">
        <v>200</v>
      </c>
      <c r="J25" s="970"/>
      <c r="K25" s="970"/>
      <c r="L25" s="970"/>
      <c r="M25" s="1167"/>
      <c r="N25" s="970"/>
      <c r="O25" s="1167"/>
      <c r="P25" s="970"/>
      <c r="Q25" s="970"/>
      <c r="R25" s="970"/>
      <c r="S25" s="12"/>
    </row>
    <row r="26" spans="1:19" s="13" customFormat="1" ht="21.75" customHeight="1" x14ac:dyDescent="0.25">
      <c r="A26" s="959"/>
      <c r="B26" s="959"/>
      <c r="C26" s="959"/>
      <c r="D26" s="970"/>
      <c r="E26" s="1208"/>
      <c r="F26" s="1260"/>
      <c r="G26" s="1208"/>
      <c r="H26" s="72" t="s">
        <v>1373</v>
      </c>
      <c r="I26" s="72">
        <v>1</v>
      </c>
      <c r="J26" s="970"/>
      <c r="K26" s="970"/>
      <c r="L26" s="970"/>
      <c r="M26" s="1167"/>
      <c r="N26" s="970"/>
      <c r="O26" s="1167"/>
      <c r="P26" s="970"/>
      <c r="Q26" s="970"/>
      <c r="R26" s="970"/>
      <c r="S26" s="12"/>
    </row>
    <row r="27" spans="1:19" s="13" customFormat="1" ht="32.25" customHeight="1" x14ac:dyDescent="0.25">
      <c r="A27" s="959"/>
      <c r="B27" s="959"/>
      <c r="C27" s="959"/>
      <c r="D27" s="970"/>
      <c r="E27" s="1208"/>
      <c r="F27" s="1260"/>
      <c r="G27" s="1208"/>
      <c r="H27" s="72" t="s">
        <v>1401</v>
      </c>
      <c r="I27" s="72">
        <v>50</v>
      </c>
      <c r="J27" s="970"/>
      <c r="K27" s="970"/>
      <c r="L27" s="970"/>
      <c r="M27" s="1167"/>
      <c r="N27" s="970"/>
      <c r="O27" s="1167"/>
      <c r="P27" s="970"/>
      <c r="Q27" s="970"/>
      <c r="R27" s="970"/>
      <c r="S27" s="961"/>
    </row>
    <row r="28" spans="1:19" s="13" customFormat="1" ht="30" customHeight="1" x14ac:dyDescent="0.25">
      <c r="A28" s="959"/>
      <c r="B28" s="959"/>
      <c r="C28" s="959"/>
      <c r="D28" s="970"/>
      <c r="E28" s="1208"/>
      <c r="F28" s="1260"/>
      <c r="G28" s="1208"/>
      <c r="H28" s="72" t="s">
        <v>1402</v>
      </c>
      <c r="I28" s="72">
        <v>500</v>
      </c>
      <c r="J28" s="970"/>
      <c r="K28" s="970"/>
      <c r="L28" s="970"/>
      <c r="M28" s="1167"/>
      <c r="N28" s="970"/>
      <c r="O28" s="1167"/>
      <c r="P28" s="970"/>
      <c r="Q28" s="970"/>
      <c r="R28" s="970"/>
      <c r="S28" s="961"/>
    </row>
    <row r="29" spans="1:19" s="13" customFormat="1" ht="30" customHeight="1" x14ac:dyDescent="0.25">
      <c r="A29" s="959"/>
      <c r="B29" s="959"/>
      <c r="C29" s="959"/>
      <c r="D29" s="970"/>
      <c r="E29" s="1208"/>
      <c r="F29" s="1260"/>
      <c r="G29" s="1208"/>
      <c r="H29" s="72" t="s">
        <v>1403</v>
      </c>
      <c r="I29" s="72">
        <v>50</v>
      </c>
      <c r="J29" s="970"/>
      <c r="K29" s="970"/>
      <c r="L29" s="970"/>
      <c r="M29" s="1167"/>
      <c r="N29" s="970"/>
      <c r="O29" s="1167"/>
      <c r="P29" s="970"/>
      <c r="Q29" s="970"/>
      <c r="R29" s="970"/>
      <c r="S29" s="961"/>
    </row>
    <row r="30" spans="1:19" s="13" customFormat="1" ht="21" customHeight="1" x14ac:dyDescent="0.25">
      <c r="A30" s="959"/>
      <c r="B30" s="959"/>
      <c r="C30" s="959"/>
      <c r="D30" s="970"/>
      <c r="E30" s="1208"/>
      <c r="F30" s="1260"/>
      <c r="G30" s="1208"/>
      <c r="H30" s="72" t="s">
        <v>1404</v>
      </c>
      <c r="I30" s="72">
        <v>1</v>
      </c>
      <c r="J30" s="970"/>
      <c r="K30" s="970"/>
      <c r="L30" s="970"/>
      <c r="M30" s="1167"/>
      <c r="N30" s="970"/>
      <c r="O30" s="1167"/>
      <c r="P30" s="970"/>
      <c r="Q30" s="970"/>
      <c r="R30" s="970"/>
      <c r="S30" s="961"/>
    </row>
    <row r="31" spans="1:19" s="13" customFormat="1" ht="26.25" customHeight="1" x14ac:dyDescent="0.25">
      <c r="A31" s="959"/>
      <c r="B31" s="959"/>
      <c r="C31" s="959"/>
      <c r="D31" s="970"/>
      <c r="E31" s="1208"/>
      <c r="F31" s="1157"/>
      <c r="G31" s="1208"/>
      <c r="H31" s="72" t="s">
        <v>1405</v>
      </c>
      <c r="I31" s="72">
        <v>40</v>
      </c>
      <c r="J31" s="971"/>
      <c r="K31" s="971"/>
      <c r="L31" s="971"/>
      <c r="M31" s="1168"/>
      <c r="N31" s="971"/>
      <c r="O31" s="1168"/>
      <c r="P31" s="971"/>
      <c r="Q31" s="971"/>
      <c r="R31" s="971"/>
      <c r="S31" s="12"/>
    </row>
    <row r="32" spans="1:19" s="13" customFormat="1" ht="37.5" customHeight="1" x14ac:dyDescent="0.25">
      <c r="A32" s="958">
        <v>11</v>
      </c>
      <c r="B32" s="958">
        <v>2</v>
      </c>
      <c r="C32" s="958">
        <v>1</v>
      </c>
      <c r="D32" s="969">
        <v>6</v>
      </c>
      <c r="E32" s="969" t="s">
        <v>1406</v>
      </c>
      <c r="F32" s="1128" t="s">
        <v>1407</v>
      </c>
      <c r="G32" s="969" t="s">
        <v>1408</v>
      </c>
      <c r="H32" s="72" t="s">
        <v>1373</v>
      </c>
      <c r="I32" s="72">
        <v>1</v>
      </c>
      <c r="J32" s="969" t="s">
        <v>1409</v>
      </c>
      <c r="K32" s="969" t="s">
        <v>73</v>
      </c>
      <c r="L32" s="969" t="s">
        <v>935</v>
      </c>
      <c r="M32" s="1166">
        <v>53220.9</v>
      </c>
      <c r="N32" s="969"/>
      <c r="O32" s="1166">
        <v>32873.980000000003</v>
      </c>
      <c r="P32" s="969"/>
      <c r="Q32" s="969" t="s">
        <v>1410</v>
      </c>
      <c r="R32" s="969" t="s">
        <v>1411</v>
      </c>
      <c r="S32" s="12"/>
    </row>
    <row r="33" spans="1:19" s="13" customFormat="1" ht="30" customHeight="1" x14ac:dyDescent="0.25">
      <c r="A33" s="959"/>
      <c r="B33" s="959"/>
      <c r="C33" s="959"/>
      <c r="D33" s="970"/>
      <c r="E33" s="970"/>
      <c r="F33" s="1260"/>
      <c r="G33" s="970"/>
      <c r="H33" s="72" t="s">
        <v>1412</v>
      </c>
      <c r="I33" s="190">
        <v>5000</v>
      </c>
      <c r="J33" s="970"/>
      <c r="K33" s="970"/>
      <c r="L33" s="970"/>
      <c r="M33" s="1167"/>
      <c r="N33" s="970"/>
      <c r="O33" s="1167"/>
      <c r="P33" s="970"/>
      <c r="Q33" s="970"/>
      <c r="R33" s="970"/>
      <c r="S33" s="12"/>
    </row>
    <row r="34" spans="1:19" s="13" customFormat="1" ht="36.75" customHeight="1" x14ac:dyDescent="0.25">
      <c r="A34" s="959"/>
      <c r="B34" s="959"/>
      <c r="C34" s="959"/>
      <c r="D34" s="970"/>
      <c r="E34" s="970"/>
      <c r="F34" s="1260"/>
      <c r="G34" s="970"/>
      <c r="H34" s="72" t="s">
        <v>1413</v>
      </c>
      <c r="I34" s="72">
        <v>400</v>
      </c>
      <c r="J34" s="970"/>
      <c r="K34" s="970"/>
      <c r="L34" s="970"/>
      <c r="M34" s="1167"/>
      <c r="N34" s="970"/>
      <c r="O34" s="1167"/>
      <c r="P34" s="970"/>
      <c r="Q34" s="970"/>
      <c r="R34" s="970"/>
      <c r="S34" s="12"/>
    </row>
    <row r="35" spans="1:19" s="13" customFormat="1" ht="33" customHeight="1" x14ac:dyDescent="0.25">
      <c r="A35" s="959"/>
      <c r="B35" s="959"/>
      <c r="C35" s="959"/>
      <c r="D35" s="970"/>
      <c r="E35" s="970"/>
      <c r="F35" s="1260"/>
      <c r="G35" s="970"/>
      <c r="H35" s="72" t="s">
        <v>1414</v>
      </c>
      <c r="I35" s="72">
        <v>3</v>
      </c>
      <c r="J35" s="970"/>
      <c r="K35" s="970"/>
      <c r="L35" s="970"/>
      <c r="M35" s="1167"/>
      <c r="N35" s="970"/>
      <c r="O35" s="1167"/>
      <c r="P35" s="970"/>
      <c r="Q35" s="970"/>
      <c r="R35" s="970"/>
      <c r="S35" s="12"/>
    </row>
    <row r="36" spans="1:19" s="13" customFormat="1" ht="62.25" customHeight="1" x14ac:dyDescent="0.25">
      <c r="A36" s="959"/>
      <c r="B36" s="959"/>
      <c r="C36" s="959"/>
      <c r="D36" s="970"/>
      <c r="E36" s="970"/>
      <c r="F36" s="1157"/>
      <c r="G36" s="970"/>
      <c r="H36" s="72" t="s">
        <v>1415</v>
      </c>
      <c r="I36" s="72">
        <v>60</v>
      </c>
      <c r="J36" s="971"/>
      <c r="K36" s="970"/>
      <c r="L36" s="970"/>
      <c r="M36" s="1167"/>
      <c r="N36" s="970"/>
      <c r="O36" s="1167"/>
      <c r="P36" s="970"/>
      <c r="Q36" s="970"/>
      <c r="R36" s="970"/>
      <c r="S36" s="12"/>
    </row>
    <row r="37" spans="1:19" s="13" customFormat="1" ht="30.75" customHeight="1" x14ac:dyDescent="0.25">
      <c r="A37" s="958">
        <v>12</v>
      </c>
      <c r="B37" s="958">
        <v>5</v>
      </c>
      <c r="C37" s="958">
        <v>1</v>
      </c>
      <c r="D37" s="969">
        <v>6</v>
      </c>
      <c r="E37" s="969" t="s">
        <v>1416</v>
      </c>
      <c r="F37" s="1128" t="s">
        <v>1417</v>
      </c>
      <c r="G37" s="969" t="s">
        <v>1418</v>
      </c>
      <c r="H37" s="72" t="s">
        <v>1145</v>
      </c>
      <c r="I37" s="72">
        <v>1</v>
      </c>
      <c r="J37" s="969" t="s">
        <v>1419</v>
      </c>
      <c r="K37" s="969" t="s">
        <v>124</v>
      </c>
      <c r="L37" s="969" t="s">
        <v>935</v>
      </c>
      <c r="M37" s="1166">
        <v>15018.5</v>
      </c>
      <c r="N37" s="969"/>
      <c r="O37" s="1166">
        <v>12163.5</v>
      </c>
      <c r="P37" s="969"/>
      <c r="Q37" s="969" t="s">
        <v>1420</v>
      </c>
      <c r="R37" s="969" t="s">
        <v>1421</v>
      </c>
      <c r="S37" s="12"/>
    </row>
    <row r="38" spans="1:19" s="13" customFormat="1" ht="35.25" customHeight="1" x14ac:dyDescent="0.25">
      <c r="A38" s="959"/>
      <c r="B38" s="959"/>
      <c r="C38" s="959"/>
      <c r="D38" s="970"/>
      <c r="E38" s="970"/>
      <c r="F38" s="1260"/>
      <c r="G38" s="970"/>
      <c r="H38" s="72" t="s">
        <v>1422</v>
      </c>
      <c r="I38" s="72">
        <v>60</v>
      </c>
      <c r="J38" s="970"/>
      <c r="K38" s="970"/>
      <c r="L38" s="970"/>
      <c r="M38" s="1167"/>
      <c r="N38" s="970"/>
      <c r="O38" s="1167"/>
      <c r="P38" s="970"/>
      <c r="Q38" s="970"/>
      <c r="R38" s="970"/>
      <c r="S38" s="12"/>
    </row>
    <row r="39" spans="1:19" s="13" customFormat="1" ht="56.25" customHeight="1" x14ac:dyDescent="0.25">
      <c r="A39" s="959"/>
      <c r="B39" s="959"/>
      <c r="C39" s="959"/>
      <c r="D39" s="970"/>
      <c r="E39" s="970"/>
      <c r="F39" s="1260"/>
      <c r="G39" s="970"/>
      <c r="H39" s="72" t="s">
        <v>1423</v>
      </c>
      <c r="I39" s="72">
        <v>1</v>
      </c>
      <c r="J39" s="970"/>
      <c r="K39" s="970"/>
      <c r="L39" s="970"/>
      <c r="M39" s="1167"/>
      <c r="N39" s="970"/>
      <c r="O39" s="1167"/>
      <c r="P39" s="970"/>
      <c r="Q39" s="970"/>
      <c r="R39" s="970"/>
      <c r="S39" s="12"/>
    </row>
    <row r="40" spans="1:19" s="13" customFormat="1" ht="39" customHeight="1" x14ac:dyDescent="0.25">
      <c r="A40" s="959"/>
      <c r="B40" s="959"/>
      <c r="C40" s="959"/>
      <c r="D40" s="970"/>
      <c r="E40" s="970"/>
      <c r="F40" s="1260"/>
      <c r="G40" s="970"/>
      <c r="H40" s="72" t="s">
        <v>1404</v>
      </c>
      <c r="I40" s="72">
        <v>1</v>
      </c>
      <c r="J40" s="970"/>
      <c r="K40" s="970"/>
      <c r="L40" s="970"/>
      <c r="M40" s="1167"/>
      <c r="N40" s="970"/>
      <c r="O40" s="1167"/>
      <c r="P40" s="970"/>
      <c r="Q40" s="970"/>
      <c r="R40" s="970"/>
      <c r="S40" s="12"/>
    </row>
    <row r="41" spans="1:19" s="13" customFormat="1" ht="34.5" customHeight="1" x14ac:dyDescent="0.25">
      <c r="A41" s="959"/>
      <c r="B41" s="959"/>
      <c r="C41" s="959"/>
      <c r="D41" s="970"/>
      <c r="E41" s="970"/>
      <c r="F41" s="1260"/>
      <c r="G41" s="970"/>
      <c r="H41" s="73" t="s">
        <v>1405</v>
      </c>
      <c r="I41" s="73">
        <v>11</v>
      </c>
      <c r="J41" s="970"/>
      <c r="K41" s="970"/>
      <c r="L41" s="970"/>
      <c r="M41" s="1167"/>
      <c r="N41" s="970"/>
      <c r="O41" s="1167"/>
      <c r="P41" s="970"/>
      <c r="Q41" s="970"/>
      <c r="R41" s="970"/>
      <c r="S41" s="12"/>
    </row>
    <row r="42" spans="1:19" s="13" customFormat="1" ht="35.25" customHeight="1" x14ac:dyDescent="0.25">
      <c r="A42" s="958">
        <v>13</v>
      </c>
      <c r="B42" s="958">
        <v>5</v>
      </c>
      <c r="C42" s="958">
        <v>1</v>
      </c>
      <c r="D42" s="969">
        <v>6</v>
      </c>
      <c r="E42" s="969" t="s">
        <v>1424</v>
      </c>
      <c r="F42" s="1128" t="s">
        <v>1425</v>
      </c>
      <c r="G42" s="969" t="s">
        <v>1426</v>
      </c>
      <c r="H42" s="71" t="s">
        <v>1145</v>
      </c>
      <c r="I42" s="72">
        <v>1</v>
      </c>
      <c r="J42" s="969" t="s">
        <v>1427</v>
      </c>
      <c r="K42" s="969" t="s">
        <v>124</v>
      </c>
      <c r="L42" s="969" t="s">
        <v>935</v>
      </c>
      <c r="M42" s="1166">
        <v>11433.8</v>
      </c>
      <c r="N42" s="969"/>
      <c r="O42" s="1166">
        <v>9538.7999999999993</v>
      </c>
      <c r="P42" s="969"/>
      <c r="Q42" s="969" t="s">
        <v>1420</v>
      </c>
      <c r="R42" s="969" t="s">
        <v>1421</v>
      </c>
      <c r="S42" s="12"/>
    </row>
    <row r="43" spans="1:19" s="13" customFormat="1" ht="87.75" customHeight="1" x14ac:dyDescent="0.25">
      <c r="A43" s="959"/>
      <c r="B43" s="959"/>
      <c r="C43" s="959"/>
      <c r="D43" s="970"/>
      <c r="E43" s="970"/>
      <c r="F43" s="1260"/>
      <c r="G43" s="970"/>
      <c r="H43" s="72" t="s">
        <v>1422</v>
      </c>
      <c r="I43" s="72">
        <v>80</v>
      </c>
      <c r="J43" s="970"/>
      <c r="K43" s="970"/>
      <c r="L43" s="970"/>
      <c r="M43" s="1167"/>
      <c r="N43" s="970"/>
      <c r="O43" s="1167"/>
      <c r="P43" s="970"/>
      <c r="Q43" s="970"/>
      <c r="R43" s="970"/>
      <c r="S43" s="12"/>
    </row>
    <row r="44" spans="1:19" s="13" customFormat="1" ht="57" customHeight="1" x14ac:dyDescent="0.25">
      <c r="A44" s="959"/>
      <c r="B44" s="959"/>
      <c r="C44" s="959"/>
      <c r="D44" s="970"/>
      <c r="E44" s="970"/>
      <c r="F44" s="1260"/>
      <c r="G44" s="970"/>
      <c r="H44" s="72" t="s">
        <v>71</v>
      </c>
      <c r="I44" s="72">
        <v>1</v>
      </c>
      <c r="J44" s="970"/>
      <c r="K44" s="970"/>
      <c r="L44" s="970"/>
      <c r="M44" s="1167"/>
      <c r="N44" s="970"/>
      <c r="O44" s="1167"/>
      <c r="P44" s="970"/>
      <c r="Q44" s="970"/>
      <c r="R44" s="970"/>
      <c r="S44" s="12"/>
    </row>
    <row r="45" spans="1:19" s="13" customFormat="1" ht="87" customHeight="1" x14ac:dyDescent="0.25">
      <c r="A45" s="959"/>
      <c r="B45" s="1059"/>
      <c r="C45" s="1059"/>
      <c r="D45" s="971"/>
      <c r="E45" s="971"/>
      <c r="F45" s="1157"/>
      <c r="G45" s="971"/>
      <c r="H45" s="72" t="s">
        <v>1428</v>
      </c>
      <c r="I45" s="72">
        <v>80</v>
      </c>
      <c r="J45" s="970"/>
      <c r="K45" s="970"/>
      <c r="L45" s="970"/>
      <c r="M45" s="1167"/>
      <c r="N45" s="970"/>
      <c r="O45" s="1167"/>
      <c r="P45" s="970"/>
      <c r="Q45" s="970"/>
      <c r="R45" s="970"/>
      <c r="S45" s="12"/>
    </row>
    <row r="46" spans="1:19" s="13" customFormat="1" ht="91.5" customHeight="1" x14ac:dyDescent="0.25">
      <c r="A46" s="958">
        <v>14</v>
      </c>
      <c r="B46" s="969">
        <v>1</v>
      </c>
      <c r="C46" s="969">
        <v>1</v>
      </c>
      <c r="D46" s="969">
        <v>6</v>
      </c>
      <c r="E46" s="969" t="s">
        <v>1429</v>
      </c>
      <c r="F46" s="1128" t="s">
        <v>1430</v>
      </c>
      <c r="G46" s="969" t="s">
        <v>1326</v>
      </c>
      <c r="H46" s="72" t="s">
        <v>71</v>
      </c>
      <c r="I46" s="72">
        <v>1</v>
      </c>
      <c r="J46" s="969" t="s">
        <v>1431</v>
      </c>
      <c r="K46" s="969" t="s">
        <v>124</v>
      </c>
      <c r="L46" s="958" t="s">
        <v>935</v>
      </c>
      <c r="M46" s="1166">
        <v>11736.5</v>
      </c>
      <c r="N46" s="969"/>
      <c r="O46" s="1166">
        <v>9841.5</v>
      </c>
      <c r="P46" s="969"/>
      <c r="Q46" s="969" t="s">
        <v>1420</v>
      </c>
      <c r="R46" s="969" t="s">
        <v>1421</v>
      </c>
      <c r="S46" s="12"/>
    </row>
    <row r="47" spans="1:19" s="13" customFormat="1" ht="182.25" customHeight="1" x14ac:dyDescent="0.25">
      <c r="A47" s="1059"/>
      <c r="B47" s="971"/>
      <c r="C47" s="971"/>
      <c r="D47" s="971"/>
      <c r="E47" s="971"/>
      <c r="F47" s="1157"/>
      <c r="G47" s="971"/>
      <c r="H47" s="72" t="s">
        <v>1428</v>
      </c>
      <c r="I47" s="72">
        <v>90</v>
      </c>
      <c r="J47" s="971"/>
      <c r="K47" s="971"/>
      <c r="L47" s="959"/>
      <c r="M47" s="1168"/>
      <c r="N47" s="971"/>
      <c r="O47" s="1168"/>
      <c r="P47" s="971"/>
      <c r="Q47" s="971"/>
      <c r="R47" s="971"/>
      <c r="S47" s="12"/>
    </row>
    <row r="48" spans="1:19" s="13" customFormat="1" ht="47.25" customHeight="1" x14ac:dyDescent="0.25">
      <c r="A48" s="958">
        <v>15</v>
      </c>
      <c r="B48" s="969">
        <v>5</v>
      </c>
      <c r="C48" s="969">
        <v>1</v>
      </c>
      <c r="D48" s="969">
        <v>6</v>
      </c>
      <c r="E48" s="969" t="s">
        <v>1432</v>
      </c>
      <c r="F48" s="1128" t="s">
        <v>1433</v>
      </c>
      <c r="G48" s="969" t="s">
        <v>1434</v>
      </c>
      <c r="H48" s="72" t="s">
        <v>1140</v>
      </c>
      <c r="I48" s="72">
        <v>1</v>
      </c>
      <c r="J48" s="969" t="s">
        <v>1435</v>
      </c>
      <c r="K48" s="969" t="s">
        <v>124</v>
      </c>
      <c r="L48" s="958" t="s">
        <v>935</v>
      </c>
      <c r="M48" s="1166">
        <v>14860.75</v>
      </c>
      <c r="N48" s="969"/>
      <c r="O48" s="1166">
        <v>11804.75</v>
      </c>
      <c r="P48" s="969"/>
      <c r="Q48" s="969" t="s">
        <v>1420</v>
      </c>
      <c r="R48" s="969" t="s">
        <v>1421</v>
      </c>
      <c r="S48" s="12"/>
    </row>
    <row r="49" spans="1:19" s="13" customFormat="1" ht="48" customHeight="1" x14ac:dyDescent="0.25">
      <c r="A49" s="959"/>
      <c r="B49" s="970"/>
      <c r="C49" s="970"/>
      <c r="D49" s="970"/>
      <c r="E49" s="970"/>
      <c r="F49" s="1260"/>
      <c r="G49" s="970"/>
      <c r="H49" s="72" t="s">
        <v>1436</v>
      </c>
      <c r="I49" s="72">
        <v>15</v>
      </c>
      <c r="J49" s="970"/>
      <c r="K49" s="970"/>
      <c r="L49" s="959"/>
      <c r="M49" s="1167"/>
      <c r="N49" s="970"/>
      <c r="O49" s="1167"/>
      <c r="P49" s="970"/>
      <c r="Q49" s="970"/>
      <c r="R49" s="970"/>
      <c r="S49" s="12"/>
    </row>
    <row r="50" spans="1:19" s="13" customFormat="1" ht="35.25" customHeight="1" x14ac:dyDescent="0.25">
      <c r="A50" s="959"/>
      <c r="B50" s="970"/>
      <c r="C50" s="970"/>
      <c r="D50" s="970"/>
      <c r="E50" s="970"/>
      <c r="F50" s="1260"/>
      <c r="G50" s="970"/>
      <c r="H50" s="72" t="s">
        <v>118</v>
      </c>
      <c r="I50" s="72">
        <v>1</v>
      </c>
      <c r="J50" s="970"/>
      <c r="K50" s="970"/>
      <c r="L50" s="959"/>
      <c r="M50" s="1167"/>
      <c r="N50" s="970"/>
      <c r="O50" s="1167"/>
      <c r="P50" s="970"/>
      <c r="Q50" s="970"/>
      <c r="R50" s="970"/>
      <c r="S50" s="12"/>
    </row>
    <row r="51" spans="1:19" s="13" customFormat="1" ht="96.75" customHeight="1" x14ac:dyDescent="0.25">
      <c r="A51" s="1059"/>
      <c r="B51" s="971"/>
      <c r="C51" s="971"/>
      <c r="D51" s="971"/>
      <c r="E51" s="971"/>
      <c r="F51" s="1157"/>
      <c r="G51" s="971"/>
      <c r="H51" s="72" t="s">
        <v>155</v>
      </c>
      <c r="I51" s="72">
        <v>15</v>
      </c>
      <c r="J51" s="971"/>
      <c r="K51" s="971"/>
      <c r="L51" s="1059"/>
      <c r="M51" s="1168"/>
      <c r="N51" s="971"/>
      <c r="O51" s="1168"/>
      <c r="P51" s="971"/>
      <c r="Q51" s="971"/>
      <c r="R51" s="971"/>
      <c r="S51" s="12"/>
    </row>
    <row r="52" spans="1:19" s="13" customFormat="1" ht="78.75" customHeight="1" x14ac:dyDescent="0.25">
      <c r="A52" s="958">
        <v>16</v>
      </c>
      <c r="B52" s="969">
        <v>1</v>
      </c>
      <c r="C52" s="969">
        <v>1</v>
      </c>
      <c r="D52" s="969">
        <v>6</v>
      </c>
      <c r="E52" s="1213" t="s">
        <v>1437</v>
      </c>
      <c r="F52" s="1128" t="s">
        <v>1438</v>
      </c>
      <c r="G52" s="1220" t="s">
        <v>1439</v>
      </c>
      <c r="H52" s="72" t="s">
        <v>1140</v>
      </c>
      <c r="I52" s="72">
        <v>1</v>
      </c>
      <c r="J52" s="1220" t="s">
        <v>1440</v>
      </c>
      <c r="K52" s="969" t="s">
        <v>124</v>
      </c>
      <c r="L52" s="958" t="s">
        <v>935</v>
      </c>
      <c r="M52" s="1166">
        <v>8362</v>
      </c>
      <c r="N52" s="969"/>
      <c r="O52" s="1166">
        <v>6510</v>
      </c>
      <c r="P52" s="969"/>
      <c r="Q52" s="969" t="s">
        <v>1420</v>
      </c>
      <c r="R52" s="969" t="s">
        <v>1421</v>
      </c>
      <c r="S52" s="12"/>
    </row>
    <row r="53" spans="1:19" s="13" customFormat="1" ht="71.25" customHeight="1" x14ac:dyDescent="0.25">
      <c r="A53" s="1059"/>
      <c r="B53" s="971"/>
      <c r="C53" s="971"/>
      <c r="D53" s="971"/>
      <c r="E53" s="1209"/>
      <c r="F53" s="1157"/>
      <c r="G53" s="1221"/>
      <c r="H53" s="72" t="s">
        <v>1351</v>
      </c>
      <c r="I53" s="72">
        <v>50</v>
      </c>
      <c r="J53" s="1221"/>
      <c r="K53" s="971"/>
      <c r="L53" s="1059"/>
      <c r="M53" s="1168"/>
      <c r="N53" s="971"/>
      <c r="O53" s="1168"/>
      <c r="P53" s="971"/>
      <c r="Q53" s="971"/>
      <c r="R53" s="971"/>
      <c r="S53" s="12"/>
    </row>
    <row r="54" spans="1:19" s="13" customFormat="1" ht="27" customHeight="1" x14ac:dyDescent="0.25">
      <c r="A54" s="958">
        <v>17</v>
      </c>
      <c r="B54" s="969">
        <v>2</v>
      </c>
      <c r="C54" s="969">
        <v>1</v>
      </c>
      <c r="D54" s="969">
        <v>6</v>
      </c>
      <c r="E54" s="969" t="s">
        <v>1441</v>
      </c>
      <c r="F54" s="1128" t="s">
        <v>1442</v>
      </c>
      <c r="G54" s="1128" t="s">
        <v>1443</v>
      </c>
      <c r="H54" s="72" t="s">
        <v>1145</v>
      </c>
      <c r="I54" s="72">
        <v>1</v>
      </c>
      <c r="J54" s="960" t="s">
        <v>1444</v>
      </c>
      <c r="K54" s="969" t="s">
        <v>81</v>
      </c>
      <c r="L54" s="958" t="s">
        <v>935</v>
      </c>
      <c r="M54" s="1166">
        <v>16720.68</v>
      </c>
      <c r="N54" s="969"/>
      <c r="O54" s="1166">
        <v>13161.07</v>
      </c>
      <c r="P54" s="969"/>
      <c r="Q54" s="969" t="s">
        <v>1420</v>
      </c>
      <c r="R54" s="969" t="s">
        <v>1421</v>
      </c>
      <c r="S54" s="12"/>
    </row>
    <row r="55" spans="1:19" s="13" customFormat="1" ht="36" customHeight="1" x14ac:dyDescent="0.25">
      <c r="A55" s="959"/>
      <c r="B55" s="970"/>
      <c r="C55" s="970"/>
      <c r="D55" s="970"/>
      <c r="E55" s="970"/>
      <c r="F55" s="1260"/>
      <c r="G55" s="1260"/>
      <c r="H55" s="72" t="s">
        <v>1445</v>
      </c>
      <c r="I55" s="72">
        <v>100</v>
      </c>
      <c r="J55" s="961"/>
      <c r="K55" s="970"/>
      <c r="L55" s="959"/>
      <c r="M55" s="1167"/>
      <c r="N55" s="970"/>
      <c r="O55" s="1167"/>
      <c r="P55" s="970"/>
      <c r="Q55" s="970"/>
      <c r="R55" s="970"/>
      <c r="S55" s="12"/>
    </row>
    <row r="56" spans="1:19" s="13" customFormat="1" ht="51.75" customHeight="1" x14ac:dyDescent="0.25">
      <c r="A56" s="959"/>
      <c r="B56" s="970"/>
      <c r="C56" s="970"/>
      <c r="D56" s="970"/>
      <c r="E56" s="970"/>
      <c r="F56" s="1260"/>
      <c r="G56" s="1260"/>
      <c r="H56" s="72" t="s">
        <v>1446</v>
      </c>
      <c r="I56" s="72">
        <v>100</v>
      </c>
      <c r="J56" s="961"/>
      <c r="K56" s="970"/>
      <c r="L56" s="959"/>
      <c r="M56" s="1167"/>
      <c r="N56" s="970"/>
      <c r="O56" s="1167"/>
      <c r="P56" s="970"/>
      <c r="Q56" s="970"/>
      <c r="R56" s="970"/>
      <c r="S56" s="12"/>
    </row>
    <row r="57" spans="1:19" s="13" customFormat="1" ht="30" customHeight="1" x14ac:dyDescent="0.25">
      <c r="A57" s="959"/>
      <c r="B57" s="970"/>
      <c r="C57" s="970"/>
      <c r="D57" s="970"/>
      <c r="E57" s="970"/>
      <c r="F57" s="1260"/>
      <c r="G57" s="1260"/>
      <c r="H57" s="72" t="s">
        <v>1447</v>
      </c>
      <c r="I57" s="72">
        <v>120</v>
      </c>
      <c r="J57" s="961"/>
      <c r="K57" s="970"/>
      <c r="L57" s="959"/>
      <c r="M57" s="1167"/>
      <c r="N57" s="970"/>
      <c r="O57" s="1167"/>
      <c r="P57" s="970"/>
      <c r="Q57" s="970"/>
      <c r="R57" s="970"/>
      <c r="S57" s="12"/>
    </row>
    <row r="58" spans="1:19" s="13" customFormat="1" ht="143.25" customHeight="1" x14ac:dyDescent="0.25">
      <c r="A58" s="1059"/>
      <c r="B58" s="971"/>
      <c r="C58" s="971"/>
      <c r="D58" s="971"/>
      <c r="E58" s="971"/>
      <c r="F58" s="1157"/>
      <c r="G58" s="1157"/>
      <c r="H58" s="72" t="s">
        <v>735</v>
      </c>
      <c r="I58" s="72">
        <v>1</v>
      </c>
      <c r="J58" s="962"/>
      <c r="K58" s="971"/>
      <c r="L58" s="1059"/>
      <c r="M58" s="1168"/>
      <c r="N58" s="971"/>
      <c r="O58" s="1168"/>
      <c r="P58" s="971"/>
      <c r="Q58" s="971"/>
      <c r="R58" s="971"/>
      <c r="S58" s="12"/>
    </row>
    <row r="59" spans="1:19" s="13" customFormat="1" ht="45" customHeight="1" x14ac:dyDescent="0.25">
      <c r="A59" s="958">
        <v>18</v>
      </c>
      <c r="B59" s="969">
        <v>6</v>
      </c>
      <c r="C59" s="969">
        <v>5</v>
      </c>
      <c r="D59" s="969">
        <v>11</v>
      </c>
      <c r="E59" s="969" t="s">
        <v>1448</v>
      </c>
      <c r="F59" s="1128" t="s">
        <v>1449</v>
      </c>
      <c r="G59" s="969" t="s">
        <v>1450</v>
      </c>
      <c r="H59" s="72" t="s">
        <v>1140</v>
      </c>
      <c r="I59" s="72">
        <v>1</v>
      </c>
      <c r="J59" s="969" t="s">
        <v>1451</v>
      </c>
      <c r="K59" s="960" t="s">
        <v>124</v>
      </c>
      <c r="L59" s="958" t="s">
        <v>935</v>
      </c>
      <c r="M59" s="1166">
        <v>7350.5</v>
      </c>
      <c r="N59" s="969"/>
      <c r="O59" s="1166">
        <v>6223.5</v>
      </c>
      <c r="P59" s="969"/>
      <c r="Q59" s="969" t="s">
        <v>1420</v>
      </c>
      <c r="R59" s="969" t="s">
        <v>1421</v>
      </c>
      <c r="S59" s="12"/>
    </row>
    <row r="60" spans="1:19" s="13" customFormat="1" ht="48" customHeight="1" x14ac:dyDescent="0.25">
      <c r="A60" s="959"/>
      <c r="B60" s="970"/>
      <c r="C60" s="970"/>
      <c r="D60" s="970"/>
      <c r="E60" s="970"/>
      <c r="F60" s="1260"/>
      <c r="G60" s="970"/>
      <c r="H60" s="72" t="s">
        <v>1351</v>
      </c>
      <c r="I60" s="72">
        <v>40</v>
      </c>
      <c r="J60" s="970"/>
      <c r="K60" s="961"/>
      <c r="L60" s="959"/>
      <c r="M60" s="1167"/>
      <c r="N60" s="970"/>
      <c r="O60" s="1167"/>
      <c r="P60" s="970"/>
      <c r="Q60" s="970"/>
      <c r="R60" s="970"/>
      <c r="S60" s="12"/>
    </row>
    <row r="61" spans="1:19" s="13" customFormat="1" ht="51" customHeight="1" x14ac:dyDescent="0.25">
      <c r="A61" s="959"/>
      <c r="B61" s="970"/>
      <c r="C61" s="970"/>
      <c r="D61" s="970"/>
      <c r="E61" s="970"/>
      <c r="F61" s="1260"/>
      <c r="G61" s="970"/>
      <c r="H61" s="72" t="s">
        <v>71</v>
      </c>
      <c r="I61" s="72">
        <v>1</v>
      </c>
      <c r="J61" s="970"/>
      <c r="K61" s="961"/>
      <c r="L61" s="959"/>
      <c r="M61" s="1167"/>
      <c r="N61" s="970"/>
      <c r="O61" s="1167"/>
      <c r="P61" s="970"/>
      <c r="Q61" s="970"/>
      <c r="R61" s="970"/>
      <c r="S61" s="12"/>
    </row>
    <row r="62" spans="1:19" s="13" customFormat="1" ht="116.25" customHeight="1" x14ac:dyDescent="0.25">
      <c r="A62" s="1059"/>
      <c r="B62" s="971"/>
      <c r="C62" s="971"/>
      <c r="D62" s="971"/>
      <c r="E62" s="971"/>
      <c r="F62" s="1157"/>
      <c r="G62" s="971"/>
      <c r="H62" s="72" t="s">
        <v>1405</v>
      </c>
      <c r="I62" s="72">
        <v>11</v>
      </c>
      <c r="J62" s="971"/>
      <c r="K62" s="962"/>
      <c r="L62" s="1059"/>
      <c r="M62" s="1168"/>
      <c r="N62" s="971"/>
      <c r="O62" s="1168"/>
      <c r="P62" s="971"/>
      <c r="Q62" s="971"/>
      <c r="R62" s="971"/>
      <c r="S62" s="12"/>
    </row>
    <row r="63" spans="1:19" s="13" customFormat="1" ht="119.25" customHeight="1" x14ac:dyDescent="0.25">
      <c r="A63" s="958">
        <v>19</v>
      </c>
      <c r="B63" s="958">
        <v>6</v>
      </c>
      <c r="C63" s="958">
        <v>5</v>
      </c>
      <c r="D63" s="969">
        <v>11</v>
      </c>
      <c r="E63" s="969" t="s">
        <v>1452</v>
      </c>
      <c r="F63" s="1128" t="s">
        <v>1453</v>
      </c>
      <c r="G63" s="969" t="s">
        <v>1372</v>
      </c>
      <c r="H63" s="72" t="s">
        <v>1378</v>
      </c>
      <c r="I63" s="72">
        <v>1</v>
      </c>
      <c r="J63" s="969" t="s">
        <v>1454</v>
      </c>
      <c r="K63" s="969" t="s">
        <v>1455</v>
      </c>
      <c r="L63" s="958" t="s">
        <v>935</v>
      </c>
      <c r="M63" s="1166">
        <v>19480</v>
      </c>
      <c r="N63" s="969"/>
      <c r="O63" s="1166">
        <v>7380</v>
      </c>
      <c r="P63" s="969"/>
      <c r="Q63" s="969" t="s">
        <v>1456</v>
      </c>
      <c r="R63" s="969" t="s">
        <v>1457</v>
      </c>
      <c r="S63" s="12"/>
    </row>
    <row r="64" spans="1:19" s="13" customFormat="1" ht="99" customHeight="1" x14ac:dyDescent="0.25">
      <c r="A64" s="1059"/>
      <c r="B64" s="1059"/>
      <c r="C64" s="1059"/>
      <c r="D64" s="971"/>
      <c r="E64" s="971"/>
      <c r="F64" s="1157"/>
      <c r="G64" s="971"/>
      <c r="H64" s="72" t="s">
        <v>1458</v>
      </c>
      <c r="I64" s="72">
        <v>700</v>
      </c>
      <c r="J64" s="971"/>
      <c r="K64" s="971"/>
      <c r="L64" s="1059"/>
      <c r="M64" s="1168"/>
      <c r="N64" s="971"/>
      <c r="O64" s="1168"/>
      <c r="P64" s="971"/>
      <c r="Q64" s="971"/>
      <c r="R64" s="971"/>
      <c r="S64" s="12"/>
    </row>
    <row r="65" spans="1:22" s="13" customFormat="1" ht="161.25" customHeight="1" x14ac:dyDescent="0.25">
      <c r="A65" s="958">
        <v>20</v>
      </c>
      <c r="B65" s="958" t="s">
        <v>89</v>
      </c>
      <c r="C65" s="958">
        <v>1</v>
      </c>
      <c r="D65" s="969">
        <v>3</v>
      </c>
      <c r="E65" s="1128" t="s">
        <v>1459</v>
      </c>
      <c r="F65" s="969" t="s">
        <v>1460</v>
      </c>
      <c r="G65" s="969" t="s">
        <v>1461</v>
      </c>
      <c r="H65" s="73" t="s">
        <v>666</v>
      </c>
      <c r="I65" s="73">
        <v>1</v>
      </c>
      <c r="J65" s="969" t="s">
        <v>1462</v>
      </c>
      <c r="K65" s="969" t="s">
        <v>935</v>
      </c>
      <c r="L65" s="958" t="s">
        <v>73</v>
      </c>
      <c r="M65" s="1166" t="s">
        <v>935</v>
      </c>
      <c r="N65" s="1256">
        <v>70000</v>
      </c>
      <c r="O65" s="1166" t="s">
        <v>935</v>
      </c>
      <c r="P65" s="1256">
        <v>70000</v>
      </c>
      <c r="Q65" s="969" t="s">
        <v>1349</v>
      </c>
      <c r="R65" s="969" t="s">
        <v>1350</v>
      </c>
      <c r="S65" s="12"/>
    </row>
    <row r="66" spans="1:22" s="13" customFormat="1" ht="177.75" customHeight="1" x14ac:dyDescent="0.25">
      <c r="A66" s="1059"/>
      <c r="B66" s="1059"/>
      <c r="C66" s="1059"/>
      <c r="D66" s="971"/>
      <c r="E66" s="1157"/>
      <c r="F66" s="971"/>
      <c r="G66" s="971"/>
      <c r="H66" s="73" t="s">
        <v>1116</v>
      </c>
      <c r="I66" s="73">
        <v>50</v>
      </c>
      <c r="J66" s="971"/>
      <c r="K66" s="971"/>
      <c r="L66" s="1059"/>
      <c r="M66" s="1168"/>
      <c r="N66" s="1257"/>
      <c r="O66" s="1168"/>
      <c r="P66" s="1257"/>
      <c r="Q66" s="971"/>
      <c r="R66" s="971"/>
      <c r="S66" s="12"/>
    </row>
    <row r="67" spans="1:22" s="13" customFormat="1" ht="31.5" customHeight="1" x14ac:dyDescent="0.25">
      <c r="A67" s="958">
        <v>21</v>
      </c>
      <c r="B67" s="1258" t="s">
        <v>68</v>
      </c>
      <c r="C67" s="1040">
        <v>5</v>
      </c>
      <c r="D67" s="1040">
        <v>4</v>
      </c>
      <c r="E67" s="1128" t="s">
        <v>1345</v>
      </c>
      <c r="F67" s="1128" t="s">
        <v>1346</v>
      </c>
      <c r="G67" s="964" t="s">
        <v>1463</v>
      </c>
      <c r="H67" s="72" t="s">
        <v>1464</v>
      </c>
      <c r="I67" s="72">
        <v>2</v>
      </c>
      <c r="J67" s="964" t="s">
        <v>1348</v>
      </c>
      <c r="K67" s="980" t="s">
        <v>935</v>
      </c>
      <c r="L67" s="980" t="s">
        <v>73</v>
      </c>
      <c r="M67" s="981" t="s">
        <v>935</v>
      </c>
      <c r="N67" s="1254">
        <v>50000</v>
      </c>
      <c r="O67" s="981" t="s">
        <v>935</v>
      </c>
      <c r="P67" s="1254">
        <v>50000</v>
      </c>
      <c r="Q67" s="964" t="s">
        <v>1349</v>
      </c>
      <c r="R67" s="964" t="s">
        <v>1350</v>
      </c>
    </row>
    <row r="68" spans="1:22" s="13" customFormat="1" ht="83.25" customHeight="1" x14ac:dyDescent="0.25">
      <c r="A68" s="959"/>
      <c r="B68" s="1259"/>
      <c r="C68" s="1041"/>
      <c r="D68" s="1041"/>
      <c r="E68" s="1260"/>
      <c r="F68" s="1260"/>
      <c r="G68" s="969"/>
      <c r="H68" s="73" t="s">
        <v>1465</v>
      </c>
      <c r="I68" s="73">
        <v>40</v>
      </c>
      <c r="J68" s="969"/>
      <c r="K68" s="1125"/>
      <c r="L68" s="1125"/>
      <c r="M68" s="1049"/>
      <c r="N68" s="1256"/>
      <c r="O68" s="1049"/>
      <c r="P68" s="1256"/>
      <c r="Q68" s="969"/>
      <c r="R68" s="969"/>
    </row>
    <row r="69" spans="1:22" s="13" customFormat="1" ht="151.5" customHeight="1" x14ac:dyDescent="0.25">
      <c r="A69" s="71">
        <v>22</v>
      </c>
      <c r="B69" s="222" t="s">
        <v>127</v>
      </c>
      <c r="C69" s="85">
        <v>1</v>
      </c>
      <c r="D69" s="85">
        <v>6</v>
      </c>
      <c r="E69" s="148" t="s">
        <v>1466</v>
      </c>
      <c r="F69" s="148" t="s">
        <v>1467</v>
      </c>
      <c r="G69" s="72" t="s">
        <v>1468</v>
      </c>
      <c r="H69" s="72" t="s">
        <v>1469</v>
      </c>
      <c r="I69" s="72">
        <v>1</v>
      </c>
      <c r="J69" s="72" t="s">
        <v>1470</v>
      </c>
      <c r="K69" s="83" t="s">
        <v>935</v>
      </c>
      <c r="L69" s="83" t="s">
        <v>73</v>
      </c>
      <c r="M69" s="84" t="s">
        <v>935</v>
      </c>
      <c r="N69" s="190">
        <v>54000</v>
      </c>
      <c r="O69" s="84" t="s">
        <v>935</v>
      </c>
      <c r="P69" s="190">
        <v>54000</v>
      </c>
      <c r="Q69" s="72" t="s">
        <v>1349</v>
      </c>
      <c r="R69" s="72" t="s">
        <v>1350</v>
      </c>
    </row>
    <row r="70" spans="1:22" s="194" customFormat="1" ht="93.75" customHeight="1" x14ac:dyDescent="0.25">
      <c r="A70" s="964">
        <v>23</v>
      </c>
      <c r="B70" s="964" t="s">
        <v>89</v>
      </c>
      <c r="C70" s="964">
        <v>1</v>
      </c>
      <c r="D70" s="964">
        <v>6</v>
      </c>
      <c r="E70" s="964" t="s">
        <v>1471</v>
      </c>
      <c r="F70" s="1119" t="s">
        <v>1472</v>
      </c>
      <c r="G70" s="964" t="s">
        <v>181</v>
      </c>
      <c r="H70" s="148" t="s">
        <v>118</v>
      </c>
      <c r="I70" s="72">
        <v>1</v>
      </c>
      <c r="J70" s="964" t="s">
        <v>1473</v>
      </c>
      <c r="K70" s="964" t="s">
        <v>935</v>
      </c>
      <c r="L70" s="964" t="s">
        <v>73</v>
      </c>
      <c r="M70" s="964" t="s">
        <v>935</v>
      </c>
      <c r="N70" s="1254">
        <v>15000</v>
      </c>
      <c r="O70" s="1254" t="s">
        <v>935</v>
      </c>
      <c r="P70" s="1254">
        <v>15000</v>
      </c>
      <c r="Q70" s="964" t="s">
        <v>1349</v>
      </c>
      <c r="R70" s="964" t="s">
        <v>1350</v>
      </c>
    </row>
    <row r="71" spans="1:22" s="13" customFormat="1" ht="79.5" customHeight="1" x14ac:dyDescent="0.25">
      <c r="A71" s="964"/>
      <c r="B71" s="964"/>
      <c r="C71" s="964"/>
      <c r="D71" s="964"/>
      <c r="E71" s="964"/>
      <c r="F71" s="1119"/>
      <c r="G71" s="964"/>
      <c r="H71" s="247" t="s">
        <v>165</v>
      </c>
      <c r="I71" s="71">
        <v>8</v>
      </c>
      <c r="J71" s="964"/>
      <c r="K71" s="964"/>
      <c r="L71" s="964"/>
      <c r="M71" s="964"/>
      <c r="N71" s="1254"/>
      <c r="O71" s="1254"/>
      <c r="P71" s="1254"/>
      <c r="Q71" s="964"/>
      <c r="R71" s="964"/>
    </row>
    <row r="72" spans="1:22" s="13" customFormat="1" ht="102" customHeight="1" x14ac:dyDescent="0.25">
      <c r="A72" s="963">
        <v>24</v>
      </c>
      <c r="B72" s="963" t="s">
        <v>68</v>
      </c>
      <c r="C72" s="963">
        <v>1</v>
      </c>
      <c r="D72" s="963">
        <v>6</v>
      </c>
      <c r="E72" s="964" t="s">
        <v>1375</v>
      </c>
      <c r="F72" s="964" t="s">
        <v>1474</v>
      </c>
      <c r="G72" s="969" t="s">
        <v>1475</v>
      </c>
      <c r="H72" s="72" t="s">
        <v>1383</v>
      </c>
      <c r="I72" s="11" t="s">
        <v>39</v>
      </c>
      <c r="J72" s="964" t="s">
        <v>1476</v>
      </c>
      <c r="K72" s="963" t="s">
        <v>935</v>
      </c>
      <c r="L72" s="963" t="s">
        <v>73</v>
      </c>
      <c r="M72" s="963" t="s">
        <v>935</v>
      </c>
      <c r="N72" s="1255">
        <v>31000</v>
      </c>
      <c r="O72" s="1255" t="s">
        <v>935</v>
      </c>
      <c r="P72" s="1255">
        <v>31000</v>
      </c>
      <c r="Q72" s="964" t="s">
        <v>1349</v>
      </c>
      <c r="R72" s="964" t="s">
        <v>1350</v>
      </c>
    </row>
    <row r="73" spans="1:22" s="13" customFormat="1" ht="36" customHeight="1" x14ac:dyDescent="0.25">
      <c r="A73" s="963"/>
      <c r="B73" s="963"/>
      <c r="C73" s="963"/>
      <c r="D73" s="963"/>
      <c r="E73" s="964"/>
      <c r="F73" s="964"/>
      <c r="G73" s="971"/>
      <c r="H73" s="72" t="s">
        <v>1477</v>
      </c>
      <c r="I73" s="11" t="s">
        <v>444</v>
      </c>
      <c r="J73" s="964"/>
      <c r="K73" s="963"/>
      <c r="L73" s="963"/>
      <c r="M73" s="963"/>
      <c r="N73" s="1255"/>
      <c r="O73" s="1255"/>
      <c r="P73" s="1255"/>
      <c r="Q73" s="964"/>
      <c r="R73" s="964"/>
    </row>
    <row r="74" spans="1:22" s="13" customFormat="1" ht="197.25" customHeight="1" x14ac:dyDescent="0.25">
      <c r="A74" s="247">
        <v>25</v>
      </c>
      <c r="B74" s="71" t="s">
        <v>68</v>
      </c>
      <c r="C74" s="71">
        <v>1</v>
      </c>
      <c r="D74" s="71">
        <v>6</v>
      </c>
      <c r="E74" s="247" t="s">
        <v>1478</v>
      </c>
      <c r="F74" s="148" t="s">
        <v>1353</v>
      </c>
      <c r="G74" s="72" t="s">
        <v>1354</v>
      </c>
      <c r="H74" s="72" t="s">
        <v>1355</v>
      </c>
      <c r="I74" s="72">
        <v>1</v>
      </c>
      <c r="J74" s="72" t="s">
        <v>1356</v>
      </c>
      <c r="K74" s="247" t="s">
        <v>935</v>
      </c>
      <c r="L74" s="71" t="s">
        <v>73</v>
      </c>
      <c r="M74" s="71" t="s">
        <v>935</v>
      </c>
      <c r="N74" s="248">
        <v>70000</v>
      </c>
      <c r="O74" s="248" t="s">
        <v>935</v>
      </c>
      <c r="P74" s="248">
        <v>70000</v>
      </c>
      <c r="Q74" s="72" t="s">
        <v>1349</v>
      </c>
      <c r="R74" s="72" t="s">
        <v>1350</v>
      </c>
    </row>
    <row r="75" spans="1:22" s="13" customFormat="1" ht="237" customHeight="1" x14ac:dyDescent="0.25">
      <c r="A75" s="247">
        <v>26</v>
      </c>
      <c r="B75" s="71" t="s">
        <v>68</v>
      </c>
      <c r="C75" s="71">
        <v>2.2999999999999998</v>
      </c>
      <c r="D75" s="71">
        <v>10</v>
      </c>
      <c r="E75" s="148" t="s">
        <v>1358</v>
      </c>
      <c r="F75" s="148" t="s">
        <v>1479</v>
      </c>
      <c r="G75" s="72" t="s">
        <v>1360</v>
      </c>
      <c r="H75" s="11" t="s">
        <v>1361</v>
      </c>
      <c r="I75" s="101" t="s">
        <v>1362</v>
      </c>
      <c r="J75" s="72" t="s">
        <v>1480</v>
      </c>
      <c r="K75" s="71" t="s">
        <v>935</v>
      </c>
      <c r="L75" s="71" t="s">
        <v>73</v>
      </c>
      <c r="M75" s="71" t="s">
        <v>935</v>
      </c>
      <c r="N75" s="248">
        <v>50000</v>
      </c>
      <c r="O75" s="248" t="s">
        <v>935</v>
      </c>
      <c r="P75" s="248">
        <v>50000</v>
      </c>
      <c r="Q75" s="72" t="s">
        <v>1349</v>
      </c>
      <c r="R75" s="72" t="s">
        <v>1350</v>
      </c>
    </row>
    <row r="76" spans="1:22" s="13" customFormat="1" ht="159.75" customHeight="1" x14ac:dyDescent="0.25">
      <c r="A76" s="247">
        <v>27</v>
      </c>
      <c r="B76" s="71" t="s">
        <v>68</v>
      </c>
      <c r="C76" s="71">
        <v>1</v>
      </c>
      <c r="D76" s="71">
        <v>13</v>
      </c>
      <c r="E76" s="247" t="s">
        <v>1481</v>
      </c>
      <c r="F76" s="148" t="s">
        <v>1482</v>
      </c>
      <c r="G76" s="72" t="s">
        <v>1483</v>
      </c>
      <c r="H76" s="72" t="s">
        <v>1484</v>
      </c>
      <c r="I76" s="72">
        <v>1500</v>
      </c>
      <c r="J76" s="72" t="s">
        <v>1485</v>
      </c>
      <c r="K76" s="72" t="s">
        <v>935</v>
      </c>
      <c r="L76" s="71" t="s">
        <v>73</v>
      </c>
      <c r="M76" s="71" t="s">
        <v>935</v>
      </c>
      <c r="N76" s="248">
        <v>20000</v>
      </c>
      <c r="O76" s="248" t="s">
        <v>935</v>
      </c>
      <c r="P76" s="248">
        <v>20000</v>
      </c>
      <c r="Q76" s="72" t="s">
        <v>1349</v>
      </c>
      <c r="R76" s="72" t="s">
        <v>1350</v>
      </c>
    </row>
    <row r="77" spans="1:22" s="45" customFormat="1" ht="336.75" customHeight="1" x14ac:dyDescent="0.2">
      <c r="A77" s="249">
        <v>28</v>
      </c>
      <c r="B77" s="222" t="s">
        <v>53</v>
      </c>
      <c r="C77" s="85">
        <v>2</v>
      </c>
      <c r="D77" s="85">
        <v>3</v>
      </c>
      <c r="E77" s="72" t="s">
        <v>1486</v>
      </c>
      <c r="F77" s="250" t="s">
        <v>1487</v>
      </c>
      <c r="G77" s="72" t="s">
        <v>811</v>
      </c>
      <c r="H77" s="250" t="s">
        <v>1488</v>
      </c>
      <c r="I77" s="251">
        <v>2000</v>
      </c>
      <c r="J77" s="250" t="s">
        <v>1489</v>
      </c>
      <c r="K77" s="252" t="s">
        <v>935</v>
      </c>
      <c r="L77" s="83" t="s">
        <v>124</v>
      </c>
      <c r="M77" s="253" t="s">
        <v>935</v>
      </c>
      <c r="N77" s="176">
        <v>8544.6200000000008</v>
      </c>
      <c r="O77" s="253" t="s">
        <v>935</v>
      </c>
      <c r="P77" s="176">
        <v>8265</v>
      </c>
      <c r="Q77" s="72" t="s">
        <v>1490</v>
      </c>
      <c r="R77" s="72" t="s">
        <v>1491</v>
      </c>
      <c r="S77" s="254"/>
      <c r="T77" s="255"/>
      <c r="U77" s="255"/>
      <c r="V77" s="256"/>
    </row>
    <row r="78" spans="1:22" s="13" customFormat="1" ht="28.9" customHeight="1" x14ac:dyDescent="0.25">
      <c r="A78" s="1252">
        <v>29</v>
      </c>
      <c r="B78" s="1253" t="s">
        <v>53</v>
      </c>
      <c r="C78" s="982">
        <v>1</v>
      </c>
      <c r="D78" s="982">
        <v>3</v>
      </c>
      <c r="E78" s="964" t="s">
        <v>1492</v>
      </c>
      <c r="F78" s="1249" t="s">
        <v>1493</v>
      </c>
      <c r="G78" s="964" t="s">
        <v>1494</v>
      </c>
      <c r="H78" s="72" t="s">
        <v>1495</v>
      </c>
      <c r="I78" s="72">
        <v>1</v>
      </c>
      <c r="J78" s="1249" t="s">
        <v>1496</v>
      </c>
      <c r="K78" s="1250" t="s">
        <v>935</v>
      </c>
      <c r="L78" s="980" t="s">
        <v>81</v>
      </c>
      <c r="M78" s="1251" t="s">
        <v>935</v>
      </c>
      <c r="N78" s="1175">
        <v>50830</v>
      </c>
      <c r="O78" s="1251" t="s">
        <v>935</v>
      </c>
      <c r="P78" s="1175">
        <v>45746</v>
      </c>
      <c r="Q78" s="964" t="s">
        <v>1497</v>
      </c>
      <c r="R78" s="964" t="s">
        <v>1498</v>
      </c>
      <c r="S78" s="12"/>
      <c r="T78" s="177"/>
      <c r="U78" s="177"/>
      <c r="V78" s="177"/>
    </row>
    <row r="79" spans="1:22" s="13" customFormat="1" ht="54" customHeight="1" x14ac:dyDescent="0.25">
      <c r="A79" s="1252"/>
      <c r="B79" s="1253"/>
      <c r="C79" s="982"/>
      <c r="D79" s="982"/>
      <c r="E79" s="964"/>
      <c r="F79" s="1249"/>
      <c r="G79" s="964"/>
      <c r="H79" s="72" t="s">
        <v>1499</v>
      </c>
      <c r="I79" s="72">
        <v>9</v>
      </c>
      <c r="J79" s="1249"/>
      <c r="K79" s="1250"/>
      <c r="L79" s="980"/>
      <c r="M79" s="1251"/>
      <c r="N79" s="1175"/>
      <c r="O79" s="1251"/>
      <c r="P79" s="1175"/>
      <c r="Q79" s="964"/>
      <c r="R79" s="964"/>
      <c r="S79" s="12"/>
      <c r="T79" s="177"/>
      <c r="U79" s="177"/>
      <c r="V79" s="177"/>
    </row>
    <row r="80" spans="1:22" s="13" customFormat="1" ht="30.6" customHeight="1" x14ac:dyDescent="0.25">
      <c r="A80" s="1252"/>
      <c r="B80" s="1253"/>
      <c r="C80" s="982"/>
      <c r="D80" s="982"/>
      <c r="E80" s="964"/>
      <c r="F80" s="1249"/>
      <c r="G80" s="964"/>
      <c r="H80" s="250" t="s">
        <v>1500</v>
      </c>
      <c r="I80" s="190" t="s">
        <v>210</v>
      </c>
      <c r="J80" s="1249"/>
      <c r="K80" s="1250"/>
      <c r="L80" s="980"/>
      <c r="M80" s="1251"/>
      <c r="N80" s="1175"/>
      <c r="O80" s="1251"/>
      <c r="P80" s="1175"/>
      <c r="Q80" s="964"/>
      <c r="R80" s="964"/>
      <c r="S80" s="12"/>
    </row>
    <row r="81" spans="1:19" s="13" customFormat="1" ht="37.15" customHeight="1" x14ac:dyDescent="0.25">
      <c r="A81" s="963">
        <v>30</v>
      </c>
      <c r="B81" s="963">
        <v>4</v>
      </c>
      <c r="C81" s="963">
        <v>1</v>
      </c>
      <c r="D81" s="964">
        <v>6</v>
      </c>
      <c r="E81" s="964" t="s">
        <v>1501</v>
      </c>
      <c r="F81" s="964" t="s">
        <v>1502</v>
      </c>
      <c r="G81" s="964" t="s">
        <v>1503</v>
      </c>
      <c r="H81" s="72" t="s">
        <v>1330</v>
      </c>
      <c r="I81" s="72">
        <v>4</v>
      </c>
      <c r="J81" s="964" t="s">
        <v>1504</v>
      </c>
      <c r="K81" s="964" t="s">
        <v>935</v>
      </c>
      <c r="L81" s="964" t="s">
        <v>124</v>
      </c>
      <c r="M81" s="1175" t="s">
        <v>935</v>
      </c>
      <c r="N81" s="1175">
        <v>16725.599999999999</v>
      </c>
      <c r="O81" s="1175" t="s">
        <v>935</v>
      </c>
      <c r="P81" s="1175">
        <v>12305.6</v>
      </c>
      <c r="Q81" s="964" t="s">
        <v>1505</v>
      </c>
      <c r="R81" s="964" t="s">
        <v>1506</v>
      </c>
      <c r="S81" s="12"/>
    </row>
    <row r="82" spans="1:19" s="13" customFormat="1" ht="36.6" customHeight="1" x14ac:dyDescent="0.25">
      <c r="A82" s="963"/>
      <c r="B82" s="963"/>
      <c r="C82" s="963"/>
      <c r="D82" s="964"/>
      <c r="E82" s="964"/>
      <c r="F82" s="964"/>
      <c r="G82" s="964"/>
      <c r="H82" s="72" t="s">
        <v>1091</v>
      </c>
      <c r="I82" s="72">
        <f>20+20+15+15</f>
        <v>70</v>
      </c>
      <c r="J82" s="964"/>
      <c r="K82" s="964"/>
      <c r="L82" s="964"/>
      <c r="M82" s="1175"/>
      <c r="N82" s="1175"/>
      <c r="O82" s="1175"/>
      <c r="P82" s="1175"/>
      <c r="Q82" s="964"/>
      <c r="R82" s="964"/>
      <c r="S82" s="12"/>
    </row>
    <row r="83" spans="1:19" s="13" customFormat="1" ht="25.9" customHeight="1" x14ac:dyDescent="0.25">
      <c r="A83" s="963"/>
      <c r="B83" s="963"/>
      <c r="C83" s="963"/>
      <c r="D83" s="964"/>
      <c r="E83" s="964"/>
      <c r="F83" s="964"/>
      <c r="G83" s="964"/>
      <c r="H83" s="72" t="s">
        <v>1507</v>
      </c>
      <c r="I83" s="72">
        <v>1</v>
      </c>
      <c r="J83" s="964"/>
      <c r="K83" s="964"/>
      <c r="L83" s="964"/>
      <c r="M83" s="1175"/>
      <c r="N83" s="1175"/>
      <c r="O83" s="1175"/>
      <c r="P83" s="1175"/>
      <c r="Q83" s="964"/>
      <c r="R83" s="964"/>
      <c r="S83" s="12"/>
    </row>
    <row r="84" spans="1:19" s="13" customFormat="1" ht="24.6" customHeight="1" x14ac:dyDescent="0.25">
      <c r="A84" s="963"/>
      <c r="B84" s="963"/>
      <c r="C84" s="963"/>
      <c r="D84" s="964"/>
      <c r="E84" s="964"/>
      <c r="F84" s="964"/>
      <c r="G84" s="964"/>
      <c r="H84" s="72" t="s">
        <v>1144</v>
      </c>
      <c r="I84" s="72">
        <v>30</v>
      </c>
      <c r="J84" s="964"/>
      <c r="K84" s="964"/>
      <c r="L84" s="964"/>
      <c r="M84" s="1175"/>
      <c r="N84" s="1175"/>
      <c r="O84" s="1175"/>
      <c r="P84" s="1175"/>
      <c r="Q84" s="964"/>
      <c r="R84" s="964"/>
      <c r="S84" s="69"/>
    </row>
    <row r="85" spans="1:19" s="13" customFormat="1" ht="33" customHeight="1" x14ac:dyDescent="0.25">
      <c r="A85" s="963"/>
      <c r="B85" s="963"/>
      <c r="C85" s="963"/>
      <c r="D85" s="964"/>
      <c r="E85" s="964"/>
      <c r="F85" s="964"/>
      <c r="G85" s="72" t="s">
        <v>811</v>
      </c>
      <c r="H85" s="72" t="s">
        <v>1508</v>
      </c>
      <c r="I85" s="72">
        <v>1</v>
      </c>
      <c r="J85" s="964"/>
      <c r="K85" s="964"/>
      <c r="L85" s="964"/>
      <c r="M85" s="1175"/>
      <c r="N85" s="1175"/>
      <c r="O85" s="1175"/>
      <c r="P85" s="1175"/>
      <c r="Q85" s="964"/>
      <c r="R85" s="964"/>
      <c r="S85" s="12"/>
    </row>
    <row r="86" spans="1:19" s="13" customFormat="1" ht="21.6" customHeight="1" x14ac:dyDescent="0.25">
      <c r="A86" s="963">
        <v>31</v>
      </c>
      <c r="B86" s="963">
        <v>3</v>
      </c>
      <c r="C86" s="963">
        <v>1</v>
      </c>
      <c r="D86" s="964">
        <v>6</v>
      </c>
      <c r="E86" s="964" t="s">
        <v>1509</v>
      </c>
      <c r="F86" s="964" t="s">
        <v>1510</v>
      </c>
      <c r="G86" s="964" t="s">
        <v>1503</v>
      </c>
      <c r="H86" s="72" t="s">
        <v>1330</v>
      </c>
      <c r="I86" s="72">
        <v>5</v>
      </c>
      <c r="J86" s="964" t="s">
        <v>1511</v>
      </c>
      <c r="K86" s="964" t="s">
        <v>935</v>
      </c>
      <c r="L86" s="964" t="s">
        <v>73</v>
      </c>
      <c r="M86" s="1175" t="s">
        <v>935</v>
      </c>
      <c r="N86" s="1175">
        <v>36452.230000000003</v>
      </c>
      <c r="O86" s="1175" t="s">
        <v>935</v>
      </c>
      <c r="P86" s="1175">
        <v>31407</v>
      </c>
      <c r="Q86" s="964" t="s">
        <v>1512</v>
      </c>
      <c r="R86" s="964" t="s">
        <v>1513</v>
      </c>
      <c r="S86" s="12"/>
    </row>
    <row r="87" spans="1:19" s="13" customFormat="1" ht="27.6" customHeight="1" x14ac:dyDescent="0.25">
      <c r="A87" s="963"/>
      <c r="B87" s="963"/>
      <c r="C87" s="963"/>
      <c r="D87" s="964"/>
      <c r="E87" s="964"/>
      <c r="F87" s="964"/>
      <c r="G87" s="964"/>
      <c r="H87" s="72" t="s">
        <v>1091</v>
      </c>
      <c r="I87" s="72">
        <v>50</v>
      </c>
      <c r="J87" s="964"/>
      <c r="K87" s="964"/>
      <c r="L87" s="964"/>
      <c r="M87" s="1175"/>
      <c r="N87" s="1175"/>
      <c r="O87" s="1175"/>
      <c r="P87" s="1175"/>
      <c r="Q87" s="964"/>
      <c r="R87" s="964"/>
      <c r="S87" s="12"/>
    </row>
    <row r="88" spans="1:19" s="13" customFormat="1" ht="30" customHeight="1" x14ac:dyDescent="0.25">
      <c r="A88" s="963"/>
      <c r="B88" s="963"/>
      <c r="C88" s="963"/>
      <c r="D88" s="964"/>
      <c r="E88" s="964"/>
      <c r="F88" s="964"/>
      <c r="G88" s="964" t="s">
        <v>181</v>
      </c>
      <c r="H88" s="72" t="s">
        <v>118</v>
      </c>
      <c r="I88" s="72">
        <v>1</v>
      </c>
      <c r="J88" s="964"/>
      <c r="K88" s="964"/>
      <c r="L88" s="964"/>
      <c r="M88" s="1175"/>
      <c r="N88" s="1175"/>
      <c r="O88" s="1175"/>
      <c r="P88" s="1175"/>
      <c r="Q88" s="964"/>
      <c r="R88" s="964"/>
      <c r="S88" s="12"/>
    </row>
    <row r="89" spans="1:19" s="13" customFormat="1" ht="22.9" customHeight="1" x14ac:dyDescent="0.25">
      <c r="A89" s="963"/>
      <c r="B89" s="963"/>
      <c r="C89" s="963"/>
      <c r="D89" s="964"/>
      <c r="E89" s="964"/>
      <c r="F89" s="964"/>
      <c r="G89" s="964"/>
      <c r="H89" s="72" t="s">
        <v>596</v>
      </c>
      <c r="I89" s="72">
        <v>25</v>
      </c>
      <c r="J89" s="964"/>
      <c r="K89" s="964"/>
      <c r="L89" s="964"/>
      <c r="M89" s="1175"/>
      <c r="N89" s="1175"/>
      <c r="O89" s="1175"/>
      <c r="P89" s="1175"/>
      <c r="Q89" s="964"/>
      <c r="R89" s="964"/>
      <c r="S89" s="12"/>
    </row>
    <row r="90" spans="1:19" s="13" customFormat="1" ht="30" customHeight="1" x14ac:dyDescent="0.25">
      <c r="A90" s="963"/>
      <c r="B90" s="963"/>
      <c r="C90" s="963"/>
      <c r="D90" s="964"/>
      <c r="E90" s="964"/>
      <c r="F90" s="964"/>
      <c r="G90" s="964" t="s">
        <v>1514</v>
      </c>
      <c r="H90" s="72" t="s">
        <v>1515</v>
      </c>
      <c r="I90" s="72">
        <v>1</v>
      </c>
      <c r="J90" s="964"/>
      <c r="K90" s="964"/>
      <c r="L90" s="964"/>
      <c r="M90" s="1175"/>
      <c r="N90" s="1175"/>
      <c r="O90" s="1175"/>
      <c r="P90" s="1175"/>
      <c r="Q90" s="964"/>
      <c r="R90" s="964"/>
      <c r="S90" s="12"/>
    </row>
    <row r="91" spans="1:19" s="13" customFormat="1" ht="131.25" customHeight="1" x14ac:dyDescent="0.25">
      <c r="A91" s="963"/>
      <c r="B91" s="963"/>
      <c r="C91" s="963"/>
      <c r="D91" s="964"/>
      <c r="E91" s="964"/>
      <c r="F91" s="964"/>
      <c r="G91" s="964"/>
      <c r="H91" s="72" t="s">
        <v>1516</v>
      </c>
      <c r="I91" s="72">
        <v>200</v>
      </c>
      <c r="J91" s="964"/>
      <c r="K91" s="964"/>
      <c r="L91" s="964"/>
      <c r="M91" s="1175"/>
      <c r="N91" s="1175"/>
      <c r="O91" s="1175"/>
      <c r="P91" s="1175"/>
      <c r="Q91" s="964"/>
      <c r="R91" s="964"/>
      <c r="S91" s="12"/>
    </row>
    <row r="92" spans="1:19" s="13" customFormat="1" ht="22.15" customHeight="1" x14ac:dyDescent="0.25">
      <c r="A92" s="963">
        <v>32</v>
      </c>
      <c r="B92" s="963">
        <v>2</v>
      </c>
      <c r="C92" s="963">
        <v>1</v>
      </c>
      <c r="D92" s="964">
        <v>6</v>
      </c>
      <c r="E92" s="964" t="s">
        <v>1406</v>
      </c>
      <c r="F92" s="964" t="s">
        <v>1517</v>
      </c>
      <c r="G92" s="964" t="s">
        <v>1518</v>
      </c>
      <c r="H92" s="72" t="s">
        <v>1373</v>
      </c>
      <c r="I92" s="190">
        <v>1</v>
      </c>
      <c r="J92" s="964" t="s">
        <v>1519</v>
      </c>
      <c r="K92" s="964" t="s">
        <v>935</v>
      </c>
      <c r="L92" s="964" t="s">
        <v>73</v>
      </c>
      <c r="M92" s="1175" t="s">
        <v>935</v>
      </c>
      <c r="N92" s="1175">
        <v>67767.33</v>
      </c>
      <c r="O92" s="1175" t="s">
        <v>935</v>
      </c>
      <c r="P92" s="1175">
        <v>47377.15</v>
      </c>
      <c r="Q92" s="964" t="s">
        <v>1410</v>
      </c>
      <c r="R92" s="964" t="s">
        <v>1491</v>
      </c>
      <c r="S92" s="12"/>
    </row>
    <row r="93" spans="1:19" s="13" customFormat="1" ht="30" customHeight="1" x14ac:dyDescent="0.25">
      <c r="A93" s="963"/>
      <c r="B93" s="963"/>
      <c r="C93" s="963"/>
      <c r="D93" s="964"/>
      <c r="E93" s="964"/>
      <c r="F93" s="964"/>
      <c r="G93" s="964"/>
      <c r="H93" s="72" t="s">
        <v>1520</v>
      </c>
      <c r="I93" s="190">
        <v>5000</v>
      </c>
      <c r="J93" s="964"/>
      <c r="K93" s="964"/>
      <c r="L93" s="964"/>
      <c r="M93" s="1175"/>
      <c r="N93" s="1175"/>
      <c r="O93" s="1175"/>
      <c r="P93" s="1175"/>
      <c r="Q93" s="964"/>
      <c r="R93" s="964"/>
      <c r="S93" s="12"/>
    </row>
    <row r="94" spans="1:19" s="13" customFormat="1" ht="30" customHeight="1" x14ac:dyDescent="0.25">
      <c r="A94" s="963"/>
      <c r="B94" s="963"/>
      <c r="C94" s="963"/>
      <c r="D94" s="964"/>
      <c r="E94" s="964"/>
      <c r="F94" s="964"/>
      <c r="G94" s="72" t="s">
        <v>811</v>
      </c>
      <c r="H94" s="72" t="s">
        <v>1488</v>
      </c>
      <c r="I94" s="190">
        <f>150+150+200</f>
        <v>500</v>
      </c>
      <c r="J94" s="964"/>
      <c r="K94" s="964"/>
      <c r="L94" s="964"/>
      <c r="M94" s="1175"/>
      <c r="N94" s="1175"/>
      <c r="O94" s="1175"/>
      <c r="P94" s="1175"/>
      <c r="Q94" s="964"/>
      <c r="R94" s="964"/>
      <c r="S94" s="12"/>
    </row>
    <row r="95" spans="1:19" s="13" customFormat="1" ht="27.6" customHeight="1" x14ac:dyDescent="0.25">
      <c r="A95" s="963"/>
      <c r="B95" s="963"/>
      <c r="C95" s="963"/>
      <c r="D95" s="964"/>
      <c r="E95" s="964"/>
      <c r="F95" s="964"/>
      <c r="G95" s="72" t="s">
        <v>1521</v>
      </c>
      <c r="H95" s="72" t="s">
        <v>1522</v>
      </c>
      <c r="I95" s="190">
        <v>3</v>
      </c>
      <c r="J95" s="964"/>
      <c r="K95" s="964"/>
      <c r="L95" s="964"/>
      <c r="M95" s="1175"/>
      <c r="N95" s="1175"/>
      <c r="O95" s="1175"/>
      <c r="P95" s="1175"/>
      <c r="Q95" s="964"/>
      <c r="R95" s="964"/>
      <c r="S95" s="12"/>
    </row>
    <row r="96" spans="1:19" s="13" customFormat="1" ht="45" x14ac:dyDescent="0.25">
      <c r="A96" s="963"/>
      <c r="B96" s="963"/>
      <c r="C96" s="963"/>
      <c r="D96" s="964"/>
      <c r="E96" s="964"/>
      <c r="F96" s="964"/>
      <c r="G96" s="964" t="s">
        <v>1523</v>
      </c>
      <c r="H96" s="72" t="s">
        <v>1524</v>
      </c>
      <c r="I96" s="190">
        <v>1</v>
      </c>
      <c r="J96" s="964"/>
      <c r="K96" s="964"/>
      <c r="L96" s="964"/>
      <c r="M96" s="1175"/>
      <c r="N96" s="1175"/>
      <c r="O96" s="1175"/>
      <c r="P96" s="1175"/>
      <c r="Q96" s="964"/>
      <c r="R96" s="964"/>
      <c r="S96" s="12"/>
    </row>
    <row r="97" spans="1:19" s="13" customFormat="1" ht="141" customHeight="1" x14ac:dyDescent="0.25">
      <c r="A97" s="963"/>
      <c r="B97" s="963"/>
      <c r="C97" s="963"/>
      <c r="D97" s="964"/>
      <c r="E97" s="964"/>
      <c r="F97" s="964"/>
      <c r="G97" s="964"/>
      <c r="H97" s="72" t="s">
        <v>1525</v>
      </c>
      <c r="I97" s="190">
        <v>660000</v>
      </c>
      <c r="J97" s="964"/>
      <c r="K97" s="964"/>
      <c r="L97" s="964"/>
      <c r="M97" s="1175"/>
      <c r="N97" s="1175"/>
      <c r="O97" s="1175"/>
      <c r="P97" s="1175"/>
      <c r="Q97" s="964"/>
      <c r="R97" s="964"/>
      <c r="S97" s="12"/>
    </row>
    <row r="98" spans="1:19" s="13" customFormat="1" ht="77.45" customHeight="1" x14ac:dyDescent="0.25">
      <c r="A98" s="963">
        <v>33</v>
      </c>
      <c r="B98" s="963">
        <v>1</v>
      </c>
      <c r="C98" s="963">
        <v>1</v>
      </c>
      <c r="D98" s="964">
        <v>6</v>
      </c>
      <c r="E98" s="964" t="s">
        <v>1526</v>
      </c>
      <c r="F98" s="964" t="s">
        <v>1527</v>
      </c>
      <c r="G98" s="964" t="s">
        <v>1528</v>
      </c>
      <c r="H98" s="72" t="s">
        <v>1145</v>
      </c>
      <c r="I98" s="72">
        <v>1</v>
      </c>
      <c r="J98" s="964" t="s">
        <v>1529</v>
      </c>
      <c r="K98" s="964" t="s">
        <v>935</v>
      </c>
      <c r="L98" s="964" t="s">
        <v>81</v>
      </c>
      <c r="M98" s="1175" t="s">
        <v>935</v>
      </c>
      <c r="N98" s="1175">
        <v>25490</v>
      </c>
      <c r="O98" s="1175"/>
      <c r="P98" s="1175">
        <v>22700</v>
      </c>
      <c r="Q98" s="964" t="s">
        <v>1530</v>
      </c>
      <c r="R98" s="964" t="s">
        <v>1531</v>
      </c>
      <c r="S98" s="12"/>
    </row>
    <row r="99" spans="1:19" s="13" customFormat="1" ht="222" customHeight="1" x14ac:dyDescent="0.25">
      <c r="A99" s="963"/>
      <c r="B99" s="963"/>
      <c r="C99" s="963"/>
      <c r="D99" s="964"/>
      <c r="E99" s="964"/>
      <c r="F99" s="964"/>
      <c r="G99" s="964"/>
      <c r="H99" s="72" t="s">
        <v>165</v>
      </c>
      <c r="I99" s="72">
        <v>80</v>
      </c>
      <c r="J99" s="964"/>
      <c r="K99" s="964"/>
      <c r="L99" s="964"/>
      <c r="M99" s="1175"/>
      <c r="N99" s="1175"/>
      <c r="O99" s="1175"/>
      <c r="P99" s="1175"/>
      <c r="Q99" s="964"/>
      <c r="R99" s="964"/>
      <c r="S99" s="12"/>
    </row>
    <row r="100" spans="1:19" s="13" customFormat="1" ht="36" customHeight="1" x14ac:dyDescent="0.25">
      <c r="A100" s="963">
        <v>34</v>
      </c>
      <c r="B100" s="963">
        <v>4</v>
      </c>
      <c r="C100" s="963">
        <v>1</v>
      </c>
      <c r="D100" s="964">
        <v>6</v>
      </c>
      <c r="E100" s="964" t="s">
        <v>1532</v>
      </c>
      <c r="F100" s="964" t="s">
        <v>1533</v>
      </c>
      <c r="G100" s="964" t="s">
        <v>1534</v>
      </c>
      <c r="H100" s="72" t="s">
        <v>1145</v>
      </c>
      <c r="I100" s="72">
        <v>1</v>
      </c>
      <c r="J100" s="964" t="s">
        <v>1535</v>
      </c>
      <c r="K100" s="964" t="s">
        <v>935</v>
      </c>
      <c r="L100" s="964" t="s">
        <v>81</v>
      </c>
      <c r="M100" s="1175" t="s">
        <v>935</v>
      </c>
      <c r="N100" s="1175">
        <v>66520.5</v>
      </c>
      <c r="O100" s="1175" t="s">
        <v>935</v>
      </c>
      <c r="P100" s="1175">
        <v>59620.5</v>
      </c>
      <c r="Q100" s="964" t="s">
        <v>1536</v>
      </c>
      <c r="R100" s="964" t="s">
        <v>1537</v>
      </c>
      <c r="S100" s="12"/>
    </row>
    <row r="101" spans="1:19" s="13" customFormat="1" ht="30" customHeight="1" x14ac:dyDescent="0.25">
      <c r="A101" s="963"/>
      <c r="B101" s="963"/>
      <c r="C101" s="963"/>
      <c r="D101" s="964"/>
      <c r="E101" s="964"/>
      <c r="F101" s="964"/>
      <c r="G101" s="964"/>
      <c r="H101" s="72" t="s">
        <v>165</v>
      </c>
      <c r="I101" s="72">
        <v>100</v>
      </c>
      <c r="J101" s="964"/>
      <c r="K101" s="964"/>
      <c r="L101" s="964"/>
      <c r="M101" s="1175"/>
      <c r="N101" s="1175"/>
      <c r="O101" s="1175"/>
      <c r="P101" s="1175"/>
      <c r="Q101" s="964"/>
      <c r="R101" s="964"/>
      <c r="S101" s="12"/>
    </row>
    <row r="102" spans="1:19" s="13" customFormat="1" ht="136.5" customHeight="1" x14ac:dyDescent="0.25">
      <c r="A102" s="963"/>
      <c r="B102" s="963"/>
      <c r="C102" s="963"/>
      <c r="D102" s="964"/>
      <c r="E102" s="964"/>
      <c r="F102" s="964"/>
      <c r="G102" s="72" t="s">
        <v>811</v>
      </c>
      <c r="H102" s="72" t="s">
        <v>1488</v>
      </c>
      <c r="I102" s="72">
        <v>1000</v>
      </c>
      <c r="J102" s="964"/>
      <c r="K102" s="964"/>
      <c r="L102" s="964"/>
      <c r="M102" s="1175"/>
      <c r="N102" s="1175"/>
      <c r="O102" s="1175"/>
      <c r="P102" s="1175"/>
      <c r="Q102" s="964"/>
      <c r="R102" s="964"/>
      <c r="S102" s="12"/>
    </row>
    <row r="103" spans="1:19" s="13" customFormat="1" ht="30" customHeight="1" x14ac:dyDescent="0.25">
      <c r="A103" s="963">
        <v>35</v>
      </c>
      <c r="B103" s="964">
        <v>6</v>
      </c>
      <c r="C103" s="964">
        <v>1</v>
      </c>
      <c r="D103" s="964">
        <v>6</v>
      </c>
      <c r="E103" s="964" t="s">
        <v>1538</v>
      </c>
      <c r="F103" s="964" t="s">
        <v>1539</v>
      </c>
      <c r="G103" s="964" t="s">
        <v>1503</v>
      </c>
      <c r="H103" s="72" t="s">
        <v>1330</v>
      </c>
      <c r="I103" s="72">
        <f>4+4+4+4+3+3</f>
        <v>22</v>
      </c>
      <c r="J103" s="964" t="s">
        <v>1540</v>
      </c>
      <c r="K103" s="964" t="s">
        <v>935</v>
      </c>
      <c r="L103" s="963" t="s">
        <v>81</v>
      </c>
      <c r="M103" s="1175" t="s">
        <v>935</v>
      </c>
      <c r="N103" s="1175">
        <f>P103+4969.2</f>
        <v>22177.27</v>
      </c>
      <c r="O103" s="1175" t="s">
        <v>935</v>
      </c>
      <c r="P103" s="1175">
        <v>17208.07</v>
      </c>
      <c r="Q103" s="964" t="s">
        <v>1541</v>
      </c>
      <c r="R103" s="964" t="s">
        <v>1542</v>
      </c>
      <c r="S103" s="12"/>
    </row>
    <row r="104" spans="1:19" s="13" customFormat="1" ht="19.149999999999999" customHeight="1" x14ac:dyDescent="0.25">
      <c r="A104" s="963"/>
      <c r="B104" s="964"/>
      <c r="C104" s="964"/>
      <c r="D104" s="964"/>
      <c r="E104" s="964"/>
      <c r="F104" s="964"/>
      <c r="G104" s="964"/>
      <c r="H104" s="72" t="s">
        <v>1144</v>
      </c>
      <c r="I104" s="72">
        <f>32+24+32+32+24+30</f>
        <v>174</v>
      </c>
      <c r="J104" s="964"/>
      <c r="K104" s="964"/>
      <c r="L104" s="963"/>
      <c r="M104" s="1175"/>
      <c r="N104" s="1175"/>
      <c r="O104" s="1175"/>
      <c r="P104" s="1175"/>
      <c r="Q104" s="964"/>
      <c r="R104" s="964"/>
      <c r="S104" s="12"/>
    </row>
    <row r="105" spans="1:19" s="13" customFormat="1" ht="19.899999999999999" customHeight="1" x14ac:dyDescent="0.25">
      <c r="A105" s="963"/>
      <c r="B105" s="964"/>
      <c r="C105" s="964"/>
      <c r="D105" s="964"/>
      <c r="E105" s="964"/>
      <c r="F105" s="964"/>
      <c r="G105" s="964" t="s">
        <v>1518</v>
      </c>
      <c r="H105" s="72" t="s">
        <v>1373</v>
      </c>
      <c r="I105" s="72">
        <v>1</v>
      </c>
      <c r="J105" s="964"/>
      <c r="K105" s="964"/>
      <c r="L105" s="963"/>
      <c r="M105" s="1175"/>
      <c r="N105" s="1175"/>
      <c r="O105" s="1175"/>
      <c r="P105" s="1175"/>
      <c r="Q105" s="964"/>
      <c r="R105" s="964"/>
      <c r="S105" s="12"/>
    </row>
    <row r="106" spans="1:19" s="13" customFormat="1" ht="30" customHeight="1" x14ac:dyDescent="0.25">
      <c r="A106" s="963"/>
      <c r="B106" s="964"/>
      <c r="C106" s="964"/>
      <c r="D106" s="964"/>
      <c r="E106" s="964"/>
      <c r="F106" s="964"/>
      <c r="G106" s="964"/>
      <c r="H106" s="72" t="s">
        <v>1520</v>
      </c>
      <c r="I106" s="72">
        <v>100</v>
      </c>
      <c r="J106" s="964"/>
      <c r="K106" s="964"/>
      <c r="L106" s="963"/>
      <c r="M106" s="1175"/>
      <c r="N106" s="1175"/>
      <c r="O106" s="1175"/>
      <c r="P106" s="1175"/>
      <c r="Q106" s="964"/>
      <c r="R106" s="964"/>
      <c r="S106" s="12"/>
    </row>
    <row r="107" spans="1:19" s="13" customFormat="1" ht="21" customHeight="1" x14ac:dyDescent="0.25">
      <c r="A107" s="963"/>
      <c r="B107" s="964"/>
      <c r="C107" s="964"/>
      <c r="D107" s="964"/>
      <c r="E107" s="964"/>
      <c r="F107" s="964"/>
      <c r="G107" s="72" t="s">
        <v>811</v>
      </c>
      <c r="H107" s="72" t="s">
        <v>1508</v>
      </c>
      <c r="I107" s="72">
        <v>2</v>
      </c>
      <c r="J107" s="964"/>
      <c r="K107" s="964"/>
      <c r="L107" s="963"/>
      <c r="M107" s="1175"/>
      <c r="N107" s="1175"/>
      <c r="O107" s="1175"/>
      <c r="P107" s="1175"/>
      <c r="Q107" s="964"/>
      <c r="R107" s="964"/>
      <c r="S107" s="12"/>
    </row>
    <row r="108" spans="1:19" s="13" customFormat="1" ht="18" customHeight="1" x14ac:dyDescent="0.25">
      <c r="A108" s="963"/>
      <c r="B108" s="964"/>
      <c r="C108" s="964"/>
      <c r="D108" s="964"/>
      <c r="E108" s="964"/>
      <c r="F108" s="964"/>
      <c r="G108" s="964" t="s">
        <v>1543</v>
      </c>
      <c r="H108" s="72" t="s">
        <v>71</v>
      </c>
      <c r="I108" s="72">
        <v>1</v>
      </c>
      <c r="J108" s="964"/>
      <c r="K108" s="964"/>
      <c r="L108" s="963"/>
      <c r="M108" s="1175"/>
      <c r="N108" s="1175"/>
      <c r="O108" s="1175"/>
      <c r="P108" s="1175"/>
      <c r="Q108" s="964"/>
      <c r="R108" s="964"/>
      <c r="S108" s="12"/>
    </row>
    <row r="109" spans="1:19" s="13" customFormat="1" ht="31.9" customHeight="1" x14ac:dyDescent="0.25">
      <c r="A109" s="963"/>
      <c r="B109" s="964"/>
      <c r="C109" s="964"/>
      <c r="D109" s="964"/>
      <c r="E109" s="964"/>
      <c r="F109" s="964"/>
      <c r="G109" s="964"/>
      <c r="H109" s="72" t="s">
        <v>1405</v>
      </c>
      <c r="I109" s="72">
        <v>9</v>
      </c>
      <c r="J109" s="964"/>
      <c r="K109" s="964"/>
      <c r="L109" s="963"/>
      <c r="M109" s="1175"/>
      <c r="N109" s="1175"/>
      <c r="O109" s="1175"/>
      <c r="P109" s="1175"/>
      <c r="Q109" s="964"/>
      <c r="R109" s="964"/>
      <c r="S109" s="12"/>
    </row>
    <row r="110" spans="1:19" s="13" customFormat="1" ht="25.15" customHeight="1" x14ac:dyDescent="0.25">
      <c r="A110" s="963">
        <v>36</v>
      </c>
      <c r="B110" s="964">
        <v>2</v>
      </c>
      <c r="C110" s="964">
        <v>1</v>
      </c>
      <c r="D110" s="964">
        <v>6</v>
      </c>
      <c r="E110" s="964" t="s">
        <v>1544</v>
      </c>
      <c r="F110" s="964" t="s">
        <v>1545</v>
      </c>
      <c r="G110" s="964" t="s">
        <v>1528</v>
      </c>
      <c r="H110" s="72" t="s">
        <v>1145</v>
      </c>
      <c r="I110" s="190">
        <v>1</v>
      </c>
      <c r="J110" s="964" t="s">
        <v>1546</v>
      </c>
      <c r="K110" s="964" t="s">
        <v>935</v>
      </c>
      <c r="L110" s="963" t="s">
        <v>81</v>
      </c>
      <c r="M110" s="1175" t="s">
        <v>935</v>
      </c>
      <c r="N110" s="1175">
        <v>16551.03</v>
      </c>
      <c r="O110" s="1175"/>
      <c r="P110" s="1175">
        <v>13011.15</v>
      </c>
      <c r="Q110" s="964" t="s">
        <v>1420</v>
      </c>
      <c r="R110" s="964" t="s">
        <v>1547</v>
      </c>
      <c r="S110" s="12"/>
    </row>
    <row r="111" spans="1:19" s="13" customFormat="1" ht="19.899999999999999" customHeight="1" x14ac:dyDescent="0.25">
      <c r="A111" s="963"/>
      <c r="B111" s="964"/>
      <c r="C111" s="964"/>
      <c r="D111" s="964"/>
      <c r="E111" s="964"/>
      <c r="F111" s="964"/>
      <c r="G111" s="964"/>
      <c r="H111" s="72" t="s">
        <v>165</v>
      </c>
      <c r="I111" s="190">
        <v>100</v>
      </c>
      <c r="J111" s="964"/>
      <c r="K111" s="964"/>
      <c r="L111" s="963"/>
      <c r="M111" s="1175"/>
      <c r="N111" s="1175"/>
      <c r="O111" s="1175"/>
      <c r="P111" s="1175"/>
      <c r="Q111" s="964"/>
      <c r="R111" s="964"/>
      <c r="S111" s="12"/>
    </row>
    <row r="112" spans="1:19" s="13" customFormat="1" ht="16.899999999999999" customHeight="1" x14ac:dyDescent="0.25">
      <c r="A112" s="963"/>
      <c r="B112" s="964"/>
      <c r="C112" s="964"/>
      <c r="D112" s="964"/>
      <c r="E112" s="964"/>
      <c r="F112" s="964"/>
      <c r="G112" s="72" t="s">
        <v>811</v>
      </c>
      <c r="H112" s="72" t="s">
        <v>1508</v>
      </c>
      <c r="I112" s="190">
        <v>2</v>
      </c>
      <c r="J112" s="964"/>
      <c r="K112" s="964"/>
      <c r="L112" s="963"/>
      <c r="M112" s="1175"/>
      <c r="N112" s="1175"/>
      <c r="O112" s="1175"/>
      <c r="P112" s="1175"/>
      <c r="Q112" s="964"/>
      <c r="R112" s="964"/>
      <c r="S112" s="12"/>
    </row>
    <row r="113" spans="1:19" s="13" customFormat="1" ht="30.6" customHeight="1" x14ac:dyDescent="0.25">
      <c r="A113" s="963"/>
      <c r="B113" s="964"/>
      <c r="C113" s="964"/>
      <c r="D113" s="964"/>
      <c r="E113" s="964"/>
      <c r="F113" s="964"/>
      <c r="G113" s="964" t="s">
        <v>1523</v>
      </c>
      <c r="H113" s="72" t="s">
        <v>1524</v>
      </c>
      <c r="I113" s="190">
        <v>1</v>
      </c>
      <c r="J113" s="964"/>
      <c r="K113" s="964"/>
      <c r="L113" s="963"/>
      <c r="M113" s="1175"/>
      <c r="N113" s="1175"/>
      <c r="O113" s="1175"/>
      <c r="P113" s="1175"/>
      <c r="Q113" s="964"/>
      <c r="R113" s="964"/>
      <c r="S113" s="12"/>
    </row>
    <row r="114" spans="1:19" s="13" customFormat="1" ht="211.5" customHeight="1" x14ac:dyDescent="0.25">
      <c r="A114" s="963"/>
      <c r="B114" s="964"/>
      <c r="C114" s="964"/>
      <c r="D114" s="964"/>
      <c r="E114" s="964"/>
      <c r="F114" s="964"/>
      <c r="G114" s="964"/>
      <c r="H114" s="72" t="s">
        <v>1548</v>
      </c>
      <c r="I114" s="190">
        <v>2000</v>
      </c>
      <c r="J114" s="964"/>
      <c r="K114" s="964"/>
      <c r="L114" s="963"/>
      <c r="M114" s="1175"/>
      <c r="N114" s="1175"/>
      <c r="O114" s="1175"/>
      <c r="P114" s="1175"/>
      <c r="Q114" s="964"/>
      <c r="R114" s="964"/>
      <c r="S114" s="12"/>
    </row>
    <row r="115" spans="1:19" s="13" customFormat="1" ht="23.45" customHeight="1" x14ac:dyDescent="0.25">
      <c r="A115" s="963">
        <v>37</v>
      </c>
      <c r="B115" s="964">
        <v>6</v>
      </c>
      <c r="C115" s="964">
        <v>5</v>
      </c>
      <c r="D115" s="964">
        <v>11</v>
      </c>
      <c r="E115" s="964" t="s">
        <v>1549</v>
      </c>
      <c r="F115" s="964" t="s">
        <v>1550</v>
      </c>
      <c r="G115" s="964" t="s">
        <v>1503</v>
      </c>
      <c r="H115" s="72" t="s">
        <v>1507</v>
      </c>
      <c r="I115" s="72">
        <v>1</v>
      </c>
      <c r="J115" s="964" t="s">
        <v>1551</v>
      </c>
      <c r="K115" s="964" t="s">
        <v>935</v>
      </c>
      <c r="L115" s="963" t="s">
        <v>124</v>
      </c>
      <c r="M115" s="1175" t="s">
        <v>935</v>
      </c>
      <c r="N115" s="1175">
        <v>20913.16</v>
      </c>
      <c r="O115" s="1175" t="s">
        <v>935</v>
      </c>
      <c r="P115" s="1175">
        <v>18279.16</v>
      </c>
      <c r="Q115" s="964" t="s">
        <v>1552</v>
      </c>
      <c r="R115" s="964" t="s">
        <v>1553</v>
      </c>
      <c r="S115" s="12"/>
    </row>
    <row r="116" spans="1:19" s="13" customFormat="1" ht="26.45" customHeight="1" x14ac:dyDescent="0.25">
      <c r="A116" s="963"/>
      <c r="B116" s="964"/>
      <c r="C116" s="964"/>
      <c r="D116" s="964"/>
      <c r="E116" s="964"/>
      <c r="F116" s="964"/>
      <c r="G116" s="964"/>
      <c r="H116" s="72" t="s">
        <v>1144</v>
      </c>
      <c r="I116" s="72">
        <v>38</v>
      </c>
      <c r="J116" s="964"/>
      <c r="K116" s="964"/>
      <c r="L116" s="963"/>
      <c r="M116" s="1175"/>
      <c r="N116" s="1175"/>
      <c r="O116" s="1175"/>
      <c r="P116" s="1175"/>
      <c r="Q116" s="964"/>
      <c r="R116" s="964"/>
      <c r="S116" s="12"/>
    </row>
    <row r="117" spans="1:19" s="13" customFormat="1" ht="23.45" customHeight="1" x14ac:dyDescent="0.25">
      <c r="A117" s="963"/>
      <c r="B117" s="964"/>
      <c r="C117" s="964"/>
      <c r="D117" s="964"/>
      <c r="E117" s="964"/>
      <c r="F117" s="964"/>
      <c r="G117" s="964" t="s">
        <v>1518</v>
      </c>
      <c r="H117" s="72" t="s">
        <v>1373</v>
      </c>
      <c r="I117" s="72">
        <v>1</v>
      </c>
      <c r="J117" s="964"/>
      <c r="K117" s="964"/>
      <c r="L117" s="963"/>
      <c r="M117" s="1175"/>
      <c r="N117" s="1175"/>
      <c r="O117" s="1175"/>
      <c r="P117" s="1175"/>
      <c r="Q117" s="964"/>
      <c r="R117" s="964"/>
      <c r="S117" s="12"/>
    </row>
    <row r="118" spans="1:19" s="13" customFormat="1" ht="24" customHeight="1" x14ac:dyDescent="0.25">
      <c r="A118" s="963"/>
      <c r="B118" s="964"/>
      <c r="C118" s="964"/>
      <c r="D118" s="964"/>
      <c r="E118" s="964"/>
      <c r="F118" s="964"/>
      <c r="G118" s="964"/>
      <c r="H118" s="72" t="s">
        <v>1520</v>
      </c>
      <c r="I118" s="72">
        <v>300</v>
      </c>
      <c r="J118" s="964"/>
      <c r="K118" s="964"/>
      <c r="L118" s="963"/>
      <c r="M118" s="1175"/>
      <c r="N118" s="1175"/>
      <c r="O118" s="1175"/>
      <c r="P118" s="1175"/>
      <c r="Q118" s="964"/>
      <c r="R118" s="964"/>
      <c r="S118" s="12"/>
    </row>
    <row r="119" spans="1:19" s="13" customFormat="1" ht="21" customHeight="1" x14ac:dyDescent="0.25">
      <c r="A119" s="963"/>
      <c r="B119" s="964"/>
      <c r="C119" s="964"/>
      <c r="D119" s="964"/>
      <c r="E119" s="964"/>
      <c r="F119" s="964"/>
      <c r="G119" s="964" t="s">
        <v>1543</v>
      </c>
      <c r="H119" s="72" t="s">
        <v>71</v>
      </c>
      <c r="I119" s="72">
        <v>1</v>
      </c>
      <c r="J119" s="964"/>
      <c r="K119" s="964"/>
      <c r="L119" s="963"/>
      <c r="M119" s="1175"/>
      <c r="N119" s="1175"/>
      <c r="O119" s="1175"/>
      <c r="P119" s="1175"/>
      <c r="Q119" s="964"/>
      <c r="R119" s="964"/>
      <c r="S119" s="12"/>
    </row>
    <row r="120" spans="1:19" s="13" customFormat="1" ht="24" customHeight="1" x14ac:dyDescent="0.25">
      <c r="A120" s="963"/>
      <c r="B120" s="964"/>
      <c r="C120" s="964"/>
      <c r="D120" s="964"/>
      <c r="E120" s="964"/>
      <c r="F120" s="964"/>
      <c r="G120" s="964"/>
      <c r="H120" s="72" t="s">
        <v>1405</v>
      </c>
      <c r="I120" s="72">
        <v>30</v>
      </c>
      <c r="J120" s="964"/>
      <c r="K120" s="964"/>
      <c r="L120" s="963"/>
      <c r="M120" s="1175"/>
      <c r="N120" s="1175"/>
      <c r="O120" s="1175"/>
      <c r="P120" s="1175"/>
      <c r="Q120" s="964"/>
      <c r="R120" s="964"/>
      <c r="S120" s="12"/>
    </row>
    <row r="121" spans="1:19" s="13" customFormat="1" ht="230.25" customHeight="1" x14ac:dyDescent="0.25">
      <c r="A121" s="963"/>
      <c r="B121" s="964"/>
      <c r="C121" s="964"/>
      <c r="D121" s="964"/>
      <c r="E121" s="964"/>
      <c r="F121" s="964"/>
      <c r="G121" s="72" t="s">
        <v>811</v>
      </c>
      <c r="H121" s="72" t="s">
        <v>1508</v>
      </c>
      <c r="I121" s="72">
        <v>1</v>
      </c>
      <c r="J121" s="964"/>
      <c r="K121" s="964"/>
      <c r="L121" s="963"/>
      <c r="M121" s="1175"/>
      <c r="N121" s="1175"/>
      <c r="O121" s="1175"/>
      <c r="P121" s="1175"/>
      <c r="Q121" s="964"/>
      <c r="R121" s="964"/>
      <c r="S121" s="12"/>
    </row>
    <row r="122" spans="1:19" s="13" customFormat="1" ht="58.15" customHeight="1" x14ac:dyDescent="0.25">
      <c r="A122" s="963">
        <v>38</v>
      </c>
      <c r="B122" s="964">
        <v>6</v>
      </c>
      <c r="C122" s="964">
        <v>5</v>
      </c>
      <c r="D122" s="964">
        <v>11</v>
      </c>
      <c r="E122" s="964" t="s">
        <v>1554</v>
      </c>
      <c r="F122" s="988" t="s">
        <v>1555</v>
      </c>
      <c r="G122" s="964" t="s">
        <v>1503</v>
      </c>
      <c r="H122" s="72" t="s">
        <v>1330</v>
      </c>
      <c r="I122" s="72">
        <v>18</v>
      </c>
      <c r="J122" s="964" t="s">
        <v>1556</v>
      </c>
      <c r="K122" s="964" t="s">
        <v>935</v>
      </c>
      <c r="L122" s="963" t="s">
        <v>124</v>
      </c>
      <c r="M122" s="1175" t="s">
        <v>935</v>
      </c>
      <c r="N122" s="1175">
        <v>33108.660000000003</v>
      </c>
      <c r="O122" s="1175" t="s">
        <v>935</v>
      </c>
      <c r="P122" s="1175">
        <v>29982</v>
      </c>
      <c r="Q122" s="964" t="s">
        <v>1557</v>
      </c>
      <c r="R122" s="964" t="s">
        <v>1558</v>
      </c>
      <c r="S122" s="12"/>
    </row>
    <row r="123" spans="1:19" s="13" customFormat="1" ht="183" customHeight="1" x14ac:dyDescent="0.25">
      <c r="A123" s="963"/>
      <c r="B123" s="964"/>
      <c r="C123" s="964"/>
      <c r="D123" s="964"/>
      <c r="E123" s="964"/>
      <c r="F123" s="988"/>
      <c r="G123" s="964"/>
      <c r="H123" s="72" t="s">
        <v>165</v>
      </c>
      <c r="I123" s="72">
        <v>60</v>
      </c>
      <c r="J123" s="964"/>
      <c r="K123" s="964"/>
      <c r="L123" s="963"/>
      <c r="M123" s="1175"/>
      <c r="N123" s="1175"/>
      <c r="O123" s="1175"/>
      <c r="P123" s="1175"/>
      <c r="Q123" s="964"/>
      <c r="R123" s="964"/>
      <c r="S123" s="12"/>
    </row>
    <row r="124" spans="1:19" s="13" customFormat="1" ht="27" customHeight="1" x14ac:dyDescent="0.25">
      <c r="A124" s="963">
        <v>39</v>
      </c>
      <c r="B124" s="964">
        <v>3</v>
      </c>
      <c r="C124" s="964">
        <v>1</v>
      </c>
      <c r="D124" s="964">
        <v>13</v>
      </c>
      <c r="E124" s="964" t="s">
        <v>1559</v>
      </c>
      <c r="F124" s="964" t="s">
        <v>1560</v>
      </c>
      <c r="G124" s="964" t="s">
        <v>1494</v>
      </c>
      <c r="H124" s="72" t="s">
        <v>1495</v>
      </c>
      <c r="I124" s="72">
        <v>6</v>
      </c>
      <c r="J124" s="964" t="s">
        <v>1561</v>
      </c>
      <c r="K124" s="964" t="s">
        <v>935</v>
      </c>
      <c r="L124" s="963" t="s">
        <v>124</v>
      </c>
      <c r="M124" s="1175" t="s">
        <v>935</v>
      </c>
      <c r="N124" s="1175">
        <v>21000</v>
      </c>
      <c r="O124" s="1175" t="s">
        <v>935</v>
      </c>
      <c r="P124" s="1175">
        <v>18000</v>
      </c>
      <c r="Q124" s="964" t="s">
        <v>1562</v>
      </c>
      <c r="R124" s="964" t="s">
        <v>1563</v>
      </c>
      <c r="S124" s="12"/>
    </row>
    <row r="125" spans="1:19" s="13" customFormat="1" ht="60" customHeight="1" x14ac:dyDescent="0.25">
      <c r="A125" s="963"/>
      <c r="B125" s="964"/>
      <c r="C125" s="964"/>
      <c r="D125" s="964"/>
      <c r="E125" s="964"/>
      <c r="F125" s="964"/>
      <c r="G125" s="964"/>
      <c r="H125" s="72" t="s">
        <v>1499</v>
      </c>
      <c r="I125" s="72">
        <v>1</v>
      </c>
      <c r="J125" s="964"/>
      <c r="K125" s="964"/>
      <c r="L125" s="963"/>
      <c r="M125" s="1175"/>
      <c r="N125" s="1175"/>
      <c r="O125" s="1175"/>
      <c r="P125" s="1175"/>
      <c r="Q125" s="964"/>
      <c r="R125" s="964"/>
      <c r="S125" s="12"/>
    </row>
    <row r="126" spans="1:19" s="13" customFormat="1" ht="240.75" customHeight="1" x14ac:dyDescent="0.25">
      <c r="A126" s="963"/>
      <c r="B126" s="964"/>
      <c r="C126" s="964"/>
      <c r="D126" s="964"/>
      <c r="E126" s="964"/>
      <c r="F126" s="964"/>
      <c r="G126" s="964"/>
      <c r="H126" s="72" t="s">
        <v>1500</v>
      </c>
      <c r="I126" s="72">
        <v>500</v>
      </c>
      <c r="J126" s="964"/>
      <c r="K126" s="964"/>
      <c r="L126" s="963"/>
      <c r="M126" s="1175"/>
      <c r="N126" s="1175"/>
      <c r="O126" s="1175"/>
      <c r="P126" s="1175"/>
      <c r="Q126" s="964"/>
      <c r="R126" s="964"/>
      <c r="S126" s="12"/>
    </row>
    <row r="127" spans="1:19" s="13" customFormat="1" ht="43.9" customHeight="1" x14ac:dyDescent="0.25">
      <c r="A127" s="963">
        <v>40</v>
      </c>
      <c r="B127" s="963">
        <v>6</v>
      </c>
      <c r="C127" s="963">
        <v>1</v>
      </c>
      <c r="D127" s="964">
        <v>13</v>
      </c>
      <c r="E127" s="964" t="s">
        <v>1564</v>
      </c>
      <c r="F127" s="964" t="s">
        <v>1565</v>
      </c>
      <c r="G127" s="964" t="s">
        <v>1543</v>
      </c>
      <c r="H127" s="72" t="s">
        <v>71</v>
      </c>
      <c r="I127" s="72">
        <v>1</v>
      </c>
      <c r="J127" s="964" t="s">
        <v>1566</v>
      </c>
      <c r="K127" s="964" t="s">
        <v>935</v>
      </c>
      <c r="L127" s="963" t="s">
        <v>52</v>
      </c>
      <c r="M127" s="1175" t="s">
        <v>935</v>
      </c>
      <c r="N127" s="1175">
        <v>12477.91</v>
      </c>
      <c r="O127" s="1175" t="s">
        <v>935</v>
      </c>
      <c r="P127" s="1175">
        <v>11233.33</v>
      </c>
      <c r="Q127" s="964" t="s">
        <v>1567</v>
      </c>
      <c r="R127" s="964" t="s">
        <v>1553</v>
      </c>
      <c r="S127" s="12"/>
    </row>
    <row r="128" spans="1:19" s="13" customFormat="1" ht="143.25" customHeight="1" x14ac:dyDescent="0.25">
      <c r="A128" s="963"/>
      <c r="B128" s="963"/>
      <c r="C128" s="963"/>
      <c r="D128" s="964"/>
      <c r="E128" s="964"/>
      <c r="F128" s="964"/>
      <c r="G128" s="964"/>
      <c r="H128" s="72" t="s">
        <v>1405</v>
      </c>
      <c r="I128" s="72">
        <v>95</v>
      </c>
      <c r="J128" s="964"/>
      <c r="K128" s="964"/>
      <c r="L128" s="963"/>
      <c r="M128" s="1175"/>
      <c r="N128" s="1175"/>
      <c r="O128" s="1175"/>
      <c r="P128" s="1175"/>
      <c r="Q128" s="964"/>
      <c r="R128" s="964"/>
      <c r="S128" s="12"/>
    </row>
    <row r="129" spans="1:19" s="13" customFormat="1" ht="37.9" customHeight="1" x14ac:dyDescent="0.25">
      <c r="A129" s="963">
        <v>41</v>
      </c>
      <c r="B129" s="964">
        <v>6</v>
      </c>
      <c r="C129" s="964">
        <v>1</v>
      </c>
      <c r="D129" s="964">
        <v>13</v>
      </c>
      <c r="E129" s="964" t="s">
        <v>1568</v>
      </c>
      <c r="F129" s="964" t="s">
        <v>1569</v>
      </c>
      <c r="G129" s="964" t="s">
        <v>1503</v>
      </c>
      <c r="H129" s="72" t="s">
        <v>1507</v>
      </c>
      <c r="I129" s="72">
        <v>1</v>
      </c>
      <c r="J129" s="964" t="s">
        <v>1570</v>
      </c>
      <c r="K129" s="964" t="s">
        <v>935</v>
      </c>
      <c r="L129" s="963" t="s">
        <v>124</v>
      </c>
      <c r="M129" s="1175" t="s">
        <v>935</v>
      </c>
      <c r="N129" s="1175">
        <v>4893.1499999999996</v>
      </c>
      <c r="O129" s="1175" t="s">
        <v>935</v>
      </c>
      <c r="P129" s="1175">
        <v>3993.15</v>
      </c>
      <c r="Q129" s="964" t="s">
        <v>1571</v>
      </c>
      <c r="R129" s="964" t="s">
        <v>1572</v>
      </c>
      <c r="S129" s="12"/>
    </row>
    <row r="130" spans="1:19" s="13" customFormat="1" ht="133.5" customHeight="1" x14ac:dyDescent="0.25">
      <c r="A130" s="963"/>
      <c r="B130" s="964"/>
      <c r="C130" s="964"/>
      <c r="D130" s="964"/>
      <c r="E130" s="964"/>
      <c r="F130" s="964"/>
      <c r="G130" s="964"/>
      <c r="H130" s="72" t="s">
        <v>165</v>
      </c>
      <c r="I130" s="190">
        <v>100</v>
      </c>
      <c r="J130" s="964"/>
      <c r="K130" s="964"/>
      <c r="L130" s="963"/>
      <c r="M130" s="1175"/>
      <c r="N130" s="1175"/>
      <c r="O130" s="1175"/>
      <c r="P130" s="1175"/>
      <c r="Q130" s="964"/>
      <c r="R130" s="964"/>
      <c r="S130" s="12"/>
    </row>
    <row r="131" spans="1:19" s="13" customFormat="1" ht="180" x14ac:dyDescent="0.25">
      <c r="A131" s="71">
        <v>42</v>
      </c>
      <c r="B131" s="72">
        <v>6</v>
      </c>
      <c r="C131" s="72">
        <v>1</v>
      </c>
      <c r="D131" s="72">
        <v>13</v>
      </c>
      <c r="E131" s="72" t="s">
        <v>1573</v>
      </c>
      <c r="F131" s="72" t="s">
        <v>1574</v>
      </c>
      <c r="G131" s="72" t="s">
        <v>811</v>
      </c>
      <c r="H131" s="72" t="s">
        <v>1508</v>
      </c>
      <c r="I131" s="190">
        <v>1</v>
      </c>
      <c r="J131" s="72" t="s">
        <v>1575</v>
      </c>
      <c r="K131" s="72" t="s">
        <v>935</v>
      </c>
      <c r="L131" s="71" t="s">
        <v>124</v>
      </c>
      <c r="M131" s="176" t="s">
        <v>935</v>
      </c>
      <c r="N131" s="176">
        <v>11061.38</v>
      </c>
      <c r="O131" s="176" t="s">
        <v>935</v>
      </c>
      <c r="P131" s="176">
        <v>11061.38</v>
      </c>
      <c r="Q131" s="72" t="s">
        <v>1576</v>
      </c>
      <c r="R131" s="72" t="s">
        <v>1577</v>
      </c>
      <c r="S131" s="12"/>
    </row>
    <row r="134" spans="1:19" x14ac:dyDescent="0.25">
      <c r="M134" s="1110" t="s">
        <v>262</v>
      </c>
      <c r="N134" s="1110"/>
      <c r="O134" s="1110" t="s">
        <v>263</v>
      </c>
      <c r="P134" s="1110"/>
    </row>
    <row r="135" spans="1:19" x14ac:dyDescent="0.25">
      <c r="M135" s="110" t="s">
        <v>264</v>
      </c>
      <c r="N135" s="110" t="s">
        <v>265</v>
      </c>
      <c r="O135" s="60" t="s">
        <v>264</v>
      </c>
      <c r="P135" s="60" t="s">
        <v>265</v>
      </c>
    </row>
    <row r="136" spans="1:19" x14ac:dyDescent="0.25">
      <c r="M136" s="61">
        <v>16</v>
      </c>
      <c r="N136" s="64">
        <v>607000</v>
      </c>
      <c r="O136" s="62">
        <v>26</v>
      </c>
      <c r="P136" s="64">
        <v>544256.25</v>
      </c>
    </row>
  </sheetData>
  <mergeCells count="537">
    <mergeCell ref="R7:R8"/>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L15:L16"/>
    <mergeCell ref="A11:A13"/>
    <mergeCell ref="B11:B13"/>
    <mergeCell ref="C11:C13"/>
    <mergeCell ref="D11:D13"/>
    <mergeCell ref="E11:E13"/>
    <mergeCell ref="F11:F13"/>
    <mergeCell ref="G11:G13"/>
    <mergeCell ref="J11:J13"/>
    <mergeCell ref="K15:K16"/>
    <mergeCell ref="L7:L8"/>
    <mergeCell ref="M7:M8"/>
    <mergeCell ref="N7:N8"/>
    <mergeCell ref="O7:O8"/>
    <mergeCell ref="P7:P8"/>
    <mergeCell ref="Q11:Q13"/>
    <mergeCell ref="A15:A16"/>
    <mergeCell ref="B15:B16"/>
    <mergeCell ref="C15:C16"/>
    <mergeCell ref="D15:D16"/>
    <mergeCell ref="E15:E16"/>
    <mergeCell ref="F15:F16"/>
    <mergeCell ref="G15:G16"/>
    <mergeCell ref="J15:J16"/>
    <mergeCell ref="K11:K13"/>
    <mergeCell ref="B18:B19"/>
    <mergeCell ref="C18:C19"/>
    <mergeCell ref="D18:D19"/>
    <mergeCell ref="E18:E19"/>
    <mergeCell ref="F18:F19"/>
    <mergeCell ref="G18:G19"/>
    <mergeCell ref="J18:J19"/>
    <mergeCell ref="K18:K19"/>
    <mergeCell ref="Q18:Q19"/>
    <mergeCell ref="R18:R19"/>
    <mergeCell ref="L18:L19"/>
    <mergeCell ref="M18:M19"/>
    <mergeCell ref="N18:N19"/>
    <mergeCell ref="O18:O19"/>
    <mergeCell ref="P18:P19"/>
    <mergeCell ref="Q20:Q23"/>
    <mergeCell ref="R20:R23"/>
    <mergeCell ref="L20:L23"/>
    <mergeCell ref="N20:N23"/>
    <mergeCell ref="O20:O23"/>
    <mergeCell ref="P20:P23"/>
    <mergeCell ref="M20:M23"/>
    <mergeCell ref="R11:R13"/>
    <mergeCell ref="L11:L13"/>
    <mergeCell ref="M11:M13"/>
    <mergeCell ref="N11:N13"/>
    <mergeCell ref="O11:O13"/>
    <mergeCell ref="P11:P13"/>
    <mergeCell ref="Q15:Q16"/>
    <mergeCell ref="R15:R16"/>
    <mergeCell ref="M15:M16"/>
    <mergeCell ref="N15:N16"/>
    <mergeCell ref="O15:O16"/>
    <mergeCell ref="P15:P16"/>
    <mergeCell ref="A18:A19"/>
    <mergeCell ref="B24:B31"/>
    <mergeCell ref="C24:C31"/>
    <mergeCell ref="D24:D31"/>
    <mergeCell ref="E24:E31"/>
    <mergeCell ref="F24:F31"/>
    <mergeCell ref="G24:G31"/>
    <mergeCell ref="J24:J31"/>
    <mergeCell ref="A20:A23"/>
    <mergeCell ref="B20:B23"/>
    <mergeCell ref="C20:C23"/>
    <mergeCell ref="D20:D23"/>
    <mergeCell ref="E20:E23"/>
    <mergeCell ref="F20:F23"/>
    <mergeCell ref="G20:G23"/>
    <mergeCell ref="J20:J23"/>
    <mergeCell ref="K20:K23"/>
    <mergeCell ref="J32:J36"/>
    <mergeCell ref="K32:K36"/>
    <mergeCell ref="Q24:Q31"/>
    <mergeCell ref="R24:R31"/>
    <mergeCell ref="S27:S30"/>
    <mergeCell ref="A32:A36"/>
    <mergeCell ref="B32:B36"/>
    <mergeCell ref="C32:C36"/>
    <mergeCell ref="D32:D36"/>
    <mergeCell ref="E32:E36"/>
    <mergeCell ref="F32:F36"/>
    <mergeCell ref="G32:G36"/>
    <mergeCell ref="K24:K31"/>
    <mergeCell ref="L24:L31"/>
    <mergeCell ref="M24:M31"/>
    <mergeCell ref="N24:N31"/>
    <mergeCell ref="O24:O31"/>
    <mergeCell ref="P24:P31"/>
    <mergeCell ref="P32:P36"/>
    <mergeCell ref="Q32:Q36"/>
    <mergeCell ref="R32:R36"/>
    <mergeCell ref="N32:N36"/>
    <mergeCell ref="O32:O36"/>
    <mergeCell ref="M32:M36"/>
    <mergeCell ref="A24:A31"/>
    <mergeCell ref="Q37:Q41"/>
    <mergeCell ref="R37:R41"/>
    <mergeCell ref="A42:A45"/>
    <mergeCell ref="B42:B45"/>
    <mergeCell ref="C42:C45"/>
    <mergeCell ref="D42:D45"/>
    <mergeCell ref="E42:E45"/>
    <mergeCell ref="F42:F45"/>
    <mergeCell ref="G42:G45"/>
    <mergeCell ref="J37:J41"/>
    <mergeCell ref="K37:K41"/>
    <mergeCell ref="L37:L41"/>
    <mergeCell ref="M37:M41"/>
    <mergeCell ref="N37:N41"/>
    <mergeCell ref="O37:O41"/>
    <mergeCell ref="P42:P45"/>
    <mergeCell ref="Q42:Q45"/>
    <mergeCell ref="R42:R45"/>
    <mergeCell ref="L42:L45"/>
    <mergeCell ref="O42:O45"/>
    <mergeCell ref="M42:M45"/>
    <mergeCell ref="A37:A41"/>
    <mergeCell ref="B37:B41"/>
    <mergeCell ref="B46:B47"/>
    <mergeCell ref="C46:C47"/>
    <mergeCell ref="D46:D47"/>
    <mergeCell ref="E46:E47"/>
    <mergeCell ref="F46:F47"/>
    <mergeCell ref="G46:G47"/>
    <mergeCell ref="L32:L36"/>
    <mergeCell ref="J48:J51"/>
    <mergeCell ref="P37:P41"/>
    <mergeCell ref="C37:C41"/>
    <mergeCell ref="D37:D41"/>
    <mergeCell ref="E37:E41"/>
    <mergeCell ref="F37:F41"/>
    <mergeCell ref="G37:G41"/>
    <mergeCell ref="J42:J45"/>
    <mergeCell ref="K42:K45"/>
    <mergeCell ref="P46:P47"/>
    <mergeCell ref="N42:N45"/>
    <mergeCell ref="Q46:Q47"/>
    <mergeCell ref="R46:R47"/>
    <mergeCell ref="A48:A51"/>
    <mergeCell ref="B48:B51"/>
    <mergeCell ref="C48:C51"/>
    <mergeCell ref="D48:D51"/>
    <mergeCell ref="E48:E51"/>
    <mergeCell ref="F48:F51"/>
    <mergeCell ref="G48:G51"/>
    <mergeCell ref="J46:J47"/>
    <mergeCell ref="K46:K47"/>
    <mergeCell ref="L46:L47"/>
    <mergeCell ref="M46:M47"/>
    <mergeCell ref="N46:N47"/>
    <mergeCell ref="O46:O47"/>
    <mergeCell ref="P48:P51"/>
    <mergeCell ref="Q48:Q51"/>
    <mergeCell ref="R48:R51"/>
    <mergeCell ref="L48:L51"/>
    <mergeCell ref="M48:M51"/>
    <mergeCell ref="N48:N51"/>
    <mergeCell ref="O48:O51"/>
    <mergeCell ref="A46:A47"/>
    <mergeCell ref="K48:K51"/>
    <mergeCell ref="Q52:Q53"/>
    <mergeCell ref="R52:R53"/>
    <mergeCell ref="A54:A58"/>
    <mergeCell ref="B54:B58"/>
    <mergeCell ref="C54:C58"/>
    <mergeCell ref="D54:D58"/>
    <mergeCell ref="E54:E58"/>
    <mergeCell ref="F54:F58"/>
    <mergeCell ref="G54:G58"/>
    <mergeCell ref="J52:J53"/>
    <mergeCell ref="K52:K53"/>
    <mergeCell ref="L52:L53"/>
    <mergeCell ref="M52:M53"/>
    <mergeCell ref="N52:N53"/>
    <mergeCell ref="O52:O53"/>
    <mergeCell ref="P54:P58"/>
    <mergeCell ref="Q54:Q58"/>
    <mergeCell ref="R54:R58"/>
    <mergeCell ref="L54:L58"/>
    <mergeCell ref="M54:M58"/>
    <mergeCell ref="N54:N58"/>
    <mergeCell ref="O54:O58"/>
    <mergeCell ref="A52:A53"/>
    <mergeCell ref="B52:B53"/>
    <mergeCell ref="C59:C62"/>
    <mergeCell ref="D59:D62"/>
    <mergeCell ref="E59:E62"/>
    <mergeCell ref="F59:F62"/>
    <mergeCell ref="G59:G62"/>
    <mergeCell ref="J54:J58"/>
    <mergeCell ref="K54:K58"/>
    <mergeCell ref="P52:P53"/>
    <mergeCell ref="C52:C53"/>
    <mergeCell ref="D52:D53"/>
    <mergeCell ref="E52:E53"/>
    <mergeCell ref="F52:F53"/>
    <mergeCell ref="G52:G53"/>
    <mergeCell ref="P59:P62"/>
    <mergeCell ref="Q59:Q62"/>
    <mergeCell ref="R59:R62"/>
    <mergeCell ref="A63:A64"/>
    <mergeCell ref="B63:B64"/>
    <mergeCell ref="C63:C64"/>
    <mergeCell ref="D63:D64"/>
    <mergeCell ref="E63:E64"/>
    <mergeCell ref="F63:F64"/>
    <mergeCell ref="G63:G64"/>
    <mergeCell ref="J59:J62"/>
    <mergeCell ref="K59:K62"/>
    <mergeCell ref="L59:L62"/>
    <mergeCell ref="M59:M62"/>
    <mergeCell ref="N59:N62"/>
    <mergeCell ref="O59:O62"/>
    <mergeCell ref="P63:P64"/>
    <mergeCell ref="Q63:Q64"/>
    <mergeCell ref="R63:R64"/>
    <mergeCell ref="L63:L64"/>
    <mergeCell ref="M63:M64"/>
    <mergeCell ref="N63:N64"/>
    <mergeCell ref="O63:O64"/>
    <mergeCell ref="A59:A62"/>
    <mergeCell ref="B59:B62"/>
    <mergeCell ref="B65:B66"/>
    <mergeCell ref="C65:C66"/>
    <mergeCell ref="D65:D66"/>
    <mergeCell ref="E65:E66"/>
    <mergeCell ref="F65:F66"/>
    <mergeCell ref="G65:G66"/>
    <mergeCell ref="J63:J64"/>
    <mergeCell ref="K63:K64"/>
    <mergeCell ref="J67:J68"/>
    <mergeCell ref="K67:K68"/>
    <mergeCell ref="P65:P66"/>
    <mergeCell ref="Q65:Q66"/>
    <mergeCell ref="R65:R66"/>
    <mergeCell ref="A67:A68"/>
    <mergeCell ref="B67:B68"/>
    <mergeCell ref="C67:C68"/>
    <mergeCell ref="D67:D68"/>
    <mergeCell ref="E67:E68"/>
    <mergeCell ref="F67:F68"/>
    <mergeCell ref="G67:G68"/>
    <mergeCell ref="J65:J66"/>
    <mergeCell ref="K65:K66"/>
    <mergeCell ref="L65:L66"/>
    <mergeCell ref="M65:M66"/>
    <mergeCell ref="N65:N66"/>
    <mergeCell ref="O65:O66"/>
    <mergeCell ref="P67:P68"/>
    <mergeCell ref="Q67:Q68"/>
    <mergeCell ref="R67:R68"/>
    <mergeCell ref="L67:L68"/>
    <mergeCell ref="M67:M68"/>
    <mergeCell ref="N67:N68"/>
    <mergeCell ref="O67:O68"/>
    <mergeCell ref="A65:A66"/>
    <mergeCell ref="Q70:Q71"/>
    <mergeCell ref="R70:R71"/>
    <mergeCell ref="A72:A73"/>
    <mergeCell ref="B72:B73"/>
    <mergeCell ref="C72:C73"/>
    <mergeCell ref="D72:D73"/>
    <mergeCell ref="E72:E73"/>
    <mergeCell ref="F72:F73"/>
    <mergeCell ref="G72:G73"/>
    <mergeCell ref="J70:J71"/>
    <mergeCell ref="K70:K71"/>
    <mergeCell ref="L70:L71"/>
    <mergeCell ref="M70:M71"/>
    <mergeCell ref="N70:N71"/>
    <mergeCell ref="O70:O71"/>
    <mergeCell ref="P72:P73"/>
    <mergeCell ref="Q72:Q73"/>
    <mergeCell ref="R72:R73"/>
    <mergeCell ref="L72:L73"/>
    <mergeCell ref="M72:M73"/>
    <mergeCell ref="N72:N73"/>
    <mergeCell ref="O72:O73"/>
    <mergeCell ref="A70:A71"/>
    <mergeCell ref="B70:B71"/>
    <mergeCell ref="C78:C80"/>
    <mergeCell ref="D78:D80"/>
    <mergeCell ref="E78:E80"/>
    <mergeCell ref="F78:F80"/>
    <mergeCell ref="G78:G80"/>
    <mergeCell ref="J72:J73"/>
    <mergeCell ref="K72:K73"/>
    <mergeCell ref="P70:P71"/>
    <mergeCell ref="C70:C71"/>
    <mergeCell ref="D70:D71"/>
    <mergeCell ref="E70:E71"/>
    <mergeCell ref="F70:F71"/>
    <mergeCell ref="G70:G71"/>
    <mergeCell ref="P78:P80"/>
    <mergeCell ref="Q78:Q80"/>
    <mergeCell ref="R78:R80"/>
    <mergeCell ref="A81:A85"/>
    <mergeCell ref="B81:B85"/>
    <mergeCell ref="C81:C85"/>
    <mergeCell ref="D81:D85"/>
    <mergeCell ref="E81:E85"/>
    <mergeCell ref="F81:F85"/>
    <mergeCell ref="G81:G84"/>
    <mergeCell ref="J78:J80"/>
    <mergeCell ref="K78:K80"/>
    <mergeCell ref="L78:L80"/>
    <mergeCell ref="M78:M80"/>
    <mergeCell ref="N78:N80"/>
    <mergeCell ref="O78:O80"/>
    <mergeCell ref="P81:P85"/>
    <mergeCell ref="Q81:Q85"/>
    <mergeCell ref="R81:R85"/>
    <mergeCell ref="L81:L85"/>
    <mergeCell ref="M81:M85"/>
    <mergeCell ref="N81:N85"/>
    <mergeCell ref="O81:O85"/>
    <mergeCell ref="A78:A80"/>
    <mergeCell ref="B78:B80"/>
    <mergeCell ref="A86:A91"/>
    <mergeCell ref="B86:B91"/>
    <mergeCell ref="C86:C91"/>
    <mergeCell ref="D86:D91"/>
    <mergeCell ref="E86:E91"/>
    <mergeCell ref="F86:F91"/>
    <mergeCell ref="G86:G87"/>
    <mergeCell ref="J81:J85"/>
    <mergeCell ref="K81:K85"/>
    <mergeCell ref="P86:P91"/>
    <mergeCell ref="Q86:Q91"/>
    <mergeCell ref="R86:R91"/>
    <mergeCell ref="G88:G89"/>
    <mergeCell ref="G90:G91"/>
    <mergeCell ref="A92:A97"/>
    <mergeCell ref="B92:B97"/>
    <mergeCell ref="C92:C97"/>
    <mergeCell ref="D92:D97"/>
    <mergeCell ref="E92:E97"/>
    <mergeCell ref="J86:J91"/>
    <mergeCell ref="K86:K91"/>
    <mergeCell ref="L86:L91"/>
    <mergeCell ref="M86:M91"/>
    <mergeCell ref="N86:N91"/>
    <mergeCell ref="O86:O91"/>
    <mergeCell ref="N92:N97"/>
    <mergeCell ref="O92:O97"/>
    <mergeCell ref="P92:P97"/>
    <mergeCell ref="Q92:Q97"/>
    <mergeCell ref="R92:R97"/>
    <mergeCell ref="G96:G97"/>
    <mergeCell ref="F92:F97"/>
    <mergeCell ref="G92:G93"/>
    <mergeCell ref="J92:J97"/>
    <mergeCell ref="K92:K97"/>
    <mergeCell ref="L92:L97"/>
    <mergeCell ref="M92:M97"/>
    <mergeCell ref="O98:O99"/>
    <mergeCell ref="P98:P99"/>
    <mergeCell ref="Q98:Q99"/>
    <mergeCell ref="R98:R99"/>
    <mergeCell ref="A100:A102"/>
    <mergeCell ref="B100:B102"/>
    <mergeCell ref="C100:C102"/>
    <mergeCell ref="D100:D102"/>
    <mergeCell ref="E100:E102"/>
    <mergeCell ref="F100:F102"/>
    <mergeCell ref="G98:G99"/>
    <mergeCell ref="J98:J99"/>
    <mergeCell ref="K98:K99"/>
    <mergeCell ref="L98:L99"/>
    <mergeCell ref="M98:M99"/>
    <mergeCell ref="N98:N99"/>
    <mergeCell ref="A98:A99"/>
    <mergeCell ref="B98:B99"/>
    <mergeCell ref="C98:C99"/>
    <mergeCell ref="D98:D99"/>
    <mergeCell ref="E98:E99"/>
    <mergeCell ref="F98:F99"/>
    <mergeCell ref="O100:O102"/>
    <mergeCell ref="P100:P102"/>
    <mergeCell ref="Q100:Q102"/>
    <mergeCell ref="R100:R102"/>
    <mergeCell ref="A103:A109"/>
    <mergeCell ref="B103:B109"/>
    <mergeCell ref="C103:C109"/>
    <mergeCell ref="D103:D109"/>
    <mergeCell ref="E103:E109"/>
    <mergeCell ref="F103:F109"/>
    <mergeCell ref="G100:G101"/>
    <mergeCell ref="J100:J102"/>
    <mergeCell ref="K100:K102"/>
    <mergeCell ref="L100:L102"/>
    <mergeCell ref="M100:M102"/>
    <mergeCell ref="N100:N102"/>
    <mergeCell ref="O103:O109"/>
    <mergeCell ref="P103:P109"/>
    <mergeCell ref="Q103:Q109"/>
    <mergeCell ref="R103:R109"/>
    <mergeCell ref="G105:G106"/>
    <mergeCell ref="G108:G109"/>
    <mergeCell ref="G103:G104"/>
    <mergeCell ref="J103:J109"/>
    <mergeCell ref="K103:K109"/>
    <mergeCell ref="L103:L109"/>
    <mergeCell ref="M103:M109"/>
    <mergeCell ref="N103:N109"/>
    <mergeCell ref="O110:O114"/>
    <mergeCell ref="P110:P114"/>
    <mergeCell ref="Q110:Q114"/>
    <mergeCell ref="R110:R114"/>
    <mergeCell ref="G113:G114"/>
    <mergeCell ref="A115:A121"/>
    <mergeCell ref="B115:B121"/>
    <mergeCell ref="C115:C121"/>
    <mergeCell ref="D115:D121"/>
    <mergeCell ref="E115:E121"/>
    <mergeCell ref="G110:G111"/>
    <mergeCell ref="J110:J114"/>
    <mergeCell ref="K110:K114"/>
    <mergeCell ref="L110:L114"/>
    <mergeCell ref="M110:M114"/>
    <mergeCell ref="N110:N114"/>
    <mergeCell ref="A110:A114"/>
    <mergeCell ref="B110:B114"/>
    <mergeCell ref="C110:C114"/>
    <mergeCell ref="D110:D114"/>
    <mergeCell ref="E110:E114"/>
    <mergeCell ref="F110:F114"/>
    <mergeCell ref="N115:N121"/>
    <mergeCell ref="O115:O121"/>
    <mergeCell ref="P115:P121"/>
    <mergeCell ref="Q115:Q121"/>
    <mergeCell ref="R115:R121"/>
    <mergeCell ref="G117:G118"/>
    <mergeCell ref="G119:G120"/>
    <mergeCell ref="F115:F121"/>
    <mergeCell ref="G115:G116"/>
    <mergeCell ref="J115:J121"/>
    <mergeCell ref="K115:K121"/>
    <mergeCell ref="L115:L121"/>
    <mergeCell ref="M115:M121"/>
    <mergeCell ref="O122:O123"/>
    <mergeCell ref="P122:P123"/>
    <mergeCell ref="Q122:Q123"/>
    <mergeCell ref="R122:R123"/>
    <mergeCell ref="A124:A126"/>
    <mergeCell ref="B124:B126"/>
    <mergeCell ref="C124:C126"/>
    <mergeCell ref="D124:D126"/>
    <mergeCell ref="E124:E126"/>
    <mergeCell ref="F124:F126"/>
    <mergeCell ref="G122:G123"/>
    <mergeCell ref="J122:J123"/>
    <mergeCell ref="K122:K123"/>
    <mergeCell ref="L122:L123"/>
    <mergeCell ref="M122:M123"/>
    <mergeCell ref="N122:N123"/>
    <mergeCell ref="A122:A123"/>
    <mergeCell ref="B122:B123"/>
    <mergeCell ref="C122:C123"/>
    <mergeCell ref="D122:D123"/>
    <mergeCell ref="E122:E123"/>
    <mergeCell ref="F122:F123"/>
    <mergeCell ref="O124:O126"/>
    <mergeCell ref="P124:P126"/>
    <mergeCell ref="Q124:Q126"/>
    <mergeCell ref="R124:R126"/>
    <mergeCell ref="A127:A128"/>
    <mergeCell ref="B127:B128"/>
    <mergeCell ref="C127:C128"/>
    <mergeCell ref="D127:D128"/>
    <mergeCell ref="E127:E128"/>
    <mergeCell ref="F127:F128"/>
    <mergeCell ref="G124:G126"/>
    <mergeCell ref="J124:J126"/>
    <mergeCell ref="K124:K126"/>
    <mergeCell ref="L124:L126"/>
    <mergeCell ref="M124:M126"/>
    <mergeCell ref="N124:N126"/>
    <mergeCell ref="O127:O128"/>
    <mergeCell ref="P127:P128"/>
    <mergeCell ref="Q127:Q128"/>
    <mergeCell ref="R127:R128"/>
    <mergeCell ref="L127:L128"/>
    <mergeCell ref="M127:M128"/>
    <mergeCell ref="N127:N128"/>
    <mergeCell ref="A129:A130"/>
    <mergeCell ref="B129:B130"/>
    <mergeCell ref="C129:C130"/>
    <mergeCell ref="D129:D130"/>
    <mergeCell ref="E129:E130"/>
    <mergeCell ref="F129:F130"/>
    <mergeCell ref="G127:G128"/>
    <mergeCell ref="J127:J128"/>
    <mergeCell ref="K127:K128"/>
    <mergeCell ref="O129:O130"/>
    <mergeCell ref="P129:P130"/>
    <mergeCell ref="Q129:Q130"/>
    <mergeCell ref="R129:R130"/>
    <mergeCell ref="M134:N134"/>
    <mergeCell ref="O134:P134"/>
    <mergeCell ref="G129:G130"/>
    <mergeCell ref="J129:J130"/>
    <mergeCell ref="K129:K130"/>
    <mergeCell ref="L129:L130"/>
    <mergeCell ref="M129:M130"/>
    <mergeCell ref="N129:N1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Razem</vt: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CDR (Jednostka Centralna)</vt:lpstr>
      <vt:lpstr>CDR (SIR)</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krzysztof</dc:creator>
  <cp:lastModifiedBy>iza</cp:lastModifiedBy>
  <cp:lastPrinted>2019-08-13T13:19:21Z</cp:lastPrinted>
  <dcterms:created xsi:type="dcterms:W3CDTF">2019-06-18T06:18:33Z</dcterms:created>
  <dcterms:modified xsi:type="dcterms:W3CDTF">2019-09-23T12:10:12Z</dcterms:modified>
</cp:coreProperties>
</file>