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66925"/>
  <mc:AlternateContent xmlns:mc="http://schemas.openxmlformats.org/markup-compatibility/2006">
    <mc:Choice Requires="x15">
      <x15ac:absPath xmlns:x15ac="http://schemas.microsoft.com/office/spreadsheetml/2010/11/ac" url="Z:\GRUPA ROBOCZA\Grupa Robocza ds. KSOW\GR ds. KSOW_2021\1. Uchwały nr 55, 56, 57 i 58_tryb obiegowy\5. projekt uchwały nr 58_ sprawozdanie z realizacji planu działania za rok 2020\"/>
    </mc:Choice>
  </mc:AlternateContent>
  <xr:revisionPtr revIDLastSave="0" documentId="13_ncr:1_{7DB6B8E4-C30A-44AC-BBE7-D6BB87F0D3B7}" xr6:coauthVersionLast="46" xr6:coauthVersionMax="46" xr10:uidLastSave="{00000000-0000-0000-0000-000000000000}"/>
  <bookViews>
    <workbookView xWindow="-120" yWindow="-120" windowWidth="29040" windowHeight="15840" firstSheet="17" activeTab="18" xr2:uid="{00000000-000D-0000-FFFF-FFFF00000000}"/>
  </bookViews>
  <sheets>
    <sheet name="Podsumowanie" sheetId="38" r:id="rId1"/>
    <sheet name="dolnośląskie" sheetId="1" r:id="rId2"/>
    <sheet name="kujawsko-pomorskie" sheetId="2" r:id="rId3"/>
    <sheet name="lubelskie" sheetId="3" r:id="rId4"/>
    <sheet name="lubuskie" sheetId="4" r:id="rId5"/>
    <sheet name="łódzkie" sheetId="5" r:id="rId6"/>
    <sheet name="małopolskie" sheetId="6" r:id="rId7"/>
    <sheet name="mazowieckie" sheetId="7" r:id="rId8"/>
    <sheet name="opolskie" sheetId="8" r:id="rId9"/>
    <sheet name="podkarpackie" sheetId="9" r:id="rId10"/>
    <sheet name="podlaskie" sheetId="10" r:id="rId11"/>
    <sheet name="pomorskie" sheetId="11" r:id="rId12"/>
    <sheet name="ślaskie" sheetId="12" r:id="rId13"/>
    <sheet name="świętokrzyskie" sheetId="13" r:id="rId14"/>
    <sheet name="warmińsko-mazurskie" sheetId="14" r:id="rId15"/>
    <sheet name="wielkopolskie" sheetId="15" r:id="rId16"/>
    <sheet name="zachodniopomorskie" sheetId="16" r:id="rId17"/>
    <sheet name="Agencja Rynku Rolnego" sheetId="17" r:id="rId18"/>
    <sheet name="ARiMR" sheetId="18" r:id="rId19"/>
    <sheet name="MRiRW" sheetId="19" r:id="rId20"/>
    <sheet name="CDR (KSOW)" sheetId="37" r:id="rId21"/>
    <sheet name="CDR (SIR)" sheetId="20" r:id="rId22"/>
    <sheet name="ODR woj. dolnośląskie" sheetId="21" r:id="rId23"/>
    <sheet name="ODR woj. kujawsko-pomorskie" sheetId="22" r:id="rId24"/>
    <sheet name="ODR woj. lubelskie" sheetId="23" r:id="rId25"/>
    <sheet name="ODR woj. lubuskie" sheetId="24" r:id="rId26"/>
    <sheet name="ODR woj. łódzkie" sheetId="25" r:id="rId27"/>
    <sheet name="ODR woj. małopolskie" sheetId="26" r:id="rId28"/>
    <sheet name="ODR woj. mazowieckie" sheetId="27" r:id="rId29"/>
    <sheet name="ODR woj. opolskie" sheetId="28" r:id="rId30"/>
    <sheet name="ODR woj. podkarpackie" sheetId="29" r:id="rId31"/>
    <sheet name="ODR woj. podlaskie" sheetId="30" r:id="rId32"/>
    <sheet name="ODR woj. pomorskie" sheetId="31" r:id="rId33"/>
    <sheet name="ODR woj. ślaskie" sheetId="32" r:id="rId34"/>
    <sheet name="ODR woj. świętokrzyskie" sheetId="33" r:id="rId35"/>
    <sheet name="ODR woj. warmińsko-mazurskie" sheetId="34" r:id="rId36"/>
    <sheet name="ODR woj. wielkopolskie" sheetId="35" r:id="rId37"/>
    <sheet name="ODR woj. zachodniopomorskie" sheetId="36" r:id="rId3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1" i="19" l="1"/>
  <c r="F171" i="19"/>
  <c r="E171" i="19"/>
  <c r="D171" i="19"/>
  <c r="I169" i="19"/>
  <c r="I168" i="19"/>
  <c r="I167" i="19"/>
  <c r="I166" i="19" s="1"/>
  <c r="I171" i="19" s="1"/>
  <c r="H166" i="19"/>
  <c r="H171" i="19" s="1"/>
  <c r="G166" i="19"/>
  <c r="F166" i="19"/>
  <c r="E166" i="19"/>
  <c r="D166" i="19"/>
  <c r="C166" i="19"/>
  <c r="C171" i="19" s="1"/>
  <c r="G162" i="19"/>
  <c r="F162" i="19"/>
  <c r="E162" i="19"/>
  <c r="D162" i="19"/>
  <c r="L149" i="19"/>
  <c r="K149" i="19"/>
  <c r="I149" i="19"/>
  <c r="H149" i="19"/>
  <c r="F149" i="19"/>
  <c r="E149" i="19"/>
  <c r="D149" i="19"/>
  <c r="J148" i="19"/>
  <c r="J149" i="19" s="1"/>
  <c r="G148" i="19"/>
  <c r="G147" i="19"/>
  <c r="G146" i="19"/>
  <c r="G145" i="19"/>
  <c r="G144" i="19"/>
  <c r="G143" i="19"/>
  <c r="G142" i="19"/>
  <c r="O138" i="19"/>
  <c r="N138" i="19"/>
  <c r="M138" i="19"/>
  <c r="L138" i="19"/>
  <c r="K138" i="19"/>
  <c r="J138" i="19"/>
  <c r="I138" i="19"/>
  <c r="H138" i="19"/>
  <c r="F138" i="19"/>
  <c r="E138" i="19"/>
  <c r="I137" i="19"/>
  <c r="D137" i="19"/>
  <c r="D138" i="19" s="1"/>
  <c r="G136" i="19"/>
  <c r="G135" i="19"/>
  <c r="G134" i="19"/>
  <c r="G133" i="19"/>
  <c r="G132" i="19"/>
  <c r="G131" i="19"/>
  <c r="I125" i="19"/>
  <c r="H125" i="19"/>
  <c r="G125" i="19"/>
  <c r="F125" i="19"/>
  <c r="E125" i="19"/>
  <c r="D125" i="19"/>
  <c r="K124" i="19"/>
  <c r="J124" i="19"/>
  <c r="K123" i="19"/>
  <c r="J123" i="19"/>
  <c r="K122" i="19"/>
  <c r="J122" i="19"/>
  <c r="K121" i="19"/>
  <c r="J121" i="19"/>
  <c r="K120" i="19"/>
  <c r="J120" i="19"/>
  <c r="K119" i="19"/>
  <c r="J119" i="19"/>
  <c r="K118" i="19"/>
  <c r="J118" i="19"/>
  <c r="J115" i="19"/>
  <c r="I115" i="19"/>
  <c r="H115" i="19"/>
  <c r="F115" i="19"/>
  <c r="E115" i="19"/>
  <c r="D115" i="19"/>
  <c r="G114" i="19"/>
  <c r="G113" i="19"/>
  <c r="G112" i="19"/>
  <c r="G111" i="19"/>
  <c r="G110" i="19"/>
  <c r="G109" i="19"/>
  <c r="G108" i="19"/>
  <c r="F102" i="19"/>
  <c r="E102" i="19"/>
  <c r="D102" i="19"/>
  <c r="G101" i="19"/>
  <c r="G100" i="19"/>
  <c r="G99" i="19"/>
  <c r="G98" i="19"/>
  <c r="G97" i="19"/>
  <c r="G96" i="19"/>
  <c r="K92" i="19"/>
  <c r="J92" i="19"/>
  <c r="I92" i="19"/>
  <c r="H92" i="19"/>
  <c r="G92" i="19"/>
  <c r="F92" i="19"/>
  <c r="E92" i="19"/>
  <c r="D92" i="19"/>
  <c r="K81" i="19"/>
  <c r="J81" i="19"/>
  <c r="I81" i="19"/>
  <c r="H81" i="19"/>
  <c r="G81" i="19"/>
  <c r="F81" i="19"/>
  <c r="E81" i="19"/>
  <c r="D81" i="19"/>
  <c r="L70" i="19"/>
  <c r="K70" i="19"/>
  <c r="J70" i="19"/>
  <c r="I70" i="19"/>
  <c r="H70" i="19"/>
  <c r="G70" i="19"/>
  <c r="F70" i="19"/>
  <c r="E70" i="19"/>
  <c r="D70" i="19"/>
  <c r="K57" i="19"/>
  <c r="J57" i="19"/>
  <c r="I57" i="19"/>
  <c r="H57" i="19"/>
  <c r="G57" i="19"/>
  <c r="F57" i="19"/>
  <c r="E57" i="19"/>
  <c r="D57" i="19"/>
  <c r="K43" i="19"/>
  <c r="J43" i="19"/>
  <c r="I43" i="19"/>
  <c r="H43" i="19"/>
  <c r="G43" i="19"/>
  <c r="F43" i="19"/>
  <c r="E42" i="19"/>
  <c r="E43" i="19" s="1"/>
  <c r="D42" i="19"/>
  <c r="D43" i="19" s="1"/>
  <c r="G30" i="19"/>
  <c r="F30" i="19"/>
  <c r="D30" i="19"/>
  <c r="E29" i="19"/>
  <c r="E30" i="19" s="1"/>
  <c r="H28" i="19"/>
  <c r="H27" i="19"/>
  <c r="H26" i="19"/>
  <c r="H25" i="19"/>
  <c r="H24" i="19"/>
  <c r="H23" i="19"/>
  <c r="O19" i="19"/>
  <c r="N19" i="19"/>
  <c r="M19" i="19"/>
  <c r="L19" i="19"/>
  <c r="K19" i="19"/>
  <c r="J19" i="19"/>
  <c r="G19" i="19"/>
  <c r="F19" i="19"/>
  <c r="D19" i="19"/>
  <c r="I18" i="19"/>
  <c r="I19" i="19" s="1"/>
  <c r="E18" i="19"/>
  <c r="E19" i="19" s="1"/>
  <c r="H17" i="19"/>
  <c r="H16" i="19"/>
  <c r="H15" i="19"/>
  <c r="H14" i="19"/>
  <c r="H13" i="19"/>
  <c r="H12" i="19"/>
  <c r="J125" i="19" l="1"/>
  <c r="K125" i="19"/>
  <c r="H29" i="19"/>
  <c r="H30" i="19"/>
  <c r="H19" i="19"/>
  <c r="G115" i="19"/>
  <c r="G102" i="19"/>
  <c r="G149" i="19"/>
  <c r="H18" i="19"/>
  <c r="G137" i="19"/>
  <c r="G138" i="19" s="1"/>
  <c r="C171" i="37" l="1"/>
  <c r="I166" i="37"/>
  <c r="I171" i="37" s="1"/>
  <c r="H166" i="37"/>
  <c r="H171" i="37" s="1"/>
  <c r="G166" i="37"/>
  <c r="G171" i="37" s="1"/>
  <c r="F166" i="37"/>
  <c r="F171" i="37" s="1"/>
  <c r="E166" i="37"/>
  <c r="E171" i="37" s="1"/>
  <c r="D166" i="37"/>
  <c r="D171" i="37" s="1"/>
  <c r="C166" i="37"/>
  <c r="G162" i="37"/>
  <c r="F162" i="37"/>
  <c r="E162" i="37"/>
  <c r="D162" i="37"/>
  <c r="L149" i="37"/>
  <c r="K149" i="37"/>
  <c r="J149" i="37"/>
  <c r="I149" i="37"/>
  <c r="H149" i="37"/>
  <c r="F149" i="37"/>
  <c r="E149" i="37"/>
  <c r="D149" i="37"/>
  <c r="G148" i="37"/>
  <c r="G147" i="37"/>
  <c r="G146" i="37"/>
  <c r="G145" i="37"/>
  <c r="G144" i="37"/>
  <c r="G143" i="37"/>
  <c r="G142" i="37"/>
  <c r="O138" i="37"/>
  <c r="N138" i="37"/>
  <c r="M138" i="37"/>
  <c r="L138" i="37"/>
  <c r="K138" i="37"/>
  <c r="J138" i="37"/>
  <c r="I138" i="37"/>
  <c r="H138" i="37"/>
  <c r="F138" i="37"/>
  <c r="E138" i="37"/>
  <c r="D138" i="37"/>
  <c r="G137" i="37"/>
  <c r="G136" i="37"/>
  <c r="G135" i="37"/>
  <c r="G134" i="37"/>
  <c r="G133" i="37"/>
  <c r="G132" i="37"/>
  <c r="G131" i="37"/>
  <c r="G138" i="37" s="1"/>
  <c r="I125" i="37"/>
  <c r="H125" i="37"/>
  <c r="G125" i="37"/>
  <c r="F125" i="37"/>
  <c r="E125" i="37"/>
  <c r="D125" i="37"/>
  <c r="K124" i="37"/>
  <c r="J124" i="37"/>
  <c r="K123" i="37"/>
  <c r="J123" i="37"/>
  <c r="K122" i="37"/>
  <c r="J122" i="37"/>
  <c r="K121" i="37"/>
  <c r="J121" i="37"/>
  <c r="K120" i="37"/>
  <c r="J120" i="37"/>
  <c r="K119" i="37"/>
  <c r="J119" i="37"/>
  <c r="K118" i="37"/>
  <c r="J118" i="37"/>
  <c r="J115" i="37"/>
  <c r="I115" i="37"/>
  <c r="H115" i="37"/>
  <c r="F115" i="37"/>
  <c r="E115" i="37"/>
  <c r="D115" i="37"/>
  <c r="G114" i="37"/>
  <c r="G113" i="37"/>
  <c r="G112" i="37"/>
  <c r="G111" i="37"/>
  <c r="G110" i="37"/>
  <c r="G109" i="37"/>
  <c r="G115" i="37" s="1"/>
  <c r="G108" i="37"/>
  <c r="F102" i="37"/>
  <c r="E102" i="37"/>
  <c r="D102" i="37"/>
  <c r="G101" i="37"/>
  <c r="G100" i="37"/>
  <c r="G99" i="37"/>
  <c r="G98" i="37"/>
  <c r="G97" i="37"/>
  <c r="G96" i="37"/>
  <c r="G102" i="37" s="1"/>
  <c r="K92" i="37"/>
  <c r="J92" i="37"/>
  <c r="I92" i="37"/>
  <c r="H92" i="37"/>
  <c r="G92" i="37"/>
  <c r="F92" i="37"/>
  <c r="E92" i="37"/>
  <c r="D92" i="37"/>
  <c r="K81" i="37"/>
  <c r="J81" i="37"/>
  <c r="I81" i="37"/>
  <c r="H81" i="37"/>
  <c r="G81" i="37"/>
  <c r="F81" i="37"/>
  <c r="E81" i="37"/>
  <c r="D81" i="37"/>
  <c r="L70" i="37"/>
  <c r="K70" i="37"/>
  <c r="J70" i="37"/>
  <c r="I70" i="37"/>
  <c r="H70" i="37"/>
  <c r="G70" i="37"/>
  <c r="F70" i="37"/>
  <c r="E70" i="37"/>
  <c r="D70" i="37"/>
  <c r="K57" i="37"/>
  <c r="J57" i="37"/>
  <c r="I57" i="37"/>
  <c r="H57" i="37"/>
  <c r="G57" i="37"/>
  <c r="F57" i="37"/>
  <c r="E57" i="37"/>
  <c r="D57" i="37"/>
  <c r="K43" i="37"/>
  <c r="J43" i="37"/>
  <c r="I43" i="37"/>
  <c r="H43" i="37"/>
  <c r="G43" i="37"/>
  <c r="F43" i="37"/>
  <c r="E43" i="37"/>
  <c r="D43" i="37"/>
  <c r="G30" i="37"/>
  <c r="F30" i="37"/>
  <c r="E30" i="37"/>
  <c r="D30" i="37"/>
  <c r="H30" i="37" s="1"/>
  <c r="H29" i="37"/>
  <c r="H28" i="37"/>
  <c r="H27" i="37"/>
  <c r="H26" i="37"/>
  <c r="H25" i="37"/>
  <c r="H24" i="37"/>
  <c r="H23" i="37"/>
  <c r="O19" i="37"/>
  <c r="M19" i="37"/>
  <c r="L19" i="37"/>
  <c r="J19" i="37"/>
  <c r="G19" i="37"/>
  <c r="F19" i="37"/>
  <c r="D19" i="37"/>
  <c r="H18" i="37"/>
  <c r="H17" i="37"/>
  <c r="H16" i="37"/>
  <c r="H15" i="37"/>
  <c r="H14" i="37"/>
  <c r="H13" i="37"/>
  <c r="H12" i="37"/>
  <c r="G149" i="37" l="1"/>
  <c r="J125" i="37"/>
  <c r="K125" i="37"/>
  <c r="G171" i="18"/>
  <c r="C171" i="18"/>
  <c r="I166" i="18"/>
  <c r="I171" i="18" s="1"/>
  <c r="H166" i="18"/>
  <c r="H171" i="18" s="1"/>
  <c r="G166" i="18"/>
  <c r="F166" i="18"/>
  <c r="F171" i="18" s="1"/>
  <c r="E166" i="18"/>
  <c r="E171" i="18" s="1"/>
  <c r="D166" i="18"/>
  <c r="D171" i="18" s="1"/>
  <c r="C166" i="18"/>
  <c r="G162" i="18"/>
  <c r="F162" i="18"/>
  <c r="E162" i="18"/>
  <c r="D162" i="18"/>
  <c r="L149" i="18"/>
  <c r="K149" i="18"/>
  <c r="I149" i="18"/>
  <c r="H149" i="18"/>
  <c r="F149" i="18"/>
  <c r="E149" i="18"/>
  <c r="D149" i="18"/>
  <c r="J149" i="18"/>
  <c r="G148" i="18"/>
  <c r="G147" i="18"/>
  <c r="G146" i="18"/>
  <c r="G145" i="18"/>
  <c r="G144" i="18"/>
  <c r="G143" i="18"/>
  <c r="G142" i="18"/>
  <c r="O138" i="18"/>
  <c r="N138" i="18"/>
  <c r="M138" i="18"/>
  <c r="L138" i="18"/>
  <c r="K138" i="18"/>
  <c r="J138" i="18"/>
  <c r="H138" i="18"/>
  <c r="F138" i="18"/>
  <c r="E138" i="18"/>
  <c r="I138" i="18"/>
  <c r="G137" i="18"/>
  <c r="G136" i="18"/>
  <c r="G135" i="18"/>
  <c r="G134" i="18"/>
  <c r="G133" i="18"/>
  <c r="G132" i="18"/>
  <c r="G131" i="18"/>
  <c r="I125" i="18"/>
  <c r="H125" i="18"/>
  <c r="G125" i="18"/>
  <c r="F125" i="18"/>
  <c r="E125" i="18"/>
  <c r="D125" i="18"/>
  <c r="K124" i="18"/>
  <c r="J124" i="18"/>
  <c r="K123" i="18"/>
  <c r="J123" i="18"/>
  <c r="K122" i="18"/>
  <c r="J122" i="18"/>
  <c r="K121" i="18"/>
  <c r="J121" i="18"/>
  <c r="K120" i="18"/>
  <c r="K125" i="18" s="1"/>
  <c r="J120" i="18"/>
  <c r="K119" i="18"/>
  <c r="J119" i="18"/>
  <c r="K118" i="18"/>
  <c r="J118" i="18"/>
  <c r="J115" i="18"/>
  <c r="I115" i="18"/>
  <c r="H115" i="18"/>
  <c r="F115" i="18"/>
  <c r="E115" i="18"/>
  <c r="D115" i="18"/>
  <c r="G114" i="18"/>
  <c r="G113" i="18"/>
  <c r="G112" i="18"/>
  <c r="G111" i="18"/>
  <c r="G110" i="18"/>
  <c r="G109" i="18"/>
  <c r="G108" i="18"/>
  <c r="F102" i="18"/>
  <c r="E102" i="18"/>
  <c r="D102" i="18"/>
  <c r="G101" i="18"/>
  <c r="G100" i="18"/>
  <c r="G99" i="18"/>
  <c r="G98" i="18"/>
  <c r="G102" i="18" s="1"/>
  <c r="G97" i="18"/>
  <c r="G96" i="18"/>
  <c r="K92" i="18"/>
  <c r="J92" i="18"/>
  <c r="I92" i="18"/>
  <c r="H92" i="18"/>
  <c r="G92" i="18"/>
  <c r="F92" i="18"/>
  <c r="E92" i="18"/>
  <c r="D92" i="18"/>
  <c r="K81" i="18"/>
  <c r="J81" i="18"/>
  <c r="I81" i="18"/>
  <c r="H81" i="18"/>
  <c r="G81" i="18"/>
  <c r="F81" i="18"/>
  <c r="E81" i="18"/>
  <c r="D81" i="18"/>
  <c r="L70" i="18"/>
  <c r="K70" i="18"/>
  <c r="J70" i="18"/>
  <c r="I70" i="18"/>
  <c r="H70" i="18"/>
  <c r="G70" i="18"/>
  <c r="F70" i="18"/>
  <c r="E70" i="18"/>
  <c r="D70" i="18"/>
  <c r="K57" i="18"/>
  <c r="J57" i="18"/>
  <c r="I57" i="18"/>
  <c r="H57" i="18"/>
  <c r="G57" i="18"/>
  <c r="F57" i="18"/>
  <c r="E57" i="18"/>
  <c r="D57" i="18"/>
  <c r="K43" i="18"/>
  <c r="J43" i="18"/>
  <c r="I43" i="18"/>
  <c r="H43" i="18"/>
  <c r="G43" i="18"/>
  <c r="F43" i="18"/>
  <c r="E43" i="18"/>
  <c r="D43" i="18"/>
  <c r="G30" i="18"/>
  <c r="F30" i="18"/>
  <c r="D30" i="18"/>
  <c r="E30" i="18"/>
  <c r="H28" i="18"/>
  <c r="H27" i="18"/>
  <c r="H26" i="18"/>
  <c r="H25" i="18"/>
  <c r="H24" i="18"/>
  <c r="H23" i="18"/>
  <c r="O19" i="18"/>
  <c r="N19" i="18"/>
  <c r="M19" i="18"/>
  <c r="L19" i="18"/>
  <c r="K19" i="18"/>
  <c r="J19" i="18"/>
  <c r="G19" i="18"/>
  <c r="F19" i="18"/>
  <c r="E19" i="18"/>
  <c r="D19" i="18"/>
  <c r="I19" i="18"/>
  <c r="H18" i="18"/>
  <c r="H17" i="18"/>
  <c r="H16" i="18"/>
  <c r="H15" i="18"/>
  <c r="H14" i="18"/>
  <c r="H13" i="18"/>
  <c r="H12" i="18"/>
  <c r="G149" i="18" l="1"/>
  <c r="H30" i="18"/>
  <c r="D138" i="18"/>
  <c r="G138" i="18"/>
  <c r="H19" i="18"/>
  <c r="J125" i="18"/>
  <c r="G115" i="18"/>
  <c r="H29" i="18"/>
  <c r="G19" i="36" l="1"/>
  <c r="G19" i="29"/>
  <c r="G19" i="23"/>
  <c r="G19" i="16"/>
  <c r="G19" i="15"/>
  <c r="G19" i="7"/>
  <c r="G19" i="6"/>
  <c r="G19" i="2"/>
  <c r="I169" i="38"/>
  <c r="G161" i="38"/>
  <c r="F161" i="38"/>
  <c r="F162" i="38" s="1"/>
  <c r="E161" i="38"/>
  <c r="E162" i="38" s="1"/>
  <c r="D161" i="38"/>
  <c r="D162" i="38" s="1"/>
  <c r="H148" i="38"/>
  <c r="H149" i="38" s="1"/>
  <c r="O137" i="38"/>
  <c r="M137" i="38"/>
  <c r="M138" i="38" s="1"/>
  <c r="L137" i="38"/>
  <c r="K137" i="38"/>
  <c r="I124" i="38"/>
  <c r="I125" i="38" s="1"/>
  <c r="H124" i="38"/>
  <c r="H125" i="38" s="1"/>
  <c r="G124" i="38"/>
  <c r="G125" i="38" s="1"/>
  <c r="F124" i="38"/>
  <c r="F125" i="38" s="1"/>
  <c r="E124" i="38"/>
  <c r="E125" i="38" s="1"/>
  <c r="D124" i="38"/>
  <c r="J114" i="38"/>
  <c r="J115" i="38" s="1"/>
  <c r="I114" i="38"/>
  <c r="I115" i="38" s="1"/>
  <c r="H114" i="38"/>
  <c r="H115" i="38" s="1"/>
  <c r="F114" i="38"/>
  <c r="F115" i="38" s="1"/>
  <c r="E114" i="38"/>
  <c r="E115" i="38" s="1"/>
  <c r="D114" i="38"/>
  <c r="F101" i="38"/>
  <c r="F102" i="38" s="1"/>
  <c r="E101" i="38"/>
  <c r="E102" i="38" s="1"/>
  <c r="D101" i="38"/>
  <c r="K91" i="38"/>
  <c r="K92" i="38" s="1"/>
  <c r="J91" i="38"/>
  <c r="J92" i="38" s="1"/>
  <c r="I91" i="38"/>
  <c r="I92" i="38" s="1"/>
  <c r="H91" i="38"/>
  <c r="G91" i="38"/>
  <c r="F91" i="38"/>
  <c r="F92" i="38" s="1"/>
  <c r="E91" i="38"/>
  <c r="E92" i="38" s="1"/>
  <c r="D91" i="38"/>
  <c r="D92" i="38" s="1"/>
  <c r="K80" i="38"/>
  <c r="K81" i="38" s="1"/>
  <c r="J80" i="38"/>
  <c r="J81" i="38" s="1"/>
  <c r="I80" i="38"/>
  <c r="H80" i="38"/>
  <c r="G80" i="38"/>
  <c r="G81" i="38" s="1"/>
  <c r="F80" i="38"/>
  <c r="E80" i="38"/>
  <c r="D80" i="38"/>
  <c r="D81" i="38" s="1"/>
  <c r="L69" i="38"/>
  <c r="K69" i="38"/>
  <c r="K70" i="38" s="1"/>
  <c r="J69" i="38"/>
  <c r="J70" i="38" s="1"/>
  <c r="I69" i="38"/>
  <c r="I70" i="38" s="1"/>
  <c r="H69" i="38"/>
  <c r="H70" i="38" s="1"/>
  <c r="G69" i="38"/>
  <c r="G70" i="38" s="1"/>
  <c r="F69" i="38"/>
  <c r="E69" i="38"/>
  <c r="E70" i="38" s="1"/>
  <c r="D69" i="38"/>
  <c r="D70" i="38" s="1"/>
  <c r="K56" i="38"/>
  <c r="J56" i="38"/>
  <c r="J57" i="38" s="1"/>
  <c r="I56" i="38"/>
  <c r="I57" i="38" s="1"/>
  <c r="H56" i="38"/>
  <c r="H57" i="38" s="1"/>
  <c r="G56" i="38"/>
  <c r="G57" i="38" s="1"/>
  <c r="F56" i="38"/>
  <c r="F57" i="38" s="1"/>
  <c r="E56" i="38"/>
  <c r="E57" i="38" s="1"/>
  <c r="J42" i="38"/>
  <c r="J43" i="38" s="1"/>
  <c r="I42" i="38"/>
  <c r="H42" i="38"/>
  <c r="H43" i="38" s="1"/>
  <c r="G42" i="38"/>
  <c r="F42" i="38"/>
  <c r="F43" i="38" s="1"/>
  <c r="E42" i="38"/>
  <c r="E43" i="38" s="1"/>
  <c r="F29" i="38"/>
  <c r="F30" i="38" s="1"/>
  <c r="E29" i="38"/>
  <c r="E30" i="38" s="1"/>
  <c r="M18" i="38"/>
  <c r="L18" i="38"/>
  <c r="L19" i="38" s="1"/>
  <c r="G18" i="38"/>
  <c r="G19" i="38" s="1"/>
  <c r="F18" i="38"/>
  <c r="F19" i="38" s="1"/>
  <c r="E18" i="38"/>
  <c r="E19" i="38" s="1"/>
  <c r="G171" i="38"/>
  <c r="H166" i="38"/>
  <c r="H171" i="38" s="1"/>
  <c r="G166" i="38"/>
  <c r="F166" i="38"/>
  <c r="F171" i="38" s="1"/>
  <c r="E166" i="38"/>
  <c r="E171" i="38" s="1"/>
  <c r="D166" i="38"/>
  <c r="D171" i="38" s="1"/>
  <c r="C166" i="38"/>
  <c r="C171" i="38" s="1"/>
  <c r="G162" i="38"/>
  <c r="G147" i="38"/>
  <c r="G146" i="38"/>
  <c r="G145" i="38"/>
  <c r="G144" i="38"/>
  <c r="G143" i="38"/>
  <c r="G142" i="38"/>
  <c r="O138" i="38"/>
  <c r="L138" i="38"/>
  <c r="K138" i="38"/>
  <c r="G135" i="38"/>
  <c r="G134" i="38"/>
  <c r="G133" i="38"/>
  <c r="G132" i="38"/>
  <c r="G131" i="38"/>
  <c r="K123" i="38"/>
  <c r="D125" i="38"/>
  <c r="K122" i="38"/>
  <c r="J122" i="38"/>
  <c r="K121" i="38"/>
  <c r="J121" i="38"/>
  <c r="K120" i="38"/>
  <c r="J120" i="38"/>
  <c r="K119" i="38"/>
  <c r="J119" i="38"/>
  <c r="K118" i="38"/>
  <c r="J118" i="38"/>
  <c r="G112" i="38"/>
  <c r="G111" i="38"/>
  <c r="G110" i="38"/>
  <c r="G109" i="38"/>
  <c r="G108" i="38"/>
  <c r="G99" i="38"/>
  <c r="G98" i="38"/>
  <c r="G97" i="38"/>
  <c r="G96" i="38"/>
  <c r="H92" i="38"/>
  <c r="G92" i="38"/>
  <c r="I81" i="38"/>
  <c r="H81" i="38"/>
  <c r="F81" i="38"/>
  <c r="E81" i="38"/>
  <c r="F70" i="38"/>
  <c r="L70" i="38"/>
  <c r="K57" i="38"/>
  <c r="I43" i="38"/>
  <c r="G43" i="38"/>
  <c r="H28" i="38"/>
  <c r="H27" i="38"/>
  <c r="H26" i="38"/>
  <c r="H25" i="38"/>
  <c r="H24" i="38"/>
  <c r="H23" i="38"/>
  <c r="M19" i="38"/>
  <c r="H16" i="38"/>
  <c r="H15" i="38"/>
  <c r="H14" i="38"/>
  <c r="H13" i="38"/>
  <c r="H12" i="38"/>
  <c r="K81" i="25"/>
  <c r="J81" i="25"/>
  <c r="I81" i="25"/>
  <c r="H81" i="25"/>
  <c r="F81" i="25"/>
  <c r="E81" i="25"/>
  <c r="G81" i="25"/>
  <c r="F171" i="20"/>
  <c r="C171" i="20"/>
  <c r="I168" i="20"/>
  <c r="I166" i="20" s="1"/>
  <c r="I171" i="20" s="1"/>
  <c r="H166" i="20"/>
  <c r="H171" i="20" s="1"/>
  <c r="G166" i="20"/>
  <c r="G171" i="20" s="1"/>
  <c r="F166" i="20"/>
  <c r="E166" i="20"/>
  <c r="E171" i="20" s="1"/>
  <c r="D166" i="20"/>
  <c r="D171" i="20" s="1"/>
  <c r="C166" i="20"/>
  <c r="G162" i="20"/>
  <c r="F162" i="20"/>
  <c r="E162" i="20"/>
  <c r="D162" i="20"/>
  <c r="L149" i="20"/>
  <c r="K149" i="20"/>
  <c r="J149" i="20"/>
  <c r="I149" i="20"/>
  <c r="H149" i="20"/>
  <c r="F149" i="20"/>
  <c r="E149" i="20"/>
  <c r="K148" i="20"/>
  <c r="D148" i="20"/>
  <c r="G148" i="20" s="1"/>
  <c r="G147" i="20"/>
  <c r="G146" i="20"/>
  <c r="G145" i="20"/>
  <c r="G144" i="20"/>
  <c r="G143" i="20"/>
  <c r="G142" i="20"/>
  <c r="O138" i="20"/>
  <c r="N138" i="20"/>
  <c r="M138" i="20"/>
  <c r="L138" i="20"/>
  <c r="K138" i="20"/>
  <c r="J138" i="20"/>
  <c r="I138" i="20"/>
  <c r="H138" i="20"/>
  <c r="G138" i="20"/>
  <c r="F138" i="20"/>
  <c r="E138" i="20"/>
  <c r="D138" i="20"/>
  <c r="G137" i="20"/>
  <c r="G136" i="20"/>
  <c r="G135" i="20"/>
  <c r="G134" i="20"/>
  <c r="G133" i="20"/>
  <c r="G132" i="20"/>
  <c r="G131" i="20"/>
  <c r="I125" i="20"/>
  <c r="H125" i="20"/>
  <c r="G125" i="20"/>
  <c r="F125" i="20"/>
  <c r="E125" i="20"/>
  <c r="D125" i="20"/>
  <c r="K124" i="20"/>
  <c r="J124" i="20"/>
  <c r="K123" i="20"/>
  <c r="J123" i="20"/>
  <c r="K122" i="20"/>
  <c r="J122" i="20"/>
  <c r="K121" i="20"/>
  <c r="J121" i="20"/>
  <c r="K120" i="20"/>
  <c r="J120" i="20"/>
  <c r="K119" i="20"/>
  <c r="J119" i="20"/>
  <c r="K118" i="20"/>
  <c r="J118" i="20"/>
  <c r="J115" i="20"/>
  <c r="I115" i="20"/>
  <c r="H115" i="20"/>
  <c r="F115" i="20"/>
  <c r="E115" i="20"/>
  <c r="D115" i="20"/>
  <c r="G114" i="20"/>
  <c r="G113" i="20"/>
  <c r="G115" i="20" s="1"/>
  <c r="G112" i="20"/>
  <c r="G111" i="20"/>
  <c r="G110" i="20"/>
  <c r="G109" i="20"/>
  <c r="G108" i="20"/>
  <c r="E102" i="20"/>
  <c r="D102" i="20"/>
  <c r="G101" i="20"/>
  <c r="F101" i="20"/>
  <c r="F102" i="20" s="1"/>
  <c r="G100" i="20"/>
  <c r="G99" i="20"/>
  <c r="G98" i="20"/>
  <c r="G97" i="20"/>
  <c r="G96" i="20"/>
  <c r="K92" i="20"/>
  <c r="J92" i="20"/>
  <c r="I92" i="20"/>
  <c r="H92" i="20"/>
  <c r="G92" i="20"/>
  <c r="F92" i="20"/>
  <c r="E92" i="20"/>
  <c r="D92" i="20"/>
  <c r="K81" i="20"/>
  <c r="J81" i="20"/>
  <c r="I81" i="20"/>
  <c r="H81" i="20"/>
  <c r="G81" i="20"/>
  <c r="F81" i="20"/>
  <c r="E81" i="20"/>
  <c r="D81" i="20"/>
  <c r="L70" i="20"/>
  <c r="K70" i="20"/>
  <c r="J70" i="20"/>
  <c r="I70" i="20"/>
  <c r="H70" i="20"/>
  <c r="G70" i="20"/>
  <c r="F70" i="20"/>
  <c r="E70" i="20"/>
  <c r="D70" i="20"/>
  <c r="K57" i="20"/>
  <c r="J57" i="20"/>
  <c r="I57" i="20"/>
  <c r="H57" i="20"/>
  <c r="G57" i="20"/>
  <c r="F57" i="20"/>
  <c r="E57" i="20"/>
  <c r="D57" i="20"/>
  <c r="K43" i="20"/>
  <c r="J43" i="20"/>
  <c r="I43" i="20"/>
  <c r="H43" i="20"/>
  <c r="G43" i="20"/>
  <c r="F43" i="20"/>
  <c r="E43" i="20"/>
  <c r="D43" i="20"/>
  <c r="G30" i="20"/>
  <c r="F30" i="20"/>
  <c r="E30" i="20"/>
  <c r="H30" i="20" s="1"/>
  <c r="D30" i="20"/>
  <c r="H29" i="20"/>
  <c r="H28" i="20"/>
  <c r="H27" i="20"/>
  <c r="H26" i="20"/>
  <c r="H25" i="20"/>
  <c r="H24" i="20"/>
  <c r="H23" i="20"/>
  <c r="O19" i="20"/>
  <c r="N19" i="20"/>
  <c r="M19" i="20"/>
  <c r="L19" i="20"/>
  <c r="K19" i="20"/>
  <c r="J19" i="20"/>
  <c r="I19" i="20"/>
  <c r="F19" i="20"/>
  <c r="E19" i="20"/>
  <c r="D19" i="20"/>
  <c r="H18" i="20"/>
  <c r="H17" i="20"/>
  <c r="H16" i="20"/>
  <c r="H15" i="20"/>
  <c r="H14" i="20"/>
  <c r="H13" i="20"/>
  <c r="H12" i="20"/>
  <c r="H19" i="20" l="1"/>
  <c r="D149" i="20"/>
  <c r="G102" i="20"/>
  <c r="K125" i="20"/>
  <c r="J125" i="20"/>
  <c r="G101" i="38"/>
  <c r="G114" i="38"/>
  <c r="J124" i="38"/>
  <c r="K124" i="38"/>
  <c r="K125" i="38" s="1"/>
  <c r="D115" i="38"/>
  <c r="D102" i="38"/>
  <c r="G100" i="38"/>
  <c r="G102" i="38" s="1"/>
  <c r="G113" i="38"/>
  <c r="G115" i="38" s="1"/>
  <c r="G136" i="38"/>
  <c r="J123" i="38"/>
  <c r="H17" i="38"/>
  <c r="G149" i="20"/>
  <c r="J125" i="38" l="1"/>
  <c r="H171" i="36"/>
  <c r="E171" i="36"/>
  <c r="I166" i="36"/>
  <c r="I171" i="36" s="1"/>
  <c r="H166" i="36"/>
  <c r="G166" i="36"/>
  <c r="G171" i="36" s="1"/>
  <c r="F166" i="36"/>
  <c r="F171" i="36" s="1"/>
  <c r="E166" i="36"/>
  <c r="D166" i="36"/>
  <c r="D171" i="36" s="1"/>
  <c r="C166" i="36"/>
  <c r="C171" i="36" s="1"/>
  <c r="G162" i="36"/>
  <c r="F162" i="36"/>
  <c r="E162" i="36"/>
  <c r="D162" i="36"/>
  <c r="L149" i="36"/>
  <c r="K149" i="36"/>
  <c r="J149" i="36"/>
  <c r="I149" i="36"/>
  <c r="H149" i="36"/>
  <c r="F149" i="36"/>
  <c r="E149" i="36"/>
  <c r="D149" i="36"/>
  <c r="G148" i="36"/>
  <c r="G147" i="36"/>
  <c r="G146" i="36"/>
  <c r="G145" i="36"/>
  <c r="G144" i="36"/>
  <c r="G143" i="36"/>
  <c r="G142" i="36"/>
  <c r="O138" i="36"/>
  <c r="N138" i="36"/>
  <c r="M138" i="36"/>
  <c r="L138" i="36"/>
  <c r="K138" i="36"/>
  <c r="J138" i="36"/>
  <c r="I138" i="36"/>
  <c r="H138" i="36"/>
  <c r="F138" i="36"/>
  <c r="E138" i="36"/>
  <c r="D138" i="36"/>
  <c r="G137" i="36"/>
  <c r="G135" i="36"/>
  <c r="G134" i="36"/>
  <c r="G133" i="36"/>
  <c r="G132" i="36"/>
  <c r="G131" i="36"/>
  <c r="I125" i="36"/>
  <c r="H125" i="36"/>
  <c r="G125" i="36"/>
  <c r="F125" i="36"/>
  <c r="E125" i="36"/>
  <c r="D125" i="36"/>
  <c r="K124" i="36"/>
  <c r="J124" i="36"/>
  <c r="K123" i="36"/>
  <c r="J123" i="36"/>
  <c r="K122" i="36"/>
  <c r="J122" i="36"/>
  <c r="K121" i="36"/>
  <c r="J121" i="36"/>
  <c r="K120" i="36"/>
  <c r="J120" i="36"/>
  <c r="K119" i="36"/>
  <c r="K125" i="36" s="1"/>
  <c r="J119" i="36"/>
  <c r="K118" i="36"/>
  <c r="J118" i="36"/>
  <c r="J115" i="36"/>
  <c r="I115" i="36"/>
  <c r="H115" i="36"/>
  <c r="F115" i="36"/>
  <c r="E115" i="36"/>
  <c r="D115" i="36"/>
  <c r="G114" i="36"/>
  <c r="G113" i="36"/>
  <c r="G112" i="36"/>
  <c r="G111" i="36"/>
  <c r="G110" i="36"/>
  <c r="G109" i="36"/>
  <c r="G108" i="36"/>
  <c r="F102" i="36"/>
  <c r="E102" i="36"/>
  <c r="D102" i="36"/>
  <c r="G101" i="36"/>
  <c r="G100" i="36"/>
  <c r="G99" i="36"/>
  <c r="G98" i="36"/>
  <c r="G97" i="36"/>
  <c r="G96" i="36"/>
  <c r="G102" i="36" s="1"/>
  <c r="K92" i="36"/>
  <c r="J92" i="36"/>
  <c r="I92" i="36"/>
  <c r="H92" i="36"/>
  <c r="G92" i="36"/>
  <c r="F92" i="36"/>
  <c r="E92" i="36"/>
  <c r="D92" i="36"/>
  <c r="K81" i="36"/>
  <c r="J81" i="36"/>
  <c r="I81" i="36"/>
  <c r="H81" i="36"/>
  <c r="G81" i="36"/>
  <c r="F81" i="36"/>
  <c r="E81" i="36"/>
  <c r="D81" i="36"/>
  <c r="L70" i="36"/>
  <c r="K70" i="36"/>
  <c r="J70" i="36"/>
  <c r="I70" i="36"/>
  <c r="H70" i="36"/>
  <c r="G70" i="36"/>
  <c r="F70" i="36"/>
  <c r="E70" i="36"/>
  <c r="D70" i="36"/>
  <c r="K57" i="36"/>
  <c r="J57" i="36"/>
  <c r="I57" i="36"/>
  <c r="H57" i="36"/>
  <c r="G57" i="36"/>
  <c r="F57" i="36"/>
  <c r="E57" i="36"/>
  <c r="D57" i="36"/>
  <c r="K43" i="36"/>
  <c r="J43" i="36"/>
  <c r="I43" i="36"/>
  <c r="H43" i="36"/>
  <c r="G43" i="36"/>
  <c r="F43" i="36"/>
  <c r="E43" i="36"/>
  <c r="D43" i="36"/>
  <c r="G30" i="36"/>
  <c r="F30" i="36"/>
  <c r="E30" i="36"/>
  <c r="D30" i="36"/>
  <c r="H30" i="36" s="1"/>
  <c r="H29" i="36"/>
  <c r="H28" i="36"/>
  <c r="H27" i="36"/>
  <c r="H26" i="36"/>
  <c r="H25" i="36"/>
  <c r="H24" i="36"/>
  <c r="H23" i="36"/>
  <c r="O19" i="36"/>
  <c r="N19" i="36"/>
  <c r="M19" i="36"/>
  <c r="L19" i="36"/>
  <c r="K19" i="36"/>
  <c r="J19" i="36"/>
  <c r="I19" i="36"/>
  <c r="F19" i="36"/>
  <c r="E19" i="36"/>
  <c r="D19" i="36"/>
  <c r="H17" i="36"/>
  <c r="H16" i="36"/>
  <c r="H15" i="36"/>
  <c r="H14" i="36"/>
  <c r="H13" i="36"/>
  <c r="H12" i="36"/>
  <c r="G138" i="36" l="1"/>
  <c r="G115" i="36"/>
  <c r="H19" i="36"/>
  <c r="J125" i="36"/>
  <c r="G149" i="36"/>
  <c r="I166" i="35"/>
  <c r="I171" i="35" s="1"/>
  <c r="H166" i="35"/>
  <c r="H171" i="35" s="1"/>
  <c r="G166" i="35"/>
  <c r="G171" i="35" s="1"/>
  <c r="F166" i="35"/>
  <c r="F171" i="35" s="1"/>
  <c r="E166" i="35"/>
  <c r="E171" i="35" s="1"/>
  <c r="D166" i="35"/>
  <c r="D171" i="35" s="1"/>
  <c r="C166" i="35"/>
  <c r="C171" i="35" s="1"/>
  <c r="G162" i="35"/>
  <c r="F162" i="35"/>
  <c r="E162" i="35"/>
  <c r="D162" i="35"/>
  <c r="L149" i="35"/>
  <c r="K149" i="35"/>
  <c r="J149" i="35"/>
  <c r="I149" i="35"/>
  <c r="H149" i="35"/>
  <c r="F149" i="35"/>
  <c r="E149" i="35"/>
  <c r="D149" i="35"/>
  <c r="G148" i="35"/>
  <c r="G147" i="35"/>
  <c r="G146" i="35"/>
  <c r="G145" i="35"/>
  <c r="G144" i="35"/>
  <c r="G143" i="35"/>
  <c r="G142" i="35"/>
  <c r="G149" i="35" s="1"/>
  <c r="O138" i="35"/>
  <c r="N138" i="35"/>
  <c r="M138" i="35"/>
  <c r="L138" i="35"/>
  <c r="K138" i="35"/>
  <c r="J138" i="35"/>
  <c r="I138" i="35"/>
  <c r="H138" i="35"/>
  <c r="F138" i="35"/>
  <c r="E138" i="35"/>
  <c r="D138" i="35"/>
  <c r="G137" i="35"/>
  <c r="G136" i="35"/>
  <c r="G135" i="35"/>
  <c r="G134" i="35"/>
  <c r="G133" i="35"/>
  <c r="G132" i="35"/>
  <c r="G131" i="35"/>
  <c r="I125" i="35"/>
  <c r="H125" i="35"/>
  <c r="G125" i="35"/>
  <c r="F125" i="35"/>
  <c r="E125" i="35"/>
  <c r="D125" i="35"/>
  <c r="K124" i="35"/>
  <c r="J124" i="35"/>
  <c r="K123" i="35"/>
  <c r="J123" i="35"/>
  <c r="K122" i="35"/>
  <c r="J122" i="35"/>
  <c r="K121" i="35"/>
  <c r="J121" i="35"/>
  <c r="K120" i="35"/>
  <c r="J120" i="35"/>
  <c r="K119" i="35"/>
  <c r="J119" i="35"/>
  <c r="K118" i="35"/>
  <c r="J118" i="35"/>
  <c r="J115" i="35"/>
  <c r="I115" i="35"/>
  <c r="H115" i="35"/>
  <c r="F115" i="35"/>
  <c r="E115" i="35"/>
  <c r="D115" i="35"/>
  <c r="G114" i="35"/>
  <c r="G113" i="35"/>
  <c r="G112" i="35"/>
  <c r="G111" i="35"/>
  <c r="G110" i="35"/>
  <c r="G109" i="35"/>
  <c r="G108" i="35"/>
  <c r="G115" i="35" s="1"/>
  <c r="F102" i="35"/>
  <c r="E102" i="35"/>
  <c r="D102" i="35"/>
  <c r="G101" i="35"/>
  <c r="G100" i="35"/>
  <c r="G99" i="35"/>
  <c r="G98" i="35"/>
  <c r="G97" i="35"/>
  <c r="G96" i="35"/>
  <c r="G102" i="35" s="1"/>
  <c r="K92" i="35"/>
  <c r="J92" i="35"/>
  <c r="I92" i="35"/>
  <c r="H92" i="35"/>
  <c r="G92" i="35"/>
  <c r="F92" i="35"/>
  <c r="E92" i="35"/>
  <c r="D92" i="35"/>
  <c r="K81" i="35"/>
  <c r="J81" i="35"/>
  <c r="I81" i="35"/>
  <c r="H81" i="35"/>
  <c r="G81" i="35"/>
  <c r="F81" i="35"/>
  <c r="E81" i="35"/>
  <c r="D81" i="35"/>
  <c r="L70" i="35"/>
  <c r="K70" i="35"/>
  <c r="J70" i="35"/>
  <c r="I70" i="35"/>
  <c r="H70" i="35"/>
  <c r="G70" i="35"/>
  <c r="F70" i="35"/>
  <c r="E70" i="35"/>
  <c r="D70" i="35"/>
  <c r="K57" i="35"/>
  <c r="J57" i="35"/>
  <c r="I57" i="35"/>
  <c r="H57" i="35"/>
  <c r="G57" i="35"/>
  <c r="F57" i="35"/>
  <c r="E57" i="35"/>
  <c r="D57" i="35"/>
  <c r="K43" i="35"/>
  <c r="J43" i="35"/>
  <c r="I43" i="35"/>
  <c r="H43" i="35"/>
  <c r="G43" i="35"/>
  <c r="F43" i="35"/>
  <c r="E43" i="35"/>
  <c r="D43" i="35"/>
  <c r="G30" i="35"/>
  <c r="F30" i="35"/>
  <c r="E30" i="35"/>
  <c r="D30" i="35"/>
  <c r="H30" i="35" s="1"/>
  <c r="H29" i="35"/>
  <c r="H28" i="35"/>
  <c r="H27" i="35"/>
  <c r="H26" i="35"/>
  <c r="H25" i="35"/>
  <c r="H24" i="35"/>
  <c r="H23" i="35"/>
  <c r="O19" i="35"/>
  <c r="N19" i="35"/>
  <c r="M19" i="35"/>
  <c r="L19" i="35"/>
  <c r="K19" i="35"/>
  <c r="J19" i="35"/>
  <c r="I19" i="35"/>
  <c r="F19" i="35"/>
  <c r="E19" i="35"/>
  <c r="D19" i="35"/>
  <c r="H19" i="35" s="1"/>
  <c r="H18" i="35"/>
  <c r="H17" i="35"/>
  <c r="H16" i="35"/>
  <c r="H15" i="35"/>
  <c r="H14" i="35"/>
  <c r="H13" i="35"/>
  <c r="H12" i="35"/>
  <c r="J125" i="35" l="1"/>
  <c r="K125" i="35"/>
  <c r="G138" i="35"/>
  <c r="I171" i="34"/>
  <c r="H166" i="34"/>
  <c r="H171" i="34" s="1"/>
  <c r="G166" i="34"/>
  <c r="G171" i="34" s="1"/>
  <c r="F166" i="34"/>
  <c r="F171" i="34" s="1"/>
  <c r="E166" i="34"/>
  <c r="E171" i="34" s="1"/>
  <c r="D166" i="34"/>
  <c r="D171" i="34" s="1"/>
  <c r="C166" i="34"/>
  <c r="C171" i="34" s="1"/>
  <c r="G162" i="34"/>
  <c r="F162" i="34"/>
  <c r="E162" i="34"/>
  <c r="D162" i="34"/>
  <c r="L149" i="34"/>
  <c r="F149" i="34"/>
  <c r="E149" i="34"/>
  <c r="D149" i="34"/>
  <c r="G148" i="34"/>
  <c r="G147" i="34"/>
  <c r="G146" i="34"/>
  <c r="G145" i="34"/>
  <c r="G144" i="34"/>
  <c r="G149" i="34" s="1"/>
  <c r="G143" i="34"/>
  <c r="G142" i="34"/>
  <c r="O138" i="34"/>
  <c r="N138" i="34"/>
  <c r="M138" i="34"/>
  <c r="L138" i="34"/>
  <c r="K138" i="34"/>
  <c r="J138" i="34"/>
  <c r="I138" i="34"/>
  <c r="H138" i="34"/>
  <c r="F138" i="34"/>
  <c r="E138" i="34"/>
  <c r="G137" i="34"/>
  <c r="G136" i="34"/>
  <c r="G135" i="34"/>
  <c r="G134" i="34"/>
  <c r="G133" i="34"/>
  <c r="G132" i="34"/>
  <c r="G131" i="34"/>
  <c r="G138" i="34" s="1"/>
  <c r="I125" i="34"/>
  <c r="H125" i="34"/>
  <c r="G125" i="34"/>
  <c r="F125" i="34"/>
  <c r="E125" i="34"/>
  <c r="D125" i="34"/>
  <c r="K124" i="34"/>
  <c r="J124" i="34"/>
  <c r="K123" i="34"/>
  <c r="J123" i="34"/>
  <c r="K122" i="34"/>
  <c r="J122" i="34"/>
  <c r="K121" i="34"/>
  <c r="J121" i="34"/>
  <c r="K120" i="34"/>
  <c r="J120" i="34"/>
  <c r="K119" i="34"/>
  <c r="J119" i="34"/>
  <c r="K118" i="34"/>
  <c r="J118" i="34"/>
  <c r="J115" i="34"/>
  <c r="I115" i="34"/>
  <c r="H115" i="34"/>
  <c r="F115" i="34"/>
  <c r="E115" i="34"/>
  <c r="D115" i="34"/>
  <c r="G114" i="34"/>
  <c r="G113" i="34"/>
  <c r="G112" i="34"/>
  <c r="G111" i="34"/>
  <c r="G110" i="34"/>
  <c r="G109" i="34"/>
  <c r="G108" i="34"/>
  <c r="F102" i="34"/>
  <c r="D102" i="34"/>
  <c r="G101" i="34"/>
  <c r="G100" i="34"/>
  <c r="G99" i="34"/>
  <c r="G98" i="34"/>
  <c r="G97" i="34"/>
  <c r="G96" i="34"/>
  <c r="G102" i="34" s="1"/>
  <c r="K92" i="34"/>
  <c r="J92" i="34"/>
  <c r="I92" i="34"/>
  <c r="H92" i="34"/>
  <c r="G92" i="34"/>
  <c r="F92" i="34"/>
  <c r="E92" i="34"/>
  <c r="D92" i="34"/>
  <c r="K81" i="34"/>
  <c r="J81" i="34"/>
  <c r="I81" i="34"/>
  <c r="H81" i="34"/>
  <c r="G81" i="34"/>
  <c r="F81" i="34"/>
  <c r="E81" i="34"/>
  <c r="D81" i="34"/>
  <c r="L70" i="34"/>
  <c r="K70" i="34"/>
  <c r="J70" i="34"/>
  <c r="I70" i="34"/>
  <c r="H70" i="34"/>
  <c r="G70" i="34"/>
  <c r="F70" i="34"/>
  <c r="E70" i="34"/>
  <c r="D70" i="34"/>
  <c r="K57" i="34"/>
  <c r="J57" i="34"/>
  <c r="I57" i="34"/>
  <c r="H57" i="34"/>
  <c r="G57" i="34"/>
  <c r="F57" i="34"/>
  <c r="E57" i="34"/>
  <c r="D57" i="34"/>
  <c r="K43" i="34"/>
  <c r="J43" i="34"/>
  <c r="I43" i="34"/>
  <c r="H43" i="34"/>
  <c r="G43" i="34"/>
  <c r="F43" i="34"/>
  <c r="E43" i="34"/>
  <c r="G30" i="34"/>
  <c r="F30" i="34"/>
  <c r="E30" i="34"/>
  <c r="D30" i="34"/>
  <c r="H30" i="34" s="1"/>
  <c r="H29" i="34"/>
  <c r="H28" i="34"/>
  <c r="H27" i="34"/>
  <c r="H26" i="34"/>
  <c r="H25" i="34"/>
  <c r="H24" i="34"/>
  <c r="H23" i="34"/>
  <c r="O19" i="34"/>
  <c r="N19" i="34"/>
  <c r="M19" i="34"/>
  <c r="L19" i="34"/>
  <c r="K19" i="34"/>
  <c r="J19" i="34"/>
  <c r="G19" i="34"/>
  <c r="F19" i="34"/>
  <c r="E19" i="34"/>
  <c r="H17" i="34"/>
  <c r="H16" i="34"/>
  <c r="H15" i="34"/>
  <c r="H14" i="34"/>
  <c r="H13" i="34"/>
  <c r="H12" i="34"/>
  <c r="H19" i="34" l="1"/>
  <c r="G115" i="34"/>
  <c r="J125" i="34"/>
  <c r="K125" i="34"/>
  <c r="H171" i="33"/>
  <c r="G171" i="33"/>
  <c r="I166" i="33"/>
  <c r="I171" i="33" s="1"/>
  <c r="H166" i="33"/>
  <c r="G166" i="33"/>
  <c r="F166" i="33"/>
  <c r="F171" i="33" s="1"/>
  <c r="E166" i="33"/>
  <c r="E171" i="33" s="1"/>
  <c r="D166" i="33"/>
  <c r="D171" i="33" s="1"/>
  <c r="C166" i="33"/>
  <c r="C171" i="33" s="1"/>
  <c r="G162" i="33"/>
  <c r="F162" i="33"/>
  <c r="E162" i="33"/>
  <c r="D162" i="33"/>
  <c r="L149" i="33"/>
  <c r="K149" i="33"/>
  <c r="J149" i="33"/>
  <c r="I149" i="33"/>
  <c r="H149" i="33"/>
  <c r="F149" i="33"/>
  <c r="E149" i="33"/>
  <c r="D149" i="33"/>
  <c r="G148" i="33"/>
  <c r="G147" i="33"/>
  <c r="G146" i="33"/>
  <c r="G145" i="33"/>
  <c r="G144" i="33"/>
  <c r="G143" i="33"/>
  <c r="G142" i="33"/>
  <c r="O138" i="33"/>
  <c r="N138" i="33"/>
  <c r="M138" i="33"/>
  <c r="L138" i="33"/>
  <c r="K138" i="33"/>
  <c r="J138" i="33"/>
  <c r="I138" i="33"/>
  <c r="H138" i="33"/>
  <c r="F138" i="33"/>
  <c r="E138" i="33"/>
  <c r="D138" i="33"/>
  <c r="G137" i="33"/>
  <c r="G136" i="33"/>
  <c r="G135" i="33"/>
  <c r="G134" i="33"/>
  <c r="G133" i="33"/>
  <c r="G132" i="33"/>
  <c r="G131" i="33"/>
  <c r="G138" i="33" s="1"/>
  <c r="I125" i="33"/>
  <c r="H125" i="33"/>
  <c r="G125" i="33"/>
  <c r="F125" i="33"/>
  <c r="E125" i="33"/>
  <c r="D125" i="33"/>
  <c r="K124" i="33"/>
  <c r="J124" i="33"/>
  <c r="K123" i="33"/>
  <c r="J123" i="33"/>
  <c r="K122" i="33"/>
  <c r="J122" i="33"/>
  <c r="K121" i="33"/>
  <c r="J121" i="33"/>
  <c r="K120" i="33"/>
  <c r="J120" i="33"/>
  <c r="K119" i="33"/>
  <c r="J119" i="33"/>
  <c r="K118" i="33"/>
  <c r="J118" i="33"/>
  <c r="J115" i="33"/>
  <c r="I115" i="33"/>
  <c r="H115" i="33"/>
  <c r="F115" i="33"/>
  <c r="E115" i="33"/>
  <c r="D115" i="33"/>
  <c r="G114" i="33"/>
  <c r="G113" i="33"/>
  <c r="G112" i="33"/>
  <c r="G111" i="33"/>
  <c r="G110" i="33"/>
  <c r="G109" i="33"/>
  <c r="G108" i="33"/>
  <c r="F102" i="33"/>
  <c r="E102" i="33"/>
  <c r="D102" i="33"/>
  <c r="G101" i="33"/>
  <c r="G100" i="33"/>
  <c r="G99" i="33"/>
  <c r="G98" i="33"/>
  <c r="G97" i="33"/>
  <c r="G96" i="33"/>
  <c r="K92" i="33"/>
  <c r="J92" i="33"/>
  <c r="I92" i="33"/>
  <c r="H92" i="33"/>
  <c r="G92" i="33"/>
  <c r="F92" i="33"/>
  <c r="E92" i="33"/>
  <c r="D92" i="33"/>
  <c r="K81" i="33"/>
  <c r="J81" i="33"/>
  <c r="I81" i="33"/>
  <c r="H81" i="33"/>
  <c r="G81" i="33"/>
  <c r="F81" i="33"/>
  <c r="E81" i="33"/>
  <c r="D81" i="33"/>
  <c r="L70" i="33"/>
  <c r="K70" i="33"/>
  <c r="J70" i="33"/>
  <c r="I70" i="33"/>
  <c r="H70" i="33"/>
  <c r="G70" i="33"/>
  <c r="F70" i="33"/>
  <c r="E70" i="33"/>
  <c r="D70" i="33"/>
  <c r="K57" i="33"/>
  <c r="J57" i="33"/>
  <c r="I57" i="33"/>
  <c r="H57" i="33"/>
  <c r="G57" i="33"/>
  <c r="F57" i="33"/>
  <c r="E57" i="33"/>
  <c r="D57" i="33"/>
  <c r="K43" i="33"/>
  <c r="J43" i="33"/>
  <c r="I43" i="33"/>
  <c r="H43" i="33"/>
  <c r="G43" i="33"/>
  <c r="F43" i="33"/>
  <c r="E43" i="33"/>
  <c r="D43" i="33"/>
  <c r="G30" i="33"/>
  <c r="F30" i="33"/>
  <c r="E30" i="33"/>
  <c r="H30" i="33" s="1"/>
  <c r="D30" i="33"/>
  <c r="H29" i="33"/>
  <c r="H28" i="33"/>
  <c r="H27" i="33"/>
  <c r="H26" i="33"/>
  <c r="H25" i="33"/>
  <c r="H24" i="33"/>
  <c r="H23" i="33"/>
  <c r="O19" i="33"/>
  <c r="N19" i="33"/>
  <c r="M19" i="33"/>
  <c r="L19" i="33"/>
  <c r="K19" i="33"/>
  <c r="J19" i="33"/>
  <c r="I19" i="33"/>
  <c r="H19" i="33"/>
  <c r="F19" i="33"/>
  <c r="E19" i="33"/>
  <c r="D19" i="33"/>
  <c r="H18" i="33"/>
  <c r="H17" i="33"/>
  <c r="H16" i="33"/>
  <c r="H15" i="33"/>
  <c r="H14" i="33"/>
  <c r="H13" i="33"/>
  <c r="H12" i="33"/>
  <c r="G115" i="33" l="1"/>
  <c r="J125" i="33"/>
  <c r="K125" i="33"/>
  <c r="G102" i="33"/>
  <c r="G149" i="33"/>
  <c r="I171" i="32"/>
  <c r="H166" i="32"/>
  <c r="H171" i="32" s="1"/>
  <c r="G166" i="32"/>
  <c r="G171" i="32" s="1"/>
  <c r="F166" i="32"/>
  <c r="F171" i="32" s="1"/>
  <c r="E166" i="32"/>
  <c r="E171" i="32" s="1"/>
  <c r="D166" i="32"/>
  <c r="D171" i="32" s="1"/>
  <c r="C166" i="32"/>
  <c r="C171" i="32" s="1"/>
  <c r="G162" i="32"/>
  <c r="F162" i="32"/>
  <c r="E162" i="32"/>
  <c r="D162" i="32"/>
  <c r="L149" i="32"/>
  <c r="K149" i="32"/>
  <c r="J149" i="32"/>
  <c r="I149" i="32"/>
  <c r="H149" i="32"/>
  <c r="F149" i="32"/>
  <c r="E149" i="32"/>
  <c r="D149" i="32"/>
  <c r="G148" i="32"/>
  <c r="G147" i="32"/>
  <c r="G146" i="32"/>
  <c r="G145" i="32"/>
  <c r="G144" i="32"/>
  <c r="G143" i="32"/>
  <c r="G142" i="32"/>
  <c r="O138" i="32"/>
  <c r="N138" i="32"/>
  <c r="M138" i="32"/>
  <c r="L138" i="32"/>
  <c r="K138" i="32"/>
  <c r="J138" i="32"/>
  <c r="I138" i="32"/>
  <c r="H138" i="32"/>
  <c r="F138" i="32"/>
  <c r="E138" i="32"/>
  <c r="D138" i="32"/>
  <c r="G137" i="32"/>
  <c r="G136" i="32"/>
  <c r="G135" i="32"/>
  <c r="G134" i="32"/>
  <c r="G133" i="32"/>
  <c r="G132" i="32"/>
  <c r="G131" i="32"/>
  <c r="I125" i="32"/>
  <c r="H125" i="32"/>
  <c r="G125" i="32"/>
  <c r="F125" i="32"/>
  <c r="E125" i="32"/>
  <c r="D125" i="32"/>
  <c r="K124" i="32"/>
  <c r="J124" i="32"/>
  <c r="K123" i="32"/>
  <c r="J123" i="32"/>
  <c r="K122" i="32"/>
  <c r="J122" i="32"/>
  <c r="K121" i="32"/>
  <c r="J121" i="32"/>
  <c r="K120" i="32"/>
  <c r="J120" i="32"/>
  <c r="K119" i="32"/>
  <c r="J119" i="32"/>
  <c r="K118" i="32"/>
  <c r="J118" i="32"/>
  <c r="J115" i="32"/>
  <c r="I115" i="32"/>
  <c r="H115" i="32"/>
  <c r="F115" i="32"/>
  <c r="E115" i="32"/>
  <c r="D115" i="32"/>
  <c r="G114" i="32"/>
  <c r="G113" i="32"/>
  <c r="G112" i="32"/>
  <c r="G111" i="32"/>
  <c r="G110" i="32"/>
  <c r="G109" i="32"/>
  <c r="G108" i="32"/>
  <c r="F102" i="32"/>
  <c r="E102" i="32"/>
  <c r="D102" i="32"/>
  <c r="G101" i="32"/>
  <c r="G100" i="32"/>
  <c r="G99" i="32"/>
  <c r="G98" i="32"/>
  <c r="G97" i="32"/>
  <c r="G96" i="32"/>
  <c r="K92" i="32"/>
  <c r="J92" i="32"/>
  <c r="I92" i="32"/>
  <c r="H92" i="32"/>
  <c r="G92" i="32"/>
  <c r="F92" i="32"/>
  <c r="E92" i="32"/>
  <c r="D92" i="32"/>
  <c r="K81" i="32"/>
  <c r="J81" i="32"/>
  <c r="I81" i="32"/>
  <c r="H81" i="32"/>
  <c r="G81" i="32"/>
  <c r="F81" i="32"/>
  <c r="E81" i="32"/>
  <c r="D81" i="32"/>
  <c r="L70" i="32"/>
  <c r="K70" i="32"/>
  <c r="J70" i="32"/>
  <c r="I70" i="32"/>
  <c r="H70" i="32"/>
  <c r="G70" i="32"/>
  <c r="F70" i="32"/>
  <c r="E70" i="32"/>
  <c r="D70" i="32"/>
  <c r="K57" i="32"/>
  <c r="J57" i="32"/>
  <c r="I57" i="32"/>
  <c r="H57" i="32"/>
  <c r="G57" i="32"/>
  <c r="F57" i="32"/>
  <c r="E57" i="32"/>
  <c r="D57" i="32"/>
  <c r="K43" i="32"/>
  <c r="J43" i="32"/>
  <c r="I43" i="32"/>
  <c r="H43" i="32"/>
  <c r="G43" i="32"/>
  <c r="F43" i="32"/>
  <c r="E43" i="32"/>
  <c r="D43" i="32"/>
  <c r="G30" i="32"/>
  <c r="F30" i="32"/>
  <c r="E30" i="32"/>
  <c r="D30" i="32"/>
  <c r="H29" i="32"/>
  <c r="H28" i="32"/>
  <c r="H27" i="32"/>
  <c r="H26" i="32"/>
  <c r="H25" i="32"/>
  <c r="H24" i="32"/>
  <c r="H23" i="32"/>
  <c r="O19" i="32"/>
  <c r="N19" i="32"/>
  <c r="M19" i="32"/>
  <c r="L19" i="32"/>
  <c r="K19" i="32"/>
  <c r="J19" i="32"/>
  <c r="I19" i="32"/>
  <c r="G19" i="32"/>
  <c r="F19" i="32"/>
  <c r="E19" i="32"/>
  <c r="D19" i="32"/>
  <c r="H19" i="32" s="1"/>
  <c r="H18" i="32"/>
  <c r="H17" i="32"/>
  <c r="H16" i="32"/>
  <c r="H15" i="32"/>
  <c r="H14" i="32"/>
  <c r="H13" i="32"/>
  <c r="H12" i="32"/>
  <c r="J125" i="32" l="1"/>
  <c r="K125" i="32"/>
  <c r="G102" i="32"/>
  <c r="G149" i="32"/>
  <c r="G115" i="32"/>
  <c r="H30" i="32"/>
  <c r="G138" i="32"/>
  <c r="I171" i="31"/>
  <c r="H166" i="31"/>
  <c r="H171" i="31" s="1"/>
  <c r="G166" i="31"/>
  <c r="G171" i="31" s="1"/>
  <c r="F166" i="31"/>
  <c r="F171" i="31" s="1"/>
  <c r="E166" i="31"/>
  <c r="E171" i="31" s="1"/>
  <c r="D166" i="31"/>
  <c r="D171" i="31" s="1"/>
  <c r="C166" i="31"/>
  <c r="C171" i="31" s="1"/>
  <c r="G162" i="31"/>
  <c r="F162" i="31"/>
  <c r="E162" i="31"/>
  <c r="D162" i="31"/>
  <c r="L149" i="31"/>
  <c r="K149" i="31"/>
  <c r="J149" i="31"/>
  <c r="I149" i="31"/>
  <c r="H149" i="31"/>
  <c r="F149" i="31"/>
  <c r="E149" i="31"/>
  <c r="D149" i="31"/>
  <c r="G148" i="31"/>
  <c r="G147" i="31"/>
  <c r="G146" i="31"/>
  <c r="G145" i="31"/>
  <c r="G144" i="31"/>
  <c r="G143" i="31"/>
  <c r="G142" i="31"/>
  <c r="G149" i="31" s="1"/>
  <c r="O138" i="31"/>
  <c r="N138" i="31"/>
  <c r="M138" i="31"/>
  <c r="L138" i="31"/>
  <c r="K138" i="31"/>
  <c r="J138" i="31"/>
  <c r="I138" i="31"/>
  <c r="H138" i="31"/>
  <c r="E138" i="31"/>
  <c r="D138" i="31"/>
  <c r="G137" i="31"/>
  <c r="G136" i="31"/>
  <c r="G135" i="31"/>
  <c r="G134" i="31"/>
  <c r="G133" i="31"/>
  <c r="G132" i="31"/>
  <c r="G131" i="31"/>
  <c r="I125" i="31"/>
  <c r="H125" i="31"/>
  <c r="G125" i="31"/>
  <c r="F125" i="31"/>
  <c r="E125" i="31"/>
  <c r="D125" i="31"/>
  <c r="K124" i="31"/>
  <c r="J124" i="31"/>
  <c r="K123" i="31"/>
  <c r="J123" i="31"/>
  <c r="K122" i="31"/>
  <c r="J122" i="31"/>
  <c r="K121" i="31"/>
  <c r="J121" i="31"/>
  <c r="K120" i="31"/>
  <c r="J120" i="31"/>
  <c r="K119" i="31"/>
  <c r="J119" i="31"/>
  <c r="J125" i="31" s="1"/>
  <c r="K118" i="31"/>
  <c r="K125" i="31" s="1"/>
  <c r="J118" i="31"/>
  <c r="J115" i="31"/>
  <c r="I115" i="31"/>
  <c r="H115" i="31"/>
  <c r="F115" i="31"/>
  <c r="E115" i="31"/>
  <c r="D115" i="31"/>
  <c r="G114" i="31"/>
  <c r="G113" i="31"/>
  <c r="G112" i="31"/>
  <c r="G111" i="31"/>
  <c r="G110" i="31"/>
  <c r="G109" i="31"/>
  <c r="G108" i="31"/>
  <c r="F102" i="31"/>
  <c r="E102" i="31"/>
  <c r="D102" i="31"/>
  <c r="G101" i="31"/>
  <c r="G100" i="31"/>
  <c r="G99" i="31"/>
  <c r="G98" i="31"/>
  <c r="G97" i="31"/>
  <c r="G96" i="31"/>
  <c r="G102" i="31" s="1"/>
  <c r="K92" i="31"/>
  <c r="J92" i="31"/>
  <c r="I92" i="31"/>
  <c r="H92" i="31"/>
  <c r="G92" i="31"/>
  <c r="F92" i="31"/>
  <c r="E92" i="31"/>
  <c r="D92" i="31"/>
  <c r="K81" i="31"/>
  <c r="J81" i="31"/>
  <c r="I81" i="31"/>
  <c r="H81" i="31"/>
  <c r="G81" i="31"/>
  <c r="F81" i="31"/>
  <c r="E81" i="31"/>
  <c r="D81" i="31"/>
  <c r="L70" i="31"/>
  <c r="K70" i="31"/>
  <c r="J70" i="31"/>
  <c r="I70" i="31"/>
  <c r="H70" i="31"/>
  <c r="G70" i="31"/>
  <c r="F70" i="31"/>
  <c r="E70" i="31"/>
  <c r="D70" i="31"/>
  <c r="K57" i="31"/>
  <c r="J57" i="31"/>
  <c r="I57" i="31"/>
  <c r="H57" i="31"/>
  <c r="G57" i="31"/>
  <c r="F57" i="31"/>
  <c r="E57" i="31"/>
  <c r="D57" i="31"/>
  <c r="K43" i="31"/>
  <c r="J43" i="31"/>
  <c r="I43" i="31"/>
  <c r="H43" i="31"/>
  <c r="G43" i="31"/>
  <c r="F43" i="31"/>
  <c r="E43" i="31"/>
  <c r="D43" i="31"/>
  <c r="G30" i="31"/>
  <c r="F30" i="31"/>
  <c r="E30" i="31"/>
  <c r="H30" i="31" s="1"/>
  <c r="H29" i="31"/>
  <c r="H28" i="31"/>
  <c r="H27" i="31"/>
  <c r="H26" i="31"/>
  <c r="H25" i="31"/>
  <c r="H24" i="31"/>
  <c r="H23" i="31"/>
  <c r="O19" i="31"/>
  <c r="N19" i="31"/>
  <c r="M19" i="31"/>
  <c r="L19" i="31"/>
  <c r="K19" i="31"/>
  <c r="J19" i="31"/>
  <c r="I19" i="31"/>
  <c r="F19" i="31"/>
  <c r="E19" i="31"/>
  <c r="H19" i="31" s="1"/>
  <c r="D19" i="31"/>
  <c r="H18" i="31"/>
  <c r="H17" i="31"/>
  <c r="H16" i="31"/>
  <c r="H15" i="31"/>
  <c r="H14" i="31"/>
  <c r="H13" i="31"/>
  <c r="H12" i="31"/>
  <c r="G138" i="31" l="1"/>
  <c r="G115" i="31"/>
  <c r="I166" i="30"/>
  <c r="I171" i="30" s="1"/>
  <c r="H166" i="30"/>
  <c r="H171" i="30" s="1"/>
  <c r="G166" i="30"/>
  <c r="G171" i="30" s="1"/>
  <c r="F166" i="30"/>
  <c r="F171" i="30" s="1"/>
  <c r="E166" i="30"/>
  <c r="E171" i="30" s="1"/>
  <c r="D166" i="30"/>
  <c r="D171" i="30" s="1"/>
  <c r="C166" i="30"/>
  <c r="C171" i="30" s="1"/>
  <c r="G162" i="30"/>
  <c r="F162" i="30"/>
  <c r="E162" i="30"/>
  <c r="D162" i="30"/>
  <c r="L149" i="30"/>
  <c r="K149" i="30"/>
  <c r="J149" i="30"/>
  <c r="I149" i="30"/>
  <c r="H149" i="30"/>
  <c r="F149" i="30"/>
  <c r="E149" i="30"/>
  <c r="D149" i="30"/>
  <c r="G148" i="30"/>
  <c r="G147" i="30"/>
  <c r="G146" i="30"/>
  <c r="G145" i="30"/>
  <c r="G144" i="30"/>
  <c r="G143" i="30"/>
  <c r="G142" i="30"/>
  <c r="O138" i="30"/>
  <c r="N138" i="30"/>
  <c r="M138" i="30"/>
  <c r="L138" i="30"/>
  <c r="K138" i="30"/>
  <c r="J138" i="30"/>
  <c r="I138" i="30"/>
  <c r="H138" i="30"/>
  <c r="F138" i="30"/>
  <c r="E138" i="30"/>
  <c r="D138" i="30"/>
  <c r="G137" i="30"/>
  <c r="G136" i="30"/>
  <c r="G135" i="30"/>
  <c r="G134" i="30"/>
  <c r="G133" i="30"/>
  <c r="G132" i="30"/>
  <c r="G131" i="30"/>
  <c r="I125" i="30"/>
  <c r="H125" i="30"/>
  <c r="G125" i="30"/>
  <c r="F125" i="30"/>
  <c r="E125" i="30"/>
  <c r="D125" i="30"/>
  <c r="K124" i="30"/>
  <c r="J124" i="30"/>
  <c r="K123" i="30"/>
  <c r="J123" i="30"/>
  <c r="K122" i="30"/>
  <c r="J122" i="30"/>
  <c r="K121" i="30"/>
  <c r="J121" i="30"/>
  <c r="K120" i="30"/>
  <c r="J120" i="30"/>
  <c r="K119" i="30"/>
  <c r="J119" i="30"/>
  <c r="K118" i="30"/>
  <c r="J118" i="30"/>
  <c r="J115" i="30"/>
  <c r="I115" i="30"/>
  <c r="H115" i="30"/>
  <c r="F115" i="30"/>
  <c r="E115" i="30"/>
  <c r="D115" i="30"/>
  <c r="G114" i="30"/>
  <c r="G113" i="30"/>
  <c r="G112" i="30"/>
  <c r="G111" i="30"/>
  <c r="G110" i="30"/>
  <c r="G109" i="30"/>
  <c r="G108" i="30"/>
  <c r="F102" i="30"/>
  <c r="E102" i="30"/>
  <c r="D102" i="30"/>
  <c r="G101" i="30"/>
  <c r="G100" i="30"/>
  <c r="G99" i="30"/>
  <c r="G98" i="30"/>
  <c r="G97" i="30"/>
  <c r="G96" i="30"/>
  <c r="K92" i="30"/>
  <c r="J92" i="30"/>
  <c r="I92" i="30"/>
  <c r="H92" i="30"/>
  <c r="G92" i="30"/>
  <c r="F92" i="30"/>
  <c r="E92" i="30"/>
  <c r="D92" i="30"/>
  <c r="K81" i="30"/>
  <c r="J81" i="30"/>
  <c r="I81" i="30"/>
  <c r="H81" i="30"/>
  <c r="G81" i="30"/>
  <c r="F81" i="30"/>
  <c r="E81" i="30"/>
  <c r="D81" i="30"/>
  <c r="L70" i="30"/>
  <c r="K70" i="30"/>
  <c r="J70" i="30"/>
  <c r="I70" i="30"/>
  <c r="H70" i="30"/>
  <c r="G70" i="30"/>
  <c r="F70" i="30"/>
  <c r="E70" i="30"/>
  <c r="D70" i="30"/>
  <c r="K57" i="30"/>
  <c r="J57" i="30"/>
  <c r="I57" i="30"/>
  <c r="H57" i="30"/>
  <c r="G57" i="30"/>
  <c r="F57" i="30"/>
  <c r="E57" i="30"/>
  <c r="D57" i="30"/>
  <c r="K43" i="30"/>
  <c r="J43" i="30"/>
  <c r="I43" i="30"/>
  <c r="H43" i="30"/>
  <c r="G43" i="30"/>
  <c r="F43" i="30"/>
  <c r="E43" i="30"/>
  <c r="D43" i="30"/>
  <c r="G30" i="30"/>
  <c r="F30" i="30"/>
  <c r="E30" i="30"/>
  <c r="D30" i="30"/>
  <c r="H29" i="30"/>
  <c r="H28" i="30"/>
  <c r="H27" i="30"/>
  <c r="H26" i="30"/>
  <c r="H25" i="30"/>
  <c r="H24" i="30"/>
  <c r="H23" i="30"/>
  <c r="O19" i="30"/>
  <c r="N19" i="30"/>
  <c r="M19" i="30"/>
  <c r="L19" i="30"/>
  <c r="K19" i="30"/>
  <c r="J19" i="30"/>
  <c r="I19" i="30"/>
  <c r="F19" i="30"/>
  <c r="E19" i="30"/>
  <c r="D19" i="30"/>
  <c r="H19" i="30" s="1"/>
  <c r="H18" i="30"/>
  <c r="H17" i="30"/>
  <c r="H16" i="30"/>
  <c r="H15" i="30"/>
  <c r="H14" i="30"/>
  <c r="H13" i="30"/>
  <c r="H12" i="30"/>
  <c r="G115" i="30" l="1"/>
  <c r="J125" i="30"/>
  <c r="K125" i="30"/>
  <c r="G138" i="30"/>
  <c r="G149" i="30"/>
  <c r="G102" i="30"/>
  <c r="H30" i="30"/>
  <c r="F171" i="29"/>
  <c r="D171" i="29"/>
  <c r="I167" i="29"/>
  <c r="I166" i="29" s="1"/>
  <c r="H166" i="29"/>
  <c r="H171" i="29" s="1"/>
  <c r="G166" i="29"/>
  <c r="G171" i="29" s="1"/>
  <c r="F166" i="29"/>
  <c r="E166" i="29"/>
  <c r="E171" i="29" s="1"/>
  <c r="D166" i="29"/>
  <c r="C166" i="29"/>
  <c r="C171" i="29" s="1"/>
  <c r="G162" i="29"/>
  <c r="F162" i="29"/>
  <c r="E162" i="29"/>
  <c r="D162" i="29"/>
  <c r="L149" i="29"/>
  <c r="K149" i="29"/>
  <c r="J149" i="29"/>
  <c r="I149" i="29"/>
  <c r="H149" i="29"/>
  <c r="F149" i="29"/>
  <c r="E149" i="29"/>
  <c r="D149" i="29"/>
  <c r="G148" i="29"/>
  <c r="G147" i="29"/>
  <c r="G146" i="29"/>
  <c r="G145" i="29"/>
  <c r="G144" i="29"/>
  <c r="G143" i="29"/>
  <c r="G142" i="29"/>
  <c r="G149" i="29" s="1"/>
  <c r="O138" i="29"/>
  <c r="N138" i="29"/>
  <c r="M138" i="29"/>
  <c r="L138" i="29"/>
  <c r="K138" i="29"/>
  <c r="J138" i="29"/>
  <c r="I138" i="29"/>
  <c r="H138" i="29"/>
  <c r="F138" i="29"/>
  <c r="E138" i="29"/>
  <c r="D138" i="29"/>
  <c r="G137" i="29"/>
  <c r="G136" i="29"/>
  <c r="G135" i="29"/>
  <c r="G134" i="29"/>
  <c r="G133" i="29"/>
  <c r="G132" i="29"/>
  <c r="G131" i="29"/>
  <c r="I125" i="29"/>
  <c r="H125" i="29"/>
  <c r="G125" i="29"/>
  <c r="F125" i="29"/>
  <c r="E125" i="29"/>
  <c r="D125" i="29"/>
  <c r="K124" i="29"/>
  <c r="J124" i="29"/>
  <c r="K123" i="29"/>
  <c r="J123" i="29"/>
  <c r="K122" i="29"/>
  <c r="J122" i="29"/>
  <c r="K121" i="29"/>
  <c r="J121" i="29"/>
  <c r="K120" i="29"/>
  <c r="J120" i="29"/>
  <c r="K119" i="29"/>
  <c r="J119" i="29"/>
  <c r="K118" i="29"/>
  <c r="J118" i="29"/>
  <c r="J115" i="29"/>
  <c r="I115" i="29"/>
  <c r="H115" i="29"/>
  <c r="F115" i="29"/>
  <c r="E115" i="29"/>
  <c r="D115" i="29"/>
  <c r="G114" i="29"/>
  <c r="G113" i="29"/>
  <c r="G112" i="29"/>
  <c r="G111" i="29"/>
  <c r="G110" i="29"/>
  <c r="G109" i="29"/>
  <c r="G108" i="29"/>
  <c r="F102" i="29"/>
  <c r="E102" i="29"/>
  <c r="D102" i="29"/>
  <c r="G101" i="29"/>
  <c r="G100" i="29"/>
  <c r="G99" i="29"/>
  <c r="G98" i="29"/>
  <c r="G97" i="29"/>
  <c r="G96" i="29"/>
  <c r="G102" i="29" s="1"/>
  <c r="K92" i="29"/>
  <c r="J92" i="29"/>
  <c r="I92" i="29"/>
  <c r="H92" i="29"/>
  <c r="G92" i="29"/>
  <c r="F92" i="29"/>
  <c r="E92" i="29"/>
  <c r="D92" i="29"/>
  <c r="K81" i="29"/>
  <c r="J81" i="29"/>
  <c r="I81" i="29"/>
  <c r="H81" i="29"/>
  <c r="G81" i="29"/>
  <c r="F81" i="29"/>
  <c r="E81" i="29"/>
  <c r="D81" i="29"/>
  <c r="L70" i="29"/>
  <c r="K70" i="29"/>
  <c r="J70" i="29"/>
  <c r="I70" i="29"/>
  <c r="H70" i="29"/>
  <c r="G70" i="29"/>
  <c r="F70" i="29"/>
  <c r="E70" i="29"/>
  <c r="D70" i="29"/>
  <c r="K57" i="29"/>
  <c r="J57" i="29"/>
  <c r="I57" i="29"/>
  <c r="H57" i="29"/>
  <c r="G57" i="29"/>
  <c r="F57" i="29"/>
  <c r="E57" i="29"/>
  <c r="D57" i="29"/>
  <c r="K43" i="29"/>
  <c r="J43" i="29"/>
  <c r="I43" i="29"/>
  <c r="H43" i="29"/>
  <c r="G43" i="29"/>
  <c r="F43" i="29"/>
  <c r="E43" i="29"/>
  <c r="D43" i="29"/>
  <c r="G30" i="29"/>
  <c r="F30" i="29"/>
  <c r="E30" i="29"/>
  <c r="D29" i="29"/>
  <c r="H29" i="29" s="1"/>
  <c r="H28" i="29"/>
  <c r="H27" i="29"/>
  <c r="H26" i="29"/>
  <c r="H25" i="29"/>
  <c r="H24" i="29"/>
  <c r="H23" i="29"/>
  <c r="O19" i="29"/>
  <c r="N19" i="29"/>
  <c r="M19" i="29"/>
  <c r="L19" i="29"/>
  <c r="K19" i="29"/>
  <c r="J19" i="29"/>
  <c r="F19" i="29"/>
  <c r="E19" i="29"/>
  <c r="D18" i="29"/>
  <c r="D19" i="29" s="1"/>
  <c r="H17" i="29"/>
  <c r="H16" i="29"/>
  <c r="H15" i="29"/>
  <c r="H14" i="29"/>
  <c r="H13" i="29"/>
  <c r="H12" i="29"/>
  <c r="D30" i="29" l="1"/>
  <c r="H30" i="29" s="1"/>
  <c r="I171" i="29"/>
  <c r="G138" i="29"/>
  <c r="H19" i="29"/>
  <c r="H18" i="29"/>
  <c r="G115" i="29"/>
  <c r="I18" i="29"/>
  <c r="I19" i="29" s="1"/>
  <c r="J125" i="29"/>
  <c r="K125" i="29"/>
  <c r="I171" i="28"/>
  <c r="G171" i="28"/>
  <c r="C171" i="28"/>
  <c r="I166" i="28"/>
  <c r="H166" i="28"/>
  <c r="H171" i="28" s="1"/>
  <c r="G166" i="28"/>
  <c r="F166" i="28"/>
  <c r="F171" i="28" s="1"/>
  <c r="E166" i="28"/>
  <c r="E171" i="28" s="1"/>
  <c r="D166" i="28"/>
  <c r="D171" i="28" s="1"/>
  <c r="C166" i="28"/>
  <c r="G162" i="28"/>
  <c r="F162" i="28"/>
  <c r="E162" i="28"/>
  <c r="D162" i="28"/>
  <c r="L149" i="28"/>
  <c r="K149" i="28"/>
  <c r="I149" i="28"/>
  <c r="F149" i="28"/>
  <c r="E149" i="28"/>
  <c r="D149" i="28"/>
  <c r="G148" i="28"/>
  <c r="G147" i="28"/>
  <c r="G146" i="28"/>
  <c r="G145" i="28"/>
  <c r="G144" i="28"/>
  <c r="G143" i="28"/>
  <c r="G142" i="28"/>
  <c r="O138" i="28"/>
  <c r="N138" i="28"/>
  <c r="M138" i="28"/>
  <c r="L138" i="28"/>
  <c r="K138" i="28"/>
  <c r="J138" i="28"/>
  <c r="I138" i="28"/>
  <c r="H138" i="28"/>
  <c r="F138" i="28"/>
  <c r="E138" i="28"/>
  <c r="D138" i="28"/>
  <c r="G137" i="28"/>
  <c r="G136" i="28"/>
  <c r="G135" i="28"/>
  <c r="G134" i="28"/>
  <c r="G133" i="28"/>
  <c r="G132" i="28"/>
  <c r="G131" i="28"/>
  <c r="I125" i="28"/>
  <c r="H125" i="28"/>
  <c r="G125" i="28"/>
  <c r="F125" i="28"/>
  <c r="E125" i="28"/>
  <c r="D125" i="28"/>
  <c r="K124" i="28"/>
  <c r="J124" i="28"/>
  <c r="K123" i="28"/>
  <c r="J123" i="28"/>
  <c r="K122" i="28"/>
  <c r="J122" i="28"/>
  <c r="K121" i="28"/>
  <c r="J121" i="28"/>
  <c r="K120" i="28"/>
  <c r="J120" i="28"/>
  <c r="K119" i="28"/>
  <c r="J119" i="28"/>
  <c r="K118" i="28"/>
  <c r="J118" i="28"/>
  <c r="J115" i="28"/>
  <c r="I115" i="28"/>
  <c r="H115" i="28"/>
  <c r="F115" i="28"/>
  <c r="E115" i="28"/>
  <c r="D115" i="28"/>
  <c r="G114" i="28"/>
  <c r="G113" i="28"/>
  <c r="G112" i="28"/>
  <c r="G111" i="28"/>
  <c r="G110" i="28"/>
  <c r="G109" i="28"/>
  <c r="G108" i="28"/>
  <c r="F102" i="28"/>
  <c r="E102" i="28"/>
  <c r="D102" i="28"/>
  <c r="G101" i="28"/>
  <c r="G100" i="28"/>
  <c r="G99" i="28"/>
  <c r="G98" i="28"/>
  <c r="G97" i="28"/>
  <c r="G96" i="28"/>
  <c r="K92" i="28"/>
  <c r="J92" i="28"/>
  <c r="I92" i="28"/>
  <c r="H92" i="28"/>
  <c r="G92" i="28"/>
  <c r="F92" i="28"/>
  <c r="E92" i="28"/>
  <c r="D92" i="28"/>
  <c r="K81" i="28"/>
  <c r="J81" i="28"/>
  <c r="I81" i="28"/>
  <c r="H81" i="28"/>
  <c r="G81" i="28"/>
  <c r="F81" i="28"/>
  <c r="E81" i="28"/>
  <c r="D81" i="28"/>
  <c r="L70" i="28"/>
  <c r="K70" i="28"/>
  <c r="J70" i="28"/>
  <c r="I70" i="28"/>
  <c r="H70" i="28"/>
  <c r="G70" i="28"/>
  <c r="F70" i="28"/>
  <c r="E70" i="28"/>
  <c r="D70" i="28"/>
  <c r="K57" i="28"/>
  <c r="J57" i="28"/>
  <c r="I57" i="28"/>
  <c r="H57" i="28"/>
  <c r="G57" i="28"/>
  <c r="F57" i="28"/>
  <c r="E57" i="28"/>
  <c r="D57" i="28"/>
  <c r="K43" i="28"/>
  <c r="J43" i="28"/>
  <c r="I43" i="28"/>
  <c r="H43" i="28"/>
  <c r="G43" i="28"/>
  <c r="F43" i="28"/>
  <c r="E43" i="28"/>
  <c r="D43" i="28"/>
  <c r="G30" i="28"/>
  <c r="F30" i="28"/>
  <c r="E30" i="28"/>
  <c r="D30" i="28"/>
  <c r="H29" i="28"/>
  <c r="H28" i="28"/>
  <c r="H27" i="28"/>
  <c r="H26" i="28"/>
  <c r="H25" i="28"/>
  <c r="H24" i="28"/>
  <c r="H23" i="28"/>
  <c r="O19" i="28"/>
  <c r="N19" i="28"/>
  <c r="M19" i="28"/>
  <c r="L19" i="28"/>
  <c r="K19" i="28"/>
  <c r="J19" i="28"/>
  <c r="I19" i="28"/>
  <c r="F19" i="28"/>
  <c r="E19" i="28"/>
  <c r="D19" i="28"/>
  <c r="H18" i="28"/>
  <c r="H17" i="28"/>
  <c r="H16" i="28"/>
  <c r="H15" i="28"/>
  <c r="H14" i="28"/>
  <c r="H13" i="28"/>
  <c r="H12" i="28"/>
  <c r="G102" i="28" l="1"/>
  <c r="H30" i="28"/>
  <c r="G149" i="28"/>
  <c r="G115" i="28"/>
  <c r="H19" i="28"/>
  <c r="J125" i="28"/>
  <c r="G138" i="28"/>
  <c r="K125" i="28"/>
  <c r="I166" i="27"/>
  <c r="I171" i="27" s="1"/>
  <c r="H166" i="27"/>
  <c r="H171" i="27" s="1"/>
  <c r="G166" i="27"/>
  <c r="G171" i="27" s="1"/>
  <c r="F166" i="27"/>
  <c r="F171" i="27" s="1"/>
  <c r="E166" i="27"/>
  <c r="E171" i="27" s="1"/>
  <c r="D166" i="27"/>
  <c r="D171" i="27" s="1"/>
  <c r="C166" i="27"/>
  <c r="C171" i="27" s="1"/>
  <c r="G162" i="27"/>
  <c r="F162" i="27"/>
  <c r="E162" i="27"/>
  <c r="D162" i="27"/>
  <c r="L149" i="27"/>
  <c r="K149" i="27"/>
  <c r="J149" i="27"/>
  <c r="I149" i="27"/>
  <c r="H149" i="27"/>
  <c r="F149" i="27"/>
  <c r="E149" i="27"/>
  <c r="D149" i="27"/>
  <c r="G148" i="27"/>
  <c r="G147" i="27"/>
  <c r="G146" i="27"/>
  <c r="G145" i="27"/>
  <c r="G144" i="27"/>
  <c r="G143" i="27"/>
  <c r="G149" i="27" s="1"/>
  <c r="G142" i="27"/>
  <c r="O138" i="27"/>
  <c r="N138" i="27"/>
  <c r="M138" i="27"/>
  <c r="L138" i="27"/>
  <c r="K138" i="27"/>
  <c r="J138" i="27"/>
  <c r="I138" i="27"/>
  <c r="H138" i="27"/>
  <c r="F138" i="27"/>
  <c r="E138" i="27"/>
  <c r="D138" i="27"/>
  <c r="G137" i="27"/>
  <c r="G136" i="27"/>
  <c r="G135" i="27"/>
  <c r="G134" i="27"/>
  <c r="G133" i="27"/>
  <c r="G132" i="27"/>
  <c r="G131" i="27"/>
  <c r="I125" i="27"/>
  <c r="H125" i="27"/>
  <c r="G125" i="27"/>
  <c r="F125" i="27"/>
  <c r="E125" i="27"/>
  <c r="D125" i="27"/>
  <c r="K124" i="27"/>
  <c r="J124" i="27"/>
  <c r="K123" i="27"/>
  <c r="J123" i="27"/>
  <c r="K122" i="27"/>
  <c r="J122" i="27"/>
  <c r="K121" i="27"/>
  <c r="J121" i="27"/>
  <c r="K120" i="27"/>
  <c r="J120" i="27"/>
  <c r="K119" i="27"/>
  <c r="J119" i="27"/>
  <c r="J125" i="27" s="1"/>
  <c r="K118" i="27"/>
  <c r="J118" i="27"/>
  <c r="J115" i="27"/>
  <c r="I115" i="27"/>
  <c r="H115" i="27"/>
  <c r="F115" i="27"/>
  <c r="E115" i="27"/>
  <c r="D115" i="27"/>
  <c r="G114" i="27"/>
  <c r="G113" i="27"/>
  <c r="G112" i="27"/>
  <c r="G111" i="27"/>
  <c r="G115" i="27" s="1"/>
  <c r="G110" i="27"/>
  <c r="G109" i="27"/>
  <c r="G108" i="27"/>
  <c r="F102" i="27"/>
  <c r="E102" i="27"/>
  <c r="D102" i="27"/>
  <c r="G101" i="27"/>
  <c r="G100" i="27"/>
  <c r="G99" i="27"/>
  <c r="G98" i="27"/>
  <c r="G97" i="27"/>
  <c r="G96" i="27"/>
  <c r="K92" i="27"/>
  <c r="J92" i="27"/>
  <c r="I92" i="27"/>
  <c r="H92" i="27"/>
  <c r="G92" i="27"/>
  <c r="F92" i="27"/>
  <c r="E92" i="27"/>
  <c r="D92" i="27"/>
  <c r="K81" i="27"/>
  <c r="J81" i="27"/>
  <c r="I81" i="27"/>
  <c r="H81" i="27"/>
  <c r="G81" i="27"/>
  <c r="F81" i="27"/>
  <c r="E81" i="27"/>
  <c r="D81" i="27"/>
  <c r="L70" i="27"/>
  <c r="K70" i="27"/>
  <c r="J70" i="27"/>
  <c r="I70" i="27"/>
  <c r="H70" i="27"/>
  <c r="G70" i="27"/>
  <c r="F70" i="27"/>
  <c r="E70" i="27"/>
  <c r="D70" i="27"/>
  <c r="K57" i="27"/>
  <c r="J57" i="27"/>
  <c r="I57" i="27"/>
  <c r="H57" i="27"/>
  <c r="G57" i="27"/>
  <c r="F57" i="27"/>
  <c r="E57" i="27"/>
  <c r="D57" i="27"/>
  <c r="K43" i="27"/>
  <c r="J43" i="27"/>
  <c r="I43" i="27"/>
  <c r="H43" i="27"/>
  <c r="G43" i="27"/>
  <c r="F43" i="27"/>
  <c r="E43" i="27"/>
  <c r="D43" i="27"/>
  <c r="G30" i="27"/>
  <c r="F30" i="27"/>
  <c r="E30" i="27"/>
  <c r="D30" i="27"/>
  <c r="H30" i="27" s="1"/>
  <c r="H29" i="27"/>
  <c r="H28" i="27"/>
  <c r="H27" i="27"/>
  <c r="H26" i="27"/>
  <c r="H25" i="27"/>
  <c r="H24" i="27"/>
  <c r="H23" i="27"/>
  <c r="O19" i="27"/>
  <c r="N19" i="27"/>
  <c r="M19" i="27"/>
  <c r="L19" i="27"/>
  <c r="K19" i="27"/>
  <c r="J19" i="27"/>
  <c r="I19" i="27"/>
  <c r="F19" i="27"/>
  <c r="E19" i="27"/>
  <c r="D19" i="27"/>
  <c r="H18" i="27"/>
  <c r="H17" i="27"/>
  <c r="H16" i="27"/>
  <c r="H15" i="27"/>
  <c r="H14" i="27"/>
  <c r="H13" i="27"/>
  <c r="H12" i="27"/>
  <c r="G102" i="27" l="1"/>
  <c r="H19" i="27"/>
  <c r="G138" i="27"/>
  <c r="K125" i="27"/>
  <c r="C171" i="26"/>
  <c r="I166" i="26"/>
  <c r="I171" i="26" s="1"/>
  <c r="H166" i="26"/>
  <c r="H171" i="26" s="1"/>
  <c r="G166" i="26"/>
  <c r="G171" i="26" s="1"/>
  <c r="F166" i="26"/>
  <c r="F171" i="26" s="1"/>
  <c r="E166" i="26"/>
  <c r="E171" i="26" s="1"/>
  <c r="D166" i="26"/>
  <c r="D171" i="26" s="1"/>
  <c r="C166" i="26"/>
  <c r="G162" i="26"/>
  <c r="F162" i="26"/>
  <c r="E162" i="26"/>
  <c r="D162" i="26"/>
  <c r="L149" i="26"/>
  <c r="K149" i="26"/>
  <c r="J149" i="26"/>
  <c r="I149" i="26"/>
  <c r="H149" i="26"/>
  <c r="G149" i="26"/>
  <c r="F149" i="26"/>
  <c r="E149" i="26"/>
  <c r="D149" i="26"/>
  <c r="G148" i="26"/>
  <c r="G147" i="26"/>
  <c r="G146" i="26"/>
  <c r="G145" i="26"/>
  <c r="G144" i="26"/>
  <c r="G143" i="26"/>
  <c r="G142" i="26"/>
  <c r="O138" i="26"/>
  <c r="N138" i="26"/>
  <c r="M138" i="26"/>
  <c r="L138" i="26"/>
  <c r="K138" i="26"/>
  <c r="J138" i="26"/>
  <c r="I138" i="26"/>
  <c r="H138" i="26"/>
  <c r="F138" i="26"/>
  <c r="E138" i="26"/>
  <c r="D138" i="26"/>
  <c r="G137" i="26"/>
  <c r="G136" i="26"/>
  <c r="G135" i="26"/>
  <c r="G134" i="26"/>
  <c r="G133" i="26"/>
  <c r="G132" i="26"/>
  <c r="G131" i="26"/>
  <c r="I125" i="26"/>
  <c r="H125" i="26"/>
  <c r="G125" i="26"/>
  <c r="F125" i="26"/>
  <c r="E125" i="26"/>
  <c r="D125" i="26"/>
  <c r="K124" i="26"/>
  <c r="J124" i="26"/>
  <c r="K123" i="26"/>
  <c r="J123" i="26"/>
  <c r="K122" i="26"/>
  <c r="J122" i="26"/>
  <c r="K121" i="26"/>
  <c r="J121" i="26"/>
  <c r="K120" i="26"/>
  <c r="J120" i="26"/>
  <c r="K119" i="26"/>
  <c r="J119" i="26"/>
  <c r="K118" i="26"/>
  <c r="J118" i="26"/>
  <c r="J115" i="26"/>
  <c r="I115" i="26"/>
  <c r="H115" i="26"/>
  <c r="F115" i="26"/>
  <c r="E115" i="26"/>
  <c r="D115" i="26"/>
  <c r="G114" i="26"/>
  <c r="G113" i="26"/>
  <c r="G112" i="26"/>
  <c r="G111" i="26"/>
  <c r="G110" i="26"/>
  <c r="G109" i="26"/>
  <c r="G108" i="26"/>
  <c r="F102" i="26"/>
  <c r="E102" i="26"/>
  <c r="D102" i="26"/>
  <c r="G101" i="26"/>
  <c r="G100" i="26"/>
  <c r="G99" i="26"/>
  <c r="G98" i="26"/>
  <c r="G97" i="26"/>
  <c r="G96" i="26"/>
  <c r="K92" i="26"/>
  <c r="J92" i="26"/>
  <c r="I92" i="26"/>
  <c r="H92" i="26"/>
  <c r="G92" i="26"/>
  <c r="F92" i="26"/>
  <c r="E92" i="26"/>
  <c r="D92" i="26"/>
  <c r="K81" i="26"/>
  <c r="J81" i="26"/>
  <c r="I81" i="26"/>
  <c r="H81" i="26"/>
  <c r="G81" i="26"/>
  <c r="F81" i="26"/>
  <c r="E81" i="26"/>
  <c r="D81" i="26"/>
  <c r="L70" i="26"/>
  <c r="K70" i="26"/>
  <c r="J70" i="26"/>
  <c r="I70" i="26"/>
  <c r="H70" i="26"/>
  <c r="G70" i="26"/>
  <c r="F70" i="26"/>
  <c r="E70" i="26"/>
  <c r="D70" i="26"/>
  <c r="K57" i="26"/>
  <c r="J57" i="26"/>
  <c r="I57" i="26"/>
  <c r="H57" i="26"/>
  <c r="G57" i="26"/>
  <c r="F57" i="26"/>
  <c r="E57" i="26"/>
  <c r="D57" i="26"/>
  <c r="K43" i="26"/>
  <c r="J43" i="26"/>
  <c r="I43" i="26"/>
  <c r="H43" i="26"/>
  <c r="G43" i="26"/>
  <c r="F43" i="26"/>
  <c r="E43" i="26"/>
  <c r="D43" i="26"/>
  <c r="G30" i="26"/>
  <c r="F30" i="26"/>
  <c r="E30" i="26"/>
  <c r="D30" i="26"/>
  <c r="H30" i="26" s="1"/>
  <c r="H29" i="26"/>
  <c r="H28" i="26"/>
  <c r="H27" i="26"/>
  <c r="H26" i="26"/>
  <c r="H25" i="26"/>
  <c r="H24" i="26"/>
  <c r="H23" i="26"/>
  <c r="O19" i="26"/>
  <c r="N19" i="26"/>
  <c r="M19" i="26"/>
  <c r="L19" i="26"/>
  <c r="K19" i="26"/>
  <c r="J19" i="26"/>
  <c r="I19" i="26"/>
  <c r="F19" i="26"/>
  <c r="E19" i="26"/>
  <c r="D19" i="26"/>
  <c r="H19" i="26" s="1"/>
  <c r="H18" i="26"/>
  <c r="H17" i="26"/>
  <c r="H16" i="26"/>
  <c r="H15" i="26"/>
  <c r="H14" i="26"/>
  <c r="H13" i="26"/>
  <c r="H12" i="26"/>
  <c r="G115" i="26" l="1"/>
  <c r="J125" i="26"/>
  <c r="K125" i="26"/>
  <c r="G102" i="26"/>
  <c r="G138" i="26"/>
  <c r="D171" i="25"/>
  <c r="I166" i="25"/>
  <c r="I171" i="25" s="1"/>
  <c r="H166" i="25"/>
  <c r="H171" i="25" s="1"/>
  <c r="G166" i="25"/>
  <c r="G171" i="25" s="1"/>
  <c r="F166" i="25"/>
  <c r="F171" i="25" s="1"/>
  <c r="E166" i="25"/>
  <c r="E171" i="25" s="1"/>
  <c r="D166" i="25"/>
  <c r="C166" i="25"/>
  <c r="C171" i="25" s="1"/>
  <c r="G162" i="25"/>
  <c r="F162" i="25"/>
  <c r="E162" i="25"/>
  <c r="D162" i="25"/>
  <c r="L149" i="25"/>
  <c r="K149" i="25"/>
  <c r="J149" i="25"/>
  <c r="I149" i="25"/>
  <c r="H149" i="25"/>
  <c r="F149" i="25"/>
  <c r="E149" i="25"/>
  <c r="D149" i="25"/>
  <c r="G148" i="25"/>
  <c r="G147" i="25"/>
  <c r="G146" i="25"/>
  <c r="G145" i="25"/>
  <c r="G144" i="25"/>
  <c r="G143" i="25"/>
  <c r="G142" i="25"/>
  <c r="G149" i="25" s="1"/>
  <c r="O138" i="25"/>
  <c r="N138" i="25"/>
  <c r="M138" i="25"/>
  <c r="L138" i="25"/>
  <c r="K138" i="25"/>
  <c r="J138" i="25"/>
  <c r="I138" i="25"/>
  <c r="H138" i="25"/>
  <c r="F138" i="25"/>
  <c r="E138" i="25"/>
  <c r="D138" i="25"/>
  <c r="G137" i="25"/>
  <c r="G136" i="25"/>
  <c r="G135" i="25"/>
  <c r="G134" i="25"/>
  <c r="G133" i="25"/>
  <c r="G132" i="25"/>
  <c r="G131" i="25"/>
  <c r="I125" i="25"/>
  <c r="H125" i="25"/>
  <c r="G125" i="25"/>
  <c r="F125" i="25"/>
  <c r="E125" i="25"/>
  <c r="D125" i="25"/>
  <c r="K124" i="25"/>
  <c r="J124" i="25"/>
  <c r="K123" i="25"/>
  <c r="J123" i="25"/>
  <c r="K122" i="25"/>
  <c r="J122" i="25"/>
  <c r="K121" i="25"/>
  <c r="J121" i="25"/>
  <c r="K120" i="25"/>
  <c r="J120" i="25"/>
  <c r="K119" i="25"/>
  <c r="J119" i="25"/>
  <c r="K118" i="25"/>
  <c r="J118" i="25"/>
  <c r="J125" i="25" s="1"/>
  <c r="J115" i="25"/>
  <c r="I115" i="25"/>
  <c r="H115" i="25"/>
  <c r="F115" i="25"/>
  <c r="E115" i="25"/>
  <c r="D115" i="25"/>
  <c r="G114" i="25"/>
  <c r="G113" i="25"/>
  <c r="G112" i="25"/>
  <c r="G111" i="25"/>
  <c r="G110" i="25"/>
  <c r="G109" i="25"/>
  <c r="G108" i="25"/>
  <c r="G115" i="25" s="1"/>
  <c r="F102" i="25"/>
  <c r="E102" i="25"/>
  <c r="D102" i="25"/>
  <c r="G101" i="25"/>
  <c r="G100" i="25"/>
  <c r="G99" i="25"/>
  <c r="G98" i="25"/>
  <c r="G97" i="25"/>
  <c r="G96" i="25"/>
  <c r="K92" i="25"/>
  <c r="J92" i="25"/>
  <c r="I92" i="25"/>
  <c r="H92" i="25"/>
  <c r="G92" i="25"/>
  <c r="F92" i="25"/>
  <c r="E92" i="25"/>
  <c r="D92" i="25"/>
  <c r="L70" i="25"/>
  <c r="K70" i="25"/>
  <c r="J70" i="25"/>
  <c r="I70" i="25"/>
  <c r="H70" i="25"/>
  <c r="G70" i="25"/>
  <c r="F70" i="25"/>
  <c r="E70" i="25"/>
  <c r="D70" i="25"/>
  <c r="K57" i="25"/>
  <c r="J57" i="25"/>
  <c r="I57" i="25"/>
  <c r="H57" i="25"/>
  <c r="G57" i="25"/>
  <c r="F57" i="25"/>
  <c r="E57" i="25"/>
  <c r="D57" i="25"/>
  <c r="K43" i="25"/>
  <c r="J43" i="25"/>
  <c r="I43" i="25"/>
  <c r="H43" i="25"/>
  <c r="G43" i="25"/>
  <c r="F43" i="25"/>
  <c r="E43" i="25"/>
  <c r="D43" i="25"/>
  <c r="G30" i="25"/>
  <c r="F30" i="25"/>
  <c r="E30" i="25"/>
  <c r="D30" i="25"/>
  <c r="H30" i="25" s="1"/>
  <c r="H29" i="25"/>
  <c r="H28" i="25"/>
  <c r="H27" i="25"/>
  <c r="H26" i="25"/>
  <c r="H25" i="25"/>
  <c r="H24" i="25"/>
  <c r="H23" i="25"/>
  <c r="O19" i="25"/>
  <c r="N19" i="25"/>
  <c r="M19" i="25"/>
  <c r="L19" i="25"/>
  <c r="K19" i="25"/>
  <c r="J19" i="25"/>
  <c r="I19" i="25"/>
  <c r="F19" i="25"/>
  <c r="E19" i="25"/>
  <c r="D19" i="25"/>
  <c r="H19" i="25" s="1"/>
  <c r="H18" i="25"/>
  <c r="H17" i="25"/>
  <c r="H16" i="25"/>
  <c r="H15" i="25"/>
  <c r="H14" i="25"/>
  <c r="H13" i="25"/>
  <c r="H12" i="25"/>
  <c r="K125" i="25" l="1"/>
  <c r="G102" i="25"/>
  <c r="G138" i="25"/>
  <c r="I166" i="24"/>
  <c r="I171" i="24" s="1"/>
  <c r="H166" i="24"/>
  <c r="H171" i="24" s="1"/>
  <c r="G166" i="24"/>
  <c r="G171" i="24" s="1"/>
  <c r="F166" i="24"/>
  <c r="F171" i="24" s="1"/>
  <c r="E166" i="24"/>
  <c r="E171" i="24" s="1"/>
  <c r="D166" i="24"/>
  <c r="D171" i="24" s="1"/>
  <c r="C166" i="24"/>
  <c r="C171" i="24" s="1"/>
  <c r="G162" i="24"/>
  <c r="F162" i="24"/>
  <c r="E162" i="24"/>
  <c r="D162" i="24"/>
  <c r="L149" i="24"/>
  <c r="K149" i="24"/>
  <c r="J149" i="24"/>
  <c r="I149" i="24"/>
  <c r="H149" i="24"/>
  <c r="F149" i="24"/>
  <c r="E149" i="24"/>
  <c r="D149" i="24"/>
  <c r="G148" i="24"/>
  <c r="G147" i="24"/>
  <c r="G146" i="24"/>
  <c r="G145" i="24"/>
  <c r="G144" i="24"/>
  <c r="G143" i="24"/>
  <c r="G142" i="24"/>
  <c r="G149" i="24" s="1"/>
  <c r="O138" i="24"/>
  <c r="N138" i="24"/>
  <c r="M138" i="24"/>
  <c r="L138" i="24"/>
  <c r="K138" i="24"/>
  <c r="J138" i="24"/>
  <c r="I138" i="24"/>
  <c r="H138" i="24"/>
  <c r="F138" i="24"/>
  <c r="E138" i="24"/>
  <c r="D138" i="24"/>
  <c r="G137" i="24"/>
  <c r="G136" i="24"/>
  <c r="G135" i="24"/>
  <c r="G134" i="24"/>
  <c r="G133" i="24"/>
  <c r="G132" i="24"/>
  <c r="G131" i="24"/>
  <c r="I125" i="24"/>
  <c r="H125" i="24"/>
  <c r="G125" i="24"/>
  <c r="F125" i="24"/>
  <c r="E125" i="24"/>
  <c r="D125" i="24"/>
  <c r="K124" i="24"/>
  <c r="J124" i="24"/>
  <c r="K123" i="24"/>
  <c r="J123" i="24"/>
  <c r="K122" i="24"/>
  <c r="J122" i="24"/>
  <c r="K121" i="24"/>
  <c r="J121" i="24"/>
  <c r="K120" i="24"/>
  <c r="J120" i="24"/>
  <c r="K119" i="24"/>
  <c r="J119" i="24"/>
  <c r="K118" i="24"/>
  <c r="J118" i="24"/>
  <c r="J115" i="24"/>
  <c r="I115" i="24"/>
  <c r="H115" i="24"/>
  <c r="F115" i="24"/>
  <c r="E115" i="24"/>
  <c r="D115" i="24"/>
  <c r="G114" i="24"/>
  <c r="G113" i="24"/>
  <c r="G112" i="24"/>
  <c r="G111" i="24"/>
  <c r="G110" i="24"/>
  <c r="G109" i="24"/>
  <c r="G108" i="24"/>
  <c r="G115" i="24" s="1"/>
  <c r="F102" i="24"/>
  <c r="E102" i="24"/>
  <c r="D102" i="24"/>
  <c r="G101" i="24"/>
  <c r="G100" i="24"/>
  <c r="G99" i="24"/>
  <c r="G98" i="24"/>
  <c r="G97" i="24"/>
  <c r="G96" i="24"/>
  <c r="G102" i="24" s="1"/>
  <c r="K92" i="24"/>
  <c r="J92" i="24"/>
  <c r="I92" i="24"/>
  <c r="H92" i="24"/>
  <c r="G92" i="24"/>
  <c r="F92" i="24"/>
  <c r="E92" i="24"/>
  <c r="D92" i="24"/>
  <c r="K81" i="24"/>
  <c r="J81" i="24"/>
  <c r="I81" i="24"/>
  <c r="H81" i="24"/>
  <c r="G81" i="24"/>
  <c r="F81" i="24"/>
  <c r="E81" i="24"/>
  <c r="D81" i="24"/>
  <c r="L70" i="24"/>
  <c r="K70" i="24"/>
  <c r="J70" i="24"/>
  <c r="I70" i="24"/>
  <c r="H70" i="24"/>
  <c r="G70" i="24"/>
  <c r="F70" i="24"/>
  <c r="E70" i="24"/>
  <c r="D70" i="24"/>
  <c r="K57" i="24"/>
  <c r="J57" i="24"/>
  <c r="I57" i="24"/>
  <c r="H57" i="24"/>
  <c r="G57" i="24"/>
  <c r="F57" i="24"/>
  <c r="E57" i="24"/>
  <c r="D57" i="24"/>
  <c r="K43" i="24"/>
  <c r="J43" i="24"/>
  <c r="I43" i="24"/>
  <c r="H43" i="24"/>
  <c r="G43" i="24"/>
  <c r="F43" i="24"/>
  <c r="E43" i="24"/>
  <c r="D43" i="24"/>
  <c r="G30" i="24"/>
  <c r="F30" i="24"/>
  <c r="E30" i="24"/>
  <c r="D30" i="24"/>
  <c r="H30" i="24" s="1"/>
  <c r="H29" i="24"/>
  <c r="H28" i="24"/>
  <c r="H27" i="24"/>
  <c r="H26" i="24"/>
  <c r="H25" i="24"/>
  <c r="H24" i="24"/>
  <c r="H23" i="24"/>
  <c r="O19" i="24"/>
  <c r="N19" i="24"/>
  <c r="M19" i="24"/>
  <c r="L19" i="24"/>
  <c r="K19" i="24"/>
  <c r="J19" i="24"/>
  <c r="I19" i="24"/>
  <c r="F19" i="24"/>
  <c r="E19" i="24"/>
  <c r="D19" i="24"/>
  <c r="H18" i="24"/>
  <c r="H17" i="24"/>
  <c r="H16" i="24"/>
  <c r="H15" i="24"/>
  <c r="H14" i="24"/>
  <c r="H13" i="24"/>
  <c r="H12" i="24"/>
  <c r="K125" i="24" l="1"/>
  <c r="J125" i="24"/>
  <c r="G138" i="24"/>
  <c r="H19" i="24"/>
  <c r="I166" i="23"/>
  <c r="I171" i="23" s="1"/>
  <c r="H166" i="23"/>
  <c r="H171" i="23" s="1"/>
  <c r="G166" i="23"/>
  <c r="G171" i="23" s="1"/>
  <c r="F166" i="23"/>
  <c r="F171" i="23" s="1"/>
  <c r="E166" i="23"/>
  <c r="E171" i="23" s="1"/>
  <c r="D166" i="23"/>
  <c r="D171" i="23" s="1"/>
  <c r="C166" i="23"/>
  <c r="C171" i="23" s="1"/>
  <c r="G162" i="23"/>
  <c r="F162" i="23"/>
  <c r="E162" i="23"/>
  <c r="D162" i="23"/>
  <c r="L149" i="23"/>
  <c r="K149" i="23"/>
  <c r="J149" i="23"/>
  <c r="I149" i="23"/>
  <c r="H149" i="23"/>
  <c r="F149" i="23"/>
  <c r="E149" i="23"/>
  <c r="D149" i="23"/>
  <c r="G148" i="23"/>
  <c r="G147" i="23"/>
  <c r="G146" i="23"/>
  <c r="G145" i="23"/>
  <c r="G144" i="23"/>
  <c r="G143" i="23"/>
  <c r="G142" i="23"/>
  <c r="O138" i="23"/>
  <c r="N138" i="23"/>
  <c r="M138" i="23"/>
  <c r="L138" i="23"/>
  <c r="K138" i="23"/>
  <c r="J138" i="23"/>
  <c r="I138" i="23"/>
  <c r="H138" i="23"/>
  <c r="F138" i="23"/>
  <c r="E138" i="23"/>
  <c r="D138" i="23"/>
  <c r="G137" i="23"/>
  <c r="G136" i="23"/>
  <c r="G135" i="23"/>
  <c r="G134" i="23"/>
  <c r="G133" i="23"/>
  <c r="G132" i="23"/>
  <c r="G131" i="23"/>
  <c r="I125" i="23"/>
  <c r="H125" i="23"/>
  <c r="G125" i="23"/>
  <c r="F125" i="23"/>
  <c r="E125" i="23"/>
  <c r="D125" i="23"/>
  <c r="K124" i="23"/>
  <c r="J124" i="23"/>
  <c r="K123" i="23"/>
  <c r="J123" i="23"/>
  <c r="K122" i="23"/>
  <c r="J122" i="23"/>
  <c r="K121" i="23"/>
  <c r="J121" i="23"/>
  <c r="K120" i="23"/>
  <c r="J120" i="23"/>
  <c r="K119" i="23"/>
  <c r="J119" i="23"/>
  <c r="K118" i="23"/>
  <c r="J118" i="23"/>
  <c r="J125" i="23" s="1"/>
  <c r="J115" i="23"/>
  <c r="I115" i="23"/>
  <c r="H115" i="23"/>
  <c r="F115" i="23"/>
  <c r="E115" i="23"/>
  <c r="D115" i="23"/>
  <c r="G114" i="23"/>
  <c r="G113" i="23"/>
  <c r="G112" i="23"/>
  <c r="G111" i="23"/>
  <c r="G110" i="23"/>
  <c r="G109" i="23"/>
  <c r="G108" i="23"/>
  <c r="F102" i="23"/>
  <c r="E102" i="23"/>
  <c r="D102" i="23"/>
  <c r="G101" i="23"/>
  <c r="G100" i="23"/>
  <c r="G99" i="23"/>
  <c r="G98" i="23"/>
  <c r="G97" i="23"/>
  <c r="G96" i="23"/>
  <c r="G102" i="23" s="1"/>
  <c r="K92" i="23"/>
  <c r="J92" i="23"/>
  <c r="I92" i="23"/>
  <c r="H92" i="23"/>
  <c r="G92" i="23"/>
  <c r="F92" i="23"/>
  <c r="E92" i="23"/>
  <c r="D92" i="23"/>
  <c r="K81" i="23"/>
  <c r="J81" i="23"/>
  <c r="I81" i="23"/>
  <c r="H81" i="23"/>
  <c r="G81" i="23"/>
  <c r="F81" i="23"/>
  <c r="E81" i="23"/>
  <c r="D81" i="23"/>
  <c r="L70" i="23"/>
  <c r="K70" i="23"/>
  <c r="J70" i="23"/>
  <c r="I70" i="23"/>
  <c r="H70" i="23"/>
  <c r="G70" i="23"/>
  <c r="F70" i="23"/>
  <c r="E70" i="23"/>
  <c r="D70" i="23"/>
  <c r="K57" i="23"/>
  <c r="J57" i="23"/>
  <c r="I57" i="23"/>
  <c r="H57" i="23"/>
  <c r="G57" i="23"/>
  <c r="F57" i="23"/>
  <c r="E57" i="23"/>
  <c r="D57" i="23"/>
  <c r="K43" i="23"/>
  <c r="J43" i="23"/>
  <c r="I43" i="23"/>
  <c r="H43" i="23"/>
  <c r="G43" i="23"/>
  <c r="F43" i="23"/>
  <c r="E43" i="23"/>
  <c r="D43" i="23"/>
  <c r="G30" i="23"/>
  <c r="F30" i="23"/>
  <c r="E30" i="23"/>
  <c r="D30" i="23"/>
  <c r="H30" i="23" s="1"/>
  <c r="H29" i="23"/>
  <c r="H28" i="23"/>
  <c r="H27" i="23"/>
  <c r="H26" i="23"/>
  <c r="H25" i="23"/>
  <c r="H24" i="23"/>
  <c r="H23" i="23"/>
  <c r="O19" i="23"/>
  <c r="N19" i="23"/>
  <c r="M19" i="23"/>
  <c r="L19" i="23"/>
  <c r="K19" i="23"/>
  <c r="J19" i="23"/>
  <c r="I19" i="23"/>
  <c r="F19" i="23"/>
  <c r="E19" i="23"/>
  <c r="H19" i="23" s="1"/>
  <c r="D19" i="23"/>
  <c r="H18" i="23"/>
  <c r="H17" i="23"/>
  <c r="H16" i="23"/>
  <c r="H15" i="23"/>
  <c r="H14" i="23"/>
  <c r="H13" i="23"/>
  <c r="H12" i="23"/>
  <c r="G115" i="23" l="1"/>
  <c r="G149" i="23"/>
  <c r="K125" i="23"/>
  <c r="G138" i="23"/>
  <c r="I171" i="22"/>
  <c r="I167" i="22"/>
  <c r="F166" i="22"/>
  <c r="F171" i="22" s="1"/>
  <c r="E166" i="22"/>
  <c r="E171" i="22" s="1"/>
  <c r="D166" i="22"/>
  <c r="D171" i="22" s="1"/>
  <c r="C166" i="22"/>
  <c r="C171" i="22" s="1"/>
  <c r="G162" i="22"/>
  <c r="F162" i="22"/>
  <c r="E162" i="22"/>
  <c r="D162" i="22"/>
  <c r="L149" i="22"/>
  <c r="I149" i="22"/>
  <c r="H149" i="22"/>
  <c r="F149" i="22"/>
  <c r="E149" i="22"/>
  <c r="D149" i="22"/>
  <c r="J148" i="22"/>
  <c r="J149" i="22" s="1"/>
  <c r="G148" i="22"/>
  <c r="K148" i="22" s="1"/>
  <c r="K149" i="22" s="1"/>
  <c r="G147" i="22"/>
  <c r="G146" i="22"/>
  <c r="G145" i="22"/>
  <c r="G144" i="22"/>
  <c r="G143" i="22"/>
  <c r="G142" i="22"/>
  <c r="O138" i="22"/>
  <c r="N138" i="22"/>
  <c r="M138" i="22"/>
  <c r="L138" i="22"/>
  <c r="K138" i="22"/>
  <c r="J138" i="22"/>
  <c r="I138" i="22"/>
  <c r="H138" i="22"/>
  <c r="F138" i="22"/>
  <c r="E138" i="22"/>
  <c r="D138" i="22"/>
  <c r="G138" i="22" s="1"/>
  <c r="G137" i="22"/>
  <c r="G135" i="22"/>
  <c r="G134" i="22"/>
  <c r="G133" i="22"/>
  <c r="G132" i="22"/>
  <c r="G131" i="22"/>
  <c r="I125" i="22"/>
  <c r="G125" i="22"/>
  <c r="E125" i="22"/>
  <c r="K124" i="22"/>
  <c r="J124" i="22"/>
  <c r="K123" i="22"/>
  <c r="J123" i="22"/>
  <c r="K122" i="22"/>
  <c r="J122" i="22"/>
  <c r="K121" i="22"/>
  <c r="J121" i="22"/>
  <c r="K120" i="22"/>
  <c r="J120" i="22"/>
  <c r="K119" i="22"/>
  <c r="J119" i="22"/>
  <c r="K118" i="22"/>
  <c r="J118" i="22"/>
  <c r="J115" i="22"/>
  <c r="I115" i="22"/>
  <c r="H115" i="22"/>
  <c r="F115" i="22"/>
  <c r="E115" i="22"/>
  <c r="D115" i="22"/>
  <c r="G114" i="22"/>
  <c r="G113" i="22"/>
  <c r="G112" i="22"/>
  <c r="G111" i="22"/>
  <c r="G110" i="22"/>
  <c r="G109" i="22"/>
  <c r="G108" i="22"/>
  <c r="F102" i="22"/>
  <c r="E102" i="22"/>
  <c r="D102" i="22"/>
  <c r="G101" i="22"/>
  <c r="G100" i="22"/>
  <c r="G99" i="22"/>
  <c r="G98" i="22"/>
  <c r="G97" i="22"/>
  <c r="G96" i="22"/>
  <c r="K92" i="22"/>
  <c r="J92" i="22"/>
  <c r="I92" i="22"/>
  <c r="H92" i="22"/>
  <c r="G92" i="22"/>
  <c r="F92" i="22"/>
  <c r="E92" i="22"/>
  <c r="D92" i="22"/>
  <c r="K81" i="22"/>
  <c r="J81" i="22"/>
  <c r="I81" i="22"/>
  <c r="H81" i="22"/>
  <c r="G81" i="22"/>
  <c r="F81" i="22"/>
  <c r="E81" i="22"/>
  <c r="D81" i="22"/>
  <c r="L70" i="22"/>
  <c r="K70" i="22"/>
  <c r="J70" i="22"/>
  <c r="I70" i="22"/>
  <c r="H70" i="22"/>
  <c r="G70" i="22"/>
  <c r="F70" i="22"/>
  <c r="E70" i="22"/>
  <c r="D70" i="22"/>
  <c r="K57" i="22"/>
  <c r="J57" i="22"/>
  <c r="I57" i="22"/>
  <c r="H57" i="22"/>
  <c r="G57" i="22"/>
  <c r="F57" i="22"/>
  <c r="E57" i="22"/>
  <c r="D57" i="22"/>
  <c r="K43" i="22"/>
  <c r="J43" i="22"/>
  <c r="I43" i="22"/>
  <c r="H43" i="22"/>
  <c r="G43" i="22"/>
  <c r="F43" i="22"/>
  <c r="E43" i="22"/>
  <c r="D43" i="22"/>
  <c r="G30" i="22"/>
  <c r="E30" i="22"/>
  <c r="D30" i="22"/>
  <c r="H30" i="22" s="1"/>
  <c r="H29" i="22"/>
  <c r="H28" i="22"/>
  <c r="H27" i="22"/>
  <c r="H26" i="22"/>
  <c r="H25" i="22"/>
  <c r="H24" i="22"/>
  <c r="H23" i="22"/>
  <c r="O19" i="22"/>
  <c r="N19" i="22"/>
  <c r="M19" i="22"/>
  <c r="L19" i="22"/>
  <c r="K19" i="22"/>
  <c r="I19" i="22"/>
  <c r="G19" i="22"/>
  <c r="F19" i="22"/>
  <c r="E19" i="22"/>
  <c r="D19" i="22"/>
  <c r="H18" i="22"/>
  <c r="H17" i="22"/>
  <c r="H16" i="22"/>
  <c r="H15" i="22"/>
  <c r="H14" i="22"/>
  <c r="H13" i="22"/>
  <c r="H12" i="22"/>
  <c r="G115" i="22" l="1"/>
  <c r="G149" i="22"/>
  <c r="J125" i="22"/>
  <c r="K125" i="22"/>
  <c r="H19" i="22"/>
  <c r="G102" i="22"/>
  <c r="I168" i="21"/>
  <c r="I168" i="38" s="1"/>
  <c r="I166" i="21"/>
  <c r="I171" i="21" s="1"/>
  <c r="H166" i="21"/>
  <c r="H171" i="21" s="1"/>
  <c r="G166" i="21"/>
  <c r="G171" i="21" s="1"/>
  <c r="F166" i="21"/>
  <c r="F171" i="21" s="1"/>
  <c r="E166" i="21"/>
  <c r="E171" i="21" s="1"/>
  <c r="D166" i="21"/>
  <c r="D171" i="21" s="1"/>
  <c r="C166" i="21"/>
  <c r="C171" i="21" s="1"/>
  <c r="G162" i="21"/>
  <c r="F162" i="21"/>
  <c r="E162" i="21"/>
  <c r="D162" i="21"/>
  <c r="L149" i="21"/>
  <c r="K149" i="21"/>
  <c r="J149" i="21"/>
  <c r="I149" i="21"/>
  <c r="H149" i="21"/>
  <c r="F149" i="21"/>
  <c r="E149" i="21"/>
  <c r="D149" i="21"/>
  <c r="K148" i="21"/>
  <c r="K148" i="38" s="1"/>
  <c r="K149" i="38" s="1"/>
  <c r="J148" i="21"/>
  <c r="I148" i="21"/>
  <c r="G148" i="21"/>
  <c r="G147" i="21"/>
  <c r="G146" i="21"/>
  <c r="G145" i="21"/>
  <c r="G144" i="21"/>
  <c r="G143" i="21"/>
  <c r="G142" i="21"/>
  <c r="O138" i="21"/>
  <c r="N138" i="21"/>
  <c r="M138" i="21"/>
  <c r="L138" i="21"/>
  <c r="K138" i="21"/>
  <c r="J138" i="21"/>
  <c r="I138" i="21"/>
  <c r="H138" i="21"/>
  <c r="F138" i="21"/>
  <c r="E138" i="21"/>
  <c r="D138" i="21"/>
  <c r="G137" i="21"/>
  <c r="G136" i="21"/>
  <c r="G135" i="21"/>
  <c r="G134" i="21"/>
  <c r="G133" i="21"/>
  <c r="G132" i="21"/>
  <c r="G131" i="21"/>
  <c r="I125" i="21"/>
  <c r="H125" i="21"/>
  <c r="G125" i="21"/>
  <c r="F125" i="21"/>
  <c r="E125" i="21"/>
  <c r="D125" i="21"/>
  <c r="K124" i="21"/>
  <c r="J124" i="21"/>
  <c r="K123" i="21"/>
  <c r="J123" i="21"/>
  <c r="K122" i="21"/>
  <c r="J122" i="21"/>
  <c r="K121" i="21"/>
  <c r="J121" i="21"/>
  <c r="K120" i="21"/>
  <c r="K125" i="21" s="1"/>
  <c r="J120" i="21"/>
  <c r="J125" i="21" s="1"/>
  <c r="K119" i="21"/>
  <c r="J119" i="21"/>
  <c r="K118" i="21"/>
  <c r="J118" i="21"/>
  <c r="J115" i="21"/>
  <c r="I115" i="21"/>
  <c r="H115" i="21"/>
  <c r="F115" i="21"/>
  <c r="E115" i="21"/>
  <c r="D115" i="21"/>
  <c r="G114" i="21"/>
  <c r="G115" i="21" s="1"/>
  <c r="G113" i="21"/>
  <c r="G112" i="21"/>
  <c r="G111" i="21"/>
  <c r="G110" i="21"/>
  <c r="G109" i="21"/>
  <c r="G108" i="21"/>
  <c r="F102" i="21"/>
  <c r="E102" i="21"/>
  <c r="D102" i="21"/>
  <c r="G101" i="21"/>
  <c r="G100" i="21"/>
  <c r="G99" i="21"/>
  <c r="G98" i="21"/>
  <c r="G97" i="21"/>
  <c r="G96" i="21"/>
  <c r="K92" i="21"/>
  <c r="J92" i="21"/>
  <c r="I92" i="21"/>
  <c r="H92" i="21"/>
  <c r="G92" i="21"/>
  <c r="F92" i="21"/>
  <c r="E92" i="21"/>
  <c r="D92" i="21"/>
  <c r="K81" i="21"/>
  <c r="J81" i="21"/>
  <c r="I81" i="21"/>
  <c r="H81" i="21"/>
  <c r="G81" i="21"/>
  <c r="F81" i="21"/>
  <c r="E81" i="21"/>
  <c r="D81" i="21"/>
  <c r="L70" i="21"/>
  <c r="K70" i="21"/>
  <c r="J70" i="21"/>
  <c r="I70" i="21"/>
  <c r="H70" i="21"/>
  <c r="G70" i="21"/>
  <c r="F70" i="21"/>
  <c r="E70" i="21"/>
  <c r="D70" i="21"/>
  <c r="K57" i="21"/>
  <c r="J57" i="21"/>
  <c r="I57" i="21"/>
  <c r="H57" i="21"/>
  <c r="G57" i="21"/>
  <c r="F57" i="21"/>
  <c r="E57" i="21"/>
  <c r="D57" i="21"/>
  <c r="K43" i="21"/>
  <c r="J43" i="21"/>
  <c r="I43" i="21"/>
  <c r="H43" i="21"/>
  <c r="G43" i="21"/>
  <c r="F43" i="21"/>
  <c r="E43" i="21"/>
  <c r="D43" i="21"/>
  <c r="G30" i="21"/>
  <c r="F30" i="21"/>
  <c r="E30" i="21"/>
  <c r="D30" i="21"/>
  <c r="H29" i="21"/>
  <c r="H28" i="21"/>
  <c r="H27" i="21"/>
  <c r="H26" i="21"/>
  <c r="H25" i="21"/>
  <c r="H24" i="21"/>
  <c r="H23" i="21"/>
  <c r="O19" i="21"/>
  <c r="N19" i="21"/>
  <c r="M19" i="21"/>
  <c r="L19" i="21"/>
  <c r="K19" i="21"/>
  <c r="J19" i="21"/>
  <c r="I19" i="21"/>
  <c r="G19" i="21"/>
  <c r="F19" i="21"/>
  <c r="E19" i="21"/>
  <c r="D19" i="21"/>
  <c r="H19" i="21" s="1"/>
  <c r="H18" i="21"/>
  <c r="H17" i="21"/>
  <c r="H16" i="21"/>
  <c r="H15" i="21"/>
  <c r="H14" i="21"/>
  <c r="H13" i="21"/>
  <c r="H12" i="21"/>
  <c r="G102" i="21" l="1"/>
  <c r="H30" i="21"/>
  <c r="G138" i="21"/>
  <c r="G149" i="21"/>
  <c r="C171" i="16"/>
  <c r="I166" i="16"/>
  <c r="I171" i="16" s="1"/>
  <c r="H166" i="16"/>
  <c r="H171" i="16" s="1"/>
  <c r="G166" i="16"/>
  <c r="G171" i="16" s="1"/>
  <c r="F166" i="16"/>
  <c r="F171" i="16" s="1"/>
  <c r="E166" i="16"/>
  <c r="E171" i="16" s="1"/>
  <c r="D166" i="16"/>
  <c r="D171" i="16" s="1"/>
  <c r="C166" i="16"/>
  <c r="G162" i="16"/>
  <c r="F162" i="16"/>
  <c r="E162" i="16"/>
  <c r="D162" i="16"/>
  <c r="L149" i="16"/>
  <c r="K149" i="16"/>
  <c r="J149" i="16"/>
  <c r="I149" i="16"/>
  <c r="H149" i="16"/>
  <c r="F149" i="16"/>
  <c r="E149" i="16"/>
  <c r="D149" i="16"/>
  <c r="G148" i="16"/>
  <c r="G147" i="16"/>
  <c r="G146" i="16"/>
  <c r="G145" i="16"/>
  <c r="G144" i="16"/>
  <c r="G143" i="16"/>
  <c r="G149" i="16" s="1"/>
  <c r="G142" i="16"/>
  <c r="O138" i="16"/>
  <c r="N138" i="16"/>
  <c r="M138" i="16"/>
  <c r="L138" i="16"/>
  <c r="K138" i="16"/>
  <c r="J138" i="16"/>
  <c r="I138" i="16"/>
  <c r="H138" i="16"/>
  <c r="F138" i="16"/>
  <c r="E138" i="16"/>
  <c r="D138" i="16"/>
  <c r="G137" i="16"/>
  <c r="G136" i="16"/>
  <c r="G135" i="16"/>
  <c r="G134" i="16"/>
  <c r="G133" i="16"/>
  <c r="G132" i="16"/>
  <c r="G131" i="16"/>
  <c r="I125" i="16"/>
  <c r="H125" i="16"/>
  <c r="G125" i="16"/>
  <c r="F125" i="16"/>
  <c r="E125" i="16"/>
  <c r="D125" i="16"/>
  <c r="K124" i="16"/>
  <c r="J124" i="16"/>
  <c r="K123" i="16"/>
  <c r="J123" i="16"/>
  <c r="K122" i="16"/>
  <c r="J122" i="16"/>
  <c r="K121" i="16"/>
  <c r="J121" i="16"/>
  <c r="K120" i="16"/>
  <c r="J120" i="16"/>
  <c r="K119" i="16"/>
  <c r="J119" i="16"/>
  <c r="K118" i="16"/>
  <c r="J118" i="16"/>
  <c r="J115" i="16"/>
  <c r="I115" i="16"/>
  <c r="H115" i="16"/>
  <c r="F115" i="16"/>
  <c r="E115" i="16"/>
  <c r="D115" i="16"/>
  <c r="G114" i="16"/>
  <c r="G113" i="16"/>
  <c r="G112" i="16"/>
  <c r="G111" i="16"/>
  <c r="G110" i="16"/>
  <c r="G109" i="16"/>
  <c r="G108" i="16"/>
  <c r="G115" i="16" s="1"/>
  <c r="F102" i="16"/>
  <c r="E102" i="16"/>
  <c r="D102" i="16"/>
  <c r="G101" i="16"/>
  <c r="G100" i="16"/>
  <c r="G99" i="16"/>
  <c r="G98" i="16"/>
  <c r="G97" i="16"/>
  <c r="G96" i="16"/>
  <c r="G102" i="16" s="1"/>
  <c r="K92" i="16"/>
  <c r="J92" i="16"/>
  <c r="I92" i="16"/>
  <c r="H92" i="16"/>
  <c r="G92" i="16"/>
  <c r="F92" i="16"/>
  <c r="E92" i="16"/>
  <c r="D92" i="16"/>
  <c r="K81" i="16"/>
  <c r="J81" i="16"/>
  <c r="I81" i="16"/>
  <c r="H81" i="16"/>
  <c r="G81" i="16"/>
  <c r="F81" i="16"/>
  <c r="E81" i="16"/>
  <c r="D81" i="16"/>
  <c r="L70" i="16"/>
  <c r="K70" i="16"/>
  <c r="J70" i="16"/>
  <c r="I70" i="16"/>
  <c r="H70" i="16"/>
  <c r="G70" i="16"/>
  <c r="F70" i="16"/>
  <c r="E70" i="16"/>
  <c r="D70" i="16"/>
  <c r="K57" i="16"/>
  <c r="J57" i="16"/>
  <c r="I57" i="16"/>
  <c r="H57" i="16"/>
  <c r="G57" i="16"/>
  <c r="F57" i="16"/>
  <c r="E57" i="16"/>
  <c r="D57" i="16"/>
  <c r="K43" i="16"/>
  <c r="J43" i="16"/>
  <c r="I43" i="16"/>
  <c r="H43" i="16"/>
  <c r="G43" i="16"/>
  <c r="F43" i="16"/>
  <c r="E43" i="16"/>
  <c r="D43" i="16"/>
  <c r="G30" i="16"/>
  <c r="F30" i="16"/>
  <c r="E30" i="16"/>
  <c r="D30" i="16"/>
  <c r="H29" i="16"/>
  <c r="H28" i="16"/>
  <c r="H27" i="16"/>
  <c r="H26" i="16"/>
  <c r="H25" i="16"/>
  <c r="H24" i="16"/>
  <c r="H23" i="16"/>
  <c r="O19" i="16"/>
  <c r="N19" i="16"/>
  <c r="M19" i="16"/>
  <c r="L19" i="16"/>
  <c r="K19" i="16"/>
  <c r="J19" i="16"/>
  <c r="I19" i="16"/>
  <c r="F19" i="16"/>
  <c r="E19" i="16"/>
  <c r="D19" i="16"/>
  <c r="H19" i="16" s="1"/>
  <c r="H18" i="16"/>
  <c r="H17" i="16"/>
  <c r="H16" i="16"/>
  <c r="H15" i="16"/>
  <c r="H14" i="16"/>
  <c r="H13" i="16"/>
  <c r="H12" i="16"/>
  <c r="K125" i="16" l="1"/>
  <c r="J125" i="16"/>
  <c r="H30" i="16"/>
  <c r="G138" i="16"/>
  <c r="C171" i="15"/>
  <c r="I166" i="15"/>
  <c r="I171" i="15" s="1"/>
  <c r="H166" i="15"/>
  <c r="H171" i="15" s="1"/>
  <c r="G166" i="15"/>
  <c r="G171" i="15" s="1"/>
  <c r="F166" i="15"/>
  <c r="F171" i="15" s="1"/>
  <c r="E166" i="15"/>
  <c r="E171" i="15" s="1"/>
  <c r="D166" i="15"/>
  <c r="D171" i="15" s="1"/>
  <c r="C166" i="15"/>
  <c r="G162" i="15"/>
  <c r="F162" i="15"/>
  <c r="E162" i="15"/>
  <c r="D162" i="15"/>
  <c r="L149" i="15"/>
  <c r="K149" i="15"/>
  <c r="J149" i="15"/>
  <c r="I149" i="15"/>
  <c r="H149" i="15"/>
  <c r="F149" i="15"/>
  <c r="E149" i="15"/>
  <c r="D149" i="15"/>
  <c r="G148" i="15"/>
  <c r="G147" i="15"/>
  <c r="G146" i="15"/>
  <c r="G145" i="15"/>
  <c r="G144" i="15"/>
  <c r="G143" i="15"/>
  <c r="G142" i="15"/>
  <c r="G149" i="15" s="1"/>
  <c r="O138" i="15"/>
  <c r="N138" i="15"/>
  <c r="M138" i="15"/>
  <c r="L138" i="15"/>
  <c r="K138" i="15"/>
  <c r="J138" i="15"/>
  <c r="I138" i="15"/>
  <c r="H138" i="15"/>
  <c r="F138" i="15"/>
  <c r="E138" i="15"/>
  <c r="D138" i="15"/>
  <c r="G137" i="15"/>
  <c r="G136" i="15"/>
  <c r="G135" i="15"/>
  <c r="G134" i="15"/>
  <c r="G133" i="15"/>
  <c r="G132" i="15"/>
  <c r="G131" i="15"/>
  <c r="I125" i="15"/>
  <c r="H125" i="15"/>
  <c r="G125" i="15"/>
  <c r="F125" i="15"/>
  <c r="E125" i="15"/>
  <c r="D125" i="15"/>
  <c r="K124" i="15"/>
  <c r="J124" i="15"/>
  <c r="K123" i="15"/>
  <c r="J123" i="15"/>
  <c r="K122" i="15"/>
  <c r="J122" i="15"/>
  <c r="K121" i="15"/>
  <c r="J121" i="15"/>
  <c r="K120" i="15"/>
  <c r="J120" i="15"/>
  <c r="K119" i="15"/>
  <c r="J119" i="15"/>
  <c r="K118" i="15"/>
  <c r="J118" i="15"/>
  <c r="J115" i="15"/>
  <c r="I115" i="15"/>
  <c r="H115" i="15"/>
  <c r="F115" i="15"/>
  <c r="E115" i="15"/>
  <c r="D115" i="15"/>
  <c r="G114" i="15"/>
  <c r="G113" i="15"/>
  <c r="G112" i="15"/>
  <c r="G111" i="15"/>
  <c r="G110" i="15"/>
  <c r="G109" i="15"/>
  <c r="G108" i="15"/>
  <c r="F102" i="15"/>
  <c r="E102" i="15"/>
  <c r="D102" i="15"/>
  <c r="G101" i="15"/>
  <c r="G100" i="15"/>
  <c r="G99" i="15"/>
  <c r="G98" i="15"/>
  <c r="G97" i="15"/>
  <c r="G96" i="15"/>
  <c r="K92" i="15"/>
  <c r="J92" i="15"/>
  <c r="I92" i="15"/>
  <c r="H92" i="15"/>
  <c r="G92" i="15"/>
  <c r="F92" i="15"/>
  <c r="E92" i="15"/>
  <c r="D92" i="15"/>
  <c r="K81" i="15"/>
  <c r="J81" i="15"/>
  <c r="I81" i="15"/>
  <c r="H81" i="15"/>
  <c r="G81" i="15"/>
  <c r="F81" i="15"/>
  <c r="E81" i="15"/>
  <c r="D81" i="15"/>
  <c r="L70" i="15"/>
  <c r="K70" i="15"/>
  <c r="J70" i="15"/>
  <c r="I70" i="15"/>
  <c r="H70" i="15"/>
  <c r="G70" i="15"/>
  <c r="F70" i="15"/>
  <c r="E70" i="15"/>
  <c r="D70" i="15"/>
  <c r="K57" i="15"/>
  <c r="J57" i="15"/>
  <c r="I57" i="15"/>
  <c r="H57" i="15"/>
  <c r="G57" i="15"/>
  <c r="F57" i="15"/>
  <c r="E57" i="15"/>
  <c r="D57" i="15"/>
  <c r="K43" i="15"/>
  <c r="J43" i="15"/>
  <c r="I43" i="15"/>
  <c r="H43" i="15"/>
  <c r="G43" i="15"/>
  <c r="F43" i="15"/>
  <c r="E43" i="15"/>
  <c r="D43" i="15"/>
  <c r="G30" i="15"/>
  <c r="F30" i="15"/>
  <c r="E30" i="15"/>
  <c r="D30" i="15"/>
  <c r="H30" i="15" s="1"/>
  <c r="H29" i="15"/>
  <c r="H28" i="15"/>
  <c r="H27" i="15"/>
  <c r="H26" i="15"/>
  <c r="H25" i="15"/>
  <c r="H24" i="15"/>
  <c r="H23" i="15"/>
  <c r="O19" i="15"/>
  <c r="N19" i="15"/>
  <c r="M19" i="15"/>
  <c r="L19" i="15"/>
  <c r="K19" i="15"/>
  <c r="J19" i="15"/>
  <c r="I19" i="15"/>
  <c r="F19" i="15"/>
  <c r="E19" i="15"/>
  <c r="D19" i="15"/>
  <c r="H19" i="15" s="1"/>
  <c r="H18" i="15"/>
  <c r="H17" i="15"/>
  <c r="H16" i="15"/>
  <c r="H15" i="15"/>
  <c r="H14" i="15"/>
  <c r="H13" i="15"/>
  <c r="H12" i="15"/>
  <c r="G138" i="15" l="1"/>
  <c r="K125" i="15"/>
  <c r="J125" i="15"/>
  <c r="G115" i="15"/>
  <c r="G102" i="15"/>
  <c r="F171" i="14"/>
  <c r="E171" i="14"/>
  <c r="I166" i="14"/>
  <c r="I171" i="14" s="1"/>
  <c r="H166" i="14"/>
  <c r="H171" i="14" s="1"/>
  <c r="G166" i="14"/>
  <c r="G171" i="14" s="1"/>
  <c r="F166" i="14"/>
  <c r="E166" i="14"/>
  <c r="D166" i="14"/>
  <c r="D171" i="14" s="1"/>
  <c r="C166" i="14"/>
  <c r="C171" i="14" s="1"/>
  <c r="G162" i="14"/>
  <c r="F162" i="14"/>
  <c r="E162" i="14"/>
  <c r="D162" i="14"/>
  <c r="L149" i="14"/>
  <c r="K149" i="14"/>
  <c r="J149" i="14"/>
  <c r="I149" i="14"/>
  <c r="H149" i="14"/>
  <c r="F149" i="14"/>
  <c r="E149" i="14"/>
  <c r="D149" i="14"/>
  <c r="G148" i="14"/>
  <c r="G147" i="14"/>
  <c r="G146" i="14"/>
  <c r="G145" i="14"/>
  <c r="G144" i="14"/>
  <c r="G143" i="14"/>
  <c r="G142" i="14"/>
  <c r="G149" i="14" s="1"/>
  <c r="O138" i="14"/>
  <c r="N138" i="14"/>
  <c r="M138" i="14"/>
  <c r="L138" i="14"/>
  <c r="K138" i="14"/>
  <c r="J138" i="14"/>
  <c r="I138" i="14"/>
  <c r="H138" i="14"/>
  <c r="F138" i="14"/>
  <c r="E138" i="14"/>
  <c r="D138" i="14"/>
  <c r="G137" i="14"/>
  <c r="G136" i="14"/>
  <c r="G135" i="14"/>
  <c r="G134" i="14"/>
  <c r="G133" i="14"/>
  <c r="G132" i="14"/>
  <c r="G131" i="14"/>
  <c r="I125" i="14"/>
  <c r="H125" i="14"/>
  <c r="G125" i="14"/>
  <c r="F125" i="14"/>
  <c r="E125" i="14"/>
  <c r="D125" i="14"/>
  <c r="K124" i="14"/>
  <c r="J124" i="14"/>
  <c r="K123" i="14"/>
  <c r="J123" i="14"/>
  <c r="K122" i="14"/>
  <c r="J122" i="14"/>
  <c r="K121" i="14"/>
  <c r="J121" i="14"/>
  <c r="K120" i="14"/>
  <c r="J120" i="14"/>
  <c r="K119" i="14"/>
  <c r="J119" i="14"/>
  <c r="K118" i="14"/>
  <c r="K125" i="14" s="1"/>
  <c r="J118" i="14"/>
  <c r="J115" i="14"/>
  <c r="I115" i="14"/>
  <c r="H115" i="14"/>
  <c r="F115" i="14"/>
  <c r="E115" i="14"/>
  <c r="D115" i="14"/>
  <c r="G114" i="14"/>
  <c r="G113" i="14"/>
  <c r="G112" i="14"/>
  <c r="G111" i="14"/>
  <c r="G110" i="14"/>
  <c r="G109" i="14"/>
  <c r="G108" i="14"/>
  <c r="F102" i="14"/>
  <c r="E102" i="14"/>
  <c r="D102" i="14"/>
  <c r="G101" i="14"/>
  <c r="G100" i="14"/>
  <c r="G99" i="14"/>
  <c r="G98" i="14"/>
  <c r="G97" i="14"/>
  <c r="G96" i="14"/>
  <c r="K92" i="14"/>
  <c r="J92" i="14"/>
  <c r="I92" i="14"/>
  <c r="H92" i="14"/>
  <c r="G92" i="14"/>
  <c r="F92" i="14"/>
  <c r="E92" i="14"/>
  <c r="D92" i="14"/>
  <c r="K81" i="14"/>
  <c r="J81" i="14"/>
  <c r="I81" i="14"/>
  <c r="H81" i="14"/>
  <c r="G81" i="14"/>
  <c r="F81" i="14"/>
  <c r="E81" i="14"/>
  <c r="D81" i="14"/>
  <c r="L70" i="14"/>
  <c r="K70" i="14"/>
  <c r="J70" i="14"/>
  <c r="I70" i="14"/>
  <c r="H70" i="14"/>
  <c r="G70" i="14"/>
  <c r="F70" i="14"/>
  <c r="E70" i="14"/>
  <c r="D70" i="14"/>
  <c r="K57" i="14"/>
  <c r="J57" i="14"/>
  <c r="I57" i="14"/>
  <c r="H57" i="14"/>
  <c r="G57" i="14"/>
  <c r="F57" i="14"/>
  <c r="E57" i="14"/>
  <c r="D57" i="14"/>
  <c r="K43" i="14"/>
  <c r="J43" i="14"/>
  <c r="I43" i="14"/>
  <c r="H43" i="14"/>
  <c r="G43" i="14"/>
  <c r="F43" i="14"/>
  <c r="E43" i="14"/>
  <c r="D43" i="14"/>
  <c r="G30" i="14"/>
  <c r="F30" i="14"/>
  <c r="E30" i="14"/>
  <c r="D30" i="14"/>
  <c r="H30" i="14" s="1"/>
  <c r="H29" i="14"/>
  <c r="H28" i="14"/>
  <c r="H27" i="14"/>
  <c r="H26" i="14"/>
  <c r="H25" i="14"/>
  <c r="H24" i="14"/>
  <c r="H23" i="14"/>
  <c r="O19" i="14"/>
  <c r="N19" i="14"/>
  <c r="M19" i="14"/>
  <c r="L19" i="14"/>
  <c r="K19" i="14"/>
  <c r="J19" i="14"/>
  <c r="I19" i="14"/>
  <c r="G19" i="14"/>
  <c r="F19" i="14"/>
  <c r="E19" i="14"/>
  <c r="D19" i="14"/>
  <c r="H18" i="14"/>
  <c r="H17" i="14"/>
  <c r="H16" i="14"/>
  <c r="H15" i="14"/>
  <c r="H14" i="14"/>
  <c r="H13" i="14"/>
  <c r="H12" i="14"/>
  <c r="H19" i="14" l="1"/>
  <c r="G138" i="14"/>
  <c r="G102" i="14"/>
  <c r="G115" i="14"/>
  <c r="J125" i="14"/>
  <c r="I171" i="13"/>
  <c r="H166" i="13"/>
  <c r="H171" i="13" s="1"/>
  <c r="G166" i="13"/>
  <c r="G171" i="13" s="1"/>
  <c r="F166" i="13"/>
  <c r="F171" i="13" s="1"/>
  <c r="E166" i="13"/>
  <c r="E171" i="13" s="1"/>
  <c r="D166" i="13"/>
  <c r="D171" i="13" s="1"/>
  <c r="C166" i="13"/>
  <c r="C171" i="13" s="1"/>
  <c r="G162" i="13"/>
  <c r="F162" i="13"/>
  <c r="E162" i="13"/>
  <c r="D162" i="13"/>
  <c r="L149" i="13"/>
  <c r="K149" i="13"/>
  <c r="J149" i="13"/>
  <c r="I149" i="13"/>
  <c r="H149" i="13"/>
  <c r="G149" i="13"/>
  <c r="F149" i="13"/>
  <c r="E149" i="13"/>
  <c r="D149" i="13"/>
  <c r="G148" i="13"/>
  <c r="G147" i="13"/>
  <c r="G146" i="13"/>
  <c r="G145" i="13"/>
  <c r="G144" i="13"/>
  <c r="G143" i="13"/>
  <c r="G142" i="13"/>
  <c r="O138" i="13"/>
  <c r="N138" i="13"/>
  <c r="M138" i="13"/>
  <c r="L138" i="13"/>
  <c r="K138" i="13"/>
  <c r="J138" i="13"/>
  <c r="I138" i="13"/>
  <c r="H138" i="13"/>
  <c r="F138" i="13"/>
  <c r="E138" i="13"/>
  <c r="D138" i="13"/>
  <c r="G137" i="13"/>
  <c r="G136" i="13"/>
  <c r="G135" i="13"/>
  <c r="G134" i="13"/>
  <c r="G133" i="13"/>
  <c r="G132" i="13"/>
  <c r="G131" i="13"/>
  <c r="I125" i="13"/>
  <c r="H125" i="13"/>
  <c r="G125" i="13"/>
  <c r="F125" i="13"/>
  <c r="E125" i="13"/>
  <c r="D125" i="13"/>
  <c r="K124" i="13"/>
  <c r="J124" i="13"/>
  <c r="K123" i="13"/>
  <c r="J123" i="13"/>
  <c r="K122" i="13"/>
  <c r="J122" i="13"/>
  <c r="K121" i="13"/>
  <c r="J121" i="13"/>
  <c r="K120" i="13"/>
  <c r="J120" i="13"/>
  <c r="K119" i="13"/>
  <c r="J119" i="13"/>
  <c r="K118" i="13"/>
  <c r="J118" i="13"/>
  <c r="J115" i="13"/>
  <c r="I115" i="13"/>
  <c r="H115" i="13"/>
  <c r="F115" i="13"/>
  <c r="E115" i="13"/>
  <c r="D115" i="13"/>
  <c r="G114" i="13"/>
  <c r="G113" i="13"/>
  <c r="G112" i="13"/>
  <c r="G111" i="13"/>
  <c r="G110" i="13"/>
  <c r="G109" i="13"/>
  <c r="G108" i="13"/>
  <c r="G115" i="13" s="1"/>
  <c r="F102" i="13"/>
  <c r="E102" i="13"/>
  <c r="G101" i="13"/>
  <c r="G100" i="13"/>
  <c r="G99" i="13"/>
  <c r="G98" i="13"/>
  <c r="G97" i="13"/>
  <c r="G96" i="13"/>
  <c r="K92" i="13"/>
  <c r="J92" i="13"/>
  <c r="I92" i="13"/>
  <c r="H92" i="13"/>
  <c r="G92" i="13"/>
  <c r="F92" i="13"/>
  <c r="E92" i="13"/>
  <c r="D92" i="13"/>
  <c r="K81" i="13"/>
  <c r="J81" i="13"/>
  <c r="I81" i="13"/>
  <c r="H81" i="13"/>
  <c r="G81" i="13"/>
  <c r="F81" i="13"/>
  <c r="E81" i="13"/>
  <c r="D81" i="13"/>
  <c r="L70" i="13"/>
  <c r="K70" i="13"/>
  <c r="J70" i="13"/>
  <c r="I70" i="13"/>
  <c r="H70" i="13"/>
  <c r="G70" i="13"/>
  <c r="F70" i="13"/>
  <c r="E70" i="13"/>
  <c r="D70" i="13"/>
  <c r="K57" i="13"/>
  <c r="J57" i="13"/>
  <c r="I57" i="13"/>
  <c r="H57" i="13"/>
  <c r="G57" i="13"/>
  <c r="F57" i="13"/>
  <c r="E57" i="13"/>
  <c r="D57" i="13"/>
  <c r="K43" i="13"/>
  <c r="J43" i="13"/>
  <c r="I43" i="13"/>
  <c r="H43" i="13"/>
  <c r="G43" i="13"/>
  <c r="F43" i="13"/>
  <c r="E43" i="13"/>
  <c r="D43" i="13"/>
  <c r="G30" i="13"/>
  <c r="F30" i="13"/>
  <c r="E30" i="13"/>
  <c r="D30" i="13"/>
  <c r="H29" i="13"/>
  <c r="H28" i="13"/>
  <c r="H27" i="13"/>
  <c r="H26" i="13"/>
  <c r="H25" i="13"/>
  <c r="H24" i="13"/>
  <c r="H23" i="13"/>
  <c r="O19" i="13"/>
  <c r="N19" i="13"/>
  <c r="M19" i="13"/>
  <c r="L19" i="13"/>
  <c r="K19" i="13"/>
  <c r="J19" i="13"/>
  <c r="I19" i="13"/>
  <c r="F19" i="13"/>
  <c r="E19" i="13"/>
  <c r="D19" i="13"/>
  <c r="H17" i="13"/>
  <c r="H16" i="13"/>
  <c r="H15" i="13"/>
  <c r="H14" i="13"/>
  <c r="H13" i="13"/>
  <c r="H12" i="13"/>
  <c r="K125" i="13" l="1"/>
  <c r="J125" i="13"/>
  <c r="G138" i="13"/>
  <c r="I166" i="12"/>
  <c r="I171" i="12" s="1"/>
  <c r="H166" i="12"/>
  <c r="H171" i="12" s="1"/>
  <c r="G166" i="12"/>
  <c r="G171" i="12" s="1"/>
  <c r="F166" i="12"/>
  <c r="F171" i="12" s="1"/>
  <c r="E166" i="12"/>
  <c r="E171" i="12" s="1"/>
  <c r="D166" i="12"/>
  <c r="D171" i="12" s="1"/>
  <c r="C166" i="12"/>
  <c r="C171" i="12" s="1"/>
  <c r="G162" i="12"/>
  <c r="F162" i="12"/>
  <c r="E162" i="12"/>
  <c r="D162" i="12"/>
  <c r="L149" i="12"/>
  <c r="K149" i="12"/>
  <c r="J149" i="12"/>
  <c r="I149" i="12"/>
  <c r="H149" i="12"/>
  <c r="F149" i="12"/>
  <c r="E149" i="12"/>
  <c r="D149" i="12"/>
  <c r="G148" i="12"/>
  <c r="G147" i="12"/>
  <c r="G146" i="12"/>
  <c r="G145" i="12"/>
  <c r="G144" i="12"/>
  <c r="G143" i="12"/>
  <c r="G142" i="12"/>
  <c r="O138" i="12"/>
  <c r="N138" i="12"/>
  <c r="M138" i="12"/>
  <c r="L138" i="12"/>
  <c r="K138" i="12"/>
  <c r="J138" i="12"/>
  <c r="I138" i="12"/>
  <c r="H138" i="12"/>
  <c r="F138" i="12"/>
  <c r="E138" i="12"/>
  <c r="D138" i="12"/>
  <c r="G137" i="12"/>
  <c r="G136" i="12"/>
  <c r="G135" i="12"/>
  <c r="G134" i="12"/>
  <c r="G133" i="12"/>
  <c r="G132" i="12"/>
  <c r="G131" i="12"/>
  <c r="I125" i="12"/>
  <c r="H125" i="12"/>
  <c r="G125" i="12"/>
  <c r="F125" i="12"/>
  <c r="E125" i="12"/>
  <c r="D125" i="12"/>
  <c r="K124" i="12"/>
  <c r="J124" i="12"/>
  <c r="K123" i="12"/>
  <c r="J123" i="12"/>
  <c r="K122" i="12"/>
  <c r="J122" i="12"/>
  <c r="K121" i="12"/>
  <c r="J121" i="12"/>
  <c r="K120" i="12"/>
  <c r="J120" i="12"/>
  <c r="K119" i="12"/>
  <c r="J119" i="12"/>
  <c r="K118" i="12"/>
  <c r="J118" i="12"/>
  <c r="J115" i="12"/>
  <c r="I115" i="12"/>
  <c r="H115" i="12"/>
  <c r="F115" i="12"/>
  <c r="E115" i="12"/>
  <c r="D115" i="12"/>
  <c r="G114" i="12"/>
  <c r="G113" i="12"/>
  <c r="G112" i="12"/>
  <c r="G111" i="12"/>
  <c r="G110" i="12"/>
  <c r="G109" i="12"/>
  <c r="G108" i="12"/>
  <c r="F102" i="12"/>
  <c r="E102" i="12"/>
  <c r="D102" i="12"/>
  <c r="G101" i="12"/>
  <c r="G100" i="12"/>
  <c r="G99" i="12"/>
  <c r="G98" i="12"/>
  <c r="G97" i="12"/>
  <c r="G96" i="12"/>
  <c r="K92" i="12"/>
  <c r="J92" i="12"/>
  <c r="I92" i="12"/>
  <c r="H92" i="12"/>
  <c r="G92" i="12"/>
  <c r="F92" i="12"/>
  <c r="E92" i="12"/>
  <c r="D92" i="12"/>
  <c r="K81" i="12"/>
  <c r="J81" i="12"/>
  <c r="I81" i="12"/>
  <c r="H81" i="12"/>
  <c r="G81" i="12"/>
  <c r="F81" i="12"/>
  <c r="E81" i="12"/>
  <c r="D81" i="12"/>
  <c r="L70" i="12"/>
  <c r="K70" i="12"/>
  <c r="J70" i="12"/>
  <c r="I70" i="12"/>
  <c r="H70" i="12"/>
  <c r="G70" i="12"/>
  <c r="F70" i="12"/>
  <c r="E70" i="12"/>
  <c r="D70" i="12"/>
  <c r="K57" i="12"/>
  <c r="J57" i="12"/>
  <c r="I57" i="12"/>
  <c r="H57" i="12"/>
  <c r="G57" i="12"/>
  <c r="F57" i="12"/>
  <c r="E57" i="12"/>
  <c r="D57" i="12"/>
  <c r="K43" i="12"/>
  <c r="J43" i="12"/>
  <c r="I43" i="12"/>
  <c r="H43" i="12"/>
  <c r="G43" i="12"/>
  <c r="F43" i="12"/>
  <c r="E43" i="12"/>
  <c r="D43" i="12"/>
  <c r="G30" i="12"/>
  <c r="F30" i="12"/>
  <c r="E30" i="12"/>
  <c r="D30" i="12"/>
  <c r="H29" i="12"/>
  <c r="H28" i="12"/>
  <c r="H27" i="12"/>
  <c r="H26" i="12"/>
  <c r="H25" i="12"/>
  <c r="H24" i="12"/>
  <c r="H23" i="12"/>
  <c r="O19" i="12"/>
  <c r="N19" i="12"/>
  <c r="M19" i="12"/>
  <c r="L19" i="12"/>
  <c r="K19" i="12"/>
  <c r="J19" i="12"/>
  <c r="I19" i="12"/>
  <c r="F19" i="12"/>
  <c r="E19" i="12"/>
  <c r="D19" i="12"/>
  <c r="H19" i="12" s="1"/>
  <c r="H18" i="12"/>
  <c r="H17" i="12"/>
  <c r="H16" i="12"/>
  <c r="H15" i="12"/>
  <c r="H14" i="12"/>
  <c r="H13" i="12"/>
  <c r="H12" i="12"/>
  <c r="G138" i="12" l="1"/>
  <c r="G149" i="12"/>
  <c r="K125" i="12"/>
  <c r="G115" i="12"/>
  <c r="G102" i="12"/>
  <c r="J125" i="12"/>
  <c r="H30" i="12"/>
  <c r="F171" i="11"/>
  <c r="E171" i="11"/>
  <c r="D171" i="11"/>
  <c r="I170" i="11"/>
  <c r="I167" i="11"/>
  <c r="I166" i="11" s="1"/>
  <c r="I171" i="11" s="1"/>
  <c r="H166" i="11"/>
  <c r="H171" i="11" s="1"/>
  <c r="G166" i="11"/>
  <c r="G171" i="11" s="1"/>
  <c r="F166" i="11"/>
  <c r="E166" i="11"/>
  <c r="D166" i="11"/>
  <c r="C166" i="11"/>
  <c r="C171" i="11" s="1"/>
  <c r="G162" i="11"/>
  <c r="F162" i="11"/>
  <c r="E162" i="11"/>
  <c r="D162" i="11"/>
  <c r="K149" i="11"/>
  <c r="J149" i="11"/>
  <c r="H149" i="11"/>
  <c r="F149" i="11"/>
  <c r="E149" i="11"/>
  <c r="D149" i="11"/>
  <c r="L148" i="11"/>
  <c r="L149" i="11" s="1"/>
  <c r="I148" i="11"/>
  <c r="I149" i="11" s="1"/>
  <c r="G148" i="11"/>
  <c r="G147" i="11"/>
  <c r="G146" i="11"/>
  <c r="G145" i="11"/>
  <c r="G144" i="11"/>
  <c r="G143" i="11"/>
  <c r="G142" i="11"/>
  <c r="O138" i="11"/>
  <c r="N138" i="11"/>
  <c r="M138" i="11"/>
  <c r="L138" i="11"/>
  <c r="K138" i="11"/>
  <c r="J138" i="11"/>
  <c r="I138" i="11"/>
  <c r="H138" i="11"/>
  <c r="F138" i="11"/>
  <c r="E138" i="11"/>
  <c r="D138" i="11"/>
  <c r="G137" i="11"/>
  <c r="G136" i="11"/>
  <c r="G135" i="11"/>
  <c r="G134" i="11"/>
  <c r="G133" i="11"/>
  <c r="G132" i="11"/>
  <c r="G131" i="11"/>
  <c r="I125" i="11"/>
  <c r="H125" i="11"/>
  <c r="G125" i="11"/>
  <c r="F125" i="11"/>
  <c r="E125" i="11"/>
  <c r="D125" i="11"/>
  <c r="K124" i="11"/>
  <c r="J124" i="11"/>
  <c r="K123" i="11"/>
  <c r="J123" i="11"/>
  <c r="K122" i="11"/>
  <c r="J122" i="11"/>
  <c r="K121" i="11"/>
  <c r="J121" i="11"/>
  <c r="K120" i="11"/>
  <c r="J120" i="11"/>
  <c r="K119" i="11"/>
  <c r="J119" i="11"/>
  <c r="K118" i="11"/>
  <c r="J118" i="11"/>
  <c r="J115" i="11"/>
  <c r="I115" i="11"/>
  <c r="H115" i="11"/>
  <c r="F115" i="11"/>
  <c r="E115" i="11"/>
  <c r="D115" i="11"/>
  <c r="G114" i="11"/>
  <c r="G113" i="11"/>
  <c r="G112" i="11"/>
  <c r="G111" i="11"/>
  <c r="G110" i="11"/>
  <c r="G109" i="11"/>
  <c r="G108" i="11"/>
  <c r="F102" i="11"/>
  <c r="E102" i="11"/>
  <c r="D102" i="11"/>
  <c r="G101" i="11"/>
  <c r="G100" i="11"/>
  <c r="G99" i="11"/>
  <c r="G98" i="11"/>
  <c r="G97" i="11"/>
  <c r="G96" i="11"/>
  <c r="K92" i="11"/>
  <c r="J92" i="11"/>
  <c r="I92" i="11"/>
  <c r="H92" i="11"/>
  <c r="G92" i="11"/>
  <c r="F92" i="11"/>
  <c r="E92" i="11"/>
  <c r="D92" i="11"/>
  <c r="K81" i="11"/>
  <c r="J81" i="11"/>
  <c r="I81" i="11"/>
  <c r="H81" i="11"/>
  <c r="G81" i="11"/>
  <c r="F81" i="11"/>
  <c r="E81" i="11"/>
  <c r="D81" i="11"/>
  <c r="L70" i="11"/>
  <c r="K70" i="11"/>
  <c r="J70" i="11"/>
  <c r="I70" i="11"/>
  <c r="H70" i="11"/>
  <c r="G70" i="11"/>
  <c r="F70" i="11"/>
  <c r="E70" i="11"/>
  <c r="D70" i="11"/>
  <c r="K57" i="11"/>
  <c r="J57" i="11"/>
  <c r="I57" i="11"/>
  <c r="H57" i="11"/>
  <c r="G57" i="11"/>
  <c r="F57" i="11"/>
  <c r="E57" i="11"/>
  <c r="D56" i="11"/>
  <c r="K43" i="11"/>
  <c r="J43" i="11"/>
  <c r="I43" i="11"/>
  <c r="H43" i="11"/>
  <c r="G43" i="11"/>
  <c r="F43" i="11"/>
  <c r="E43" i="11"/>
  <c r="D42" i="11"/>
  <c r="D43" i="11" s="1"/>
  <c r="G30" i="11"/>
  <c r="F30" i="11"/>
  <c r="E30" i="11"/>
  <c r="D30" i="11"/>
  <c r="H29" i="11"/>
  <c r="H30" i="11" s="1"/>
  <c r="H28" i="11"/>
  <c r="H27" i="11"/>
  <c r="H26" i="11"/>
  <c r="H25" i="11"/>
  <c r="H24" i="11"/>
  <c r="H23" i="11"/>
  <c r="O19" i="11"/>
  <c r="N19" i="11"/>
  <c r="M19" i="11"/>
  <c r="L19" i="11"/>
  <c r="K19" i="11"/>
  <c r="J19" i="11"/>
  <c r="I19" i="11"/>
  <c r="G19" i="11"/>
  <c r="F19" i="11"/>
  <c r="E19" i="11"/>
  <c r="D19" i="11"/>
  <c r="H18" i="11"/>
  <c r="H17" i="11"/>
  <c r="H16" i="11"/>
  <c r="H15" i="11"/>
  <c r="H14" i="11"/>
  <c r="H13" i="11"/>
  <c r="H12" i="11"/>
  <c r="I166" i="10"/>
  <c r="I171" i="10" s="1"/>
  <c r="H166" i="10"/>
  <c r="H171" i="10" s="1"/>
  <c r="G166" i="10"/>
  <c r="G171" i="10" s="1"/>
  <c r="F166" i="10"/>
  <c r="F171" i="10" s="1"/>
  <c r="E166" i="10"/>
  <c r="E171" i="10" s="1"/>
  <c r="D166" i="10"/>
  <c r="D171" i="10" s="1"/>
  <c r="C166" i="10"/>
  <c r="C171" i="10" s="1"/>
  <c r="G162" i="10"/>
  <c r="F162" i="10"/>
  <c r="E162" i="10"/>
  <c r="D162" i="10"/>
  <c r="L149" i="10"/>
  <c r="K149" i="10"/>
  <c r="J149" i="10"/>
  <c r="I149" i="10"/>
  <c r="H149" i="10"/>
  <c r="F149" i="10"/>
  <c r="E149" i="10"/>
  <c r="D149" i="10"/>
  <c r="G148" i="10"/>
  <c r="G147" i="10"/>
  <c r="G146" i="10"/>
  <c r="G145" i="10"/>
  <c r="G144" i="10"/>
  <c r="G143" i="10"/>
  <c r="G142" i="10"/>
  <c r="O138" i="10"/>
  <c r="N138" i="10"/>
  <c r="M138" i="10"/>
  <c r="L138" i="10"/>
  <c r="K138" i="10"/>
  <c r="J138" i="10"/>
  <c r="I138" i="10"/>
  <c r="H138" i="10"/>
  <c r="F138" i="10"/>
  <c r="E138" i="10"/>
  <c r="D138" i="10"/>
  <c r="G137" i="10"/>
  <c r="G136" i="10"/>
  <c r="G135" i="10"/>
  <c r="G134" i="10"/>
  <c r="G133" i="10"/>
  <c r="G132" i="10"/>
  <c r="G131" i="10"/>
  <c r="I125" i="10"/>
  <c r="H125" i="10"/>
  <c r="G125" i="10"/>
  <c r="F125" i="10"/>
  <c r="E125" i="10"/>
  <c r="D125" i="10"/>
  <c r="K124" i="10"/>
  <c r="J124" i="10"/>
  <c r="K123" i="10"/>
  <c r="J123" i="10"/>
  <c r="K122" i="10"/>
  <c r="J122" i="10"/>
  <c r="K121" i="10"/>
  <c r="J121" i="10"/>
  <c r="K120" i="10"/>
  <c r="J120" i="10"/>
  <c r="K119" i="10"/>
  <c r="J119" i="10"/>
  <c r="K118" i="10"/>
  <c r="J118" i="10"/>
  <c r="J115" i="10"/>
  <c r="I115" i="10"/>
  <c r="H115" i="10"/>
  <c r="F115" i="10"/>
  <c r="E115" i="10"/>
  <c r="D115" i="10"/>
  <c r="G114" i="10"/>
  <c r="G113" i="10"/>
  <c r="G112" i="10"/>
  <c r="G111" i="10"/>
  <c r="G110" i="10"/>
  <c r="G109" i="10"/>
  <c r="G108" i="10"/>
  <c r="F102" i="10"/>
  <c r="E102" i="10"/>
  <c r="D102" i="10"/>
  <c r="G101" i="10"/>
  <c r="G100" i="10"/>
  <c r="G99" i="10"/>
  <c r="G98" i="10"/>
  <c r="G97" i="10"/>
  <c r="G96" i="10"/>
  <c r="K92" i="10"/>
  <c r="J92" i="10"/>
  <c r="I92" i="10"/>
  <c r="H92" i="10"/>
  <c r="G92" i="10"/>
  <c r="F92" i="10"/>
  <c r="E92" i="10"/>
  <c r="D92" i="10"/>
  <c r="K81" i="10"/>
  <c r="J81" i="10"/>
  <c r="I81" i="10"/>
  <c r="H81" i="10"/>
  <c r="G81" i="10"/>
  <c r="F81" i="10"/>
  <c r="E81" i="10"/>
  <c r="D81" i="10"/>
  <c r="L70" i="10"/>
  <c r="K70" i="10"/>
  <c r="J70" i="10"/>
  <c r="I70" i="10"/>
  <c r="H70" i="10"/>
  <c r="G70" i="10"/>
  <c r="F70" i="10"/>
  <c r="E70" i="10"/>
  <c r="D70" i="10"/>
  <c r="K57" i="10"/>
  <c r="J57" i="10"/>
  <c r="I57" i="10"/>
  <c r="H57" i="10"/>
  <c r="G57" i="10"/>
  <c r="F57" i="10"/>
  <c r="E57" i="10"/>
  <c r="D57" i="10"/>
  <c r="J43" i="10"/>
  <c r="I43" i="10"/>
  <c r="H43" i="10"/>
  <c r="F43" i="10"/>
  <c r="E43" i="10"/>
  <c r="D43" i="10"/>
  <c r="G30" i="10"/>
  <c r="F30" i="10"/>
  <c r="E30" i="10"/>
  <c r="D30" i="10"/>
  <c r="H29" i="10"/>
  <c r="H28" i="10"/>
  <c r="H27" i="10"/>
  <c r="H26" i="10"/>
  <c r="H25" i="10"/>
  <c r="H24" i="10"/>
  <c r="H23" i="10"/>
  <c r="O19" i="10"/>
  <c r="N19" i="10"/>
  <c r="M19" i="10"/>
  <c r="L19" i="10"/>
  <c r="K19" i="10"/>
  <c r="J19" i="10"/>
  <c r="I19" i="10"/>
  <c r="F19" i="10"/>
  <c r="E19" i="10"/>
  <c r="D19" i="10"/>
  <c r="H18" i="10"/>
  <c r="H17" i="10"/>
  <c r="H16" i="10"/>
  <c r="H15" i="10"/>
  <c r="H14" i="10"/>
  <c r="H13" i="10"/>
  <c r="H12" i="10"/>
  <c r="D57" i="11" l="1"/>
  <c r="D56" i="38"/>
  <c r="D57" i="38" s="1"/>
  <c r="G138" i="10"/>
  <c r="G138" i="11"/>
  <c r="G115" i="10"/>
  <c r="G115" i="11"/>
  <c r="J125" i="10"/>
  <c r="G149" i="10"/>
  <c r="H19" i="11"/>
  <c r="K125" i="11"/>
  <c r="G102" i="10"/>
  <c r="J125" i="11"/>
  <c r="G149" i="11"/>
  <c r="G102" i="11"/>
  <c r="K125" i="10"/>
  <c r="H19" i="10"/>
  <c r="I166" i="9"/>
  <c r="I171" i="9" s="1"/>
  <c r="H166" i="9"/>
  <c r="H171" i="9" s="1"/>
  <c r="G166" i="9"/>
  <c r="G171" i="9" s="1"/>
  <c r="F166" i="9"/>
  <c r="F171" i="9" s="1"/>
  <c r="E166" i="9"/>
  <c r="E171" i="9" s="1"/>
  <c r="D166" i="9"/>
  <c r="D171" i="9" s="1"/>
  <c r="C166" i="9"/>
  <c r="C171" i="9" s="1"/>
  <c r="G162" i="9"/>
  <c r="F162" i="9"/>
  <c r="E162" i="9"/>
  <c r="D162" i="9"/>
  <c r="L149" i="9"/>
  <c r="K149" i="9"/>
  <c r="J149" i="9"/>
  <c r="I149" i="9"/>
  <c r="H149" i="9"/>
  <c r="F149" i="9"/>
  <c r="E149" i="9"/>
  <c r="D149" i="9"/>
  <c r="G148" i="9"/>
  <c r="G147" i="9"/>
  <c r="G146" i="9"/>
  <c r="G145" i="9"/>
  <c r="G144" i="9"/>
  <c r="G143" i="9"/>
  <c r="G149" i="9" s="1"/>
  <c r="G142" i="9"/>
  <c r="O138" i="9"/>
  <c r="N138" i="9"/>
  <c r="M138" i="9"/>
  <c r="L138" i="9"/>
  <c r="K138" i="9"/>
  <c r="J138" i="9"/>
  <c r="I138" i="9"/>
  <c r="H138" i="9"/>
  <c r="F138" i="9"/>
  <c r="E138" i="9"/>
  <c r="D138" i="9"/>
  <c r="G137" i="9"/>
  <c r="G136" i="9"/>
  <c r="G135" i="9"/>
  <c r="G134" i="9"/>
  <c r="G133" i="9"/>
  <c r="G132" i="9"/>
  <c r="G131" i="9"/>
  <c r="I125" i="9"/>
  <c r="H125" i="9"/>
  <c r="G125" i="9"/>
  <c r="F125" i="9"/>
  <c r="E125" i="9"/>
  <c r="D125" i="9"/>
  <c r="K124" i="9"/>
  <c r="J124" i="9"/>
  <c r="K123" i="9"/>
  <c r="J123" i="9"/>
  <c r="K122" i="9"/>
  <c r="J122" i="9"/>
  <c r="K121" i="9"/>
  <c r="J121" i="9"/>
  <c r="K120" i="9"/>
  <c r="J120" i="9"/>
  <c r="K119" i="9"/>
  <c r="J119" i="9"/>
  <c r="K118" i="9"/>
  <c r="J118" i="9"/>
  <c r="J115" i="9"/>
  <c r="I115" i="9"/>
  <c r="H115" i="9"/>
  <c r="F115" i="9"/>
  <c r="E115" i="9"/>
  <c r="D115" i="9"/>
  <c r="G114" i="9"/>
  <c r="G113" i="9"/>
  <c r="G112" i="9"/>
  <c r="G111" i="9"/>
  <c r="G110" i="9"/>
  <c r="G109" i="9"/>
  <c r="G108" i="9"/>
  <c r="G115" i="9" s="1"/>
  <c r="F102" i="9"/>
  <c r="E102" i="9"/>
  <c r="G101" i="9"/>
  <c r="G100" i="9"/>
  <c r="G99" i="9"/>
  <c r="G98" i="9"/>
  <c r="G97" i="9"/>
  <c r="G96" i="9"/>
  <c r="G102" i="9" s="1"/>
  <c r="K92" i="9"/>
  <c r="J92" i="9"/>
  <c r="I92" i="9"/>
  <c r="H92" i="9"/>
  <c r="G92" i="9"/>
  <c r="F92" i="9"/>
  <c r="E92" i="9"/>
  <c r="D92" i="9"/>
  <c r="K81" i="9"/>
  <c r="J81" i="9"/>
  <c r="I81" i="9"/>
  <c r="H81" i="9"/>
  <c r="G81" i="9"/>
  <c r="F81" i="9"/>
  <c r="E81" i="9"/>
  <c r="D81" i="9"/>
  <c r="L70" i="9"/>
  <c r="K70" i="9"/>
  <c r="J70" i="9"/>
  <c r="I70" i="9"/>
  <c r="H70" i="9"/>
  <c r="G70" i="9"/>
  <c r="F70" i="9"/>
  <c r="E70" i="9"/>
  <c r="D70" i="9"/>
  <c r="K57" i="9"/>
  <c r="J57" i="9"/>
  <c r="I57" i="9"/>
  <c r="H57" i="9"/>
  <c r="G57" i="9"/>
  <c r="F57" i="9"/>
  <c r="E57" i="9"/>
  <c r="D57" i="9"/>
  <c r="K43" i="9"/>
  <c r="J43" i="9"/>
  <c r="I43" i="9"/>
  <c r="H43" i="9"/>
  <c r="G43" i="9"/>
  <c r="F43" i="9"/>
  <c r="E43" i="9"/>
  <c r="D43" i="9"/>
  <c r="G30" i="9"/>
  <c r="F30" i="9"/>
  <c r="E30" i="9"/>
  <c r="D30" i="9"/>
  <c r="H30" i="9" s="1"/>
  <c r="H29" i="9"/>
  <c r="H28" i="9"/>
  <c r="H27" i="9"/>
  <c r="H26" i="9"/>
  <c r="H25" i="9"/>
  <c r="H24" i="9"/>
  <c r="H23" i="9"/>
  <c r="O19" i="9"/>
  <c r="N19" i="9"/>
  <c r="M19" i="9"/>
  <c r="L19" i="9"/>
  <c r="K19" i="9"/>
  <c r="J19" i="9"/>
  <c r="I19" i="9"/>
  <c r="F19" i="9"/>
  <c r="E19" i="9"/>
  <c r="D19" i="9"/>
  <c r="H19" i="9" s="1"/>
  <c r="H18" i="9"/>
  <c r="H17" i="9"/>
  <c r="H16" i="9"/>
  <c r="H15" i="9"/>
  <c r="H14" i="9"/>
  <c r="H13" i="9"/>
  <c r="H12" i="9"/>
  <c r="K125" i="9" l="1"/>
  <c r="J125" i="9"/>
  <c r="G138" i="9"/>
  <c r="D171" i="4"/>
  <c r="I170" i="4"/>
  <c r="I166" i="4"/>
  <c r="I171" i="4" s="1"/>
  <c r="H166" i="4"/>
  <c r="H171" i="4" s="1"/>
  <c r="G166" i="4"/>
  <c r="G171" i="4" s="1"/>
  <c r="F166" i="4"/>
  <c r="F171" i="4" s="1"/>
  <c r="E166" i="4"/>
  <c r="E171" i="4" s="1"/>
  <c r="D166" i="4"/>
  <c r="C166" i="4"/>
  <c r="C171" i="4" s="1"/>
  <c r="G162" i="4"/>
  <c r="F162" i="4"/>
  <c r="E162" i="4"/>
  <c r="D162" i="4"/>
  <c r="L149" i="4"/>
  <c r="K149" i="4"/>
  <c r="J149" i="4"/>
  <c r="I149" i="4"/>
  <c r="H149" i="4"/>
  <c r="F149" i="4"/>
  <c r="E149" i="4"/>
  <c r="D149" i="4"/>
  <c r="G148" i="4"/>
  <c r="G147" i="4"/>
  <c r="G146" i="4"/>
  <c r="G145" i="4"/>
  <c r="G144" i="4"/>
  <c r="G143" i="4"/>
  <c r="G142" i="4"/>
  <c r="G149" i="4" s="1"/>
  <c r="O138" i="4"/>
  <c r="N138" i="4"/>
  <c r="M138" i="4"/>
  <c r="L138" i="4"/>
  <c r="K138" i="4"/>
  <c r="J138" i="4"/>
  <c r="I138" i="4"/>
  <c r="H138" i="4"/>
  <c r="F138" i="4"/>
  <c r="E138" i="4"/>
  <c r="D138" i="4"/>
  <c r="G137" i="4"/>
  <c r="G136" i="4"/>
  <c r="G135" i="4"/>
  <c r="G134" i="4"/>
  <c r="G133" i="4"/>
  <c r="G132" i="4"/>
  <c r="G131" i="4"/>
  <c r="I125" i="4"/>
  <c r="H125" i="4"/>
  <c r="G125" i="4"/>
  <c r="F125" i="4"/>
  <c r="E125" i="4"/>
  <c r="D125" i="4"/>
  <c r="K124" i="4"/>
  <c r="J124" i="4"/>
  <c r="K123" i="4"/>
  <c r="J123" i="4"/>
  <c r="K122" i="4"/>
  <c r="J122" i="4"/>
  <c r="K121" i="4"/>
  <c r="J121" i="4"/>
  <c r="K120" i="4"/>
  <c r="J120" i="4"/>
  <c r="K119" i="4"/>
  <c r="J119" i="4"/>
  <c r="K118" i="4"/>
  <c r="J118" i="4"/>
  <c r="J115" i="4"/>
  <c r="I115" i="4"/>
  <c r="H115" i="4"/>
  <c r="F115" i="4"/>
  <c r="E115" i="4"/>
  <c r="D115" i="4"/>
  <c r="G114" i="4"/>
  <c r="G113" i="4"/>
  <c r="G112" i="4"/>
  <c r="G111" i="4"/>
  <c r="G110" i="4"/>
  <c r="G109" i="4"/>
  <c r="G108" i="4"/>
  <c r="F102" i="4"/>
  <c r="E102" i="4"/>
  <c r="D102" i="4"/>
  <c r="G101" i="4"/>
  <c r="G100" i="4"/>
  <c r="G99" i="4"/>
  <c r="G98" i="4"/>
  <c r="G97" i="4"/>
  <c r="G102" i="4" s="1"/>
  <c r="G96" i="4"/>
  <c r="K92" i="4"/>
  <c r="J92" i="4"/>
  <c r="I92" i="4"/>
  <c r="H92" i="4"/>
  <c r="G92" i="4"/>
  <c r="F92" i="4"/>
  <c r="E92" i="4"/>
  <c r="D92" i="4"/>
  <c r="K81" i="4"/>
  <c r="J81" i="4"/>
  <c r="I81" i="4"/>
  <c r="H81" i="4"/>
  <c r="G81" i="4"/>
  <c r="F81" i="4"/>
  <c r="E81" i="4"/>
  <c r="D81" i="4"/>
  <c r="L70" i="4"/>
  <c r="K70" i="4"/>
  <c r="J70" i="4"/>
  <c r="I70" i="4"/>
  <c r="H70" i="4"/>
  <c r="G70" i="4"/>
  <c r="F70" i="4"/>
  <c r="E70" i="4"/>
  <c r="D70" i="4"/>
  <c r="K57" i="4"/>
  <c r="J57" i="4"/>
  <c r="I57" i="4"/>
  <c r="H57" i="4"/>
  <c r="G57" i="4"/>
  <c r="F57" i="4"/>
  <c r="E57" i="4"/>
  <c r="D57" i="4"/>
  <c r="K43" i="4"/>
  <c r="J43" i="4"/>
  <c r="I43" i="4"/>
  <c r="H43" i="4"/>
  <c r="G43" i="4"/>
  <c r="F43" i="4"/>
  <c r="E43" i="4"/>
  <c r="D43" i="4"/>
  <c r="G30" i="4"/>
  <c r="F30" i="4"/>
  <c r="E30" i="4"/>
  <c r="D30" i="4"/>
  <c r="H29" i="4"/>
  <c r="H28" i="4"/>
  <c r="H27" i="4"/>
  <c r="H26" i="4"/>
  <c r="H25" i="4"/>
  <c r="H24" i="4"/>
  <c r="H23" i="4"/>
  <c r="O19" i="4"/>
  <c r="N19" i="4"/>
  <c r="M19" i="4"/>
  <c r="L19" i="4"/>
  <c r="K19" i="4"/>
  <c r="J19" i="4"/>
  <c r="I19" i="4"/>
  <c r="F19" i="4"/>
  <c r="E19" i="4"/>
  <c r="D19" i="4"/>
  <c r="H19" i="4" s="1"/>
  <c r="H18" i="4"/>
  <c r="H17" i="4"/>
  <c r="H16" i="4"/>
  <c r="H15" i="4"/>
  <c r="H14" i="4"/>
  <c r="H13" i="4"/>
  <c r="H12" i="4"/>
  <c r="G138" i="4" l="1"/>
  <c r="K125" i="4"/>
  <c r="J125" i="4"/>
  <c r="G115" i="4"/>
  <c r="H30" i="4"/>
  <c r="I170" i="8"/>
  <c r="I166" i="8"/>
  <c r="I171" i="8" s="1"/>
  <c r="H166" i="8"/>
  <c r="H171" i="8" s="1"/>
  <c r="G166" i="8"/>
  <c r="G171" i="8" s="1"/>
  <c r="F166" i="8"/>
  <c r="F171" i="8" s="1"/>
  <c r="E166" i="8"/>
  <c r="E171" i="8" s="1"/>
  <c r="D166" i="8"/>
  <c r="D171" i="8" s="1"/>
  <c r="C166" i="8"/>
  <c r="C171" i="8" s="1"/>
  <c r="G162" i="8"/>
  <c r="F162" i="8"/>
  <c r="E162" i="8"/>
  <c r="D162" i="8"/>
  <c r="L149" i="8"/>
  <c r="K149" i="8"/>
  <c r="J149" i="8"/>
  <c r="I149" i="8"/>
  <c r="H149" i="8"/>
  <c r="F149" i="8"/>
  <c r="E149" i="8"/>
  <c r="D149" i="8"/>
  <c r="G148" i="8"/>
  <c r="G147" i="8"/>
  <c r="G146" i="8"/>
  <c r="G145" i="8"/>
  <c r="G144" i="8"/>
  <c r="G143" i="8"/>
  <c r="G142" i="8"/>
  <c r="G149" i="8" s="1"/>
  <c r="O138" i="8"/>
  <c r="N138" i="8"/>
  <c r="M138" i="8"/>
  <c r="L138" i="8"/>
  <c r="K138" i="8"/>
  <c r="J138" i="8"/>
  <c r="I138" i="8"/>
  <c r="H138" i="8"/>
  <c r="F138" i="8"/>
  <c r="E138" i="8"/>
  <c r="D138" i="8"/>
  <c r="G137" i="8"/>
  <c r="G136" i="8"/>
  <c r="G135" i="8"/>
  <c r="G134" i="8"/>
  <c r="G133" i="8"/>
  <c r="G132" i="8"/>
  <c r="G131" i="8"/>
  <c r="I125" i="8"/>
  <c r="H125" i="8"/>
  <c r="G125" i="8"/>
  <c r="F125" i="8"/>
  <c r="E125" i="8"/>
  <c r="D125" i="8"/>
  <c r="K124" i="8"/>
  <c r="J124" i="8"/>
  <c r="K123" i="8"/>
  <c r="J123" i="8"/>
  <c r="K122" i="8"/>
  <c r="J122" i="8"/>
  <c r="K121" i="8"/>
  <c r="J121" i="8"/>
  <c r="K120" i="8"/>
  <c r="J120" i="8"/>
  <c r="K119" i="8"/>
  <c r="J119" i="8"/>
  <c r="K118" i="8"/>
  <c r="J118" i="8"/>
  <c r="J125" i="8" s="1"/>
  <c r="J115" i="8"/>
  <c r="I115" i="8"/>
  <c r="H115" i="8"/>
  <c r="F115" i="8"/>
  <c r="E115" i="8"/>
  <c r="D115" i="8"/>
  <c r="G114" i="8"/>
  <c r="G113" i="8"/>
  <c r="G112" i="8"/>
  <c r="G111" i="8"/>
  <c r="G110" i="8"/>
  <c r="G109" i="8"/>
  <c r="G108" i="8"/>
  <c r="F102" i="8"/>
  <c r="E102" i="8"/>
  <c r="D102" i="8"/>
  <c r="G101" i="8"/>
  <c r="G100" i="8"/>
  <c r="G99" i="8"/>
  <c r="G98" i="8"/>
  <c r="G97" i="8"/>
  <c r="G96" i="8"/>
  <c r="G102" i="8" s="1"/>
  <c r="K92" i="8"/>
  <c r="J92" i="8"/>
  <c r="I92" i="8"/>
  <c r="H92" i="8"/>
  <c r="G92" i="8"/>
  <c r="F92" i="8"/>
  <c r="E92" i="8"/>
  <c r="D92" i="8"/>
  <c r="K81" i="8"/>
  <c r="J81" i="8"/>
  <c r="I81" i="8"/>
  <c r="H81" i="8"/>
  <c r="G81" i="8"/>
  <c r="F81" i="8"/>
  <c r="E81" i="8"/>
  <c r="D81" i="8"/>
  <c r="L70" i="8"/>
  <c r="K70" i="8"/>
  <c r="J70" i="8"/>
  <c r="I70" i="8"/>
  <c r="H70" i="8"/>
  <c r="G70" i="8"/>
  <c r="F70" i="8"/>
  <c r="E70" i="8"/>
  <c r="D70" i="8"/>
  <c r="K57" i="8"/>
  <c r="J57" i="8"/>
  <c r="I57" i="8"/>
  <c r="H57" i="8"/>
  <c r="G57" i="8"/>
  <c r="F57" i="8"/>
  <c r="E57" i="8"/>
  <c r="D57" i="8"/>
  <c r="K43" i="8"/>
  <c r="J43" i="8"/>
  <c r="I43" i="8"/>
  <c r="H43" i="8"/>
  <c r="G43" i="8"/>
  <c r="F43" i="8"/>
  <c r="E43" i="8"/>
  <c r="D43" i="8"/>
  <c r="F30" i="8"/>
  <c r="E30" i="8"/>
  <c r="G29" i="8"/>
  <c r="G30" i="8" s="1"/>
  <c r="D29" i="8"/>
  <c r="D30" i="8" s="1"/>
  <c r="H28" i="8"/>
  <c r="H27" i="8"/>
  <c r="H26" i="8"/>
  <c r="H25" i="8"/>
  <c r="H24" i="8"/>
  <c r="H23" i="8"/>
  <c r="O19" i="8"/>
  <c r="N19" i="8"/>
  <c r="M19" i="8"/>
  <c r="L19" i="8"/>
  <c r="K19" i="8"/>
  <c r="J19" i="8"/>
  <c r="I19" i="8"/>
  <c r="G19" i="8"/>
  <c r="F19" i="8"/>
  <c r="E19" i="8"/>
  <c r="D19" i="8"/>
  <c r="H18" i="8"/>
  <c r="H17" i="8"/>
  <c r="H16" i="8"/>
  <c r="H15" i="8"/>
  <c r="H14" i="8"/>
  <c r="H13" i="8"/>
  <c r="H12" i="8"/>
  <c r="H19" i="8" l="1"/>
  <c r="G115" i="8"/>
  <c r="H30" i="8"/>
  <c r="K125" i="8"/>
  <c r="G138" i="8"/>
  <c r="H29" i="8"/>
  <c r="I166" i="7" l="1"/>
  <c r="I171" i="7" s="1"/>
  <c r="H166" i="7"/>
  <c r="H171" i="7" s="1"/>
  <c r="G166" i="7"/>
  <c r="G171" i="7" s="1"/>
  <c r="F166" i="7"/>
  <c r="F171" i="7" s="1"/>
  <c r="E166" i="7"/>
  <c r="E171" i="7" s="1"/>
  <c r="D166" i="7"/>
  <c r="D171" i="7" s="1"/>
  <c r="C166" i="7"/>
  <c r="C171" i="7" s="1"/>
  <c r="G162" i="7"/>
  <c r="F162" i="7"/>
  <c r="E162" i="7"/>
  <c r="D162" i="7"/>
  <c r="L149" i="7"/>
  <c r="K149" i="7"/>
  <c r="J149" i="7"/>
  <c r="I149" i="7"/>
  <c r="H149" i="7"/>
  <c r="F149" i="7"/>
  <c r="E149" i="7"/>
  <c r="D149" i="7"/>
  <c r="G148" i="7"/>
  <c r="G147" i="7"/>
  <c r="G146" i="7"/>
  <c r="G145" i="7"/>
  <c r="G144" i="7"/>
  <c r="G143" i="7"/>
  <c r="G142" i="7"/>
  <c r="G149" i="7" s="1"/>
  <c r="O138" i="7"/>
  <c r="N138" i="7"/>
  <c r="M138" i="7"/>
  <c r="L138" i="7"/>
  <c r="K138" i="7"/>
  <c r="J138" i="7"/>
  <c r="I138" i="7"/>
  <c r="H138" i="7"/>
  <c r="F138" i="7"/>
  <c r="E138" i="7"/>
  <c r="D138" i="7"/>
  <c r="G137" i="7"/>
  <c r="G136" i="7"/>
  <c r="G135" i="7"/>
  <c r="G134" i="7"/>
  <c r="G133" i="7"/>
  <c r="G132" i="7"/>
  <c r="G131" i="7"/>
  <c r="I125" i="7"/>
  <c r="H125" i="7"/>
  <c r="G125" i="7"/>
  <c r="F125" i="7"/>
  <c r="E125" i="7"/>
  <c r="D125" i="7"/>
  <c r="K124" i="7"/>
  <c r="J124" i="7"/>
  <c r="K123" i="7"/>
  <c r="J123" i="7"/>
  <c r="K122" i="7"/>
  <c r="J122" i="7"/>
  <c r="K121" i="7"/>
  <c r="J121" i="7"/>
  <c r="K120" i="7"/>
  <c r="J120" i="7"/>
  <c r="K119" i="7"/>
  <c r="J119" i="7"/>
  <c r="K118" i="7"/>
  <c r="J118" i="7"/>
  <c r="J115" i="7"/>
  <c r="I115" i="7"/>
  <c r="H115" i="7"/>
  <c r="F115" i="7"/>
  <c r="E115" i="7"/>
  <c r="D115" i="7"/>
  <c r="G114" i="7"/>
  <c r="G113" i="7"/>
  <c r="G112" i="7"/>
  <c r="G111" i="7"/>
  <c r="G110" i="7"/>
  <c r="G109" i="7"/>
  <c r="G108" i="7"/>
  <c r="F102" i="7"/>
  <c r="E102" i="7"/>
  <c r="D102" i="7"/>
  <c r="G101" i="7"/>
  <c r="G100" i="7"/>
  <c r="G99" i="7"/>
  <c r="G98" i="7"/>
  <c r="G97" i="7"/>
  <c r="G96" i="7"/>
  <c r="K92" i="7"/>
  <c r="J92" i="7"/>
  <c r="I92" i="7"/>
  <c r="H92" i="7"/>
  <c r="G92" i="7"/>
  <c r="F92" i="7"/>
  <c r="E92" i="7"/>
  <c r="D92" i="7"/>
  <c r="K81" i="7"/>
  <c r="J81" i="7"/>
  <c r="I81" i="7"/>
  <c r="H81" i="7"/>
  <c r="G81" i="7"/>
  <c r="F81" i="7"/>
  <c r="E81" i="7"/>
  <c r="D81" i="7"/>
  <c r="L70" i="7"/>
  <c r="K70" i="7"/>
  <c r="J70" i="7"/>
  <c r="I70" i="7"/>
  <c r="H70" i="7"/>
  <c r="G70" i="7"/>
  <c r="F70" i="7"/>
  <c r="E70" i="7"/>
  <c r="D70" i="7"/>
  <c r="K57" i="7"/>
  <c r="J57" i="7"/>
  <c r="I57" i="7"/>
  <c r="H57" i="7"/>
  <c r="G57" i="7"/>
  <c r="F57" i="7"/>
  <c r="E57" i="7"/>
  <c r="D57" i="7"/>
  <c r="J43" i="7"/>
  <c r="I43" i="7"/>
  <c r="H43" i="7"/>
  <c r="G43" i="7"/>
  <c r="F43" i="7"/>
  <c r="E43" i="7"/>
  <c r="D43" i="7"/>
  <c r="K42" i="7"/>
  <c r="G30" i="7"/>
  <c r="F30" i="7"/>
  <c r="E30" i="7"/>
  <c r="D29" i="7"/>
  <c r="D30" i="7" s="1"/>
  <c r="H28" i="7"/>
  <c r="H27" i="7"/>
  <c r="H26" i="7"/>
  <c r="H25" i="7"/>
  <c r="H24" i="7"/>
  <c r="H23" i="7"/>
  <c r="O19" i="7"/>
  <c r="N19" i="7"/>
  <c r="M19" i="7"/>
  <c r="L19" i="7"/>
  <c r="K19" i="7"/>
  <c r="J19" i="7"/>
  <c r="I19" i="7"/>
  <c r="F19" i="7"/>
  <c r="E19" i="7"/>
  <c r="D19" i="7"/>
  <c r="H19" i="7" s="1"/>
  <c r="H18" i="7"/>
  <c r="H17" i="7"/>
  <c r="H16" i="7"/>
  <c r="H15" i="7"/>
  <c r="H14" i="7"/>
  <c r="H13" i="7"/>
  <c r="H12" i="7"/>
  <c r="G138" i="7" l="1"/>
  <c r="K43" i="7"/>
  <c r="K42" i="38"/>
  <c r="K43" i="38" s="1"/>
  <c r="K125" i="7"/>
  <c r="G115" i="7"/>
  <c r="J125" i="7"/>
  <c r="G102" i="7"/>
  <c r="H30" i="7"/>
  <c r="H29" i="7"/>
  <c r="I166" i="6" l="1"/>
  <c r="I171" i="6" s="1"/>
  <c r="H166" i="6"/>
  <c r="H171" i="6" s="1"/>
  <c r="G166" i="6"/>
  <c r="G171" i="6" s="1"/>
  <c r="F166" i="6"/>
  <c r="F171" i="6" s="1"/>
  <c r="E166" i="6"/>
  <c r="E171" i="6" s="1"/>
  <c r="D166" i="6"/>
  <c r="D171" i="6" s="1"/>
  <c r="C166" i="6"/>
  <c r="C171" i="6" s="1"/>
  <c r="G162" i="6"/>
  <c r="F162" i="6"/>
  <c r="E162" i="6"/>
  <c r="D162" i="6"/>
  <c r="L149" i="6"/>
  <c r="K149" i="6"/>
  <c r="J149" i="6"/>
  <c r="I149" i="6"/>
  <c r="H149" i="6"/>
  <c r="F149" i="6"/>
  <c r="E149" i="6"/>
  <c r="D149" i="6"/>
  <c r="G148" i="6"/>
  <c r="G147" i="6"/>
  <c r="G146" i="6"/>
  <c r="G145" i="6"/>
  <c r="G144" i="6"/>
  <c r="G143" i="6"/>
  <c r="G142" i="6"/>
  <c r="O138" i="6"/>
  <c r="N138" i="6"/>
  <c r="M138" i="6"/>
  <c r="L138" i="6"/>
  <c r="K138" i="6"/>
  <c r="J138" i="6"/>
  <c r="I138" i="6"/>
  <c r="H138" i="6"/>
  <c r="F138" i="6"/>
  <c r="E138" i="6"/>
  <c r="D138" i="6"/>
  <c r="G137" i="6"/>
  <c r="G136" i="6"/>
  <c r="G135" i="6"/>
  <c r="G134" i="6"/>
  <c r="G133" i="6"/>
  <c r="G132" i="6"/>
  <c r="G131" i="6"/>
  <c r="G138" i="6" s="1"/>
  <c r="I125" i="6"/>
  <c r="H125" i="6"/>
  <c r="G125" i="6"/>
  <c r="F125" i="6"/>
  <c r="E125" i="6"/>
  <c r="D125" i="6"/>
  <c r="K124" i="6"/>
  <c r="J124" i="6"/>
  <c r="K123" i="6"/>
  <c r="J123" i="6"/>
  <c r="K122" i="6"/>
  <c r="J122" i="6"/>
  <c r="K121" i="6"/>
  <c r="J121" i="6"/>
  <c r="K120" i="6"/>
  <c r="J120" i="6"/>
  <c r="K119" i="6"/>
  <c r="J119" i="6"/>
  <c r="K118" i="6"/>
  <c r="J118" i="6"/>
  <c r="J115" i="6"/>
  <c r="I115" i="6"/>
  <c r="H115" i="6"/>
  <c r="F115" i="6"/>
  <c r="E115" i="6"/>
  <c r="D115" i="6"/>
  <c r="G114" i="6"/>
  <c r="G113" i="6"/>
  <c r="G112" i="6"/>
  <c r="G111" i="6"/>
  <c r="G110" i="6"/>
  <c r="G109" i="6"/>
  <c r="G108" i="6"/>
  <c r="G115" i="6" s="1"/>
  <c r="F102" i="6"/>
  <c r="E102" i="6"/>
  <c r="D102" i="6"/>
  <c r="G101" i="6"/>
  <c r="G100" i="6"/>
  <c r="G99" i="6"/>
  <c r="G98" i="6"/>
  <c r="G97" i="6"/>
  <c r="G96" i="6"/>
  <c r="K92" i="6"/>
  <c r="J92" i="6"/>
  <c r="I92" i="6"/>
  <c r="H92" i="6"/>
  <c r="G92" i="6"/>
  <c r="F92" i="6"/>
  <c r="E92" i="6"/>
  <c r="D92" i="6"/>
  <c r="K81" i="6"/>
  <c r="J81" i="6"/>
  <c r="I81" i="6"/>
  <c r="H81" i="6"/>
  <c r="G81" i="6"/>
  <c r="F81" i="6"/>
  <c r="E81" i="6"/>
  <c r="D81" i="6"/>
  <c r="L70" i="6"/>
  <c r="K70" i="6"/>
  <c r="J70" i="6"/>
  <c r="I70" i="6"/>
  <c r="H70" i="6"/>
  <c r="G70" i="6"/>
  <c r="F70" i="6"/>
  <c r="E70" i="6"/>
  <c r="D70" i="6"/>
  <c r="K57" i="6"/>
  <c r="J57" i="6"/>
  <c r="I57" i="6"/>
  <c r="H57" i="6"/>
  <c r="G57" i="6"/>
  <c r="F57" i="6"/>
  <c r="E57" i="6"/>
  <c r="D57" i="6"/>
  <c r="K43" i="6"/>
  <c r="J43" i="6"/>
  <c r="I43" i="6"/>
  <c r="H43" i="6"/>
  <c r="G43" i="6"/>
  <c r="F43" i="6"/>
  <c r="E43" i="6"/>
  <c r="D43" i="6"/>
  <c r="G30" i="6"/>
  <c r="F30" i="6"/>
  <c r="E30" i="6"/>
  <c r="D30" i="6"/>
  <c r="H29" i="6"/>
  <c r="H28" i="6"/>
  <c r="H27" i="6"/>
  <c r="H26" i="6"/>
  <c r="H25" i="6"/>
  <c r="H24" i="6"/>
  <c r="H23" i="6"/>
  <c r="O19" i="6"/>
  <c r="N19" i="6"/>
  <c r="M19" i="6"/>
  <c r="L19" i="6"/>
  <c r="K19" i="6"/>
  <c r="J19" i="6"/>
  <c r="I19" i="6"/>
  <c r="F19" i="6"/>
  <c r="E19" i="6"/>
  <c r="D19" i="6"/>
  <c r="H18" i="6"/>
  <c r="H17" i="6"/>
  <c r="H16" i="6"/>
  <c r="H15" i="6"/>
  <c r="H14" i="6"/>
  <c r="H13" i="6"/>
  <c r="H12" i="6"/>
  <c r="J125" i="6" l="1"/>
  <c r="H19" i="6"/>
  <c r="G149" i="6"/>
  <c r="K125" i="6"/>
  <c r="H30" i="6"/>
  <c r="G102" i="6"/>
  <c r="I171" i="5"/>
  <c r="H171" i="5"/>
  <c r="G171" i="5"/>
  <c r="F166" i="5"/>
  <c r="F171" i="5" s="1"/>
  <c r="E166" i="5"/>
  <c r="E171" i="5" s="1"/>
  <c r="D166" i="5"/>
  <c r="D171" i="5" s="1"/>
  <c r="C166" i="5"/>
  <c r="C171" i="5" s="1"/>
  <c r="G162" i="5"/>
  <c r="F162" i="5"/>
  <c r="E162" i="5"/>
  <c r="D162" i="5"/>
  <c r="K149" i="5"/>
  <c r="J149" i="5"/>
  <c r="I149" i="5"/>
  <c r="H149" i="5"/>
  <c r="F149" i="5"/>
  <c r="E149" i="5"/>
  <c r="D149" i="5"/>
  <c r="L148" i="5"/>
  <c r="L149" i="5" s="1"/>
  <c r="J148" i="5"/>
  <c r="I148" i="5"/>
  <c r="E148" i="5"/>
  <c r="D148" i="5"/>
  <c r="G148" i="5" s="1"/>
  <c r="G147" i="5"/>
  <c r="G146" i="5"/>
  <c r="G145" i="5"/>
  <c r="G144" i="5"/>
  <c r="G143" i="5"/>
  <c r="G142" i="5"/>
  <c r="O138" i="5"/>
  <c r="M138" i="5"/>
  <c r="L138" i="5"/>
  <c r="K138" i="5"/>
  <c r="H138" i="5"/>
  <c r="F138" i="5"/>
  <c r="E138" i="5"/>
  <c r="D138" i="5"/>
  <c r="N137" i="5"/>
  <c r="J137" i="5"/>
  <c r="J137" i="38" s="1"/>
  <c r="J138" i="38" s="1"/>
  <c r="I137" i="5"/>
  <c r="I138" i="5" s="1"/>
  <c r="G137" i="5"/>
  <c r="G136" i="5"/>
  <c r="G135" i="5"/>
  <c r="G134" i="5"/>
  <c r="G133" i="5"/>
  <c r="G132" i="5"/>
  <c r="G131" i="5"/>
  <c r="I125" i="5"/>
  <c r="G125" i="5"/>
  <c r="E125" i="5"/>
  <c r="K124" i="5"/>
  <c r="J124" i="5"/>
  <c r="K123" i="5"/>
  <c r="J123" i="5"/>
  <c r="K122" i="5"/>
  <c r="J122" i="5"/>
  <c r="K121" i="5"/>
  <c r="J121" i="5"/>
  <c r="K120" i="5"/>
  <c r="J120" i="5"/>
  <c r="K119" i="5"/>
  <c r="J119" i="5"/>
  <c r="J125" i="5" s="1"/>
  <c r="K118" i="5"/>
  <c r="J118" i="5"/>
  <c r="J115" i="5"/>
  <c r="I115" i="5"/>
  <c r="H115" i="5"/>
  <c r="F115" i="5"/>
  <c r="E115" i="5"/>
  <c r="D115" i="5"/>
  <c r="G114" i="5"/>
  <c r="G113" i="5"/>
  <c r="G112" i="5"/>
  <c r="G111" i="5"/>
  <c r="G115" i="5" s="1"/>
  <c r="G110" i="5"/>
  <c r="G109" i="5"/>
  <c r="G108" i="5"/>
  <c r="F102" i="5"/>
  <c r="E102" i="5"/>
  <c r="D102" i="5"/>
  <c r="G101" i="5"/>
  <c r="G100" i="5"/>
  <c r="G99" i="5"/>
  <c r="G98" i="5"/>
  <c r="G97" i="5"/>
  <c r="G96" i="5"/>
  <c r="K92" i="5"/>
  <c r="J92" i="5"/>
  <c r="I92" i="5"/>
  <c r="H92" i="5"/>
  <c r="G92" i="5"/>
  <c r="F92" i="5"/>
  <c r="E92" i="5"/>
  <c r="D92" i="5"/>
  <c r="K81" i="5"/>
  <c r="J81" i="5"/>
  <c r="I81" i="5"/>
  <c r="H81" i="5"/>
  <c r="G81" i="5"/>
  <c r="F81" i="5"/>
  <c r="E81" i="5"/>
  <c r="D81" i="5"/>
  <c r="L70" i="5"/>
  <c r="K70" i="5"/>
  <c r="J70" i="5"/>
  <c r="I70" i="5"/>
  <c r="H70" i="5"/>
  <c r="G70" i="5"/>
  <c r="F70" i="5"/>
  <c r="E70" i="5"/>
  <c r="D70" i="5"/>
  <c r="K57" i="5"/>
  <c r="J57" i="5"/>
  <c r="I57" i="5"/>
  <c r="H57" i="5"/>
  <c r="G57" i="5"/>
  <c r="F57" i="5"/>
  <c r="E57" i="5"/>
  <c r="D57" i="5"/>
  <c r="K43" i="5"/>
  <c r="J43" i="5"/>
  <c r="I43" i="5"/>
  <c r="H43" i="5"/>
  <c r="G43" i="5"/>
  <c r="F43" i="5"/>
  <c r="E43" i="5"/>
  <c r="D43" i="5"/>
  <c r="G30" i="5"/>
  <c r="F30" i="5"/>
  <c r="E30" i="5"/>
  <c r="D29" i="5"/>
  <c r="D30" i="5" s="1"/>
  <c r="H28" i="5"/>
  <c r="H27" i="5"/>
  <c r="H26" i="5"/>
  <c r="H25" i="5"/>
  <c r="H24" i="5"/>
  <c r="H23" i="5"/>
  <c r="O19" i="5"/>
  <c r="M19" i="5"/>
  <c r="L19" i="5"/>
  <c r="G19" i="5"/>
  <c r="F19" i="5"/>
  <c r="E19" i="5"/>
  <c r="D19" i="5"/>
  <c r="H19" i="5" s="1"/>
  <c r="N18" i="5"/>
  <c r="N19" i="5" s="1"/>
  <c r="K18" i="5"/>
  <c r="J18" i="5"/>
  <c r="J18" i="38" s="1"/>
  <c r="J19" i="38" s="1"/>
  <c r="I18" i="5"/>
  <c r="D18" i="5"/>
  <c r="H18" i="5" s="1"/>
  <c r="H17" i="5"/>
  <c r="H16" i="5"/>
  <c r="H15" i="5"/>
  <c r="H14" i="5"/>
  <c r="H13" i="5"/>
  <c r="H12" i="5"/>
  <c r="H29" i="5" l="1"/>
  <c r="K125" i="5"/>
  <c r="H30" i="5"/>
  <c r="G138" i="5"/>
  <c r="I19" i="5"/>
  <c r="I18" i="38"/>
  <c r="I19" i="38" s="1"/>
  <c r="J138" i="5"/>
  <c r="N138" i="5"/>
  <c r="N137" i="38"/>
  <c r="N138" i="38" s="1"/>
  <c r="K19" i="5"/>
  <c r="K18" i="38"/>
  <c r="K19" i="38" s="1"/>
  <c r="G102" i="5"/>
  <c r="G149" i="5"/>
  <c r="I166" i="3" l="1"/>
  <c r="I171" i="3" s="1"/>
  <c r="H166" i="3"/>
  <c r="H171" i="3" s="1"/>
  <c r="G166" i="3"/>
  <c r="G171" i="3" s="1"/>
  <c r="F166" i="3"/>
  <c r="F171" i="3" s="1"/>
  <c r="E166" i="3"/>
  <c r="E171" i="3" s="1"/>
  <c r="D166" i="3"/>
  <c r="D171" i="3" s="1"/>
  <c r="C166" i="3"/>
  <c r="C171" i="3" s="1"/>
  <c r="G162" i="3"/>
  <c r="F162" i="3"/>
  <c r="E162" i="3"/>
  <c r="D162" i="3"/>
  <c r="L149" i="3"/>
  <c r="K149" i="3"/>
  <c r="J149" i="3"/>
  <c r="I149" i="3"/>
  <c r="H149" i="3"/>
  <c r="F149" i="3"/>
  <c r="E149" i="3"/>
  <c r="D149" i="3"/>
  <c r="G148" i="3"/>
  <c r="G147" i="3"/>
  <c r="G146" i="3"/>
  <c r="G145" i="3"/>
  <c r="G144" i="3"/>
  <c r="G143" i="3"/>
  <c r="G142" i="3"/>
  <c r="O138" i="3"/>
  <c r="N138" i="3"/>
  <c r="M138" i="3"/>
  <c r="L138" i="3"/>
  <c r="K138" i="3"/>
  <c r="J138" i="3"/>
  <c r="I138" i="3"/>
  <c r="H138" i="3"/>
  <c r="F138" i="3"/>
  <c r="E138" i="3"/>
  <c r="D138" i="3"/>
  <c r="G137" i="3"/>
  <c r="G136" i="3"/>
  <c r="G135" i="3"/>
  <c r="G134" i="3"/>
  <c r="G133" i="3"/>
  <c r="G132" i="3"/>
  <c r="G131" i="3"/>
  <c r="I125" i="3"/>
  <c r="H125" i="3"/>
  <c r="G125" i="3"/>
  <c r="F125" i="3"/>
  <c r="E125" i="3"/>
  <c r="D125" i="3"/>
  <c r="K124" i="3"/>
  <c r="J124" i="3"/>
  <c r="K123" i="3"/>
  <c r="J123" i="3"/>
  <c r="K122" i="3"/>
  <c r="J122" i="3"/>
  <c r="K121" i="3"/>
  <c r="J121" i="3"/>
  <c r="K120" i="3"/>
  <c r="J120" i="3"/>
  <c r="K119" i="3"/>
  <c r="J119" i="3"/>
  <c r="K118" i="3"/>
  <c r="J118" i="3"/>
  <c r="J115" i="3"/>
  <c r="I115" i="3"/>
  <c r="H115" i="3"/>
  <c r="F115" i="3"/>
  <c r="E115" i="3"/>
  <c r="D115" i="3"/>
  <c r="G114" i="3"/>
  <c r="G113" i="3"/>
  <c r="G112" i="3"/>
  <c r="G111" i="3"/>
  <c r="G110" i="3"/>
  <c r="G109" i="3"/>
  <c r="G108" i="3"/>
  <c r="F102" i="3"/>
  <c r="E102" i="3"/>
  <c r="D102" i="3"/>
  <c r="G101" i="3"/>
  <c r="G100" i="3"/>
  <c r="G99" i="3"/>
  <c r="G98" i="3"/>
  <c r="G97" i="3"/>
  <c r="G96" i="3"/>
  <c r="K92" i="3"/>
  <c r="J92" i="3"/>
  <c r="I92" i="3"/>
  <c r="H92" i="3"/>
  <c r="G92" i="3"/>
  <c r="F92" i="3"/>
  <c r="E92" i="3"/>
  <c r="D92" i="3"/>
  <c r="K81" i="3"/>
  <c r="J81" i="3"/>
  <c r="I81" i="3"/>
  <c r="H81" i="3"/>
  <c r="G81" i="3"/>
  <c r="F81" i="3"/>
  <c r="E81" i="3"/>
  <c r="D81" i="3"/>
  <c r="L70" i="3"/>
  <c r="K70" i="3"/>
  <c r="J70" i="3"/>
  <c r="I70" i="3"/>
  <c r="H70" i="3"/>
  <c r="G70" i="3"/>
  <c r="F70" i="3"/>
  <c r="E70" i="3"/>
  <c r="D70" i="3"/>
  <c r="K57" i="3"/>
  <c r="J57" i="3"/>
  <c r="I57" i="3"/>
  <c r="H57" i="3"/>
  <c r="G57" i="3"/>
  <c r="F57" i="3"/>
  <c r="E57" i="3"/>
  <c r="D57" i="3"/>
  <c r="K43" i="3"/>
  <c r="J43" i="3"/>
  <c r="I43" i="3"/>
  <c r="H43" i="3"/>
  <c r="G43" i="3"/>
  <c r="F43" i="3"/>
  <c r="E43" i="3"/>
  <c r="D43" i="3"/>
  <c r="G30" i="3"/>
  <c r="F30" i="3"/>
  <c r="E30" i="3"/>
  <c r="D30" i="3"/>
  <c r="H29" i="3"/>
  <c r="H28" i="3"/>
  <c r="H27" i="3"/>
  <c r="H26" i="3"/>
  <c r="H25" i="3"/>
  <c r="H24" i="3"/>
  <c r="H23" i="3"/>
  <c r="O19" i="3"/>
  <c r="N19" i="3"/>
  <c r="M19" i="3"/>
  <c r="L19" i="3"/>
  <c r="K19" i="3"/>
  <c r="J19" i="3"/>
  <c r="I19" i="3"/>
  <c r="G19" i="3"/>
  <c r="F19" i="3"/>
  <c r="E19" i="3"/>
  <c r="D19" i="3"/>
  <c r="H19" i="3" s="1"/>
  <c r="H18" i="3"/>
  <c r="H17" i="3"/>
  <c r="H16" i="3"/>
  <c r="H15" i="3"/>
  <c r="H14" i="3"/>
  <c r="H13" i="3"/>
  <c r="H12" i="3"/>
  <c r="H30" i="3" l="1"/>
  <c r="G138" i="3"/>
  <c r="K125" i="3"/>
  <c r="G149" i="3"/>
  <c r="G115" i="3"/>
  <c r="G102" i="3"/>
  <c r="J125" i="3"/>
  <c r="C171" i="2"/>
  <c r="I166" i="2"/>
  <c r="I171" i="2" s="1"/>
  <c r="H166" i="2"/>
  <c r="H171" i="2" s="1"/>
  <c r="G166" i="2"/>
  <c r="G171" i="2" s="1"/>
  <c r="F166" i="2"/>
  <c r="F171" i="2" s="1"/>
  <c r="E166" i="2"/>
  <c r="E171" i="2" s="1"/>
  <c r="D166" i="2"/>
  <c r="D171" i="2" s="1"/>
  <c r="C166" i="2"/>
  <c r="G162" i="2"/>
  <c r="F162" i="2"/>
  <c r="E162" i="2"/>
  <c r="D162" i="2"/>
  <c r="L149" i="2"/>
  <c r="K149" i="2"/>
  <c r="J149" i="2"/>
  <c r="I149" i="2"/>
  <c r="H149" i="2"/>
  <c r="F149" i="2"/>
  <c r="E149" i="2"/>
  <c r="D149" i="2"/>
  <c r="G148" i="2"/>
  <c r="G147" i="2"/>
  <c r="G146" i="2"/>
  <c r="G145" i="2"/>
  <c r="G144" i="2"/>
  <c r="G143" i="2"/>
  <c r="G142" i="2"/>
  <c r="O138" i="2"/>
  <c r="N138" i="2"/>
  <c r="M138" i="2"/>
  <c r="L138" i="2"/>
  <c r="K138" i="2"/>
  <c r="J138" i="2"/>
  <c r="I138" i="2"/>
  <c r="H138" i="2"/>
  <c r="F138" i="2"/>
  <c r="E138" i="2"/>
  <c r="D138" i="2"/>
  <c r="G137" i="2"/>
  <c r="G136" i="2"/>
  <c r="G135" i="2"/>
  <c r="G134" i="2"/>
  <c r="G133" i="2"/>
  <c r="G132" i="2"/>
  <c r="G131" i="2"/>
  <c r="I125" i="2"/>
  <c r="H125" i="2"/>
  <c r="G125" i="2"/>
  <c r="F125" i="2"/>
  <c r="E125" i="2"/>
  <c r="D125" i="2"/>
  <c r="K124" i="2"/>
  <c r="J124" i="2"/>
  <c r="K123" i="2"/>
  <c r="J123" i="2"/>
  <c r="K122" i="2"/>
  <c r="J122" i="2"/>
  <c r="K121" i="2"/>
  <c r="J121" i="2"/>
  <c r="K120" i="2"/>
  <c r="J120" i="2"/>
  <c r="K119" i="2"/>
  <c r="J119" i="2"/>
  <c r="J125" i="2" s="1"/>
  <c r="K118" i="2"/>
  <c r="K125" i="2" s="1"/>
  <c r="J118" i="2"/>
  <c r="J115" i="2"/>
  <c r="I115" i="2"/>
  <c r="H115" i="2"/>
  <c r="F115" i="2"/>
  <c r="E115" i="2"/>
  <c r="D115" i="2"/>
  <c r="G114" i="2"/>
  <c r="G113" i="2"/>
  <c r="G112" i="2"/>
  <c r="G111" i="2"/>
  <c r="G110" i="2"/>
  <c r="G109" i="2"/>
  <c r="G108" i="2"/>
  <c r="F102" i="2"/>
  <c r="E102" i="2"/>
  <c r="D102" i="2"/>
  <c r="G101" i="2"/>
  <c r="G100" i="2"/>
  <c r="G99" i="2"/>
  <c r="G98" i="2"/>
  <c r="G97" i="2"/>
  <c r="G96" i="2"/>
  <c r="G102" i="2" s="1"/>
  <c r="K92" i="2"/>
  <c r="J92" i="2"/>
  <c r="I92" i="2"/>
  <c r="H92" i="2"/>
  <c r="G92" i="2"/>
  <c r="F92" i="2"/>
  <c r="E92" i="2"/>
  <c r="D92" i="2"/>
  <c r="K81" i="2"/>
  <c r="J81" i="2"/>
  <c r="I81" i="2"/>
  <c r="H81" i="2"/>
  <c r="G81" i="2"/>
  <c r="F81" i="2"/>
  <c r="E81" i="2"/>
  <c r="D81" i="2"/>
  <c r="L70" i="2"/>
  <c r="K70" i="2"/>
  <c r="J70" i="2"/>
  <c r="I70" i="2"/>
  <c r="H70" i="2"/>
  <c r="G70" i="2"/>
  <c r="F70" i="2"/>
  <c r="E70" i="2"/>
  <c r="D70" i="2"/>
  <c r="K57" i="2"/>
  <c r="J57" i="2"/>
  <c r="I57" i="2"/>
  <c r="H57" i="2"/>
  <c r="G57" i="2"/>
  <c r="F57" i="2"/>
  <c r="E57" i="2"/>
  <c r="D57" i="2"/>
  <c r="K43" i="2"/>
  <c r="J43" i="2"/>
  <c r="I43" i="2"/>
  <c r="H43" i="2"/>
  <c r="G43" i="2"/>
  <c r="F43" i="2"/>
  <c r="E43" i="2"/>
  <c r="D43" i="2"/>
  <c r="G30" i="2"/>
  <c r="F30" i="2"/>
  <c r="E30" i="2"/>
  <c r="D30" i="2"/>
  <c r="H29" i="2"/>
  <c r="H28" i="2"/>
  <c r="H27" i="2"/>
  <c r="H26" i="2"/>
  <c r="H25" i="2"/>
  <c r="H24" i="2"/>
  <c r="H23" i="2"/>
  <c r="O19" i="2"/>
  <c r="N19" i="2"/>
  <c r="M19" i="2"/>
  <c r="L19" i="2"/>
  <c r="K19" i="2"/>
  <c r="J19" i="2"/>
  <c r="I19" i="2"/>
  <c r="H19" i="2"/>
  <c r="F19" i="2"/>
  <c r="E19" i="2"/>
  <c r="D19" i="2"/>
  <c r="H18" i="2"/>
  <c r="H17" i="2"/>
  <c r="H16" i="2"/>
  <c r="H15" i="2"/>
  <c r="H14" i="2"/>
  <c r="H13" i="2"/>
  <c r="H12" i="2"/>
  <c r="G149" i="2" l="1"/>
  <c r="H30" i="2"/>
  <c r="G138" i="2"/>
  <c r="G115" i="2"/>
  <c r="I166" i="17"/>
  <c r="I171" i="17" s="1"/>
  <c r="H166" i="17"/>
  <c r="H171" i="17" s="1"/>
  <c r="G166" i="17"/>
  <c r="G171" i="17" s="1"/>
  <c r="F166" i="17"/>
  <c r="F171" i="17" s="1"/>
  <c r="E166" i="17"/>
  <c r="E171" i="17" s="1"/>
  <c r="D166" i="17"/>
  <c r="D171" i="17" s="1"/>
  <c r="C166" i="17"/>
  <c r="C171" i="17" s="1"/>
  <c r="G162" i="17"/>
  <c r="F162" i="17"/>
  <c r="E162" i="17"/>
  <c r="D162" i="17"/>
  <c r="L149" i="17"/>
  <c r="K149" i="17"/>
  <c r="J149" i="17"/>
  <c r="I149" i="17"/>
  <c r="H149" i="17"/>
  <c r="F149" i="17"/>
  <c r="E149" i="17"/>
  <c r="D149" i="17"/>
  <c r="G148" i="17"/>
  <c r="G147" i="17"/>
  <c r="G146" i="17"/>
  <c r="G145" i="17"/>
  <c r="G144" i="17"/>
  <c r="G143" i="17"/>
  <c r="G142" i="17"/>
  <c r="G149" i="17" s="1"/>
  <c r="O138" i="17"/>
  <c r="N138" i="17"/>
  <c r="M138" i="17"/>
  <c r="L138" i="17"/>
  <c r="K138" i="17"/>
  <c r="J138" i="17"/>
  <c r="I138" i="17"/>
  <c r="H138" i="17"/>
  <c r="F138" i="17"/>
  <c r="E138" i="17"/>
  <c r="D138" i="17"/>
  <c r="G137" i="17"/>
  <c r="G136" i="17"/>
  <c r="G135" i="17"/>
  <c r="G134" i="17"/>
  <c r="G133" i="17"/>
  <c r="G132" i="17"/>
  <c r="G131" i="17"/>
  <c r="I125" i="17"/>
  <c r="H125" i="17"/>
  <c r="G125" i="17"/>
  <c r="F125" i="17"/>
  <c r="E125" i="17"/>
  <c r="D125" i="17"/>
  <c r="K124" i="17"/>
  <c r="J124" i="17"/>
  <c r="K123" i="17"/>
  <c r="J123" i="17"/>
  <c r="K122" i="17"/>
  <c r="J122" i="17"/>
  <c r="K121" i="17"/>
  <c r="J121" i="17"/>
  <c r="K120" i="17"/>
  <c r="J120" i="17"/>
  <c r="K119" i="17"/>
  <c r="J119" i="17"/>
  <c r="K118" i="17"/>
  <c r="J118" i="17"/>
  <c r="J115" i="17"/>
  <c r="I115" i="17"/>
  <c r="H115" i="17"/>
  <c r="F115" i="17"/>
  <c r="E115" i="17"/>
  <c r="D115" i="17"/>
  <c r="G114" i="17"/>
  <c r="G113" i="17"/>
  <c r="G112" i="17"/>
  <c r="G111" i="17"/>
  <c r="G110" i="17"/>
  <c r="G109" i="17"/>
  <c r="G108" i="17"/>
  <c r="G115" i="17" s="1"/>
  <c r="F102" i="17"/>
  <c r="E102" i="17"/>
  <c r="D102" i="17"/>
  <c r="G101" i="17"/>
  <c r="G100" i="17"/>
  <c r="G99" i="17"/>
  <c r="G98" i="17"/>
  <c r="G97" i="17"/>
  <c r="G96" i="17"/>
  <c r="G102" i="17" s="1"/>
  <c r="K92" i="17"/>
  <c r="J92" i="17"/>
  <c r="I92" i="17"/>
  <c r="H92" i="17"/>
  <c r="G92" i="17"/>
  <c r="F92" i="17"/>
  <c r="E92" i="17"/>
  <c r="D92" i="17"/>
  <c r="K81" i="17"/>
  <c r="J81" i="17"/>
  <c r="I81" i="17"/>
  <c r="H81" i="17"/>
  <c r="G81" i="17"/>
  <c r="F81" i="17"/>
  <c r="E81" i="17"/>
  <c r="D81" i="17"/>
  <c r="L70" i="17"/>
  <c r="K70" i="17"/>
  <c r="J70" i="17"/>
  <c r="I70" i="17"/>
  <c r="H70" i="17"/>
  <c r="G70" i="17"/>
  <c r="F70" i="17"/>
  <c r="E70" i="17"/>
  <c r="D70" i="17"/>
  <c r="K57" i="17"/>
  <c r="J57" i="17"/>
  <c r="I57" i="17"/>
  <c r="H57" i="17"/>
  <c r="G57" i="17"/>
  <c r="F57" i="17"/>
  <c r="E57" i="17"/>
  <c r="D57" i="17"/>
  <c r="K43" i="17"/>
  <c r="J43" i="17"/>
  <c r="I43" i="17"/>
  <c r="H43" i="17"/>
  <c r="G43" i="17"/>
  <c r="F43" i="17"/>
  <c r="E43" i="17"/>
  <c r="D43" i="17"/>
  <c r="G30" i="17"/>
  <c r="F30" i="17"/>
  <c r="E30" i="17"/>
  <c r="D30" i="17"/>
  <c r="H29" i="17"/>
  <c r="H28" i="17"/>
  <c r="H27" i="17"/>
  <c r="H26" i="17"/>
  <c r="H25" i="17"/>
  <c r="H24" i="17"/>
  <c r="H23" i="17"/>
  <c r="O19" i="17"/>
  <c r="N19" i="17"/>
  <c r="M19" i="17"/>
  <c r="L19" i="17"/>
  <c r="K19" i="17"/>
  <c r="J19" i="17"/>
  <c r="I19" i="17"/>
  <c r="F19" i="17"/>
  <c r="E19" i="17"/>
  <c r="D19" i="17"/>
  <c r="H19" i="17" s="1"/>
  <c r="H18" i="17"/>
  <c r="H17" i="17"/>
  <c r="H16" i="17"/>
  <c r="H15" i="17"/>
  <c r="H14" i="17"/>
  <c r="H13" i="17"/>
  <c r="H12" i="17"/>
  <c r="J125" i="17" l="1"/>
  <c r="K125" i="17"/>
  <c r="H30" i="17"/>
  <c r="G138" i="17"/>
  <c r="F171" i="1"/>
  <c r="E171" i="1"/>
  <c r="I170" i="1"/>
  <c r="I170" i="38" s="1"/>
  <c r="I167" i="1"/>
  <c r="I167" i="38" s="1"/>
  <c r="I166" i="38" s="1"/>
  <c r="I166" i="1"/>
  <c r="I171" i="1" s="1"/>
  <c r="H166" i="1"/>
  <c r="H171" i="1" s="1"/>
  <c r="G166" i="1"/>
  <c r="G171" i="1" s="1"/>
  <c r="F166" i="1"/>
  <c r="E166" i="1"/>
  <c r="D166" i="1"/>
  <c r="D171" i="1" s="1"/>
  <c r="C166" i="1"/>
  <c r="C171" i="1" s="1"/>
  <c r="G162" i="1"/>
  <c r="F162" i="1"/>
  <c r="E162" i="1"/>
  <c r="D162" i="1"/>
  <c r="L149" i="1"/>
  <c r="K149" i="1"/>
  <c r="J149" i="1"/>
  <c r="H149" i="1"/>
  <c r="L148" i="1"/>
  <c r="L148" i="38" s="1"/>
  <c r="L149" i="38" s="1"/>
  <c r="J148" i="1"/>
  <c r="J148" i="38" s="1"/>
  <c r="J149" i="38" s="1"/>
  <c r="I148" i="1"/>
  <c r="F148" i="1"/>
  <c r="E148" i="1"/>
  <c r="D148" i="1"/>
  <c r="G147" i="1"/>
  <c r="G146" i="1"/>
  <c r="G145" i="1"/>
  <c r="G144" i="1"/>
  <c r="G143" i="1"/>
  <c r="G142" i="1"/>
  <c r="O138" i="1"/>
  <c r="N138" i="1"/>
  <c r="M138" i="1"/>
  <c r="L138" i="1"/>
  <c r="K138" i="1"/>
  <c r="J138" i="1"/>
  <c r="I137" i="1"/>
  <c r="I137" i="38" s="1"/>
  <c r="I138" i="38" s="1"/>
  <c r="H137" i="1"/>
  <c r="H137" i="38" s="1"/>
  <c r="H138" i="38" s="1"/>
  <c r="F137" i="1"/>
  <c r="E137" i="1"/>
  <c r="D137" i="1"/>
  <c r="G136" i="1"/>
  <c r="G135" i="1"/>
  <c r="G134" i="1"/>
  <c r="G133" i="1"/>
  <c r="G132" i="1"/>
  <c r="G131" i="1"/>
  <c r="I125" i="1"/>
  <c r="H125" i="1"/>
  <c r="G125" i="1"/>
  <c r="F125" i="1"/>
  <c r="E125" i="1"/>
  <c r="D125" i="1"/>
  <c r="K124" i="1"/>
  <c r="J124" i="1"/>
  <c r="K123" i="1"/>
  <c r="J123" i="1"/>
  <c r="K122" i="1"/>
  <c r="J122" i="1"/>
  <c r="K121" i="1"/>
  <c r="J121" i="1"/>
  <c r="K120" i="1"/>
  <c r="J120" i="1"/>
  <c r="K119" i="1"/>
  <c r="J119" i="1"/>
  <c r="K118" i="1"/>
  <c r="J118" i="1"/>
  <c r="J115" i="1"/>
  <c r="I115" i="1"/>
  <c r="H115" i="1"/>
  <c r="F115" i="1"/>
  <c r="E115" i="1"/>
  <c r="D115" i="1"/>
  <c r="G114" i="1"/>
  <c r="G113" i="1"/>
  <c r="G112" i="1"/>
  <c r="G111" i="1"/>
  <c r="G110" i="1"/>
  <c r="G109" i="1"/>
  <c r="G108" i="1"/>
  <c r="F102" i="1"/>
  <c r="E102" i="1"/>
  <c r="D102" i="1"/>
  <c r="G101" i="1"/>
  <c r="G100" i="1"/>
  <c r="G99" i="1"/>
  <c r="G98" i="1"/>
  <c r="G97" i="1"/>
  <c r="G96" i="1"/>
  <c r="K92" i="1"/>
  <c r="J92" i="1"/>
  <c r="I92" i="1"/>
  <c r="H92" i="1"/>
  <c r="G92" i="1"/>
  <c r="F92" i="1"/>
  <c r="E92" i="1"/>
  <c r="D92" i="1"/>
  <c r="K81" i="1"/>
  <c r="J81" i="1"/>
  <c r="I81" i="1"/>
  <c r="H81" i="1"/>
  <c r="G81" i="1"/>
  <c r="F81" i="1"/>
  <c r="E81" i="1"/>
  <c r="D81" i="1"/>
  <c r="L70" i="1"/>
  <c r="K70" i="1"/>
  <c r="J70" i="1"/>
  <c r="I70" i="1"/>
  <c r="H70" i="1"/>
  <c r="G70" i="1"/>
  <c r="F70" i="1"/>
  <c r="E70" i="1"/>
  <c r="D70" i="1"/>
  <c r="K57" i="1"/>
  <c r="J57" i="1"/>
  <c r="I57" i="1"/>
  <c r="H57" i="1"/>
  <c r="G57" i="1"/>
  <c r="F57" i="1"/>
  <c r="E57" i="1"/>
  <c r="D57" i="1"/>
  <c r="K43" i="1"/>
  <c r="J43" i="1"/>
  <c r="I43" i="1"/>
  <c r="H43" i="1"/>
  <c r="G43" i="1"/>
  <c r="F43" i="1"/>
  <c r="E43" i="1"/>
  <c r="D42" i="1"/>
  <c r="F30" i="1"/>
  <c r="E30" i="1"/>
  <c r="G29" i="1"/>
  <c r="D29" i="1"/>
  <c r="D29" i="38" s="1"/>
  <c r="H28" i="1"/>
  <c r="H27" i="1"/>
  <c r="H26" i="1"/>
  <c r="H25" i="1"/>
  <c r="H24" i="1"/>
  <c r="H23" i="1"/>
  <c r="M19" i="1"/>
  <c r="L19" i="1"/>
  <c r="K19" i="1"/>
  <c r="J19" i="1"/>
  <c r="I19" i="1"/>
  <c r="G19" i="1"/>
  <c r="F19" i="1"/>
  <c r="E19" i="1"/>
  <c r="O18" i="1"/>
  <c r="N18" i="1"/>
  <c r="D18" i="1"/>
  <c r="H17" i="1"/>
  <c r="H16" i="1"/>
  <c r="H15" i="1"/>
  <c r="H14" i="1"/>
  <c r="H13" i="1"/>
  <c r="H12" i="1"/>
  <c r="I171" i="38" l="1"/>
  <c r="D30" i="38"/>
  <c r="H30" i="38" s="1"/>
  <c r="F138" i="1"/>
  <c r="F137" i="38"/>
  <c r="F138" i="38" s="1"/>
  <c r="D30" i="1"/>
  <c r="H138" i="1"/>
  <c r="G148" i="1"/>
  <c r="G149" i="1" s="1"/>
  <c r="D148" i="38"/>
  <c r="I138" i="1"/>
  <c r="D43" i="1"/>
  <c r="D42" i="38"/>
  <c r="D43" i="38" s="1"/>
  <c r="E149" i="1"/>
  <c r="E148" i="38"/>
  <c r="E149" i="38" s="1"/>
  <c r="G115" i="1"/>
  <c r="F149" i="1"/>
  <c r="F148" i="38"/>
  <c r="F149" i="38" s="1"/>
  <c r="H29" i="1"/>
  <c r="G29" i="38"/>
  <c r="G30" i="38" s="1"/>
  <c r="H18" i="1"/>
  <c r="D18" i="38"/>
  <c r="N19" i="1"/>
  <c r="N18" i="38"/>
  <c r="N19" i="38" s="1"/>
  <c r="J125" i="1"/>
  <c r="I149" i="1"/>
  <c r="I148" i="38"/>
  <c r="I149" i="38" s="1"/>
  <c r="K125" i="1"/>
  <c r="O19" i="1"/>
  <c r="O18" i="38"/>
  <c r="O19" i="38" s="1"/>
  <c r="D138" i="1"/>
  <c r="D137" i="38"/>
  <c r="G102" i="1"/>
  <c r="E138" i="1"/>
  <c r="E137" i="38"/>
  <c r="E138" i="38" s="1"/>
  <c r="D149" i="1"/>
  <c r="G138" i="1"/>
  <c r="D19" i="1"/>
  <c r="H19" i="1" s="1"/>
  <c r="G30" i="1"/>
  <c r="G137" i="1"/>
  <c r="D19" i="38" l="1"/>
  <c r="H19" i="38" s="1"/>
  <c r="H18" i="38"/>
  <c r="D138" i="38"/>
  <c r="G137" i="38"/>
  <c r="G138" i="38" s="1"/>
  <c r="D149" i="38"/>
  <c r="G148" i="38"/>
  <c r="G149" i="38" s="1"/>
  <c r="H30" i="1"/>
  <c r="H29" i="38"/>
</calcChain>
</file>

<file path=xl/sharedStrings.xml><?xml version="1.0" encoding="utf-8"?>
<sst xmlns="http://schemas.openxmlformats.org/spreadsheetml/2006/main" count="7688" uniqueCount="442">
  <si>
    <t xml:space="preserve">Wspólna Statystyka Sieci Obszarów Wiejskich </t>
  </si>
  <si>
    <t>Plan działania KSOW na lata 2014-2020</t>
  </si>
  <si>
    <t>Stan na: 31.12.2020</t>
  </si>
  <si>
    <t>1. Wydarzenia</t>
  </si>
  <si>
    <r>
      <t>Komentarz</t>
    </r>
    <r>
      <rPr>
        <sz val="10"/>
        <color theme="1"/>
        <rFont val="Calibri"/>
        <family val="2"/>
        <scheme val="minor"/>
      </rPr>
      <t xml:space="preserve"> (proszę uwzględnić tutaj wszelkie trudności / problemy z definicją/ pomiarem wskaźników; i / lub określić, co oznacza temat "inny")</t>
    </r>
  </si>
  <si>
    <t>Rok</t>
  </si>
  <si>
    <t>Zasięg geograficzny</t>
  </si>
  <si>
    <t>Zakres tematyczny</t>
  </si>
  <si>
    <t>1.1 Liczba zorganizowanych wydarzeń</t>
  </si>
  <si>
    <t>Lokalny/regionalny</t>
  </si>
  <si>
    <t>Krajowy</t>
  </si>
  <si>
    <t>Międzynarodowy</t>
  </si>
  <si>
    <t>Imprezy masowe</t>
  </si>
  <si>
    <t>RAZEM</t>
  </si>
  <si>
    <t>z naciskiem na "Transfer wiedzy i Innowacje" (P1)</t>
  </si>
  <si>
    <t>z naciskiem na "Żywotność i konkurencyjność gospodarstw" (P2)</t>
  </si>
  <si>
    <t>z naciskiem na "Organizację łańcucha żywnościowego i zarządzanie ryzykiem" (P3)</t>
  </si>
  <si>
    <t>z naciskiem na  "Przywracanie, ochronę i ulepszanie ekosystemów" (P4)</t>
  </si>
  <si>
    <r>
      <t>z naciskiem na "Efektywne gospodarowanie zasobami i gospodarkę odporną na zmiany klimatu"</t>
    </r>
    <r>
      <rPr>
        <sz val="10"/>
        <color theme="1"/>
        <rFont val="Calibri"/>
        <family val="2"/>
        <charset val="238"/>
        <scheme val="minor"/>
      </rPr>
      <t xml:space="preserve"> (P5)</t>
    </r>
  </si>
  <si>
    <t>z naciskiem na "Włączenie społeczne i rozwój gospodarczy" (P6)</t>
  </si>
  <si>
    <t>Inne (lub mieszane) tematy (proszę  wymienić w komentarzach)</t>
  </si>
  <si>
    <t>Komentarz:</t>
  </si>
  <si>
    <t xml:space="preserve">1.2 Liczba uczestników wydarzeń </t>
  </si>
  <si>
    <r>
      <t>Komentarze</t>
    </r>
    <r>
      <rPr>
        <sz val="10"/>
        <color theme="1"/>
        <rFont val="Calibri"/>
        <family val="2"/>
        <scheme val="minor"/>
      </rPr>
      <t xml:space="preserve"> (proszę uwzględnić tutaj wszelkie trudności / problemy z definicją/ pomiarem wskaźników. </t>
    </r>
  </si>
  <si>
    <t>2. Narzędzia komunikacji</t>
  </si>
  <si>
    <t>2.1 Liczba publikacji</t>
  </si>
  <si>
    <r>
      <t xml:space="preserve">Komentarze </t>
    </r>
    <r>
      <rPr>
        <sz val="10"/>
        <color theme="1"/>
        <rFont val="Calibri"/>
        <family val="2"/>
        <charset val="238"/>
        <scheme val="minor"/>
      </rPr>
      <t>(proszę uwzględnić tutaj wszelkie trudności / problemy z definicją/ pomiarem wskaźników; i / lub określić, co oznacza temat "inny"</t>
    </r>
    <r>
      <rPr>
        <sz val="10"/>
        <color theme="1"/>
        <rFont val="Calibri"/>
        <family val="2"/>
        <scheme val="minor"/>
      </rPr>
      <t>/ inne aktywności)</t>
    </r>
  </si>
  <si>
    <t xml:space="preserve">Liczba publikacji wydanych przez KSOW </t>
  </si>
  <si>
    <t>z naciskiem na "Efektywne gospodarowanie zasobami i gospodarkę odporną na zmiany klimatu" (P5)</t>
  </si>
  <si>
    <t xml:space="preserve"> Komentarz:</t>
  </si>
  <si>
    <t>3. Zbieranie, analiza i upowszechnianie dobrych praktyk/przykłady projektów</t>
  </si>
  <si>
    <t>3.1 Liczba zebranych i upowszechnionych przykładów dobrych praktyk</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</si>
  <si>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 xml:space="preserve">. Należy również uwzględnić jak dobre praktyki są gromadzone i upowszechniane). </t>
    </r>
  </si>
  <si>
    <t>Liczba dobrych praktyk</t>
  </si>
  <si>
    <t>4. Wymiany tematyczne i analityczne</t>
  </si>
  <si>
    <t>4.1 Liczba utworzonych grup tematycznych i zorganizowanych spotkań</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</si>
  <si>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</si>
  <si>
    <t>Liczba inicjatyw tematycznych według głównego obszaru tematycznego</t>
  </si>
  <si>
    <t>Liczba grup tematycznych</t>
  </si>
  <si>
    <t>Liczba spotkań grup tematycznych</t>
  </si>
  <si>
    <t xml:space="preserve">4.2 Liczba konsultacji tematycznych </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</si>
  <si>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</si>
  <si>
    <t>Konsultacje tematyczne z partnerami/interesariuszami (włączając grupy koordynacyjne)</t>
  </si>
  <si>
    <t xml:space="preserve">Liczba konsultacji tematycznych według głównego obszaru tematycznego </t>
  </si>
  <si>
    <t>4.3 Liczba utworzonych innych inicjatyw tematycznych</t>
  </si>
  <si>
    <t>Inne (włączając inicjatywy badawcze dotyczące określonych tematów, fora internetowe, szkolenia tematyczne)</t>
  </si>
  <si>
    <t xml:space="preserve">Liczba inicjatyw tematycznych według głównego obszaru tematycznego </t>
  </si>
  <si>
    <t xml:space="preserve">4.4 Liczba osób zaangażowanych w poszczególne inicjatywy </t>
  </si>
  <si>
    <r>
      <t>Komentarze</t>
    </r>
    <r>
      <rPr>
        <sz val="10"/>
        <color theme="1"/>
        <rFont val="Calibri"/>
        <family val="2"/>
        <charset val="238"/>
        <scheme val="minor"/>
      </rPr>
      <t xml:space="preserve"> (proszę uwzględnić tutaj wszelkie trudności / problemy z definicją/ pomiarem wskaźników; </t>
    </r>
  </si>
  <si>
    <t>Liczba osób według typu inicjatywy</t>
  </si>
  <si>
    <t>Grupy tematyczne</t>
  </si>
  <si>
    <t>Tematyczne grupy konsultacyjne z partnerami (włączając grupy koordynacyjne)</t>
  </si>
  <si>
    <t xml:space="preserve">Inne (w tym badania tematyczne, fora internetowe) </t>
  </si>
  <si>
    <t>5. Współpraca i wkład do działań ENRD i EIP</t>
  </si>
  <si>
    <t>5.1 Liczba materiałów informacyjnych przekazywanych ENRD i EIP – AGRI</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</si>
  <si>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r>
      <rPr>
        <sz val="10"/>
        <color theme="1"/>
        <rFont val="Calibri"/>
        <family val="2"/>
        <scheme val="minor"/>
      </rPr>
      <t>)</t>
    </r>
  </si>
  <si>
    <t>Prezentacje, publikacje i studia przypadku</t>
  </si>
  <si>
    <t>W tym dostarczonych do…</t>
  </si>
  <si>
    <t>Liczba artykułów /informacji do publikacji ENRD/ EIP</t>
  </si>
  <si>
    <t xml:space="preserve"> Liczba przekazanych przykładów dobrych praktyk/ studiów przypadków </t>
  </si>
  <si>
    <t>Inne informacje (proszę wyszczególnić jakie w rubryce "Komentarze")</t>
  </si>
  <si>
    <t>Całkowita liczba informacji</t>
  </si>
  <si>
    <t>…ENRD CP</t>
  </si>
  <si>
    <t>…Evaluation HD</t>
  </si>
  <si>
    <t>…EIP-AGRI SP</t>
  </si>
  <si>
    <t>5.2 Liczba materiałów informacyjnych ENRD CP i Helpdesk lub EIP-AGRI SP przetłumaczona i / lub rozpowszechniona w ramach KSOW</t>
  </si>
  <si>
    <r>
      <t xml:space="preserve">Liczba  informacji </t>
    </r>
    <r>
      <rPr>
        <b/>
        <sz val="10"/>
        <color theme="1"/>
        <rFont val="Calibri"/>
        <family val="2"/>
        <scheme val="minor"/>
      </rPr>
      <t xml:space="preserve">ENRD CP </t>
    </r>
    <r>
      <rPr>
        <sz val="10"/>
        <color theme="1"/>
        <rFont val="Calibri"/>
        <family val="2"/>
        <charset val="238"/>
        <scheme val="minor"/>
      </rPr>
      <t>przetłumaczonych na język polski</t>
    </r>
  </si>
  <si>
    <r>
      <t xml:space="preserve">Liczba informacji </t>
    </r>
    <r>
      <rPr>
        <b/>
        <sz val="10"/>
        <color theme="1"/>
        <rFont val="Calibri"/>
        <family val="2"/>
        <charset val="238"/>
        <scheme val="minor"/>
      </rPr>
      <t xml:space="preserve">ENRD CP </t>
    </r>
    <r>
      <rPr>
        <sz val="10"/>
        <color theme="1"/>
        <rFont val="Calibri"/>
        <family val="2"/>
        <charset val="238"/>
        <scheme val="minor"/>
      </rPr>
      <t>rozpowszechnionych w Polsce</t>
    </r>
  </si>
  <si>
    <r>
      <t xml:space="preserve">Liczba  informacji </t>
    </r>
    <r>
      <rPr>
        <b/>
        <sz val="10"/>
        <color theme="1"/>
        <rFont val="Calibri"/>
        <family val="2"/>
        <charset val="238"/>
        <scheme val="minor"/>
      </rPr>
      <t xml:space="preserve">Evaluation HD </t>
    </r>
    <r>
      <rPr>
        <sz val="10"/>
        <color theme="1"/>
        <rFont val="Calibri"/>
        <family val="2"/>
        <charset val="238"/>
        <scheme val="minor"/>
      </rPr>
      <t>przetłumaczonych na język polski</t>
    </r>
  </si>
  <si>
    <r>
      <t xml:space="preserve">Liczba informacji </t>
    </r>
    <r>
      <rPr>
        <b/>
        <sz val="10"/>
        <color theme="1"/>
        <rFont val="Calibri"/>
        <family val="2"/>
        <charset val="238"/>
        <scheme val="minor"/>
      </rPr>
      <t>Evaluation HD</t>
    </r>
    <r>
      <rPr>
        <sz val="10"/>
        <color theme="1"/>
        <rFont val="Calibri"/>
        <family val="2"/>
        <scheme val="minor"/>
      </rPr>
      <t xml:space="preserve"> rozpowszechnionych w Polsce</t>
    </r>
  </si>
  <si>
    <r>
      <t xml:space="preserve">Liczba  informacji </t>
    </r>
    <r>
      <rPr>
        <b/>
        <sz val="10"/>
        <color theme="1"/>
        <rFont val="Calibri"/>
        <family val="2"/>
        <charset val="238"/>
        <scheme val="minor"/>
      </rPr>
      <t xml:space="preserve">EIP-SP </t>
    </r>
    <r>
      <rPr>
        <sz val="10"/>
        <color theme="1"/>
        <rFont val="Calibri"/>
        <family val="2"/>
        <scheme val="minor"/>
      </rPr>
      <t>przetłumaczonych na język polski</t>
    </r>
  </si>
  <si>
    <r>
      <t xml:space="preserve">Liczba informacji </t>
    </r>
    <r>
      <rPr>
        <b/>
        <sz val="10"/>
        <color theme="1"/>
        <rFont val="Calibri"/>
        <family val="2"/>
        <charset val="238"/>
        <scheme val="minor"/>
      </rPr>
      <t xml:space="preserve">EIP-SP </t>
    </r>
    <r>
      <rPr>
        <sz val="10"/>
        <color theme="1"/>
        <rFont val="Calibri"/>
        <family val="2"/>
        <scheme val="minor"/>
      </rPr>
      <t>rozpowszechnionych w Polsce</t>
    </r>
  </si>
  <si>
    <t>Całkowita liczba informacji przetłumaczonych na język polski</t>
  </si>
  <si>
    <t>Całkowita liczba informacji rozpowszechnionych w Polsce</t>
  </si>
  <si>
    <t>6. Budowanie umiejętności i szkolenia</t>
  </si>
  <si>
    <t>6.1 Liczba działań o charakterze szkoleniowym</t>
  </si>
  <si>
    <t xml:space="preserve">               Rok</t>
  </si>
  <si>
    <t>Rodzaj działania szkoleniowego</t>
  </si>
  <si>
    <t>Warsztaty / szkolenia</t>
  </si>
  <si>
    <t>Wizyty studyjne / zorganizowane wyjazdy terenowe</t>
  </si>
  <si>
    <t>Inne (proszę doprecyzuj w "Komentarzu")</t>
  </si>
  <si>
    <t xml:space="preserve">Sumaryczna liczba działań szkoleniowych </t>
  </si>
  <si>
    <t>Liczba dni szkolenia</t>
  </si>
  <si>
    <t>6.2 Liczba osób biorących udział w działaniach szkoleniowych</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</si>
  <si>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t>
    </r>
  </si>
  <si>
    <t>Grupy interesariuszy</t>
  </si>
  <si>
    <t>Warsztaty/ szkolenia</t>
  </si>
  <si>
    <t>Wizyty studyjne/ wyjazdy terenowe</t>
  </si>
  <si>
    <t xml:space="preserve">Inne </t>
  </si>
  <si>
    <t>Razem</t>
  </si>
  <si>
    <t>liczba przedstawicieli IZ/AP</t>
  </si>
  <si>
    <t>liczba przedstawicieli LGD</t>
  </si>
  <si>
    <t>liczba doradców rolnych i przedstawicieli SIR</t>
  </si>
  <si>
    <t>liczba interesariuszy i organizacji  (rolnicy, organizacje rolnicze, organizacje pozarządowe itp.)</t>
  </si>
  <si>
    <t>inne (lub mieszane) (proszę  wymienić w komentarzach)</t>
  </si>
  <si>
    <t xml:space="preserve">7. Wsparcie dla LEADER / RLKS, współpracy międzyterytorialnej i wspólnych inicjatyw </t>
  </si>
  <si>
    <t>7.1 Liczba inicjatyw współpracy</t>
  </si>
  <si>
    <r>
      <t xml:space="preserve">Komentarze </t>
    </r>
    <r>
      <rPr>
        <sz val="10"/>
        <color theme="1"/>
        <rFont val="Calibri"/>
        <family val="2"/>
        <charset val="238"/>
        <scheme val="minor"/>
      </rPr>
      <t>(proszę uwzględnić tutaj wszelkie trudności / problemy z definicją/ pomiarem wskaźników)</t>
    </r>
  </si>
  <si>
    <t xml:space="preserve">             Rok</t>
  </si>
  <si>
    <t>Liczba wydarzeń poświęconych współpracy</t>
  </si>
  <si>
    <t>Liczba osób zaangażowanych w te wydarzenia</t>
  </si>
  <si>
    <t>… w tym liczba osób z innych Państw Członkowskich UE</t>
  </si>
  <si>
    <t>… w tym liczba osób z innych regionów (do wypełnienia tylko przez JR)</t>
  </si>
  <si>
    <t>8. Budżet sieci w PLN</t>
  </si>
  <si>
    <t>Komentarz</t>
  </si>
  <si>
    <t>1. Koszty związane z działalnością/planem działania</t>
  </si>
  <si>
    <t xml:space="preserve">- w tym wydarzenia </t>
  </si>
  <si>
    <t>- w tym związane z narzędziami komunikacji</t>
  </si>
  <si>
    <t xml:space="preserve">- w tym związane z innymi działaniami </t>
  </si>
  <si>
    <t>2. Koszty funkcjonowania (wszystkie koszty administracyjne, materiały, koordynacja, itp.) Proszę określ je w komentarzach.</t>
  </si>
  <si>
    <t>Całkowite wsparcie (wydatki publiczne) na utworzenie i prowadzenie KSOW</t>
  </si>
  <si>
    <t>Jednostka wdrażająca: JR KSOW w woj. dolnośląskim</t>
  </si>
  <si>
    <t>Stan na: 31.12.2020 r.</t>
  </si>
  <si>
    <r>
      <t xml:space="preserve"> Komentarz: W ramach operacji Partnerów KSOW wydano 2 publikacje - 1 w druku i 1 opublikowaną na stronach internetowych (łącznie 2 wydane publikacje), w tym: </t>
    </r>
    <r>
      <rPr>
        <u/>
        <sz val="11"/>
        <rFont val="Calibri"/>
        <family val="2"/>
        <charset val="238"/>
        <scheme val="minor"/>
      </rPr>
      <t>PRIORYTET I</t>
    </r>
    <r>
      <rPr>
        <sz val="11"/>
        <rFont val="Calibri"/>
        <family val="2"/>
        <charset val="238"/>
        <scheme val="minor"/>
      </rPr>
      <t xml:space="preserve"> 1. Współpraca, partnerstwo, rozwój - wymiana wiedzy i i doświadczeń pomiędzy partnerami KSOW. </t>
    </r>
    <r>
      <rPr>
        <u/>
        <sz val="11"/>
        <rFont val="Calibri"/>
        <family val="2"/>
        <charset val="238"/>
        <scheme val="minor"/>
      </rPr>
      <t>PRIORYTET V</t>
    </r>
    <r>
      <rPr>
        <sz val="11"/>
        <rFont val="Calibri"/>
        <family val="2"/>
        <charset val="238"/>
        <scheme val="minor"/>
      </rPr>
      <t xml:space="preserve">I: 2.  Dobre przykłady realizacji wielofunduszowych RLKS-ów jako źródło wiedzy i doświadczeń w rozwoju międzyterytorialnej współpracy pomiędzy lokalnymi grupami działania; </t>
    </r>
    <r>
      <rPr>
        <u/>
        <sz val="11"/>
        <rFont val="Calibri"/>
        <family val="2"/>
        <charset val="238"/>
        <scheme val="minor"/>
      </rPr>
      <t>koszty wymienionych publikacji są zaliczone w tab. 8 do narzędzi komunikacji.</t>
    </r>
  </si>
  <si>
    <t>Komentarz: Dolnośląska Grupa Robocza ds. Krajowej Sieci Obszarów Wiejskich podjęła w 2020 roku 13 uchwał (decyzji), które dotyczyły akceptacji zmian w planach operacyjnych oraz sprawozdań monitorujących postępy realizacji Planu Działania KSOW. Zgodnie z instrukcją wypełniania WSS, powyższe decyzje zostały zaliczone do spotkań.</t>
  </si>
  <si>
    <r>
      <t>Komentarz:</t>
    </r>
    <r>
      <rPr>
        <b/>
        <sz val="11"/>
        <color theme="1"/>
        <rFont val="Calibri"/>
        <family val="2"/>
        <scheme val="minor"/>
      </rPr>
      <t xml:space="preserve"> INNE rodzaje działania szkoleniowego:</t>
    </r>
    <r>
      <rPr>
        <sz val="11"/>
        <color theme="1"/>
        <rFont val="Calibri"/>
        <family val="2"/>
        <charset val="238"/>
        <scheme val="minor"/>
      </rPr>
      <t xml:space="preserve"> 2 spotkania/webinaria w ramach operacji partnera pn. Dobre przykłady realizacji wielofunduszowych RLKS-ów jako źródło wiedzy i doświadczeń w rozwoju międzyterytorialnej współpracy pomiędzy lokalnymi grupami działania. </t>
    </r>
    <r>
      <rPr>
        <b/>
        <sz val="11"/>
        <color theme="1"/>
        <rFont val="Calibri"/>
        <family val="2"/>
        <scheme val="minor"/>
      </rPr>
      <t xml:space="preserve">NAZWY </t>
    </r>
    <r>
      <rPr>
        <sz val="11"/>
        <color theme="1"/>
        <rFont val="Calibri"/>
        <family val="2"/>
        <charset val="238"/>
        <scheme val="minor"/>
      </rPr>
      <t xml:space="preserve">operacji, w ramach których realizowano działania szkoleniowe, liczba tych działań oraz liczba uczestników są wymienione w tab. 6.2. </t>
    </r>
    <r>
      <rPr>
        <b/>
        <sz val="11"/>
        <color theme="1"/>
        <rFont val="Calibri"/>
        <family val="2"/>
        <scheme val="minor"/>
      </rPr>
      <t xml:space="preserve">PODZIAŁ WG PRIORYTETÓW </t>
    </r>
    <r>
      <rPr>
        <sz val="11"/>
        <color theme="1"/>
        <rFont val="Calibri"/>
        <family val="2"/>
        <charset val="238"/>
        <scheme val="minor"/>
      </rPr>
      <t>jest opisany w tab. 1.1. oraz w tab. 6.2.</t>
    </r>
  </si>
  <si>
    <t>1. Do kosztów wydarzeń zaliczono koszt 10 946,43 zł poniesiony na zakup upominków dla KGW, które miały być wręczone na wystawie stołów wielkanocnych lub wigilijnych w 2020 r. Oba te wydarzenia nie zostały zrealizowane ze względu na pandemię koronawirusa. W związku z tym wydatek ten będzie dotyczył operacji, która została zgłoszona do realizacji w 2021 r.</t>
  </si>
  <si>
    <t>2. Koszty wynagrodzeń, wyjazdu służbowego oraz szkolenia dla 2 pracowników SR KSOW</t>
  </si>
  <si>
    <r>
      <t>Komentarz:</t>
    </r>
    <r>
      <rPr>
        <b/>
        <sz val="11"/>
        <color rgb="FFFF0000"/>
        <rFont val="Calibri"/>
        <family val="2"/>
        <charset val="238"/>
        <scheme val="minor"/>
      </rPr>
      <t xml:space="preserve"> </t>
    </r>
    <r>
      <rPr>
        <b/>
        <sz val="11"/>
        <rFont val="Calibri"/>
        <family val="2"/>
        <charset val="238"/>
        <scheme val="minor"/>
      </rPr>
      <t>5 OP</t>
    </r>
    <r>
      <rPr>
        <b/>
        <sz val="11"/>
        <color theme="1"/>
        <rFont val="Calibri"/>
        <family val="2"/>
        <charset val="238"/>
        <scheme val="minor"/>
      </rPr>
      <t xml:space="preserve">ERACJI PARTNERÓW KSOW, </t>
    </r>
    <r>
      <rPr>
        <sz val="11"/>
        <color theme="1"/>
        <rFont val="Calibri"/>
        <family val="2"/>
        <charset val="238"/>
        <scheme val="minor"/>
      </rPr>
      <t>w tym:</t>
    </r>
    <r>
      <rPr>
        <u/>
        <sz val="11"/>
        <color theme="1"/>
        <rFont val="Calibri"/>
        <family val="2"/>
        <charset val="238"/>
        <scheme val="minor"/>
      </rPr>
      <t xml:space="preserve"> PRIORYTET I:</t>
    </r>
    <r>
      <rPr>
        <sz val="11"/>
        <color theme="1"/>
        <rFont val="Calibri"/>
        <family val="2"/>
        <charset val="238"/>
        <scheme val="minor"/>
      </rPr>
      <t xml:space="preserve"> 1. Szkoleniowy wyjazd studyjny pn. "Agrotechniczne aspekty uprawy winorośli i poprawy jakości wina lokalnego", 2. Współpraca, partnerstwo, rozwój - wymiana wiedzy i i doświadczeń pomiędzy partnerami KSOW. </t>
    </r>
    <r>
      <rPr>
        <u/>
        <sz val="11"/>
        <color theme="1"/>
        <rFont val="Calibri"/>
        <family val="2"/>
        <charset val="238"/>
        <scheme val="minor"/>
      </rPr>
      <t>PRIOTRYTET II:</t>
    </r>
    <r>
      <rPr>
        <sz val="11"/>
        <color theme="1"/>
        <rFont val="Calibri"/>
        <family val="2"/>
        <charset val="238"/>
        <scheme val="minor"/>
      </rPr>
      <t xml:space="preserve"> 3. Wspieranie rozwoju przedsiębiorczości na obszarach wiejskich poprzez podnoszenie poziomu wiedzy i umiejętności w obszarze małego przetwórstwa lokalnego lub w obszarze rozwoju zielonej gospodarki, w tym tworzenie nowych miejsc pracy; </t>
    </r>
    <r>
      <rPr>
        <u/>
        <sz val="11"/>
        <color theme="1"/>
        <rFont val="Calibri"/>
        <family val="2"/>
        <charset val="238"/>
        <scheme val="minor"/>
      </rPr>
      <t>PRIORYTET VI</t>
    </r>
    <r>
      <rPr>
        <sz val="11"/>
        <color theme="1"/>
        <rFont val="Calibri"/>
        <family val="2"/>
        <charset val="238"/>
        <scheme val="minor"/>
      </rPr>
      <t xml:space="preserve">: 4.  Audycja telewizyjna "Sielskie życie", 5. Dobre przykłady realizacji wielofunduszowych RLKS-ów jako źródło wiedzy i doświadczeń w rozwoju międzyterytorialnej współpracy pomiędzy lokalnymi grupami działania ; </t>
    </r>
    <r>
      <rPr>
        <b/>
        <sz val="11"/>
        <color theme="1"/>
        <rFont val="Calibri"/>
        <family val="2"/>
        <charset val="238"/>
        <scheme val="minor"/>
      </rPr>
      <t>2</t>
    </r>
    <r>
      <rPr>
        <sz val="11"/>
        <color theme="1"/>
        <rFont val="Calibri"/>
        <family val="2"/>
        <charset val="238"/>
        <scheme val="minor"/>
      </rPr>
      <t xml:space="preserve"> </t>
    </r>
    <r>
      <rPr>
        <b/>
        <sz val="11"/>
        <color theme="1"/>
        <rFont val="Calibri"/>
        <family val="2"/>
        <charset val="238"/>
        <scheme val="minor"/>
      </rPr>
      <t xml:space="preserve">OPERACJE WŁASNE JR KSOW, </t>
    </r>
    <r>
      <rPr>
        <sz val="11"/>
        <color theme="1"/>
        <rFont val="Calibri"/>
        <family val="2"/>
        <charset val="238"/>
        <scheme val="minor"/>
      </rPr>
      <t xml:space="preserve">w tym: </t>
    </r>
    <r>
      <rPr>
        <u/>
        <sz val="11"/>
        <color theme="1"/>
        <rFont val="Calibri"/>
        <family val="2"/>
        <charset val="238"/>
        <scheme val="minor"/>
      </rPr>
      <t>PRIORYTET II, VI (mieszane):</t>
    </r>
    <r>
      <rPr>
        <sz val="11"/>
        <color theme="1"/>
        <rFont val="Calibri"/>
        <family val="2"/>
        <charset val="238"/>
        <scheme val="minor"/>
      </rPr>
      <t xml:space="preserve"> 1. Międzynarodowe Targi Rolno-Spożywcze Internationale Grune Woche. </t>
    </r>
    <r>
      <rPr>
        <u/>
        <sz val="11"/>
        <color theme="1"/>
        <rFont val="Calibri"/>
        <family val="2"/>
        <charset val="238"/>
        <scheme val="minor"/>
      </rPr>
      <t>PRIORYTET VI</t>
    </r>
    <r>
      <rPr>
        <b/>
        <u/>
        <sz val="11"/>
        <color theme="1"/>
        <rFont val="Calibri"/>
        <family val="2"/>
        <charset val="238"/>
        <scheme val="minor"/>
      </rPr>
      <t>:</t>
    </r>
    <r>
      <rPr>
        <sz val="11"/>
        <color theme="1"/>
        <rFont val="Calibri"/>
        <family val="2"/>
        <charset val="238"/>
        <scheme val="minor"/>
      </rPr>
      <t xml:space="preserve"> 2. Konkurs "Piękna Wieś Dolnośląska"; UWAGA: zasięg międzynarodowy wśród imprez masowych dotyczy: Międzynarodowe Targi Rolno-Spożywcze Internationale Grune Woche.</t>
    </r>
  </si>
  <si>
    <r>
      <t xml:space="preserve">Komentarz: </t>
    </r>
    <r>
      <rPr>
        <b/>
        <sz val="11"/>
        <rFont val="Calibri"/>
        <family val="2"/>
        <charset val="238"/>
        <scheme val="minor"/>
      </rPr>
      <t xml:space="preserve"> 5 OPERACJI P</t>
    </r>
    <r>
      <rPr>
        <b/>
        <sz val="11"/>
        <color theme="1"/>
        <rFont val="Calibri"/>
        <family val="2"/>
        <charset val="238"/>
        <scheme val="minor"/>
      </rPr>
      <t>ARTNERÓW KSOW</t>
    </r>
    <r>
      <rPr>
        <sz val="11"/>
        <color theme="1"/>
        <rFont val="Calibri"/>
        <family val="2"/>
        <charset val="238"/>
        <scheme val="minor"/>
      </rPr>
      <t xml:space="preserve">, w tym </t>
    </r>
    <r>
      <rPr>
        <u/>
        <sz val="11"/>
        <color theme="1"/>
        <rFont val="Calibri"/>
        <family val="2"/>
        <charset val="238"/>
        <scheme val="minor"/>
      </rPr>
      <t>PRIORYTET I</t>
    </r>
    <r>
      <rPr>
        <sz val="11"/>
        <color theme="1"/>
        <rFont val="Calibri"/>
        <family val="2"/>
        <charset val="238"/>
        <scheme val="minor"/>
      </rPr>
      <t xml:space="preserve">: 1. Szkoleniowy wyjazd studyjny pn. "Agrotechniczne aspekty uprawy winorośli i poprawy jakości wina lokalnego" - 1 zagraniczny wyjazd studyjny (3 dni), 27 uczestników. 2. Współpraca, partnerstwo, rozwój - wymiana wiedzy i i doświadczeń pomiędzy partnerami KSOW - 1 krajowy wyjazd studyjny (2 dni), 70 uczestników, 1 publikacja (ujęta w tab. 2 narzędzia komunikacji). </t>
    </r>
    <r>
      <rPr>
        <u/>
        <sz val="11"/>
        <color theme="1"/>
        <rFont val="Calibri"/>
        <family val="2"/>
        <charset val="238"/>
        <scheme val="minor"/>
      </rPr>
      <t>PRIORYTET II:</t>
    </r>
    <r>
      <rPr>
        <sz val="11"/>
        <color theme="1"/>
        <rFont val="Calibri"/>
        <family val="2"/>
        <charset val="238"/>
        <scheme val="minor"/>
      </rPr>
      <t xml:space="preserve"> 3. Wspieranie rozwoju przedsiębiorczości na obszarach wiejskich poprzez podnoszenie poziomu wiedzy i umiejętności w obszarze małego przetwórstwa lokalnego lub w obszarze rozwoju zielonej gospodarki, w tym tworzenie nowych miejsc pracy - 1 warsztat (1 dzień), 19 uczestników, 1 konferencja (1 dzień), 25 uczestników, audyt 10 produktów żywnościowych u 6 producentów.</t>
    </r>
    <r>
      <rPr>
        <u/>
        <sz val="11"/>
        <color theme="1"/>
        <rFont val="Calibri"/>
        <family val="2"/>
        <charset val="238"/>
        <scheme val="minor"/>
      </rPr>
      <t xml:space="preserve"> PRIORYTET VI:</t>
    </r>
    <r>
      <rPr>
        <sz val="11"/>
        <color theme="1"/>
        <rFont val="Calibri"/>
        <family val="2"/>
        <charset val="238"/>
        <scheme val="minor"/>
      </rPr>
      <t xml:space="preserve"> 4.  Audycja telewizyjna "Sielskie życie" - zrealizowano 10 audycji. 5. Dobre przykłady realizacji wielofunduszowych RLKS-ów jako źródło wiedzy i doświadczeń w rozwoju międzyterytorialnej współpracy pomiędzy lokalnymi grupami działania” - 2 spotkania/webinaria (2 dni), 40 uczestników, 1 konferencja (1 dzień), 73 uczestników, 1 krajowy wyjazd studyjny (3 dni), 40 uczestników, 1 publikacja w internecie umieszczona na 4 stronach internetowych (ujęta w tab. 2 narzędzia komunikacji).</t>
    </r>
    <r>
      <rPr>
        <b/>
        <sz val="11"/>
        <color theme="1"/>
        <rFont val="Calibri"/>
        <family val="2"/>
        <charset val="238"/>
        <scheme val="minor"/>
      </rPr>
      <t xml:space="preserve"> 2 OPERACJE WŁASNE JR KSOW</t>
    </r>
    <r>
      <rPr>
        <sz val="11"/>
        <color theme="1"/>
        <rFont val="Calibri"/>
        <family val="2"/>
        <charset val="238"/>
        <scheme val="minor"/>
      </rPr>
      <t xml:space="preserve">, w tym: </t>
    </r>
    <r>
      <rPr>
        <u/>
        <sz val="11"/>
        <color theme="1"/>
        <rFont val="Calibri"/>
        <family val="2"/>
        <charset val="238"/>
        <scheme val="minor"/>
      </rPr>
      <t>PRIORYTET II, VI (mieszane):</t>
    </r>
    <r>
      <rPr>
        <sz val="11"/>
        <color theme="1"/>
        <rFont val="Calibri"/>
        <family val="2"/>
        <charset val="238"/>
        <scheme val="minor"/>
      </rPr>
      <t xml:space="preserve"> 1. Międzynarodowe Targi Rolno-Spożywcze Internationale Grune Woche - 6 wystawców, ok. 400 000 odwiedzających.</t>
    </r>
    <r>
      <rPr>
        <u/>
        <sz val="11"/>
        <color theme="1"/>
        <rFont val="Calibri"/>
        <family val="2"/>
        <charset val="238"/>
        <scheme val="minor"/>
      </rPr>
      <t xml:space="preserve"> PRIORYTET VI: </t>
    </r>
    <r>
      <rPr>
        <sz val="11"/>
        <color theme="1"/>
        <rFont val="Calibri"/>
        <family val="2"/>
        <charset val="238"/>
        <scheme val="minor"/>
      </rPr>
      <t>2. Konkurs "Piękna Wieś Dolnośląska" - 17 uczestników. UWAGA 1. publikacje w ramach operacji partnerów KSOW zostały zaliczone w tab. 2 do narzędzi komunikacji, tak jak ich koszty w tab. 8. UWAGA 2. Informacja dot. audycji telewizyjnych nie została zaliczona do tej tabeli. Informacja o audycjach tv znajduje się w tab. 1.1.</t>
    </r>
  </si>
  <si>
    <r>
      <t xml:space="preserve">Komentarz: </t>
    </r>
    <r>
      <rPr>
        <b/>
        <u/>
        <sz val="11"/>
        <color theme="1"/>
        <rFont val="Calibri"/>
        <family val="2"/>
        <charset val="238"/>
        <scheme val="minor"/>
      </rPr>
      <t>4 OPERACJE PARTNERÓW KSOW</t>
    </r>
    <r>
      <rPr>
        <sz val="11"/>
        <color theme="1"/>
        <rFont val="Calibri"/>
        <family val="2"/>
        <charset val="238"/>
        <scheme val="minor"/>
      </rPr>
      <t xml:space="preserve"> zawierały działania o charakterze szkoleniowym, w tym </t>
    </r>
    <r>
      <rPr>
        <u/>
        <sz val="11"/>
        <color theme="1"/>
        <rFont val="Calibri"/>
        <family val="2"/>
        <charset val="238"/>
        <scheme val="minor"/>
      </rPr>
      <t>PRIORYTET I</t>
    </r>
    <r>
      <rPr>
        <sz val="11"/>
        <color theme="1"/>
        <rFont val="Calibri"/>
        <family val="2"/>
        <charset val="238"/>
        <scheme val="minor"/>
      </rPr>
      <t xml:space="preserve">: 1. Szkoleniowy wyjazd studyjny pn. "Agrotechniczne aspekty uprawy winorośli i poprawy jakości wina lokalnego" - 1 zagraniczny wyjazd studyjny (3 dni), 27 uczestników, w tym 1 doradca. 2. Współpraca, partnerstwo, rozwój - wymiana wiedzy i i doświadczeń pomiędzy partnerami KSOW - 1 krajowy wyjazd studyjny (2 dni), 70 uczestników. </t>
    </r>
    <r>
      <rPr>
        <u/>
        <sz val="11"/>
        <color theme="1"/>
        <rFont val="Calibri"/>
        <family val="2"/>
        <charset val="238"/>
        <scheme val="minor"/>
      </rPr>
      <t>PRIORYTET II</t>
    </r>
    <r>
      <rPr>
        <sz val="11"/>
        <color theme="1"/>
        <rFont val="Calibri"/>
        <family val="2"/>
        <charset val="238"/>
        <scheme val="minor"/>
      </rPr>
      <t xml:space="preserve">: 3. Wspieranie rozwoju przedsiębiorczości na obszarach wiejskich poprzez podnoszenie poziomu wiedzy i umiejętności w obszarze małego przetwórstwa lokalnego lub w obszarze rozwoju zielonej gospodarki, w tym tworzenie nowych miejsc pracy - 1 warsztat (1 dzień), 19 uczestników, w tym 2 doradców. </t>
    </r>
    <r>
      <rPr>
        <u/>
        <sz val="11"/>
        <color theme="1"/>
        <rFont val="Calibri"/>
        <family val="2"/>
        <charset val="238"/>
        <scheme val="minor"/>
      </rPr>
      <t>PRIORYTET VI</t>
    </r>
    <r>
      <rPr>
        <sz val="11"/>
        <color theme="1"/>
        <rFont val="Calibri"/>
        <family val="2"/>
        <charset val="238"/>
        <scheme val="minor"/>
      </rPr>
      <t>: 4. Dobre przykłady realizacji wielofunduszowych RLKS-ów jako źródło wiedzy i doświadczeń w rozwoju międzyterytorialnej współpracy pomiędzy lokalnymi grupami działania - 2 spotkania/webinaria (2 dni), 40 uczestników, 1 krajowy wyjazd studyjny (3 dni), 40 uczestników.</t>
    </r>
    <r>
      <rPr>
        <b/>
        <sz val="11"/>
        <color theme="1"/>
        <rFont val="Calibri"/>
        <family val="2"/>
        <charset val="238"/>
        <scheme val="minor"/>
      </rPr>
      <t xml:space="preserve"> </t>
    </r>
    <r>
      <rPr>
        <b/>
        <u/>
        <sz val="11"/>
        <color theme="1"/>
        <rFont val="Calibri"/>
        <family val="2"/>
        <charset val="238"/>
        <scheme val="minor"/>
      </rPr>
      <t>INNE rodzaje działania szkoleniowego</t>
    </r>
    <r>
      <rPr>
        <b/>
        <sz val="11"/>
        <color theme="1"/>
        <rFont val="Calibri"/>
        <family val="2"/>
        <charset val="238"/>
        <scheme val="minor"/>
      </rPr>
      <t>:</t>
    </r>
    <r>
      <rPr>
        <sz val="11"/>
        <color theme="1"/>
        <rFont val="Calibri"/>
        <family val="2"/>
        <charset val="238"/>
        <scheme val="minor"/>
      </rPr>
      <t xml:space="preserve"> 2 spotkania/webinaria w ramach operacji partnera pn. Dobre przykłady realizacji wielofunduszowych RLKS-ów jako źródło wiedzy i doświadczeń w rozwoju międzyterytorialnej współpracy pomiędzy lokalnymi grupami działania.  </t>
    </r>
    <r>
      <rPr>
        <b/>
        <u/>
        <sz val="11"/>
        <color theme="1"/>
        <rFont val="Calibri"/>
        <family val="2"/>
        <charset val="238"/>
        <scheme val="minor"/>
      </rPr>
      <t xml:space="preserve">INNE grupy interesariuszy: </t>
    </r>
    <r>
      <rPr>
        <sz val="11"/>
        <color theme="1"/>
        <rFont val="Calibri"/>
        <family val="2"/>
        <charset val="238"/>
        <scheme val="minor"/>
      </rPr>
      <t>1</t>
    </r>
    <r>
      <rPr>
        <b/>
        <sz val="11"/>
        <color theme="1"/>
        <rFont val="Calibri"/>
        <family val="2"/>
        <charset val="238"/>
        <scheme val="minor"/>
      </rPr>
      <t xml:space="preserve">. </t>
    </r>
    <r>
      <rPr>
        <sz val="11"/>
        <color theme="1"/>
        <rFont val="Calibri"/>
        <family val="2"/>
        <charset val="238"/>
        <scheme val="minor"/>
      </rPr>
      <t xml:space="preserve">liderzy, sołtysi, członkowie organizacji pozarządowych i wiejskich, a także przedstawiciele lokalnych społeczności i przedsiębiorcy angażujący się społecznie. W grupie znalazły się ponadto osoby stawiające pierwsze kroki w budowaniu ofert wiosek tematycznych i pracujące nad poszerzeniem oferty turystycznej, która docelowo będzie sprzyjała rozwojowi przedsiębiorczości na wsi - dot. operacj partnera KSOW pn. Współpraca, partnerstwo, rozwój - wymiana wiedzy i i doświadczeń pomiędzy partnerami KSOW (70 osób). 2. 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 dot. operacji partnera KSOW pn. Szkoleniowy wyjazd studyjny pn. "Agrotechniczne aspekty uprawy winorośli i poprawy jakości wina lokalnego" (26 osób, ponadto 1 osobę zaliczono do doradców, zgodnie ze sprawozdaniem partnera KSOW). 3. Producenci rolni i przetwócy żywności z Dolnego Śląska - dot. operacji partnera KSOW pn. Wspieranie rozwoju przedsiębiorczości na obszarach wiejskich poprzez podnoszenie poziomu wiedzy i umiejętności w obszarze małego przetwórstwa lokalnego lub w obszarze rozwoju zielonej gospodarki, w tym tworzenie nowych miejsc pracy (17 oób, ponadto 2 osoby zaliczono do doradców, zgodnie ze sprawozdaniem partnera KSOW). Łączna liczba osób biorących udział w działaniach szkoleniowych - 196.
</t>
    </r>
  </si>
  <si>
    <t>Jednostka wdrażająca:Krajowy Ośrodek Wsparcia Rolnictwa</t>
  </si>
  <si>
    <t>Stan na:31.12.2020</t>
  </si>
  <si>
    <t xml:space="preserve">Komentarz:
2020 r.- Szkolenie dla beneficjentów w ramach poddziałania 3.2 "Wsparcie działań informacyjnych i promocyjnych realizowanych przez grupy producentów na rynku wewnętrznym" PROW 2014-2020 (forma elektroniczna).
Realizowane w  7 blokach szkoleniowych:
1) Informacje ogólne dotyczące naboru;
2) Kto może być beneficjentem poddziałania 3.2;
3) Wypełnianie wniosku o przyznanie pomocy;
4) Racjonalność kosztów;
5) Zasady konkurencyjności wydatków w ramach PROW 2014-2020;
6) Dokumentowanie kosztów kwalifikowalnych;
7) Zobowiązania umowne beneficjenta. 
</t>
  </si>
  <si>
    <t xml:space="preserve">Komentarz: 
2020 r. - Szkolenie dla beneficjentów w ramach poddziałania 3.2 "Wsparcie działań informacyjnych i promocyjnych realizowanych przez grupy producentów na rynku wewnętrznym" PROW 2014-2020 (forma elektroniczna).
Realizowane w  7 blokach szkoleniowych:
1) Informacje ogólne dotyczące naboru;
2) Kto może być beneficjentem poddziałania 3.2;
3) Wypełnianie wniosku o przyznanie pomocy;
4) Racjonalność kosztów;
5) Zasady konkurencyjności wydatków w ramach PROW 2014-2020;
6) Dokumentowanie kosztów kwalifikowalnych;
7) Zobowiązania umowne beneficjenta. 
</t>
  </si>
  <si>
    <t>Jednostka wdrażająca: Województwo Kujawsko-Pomorskie</t>
  </si>
  <si>
    <t>Stan na: 31/12/2020</t>
  </si>
  <si>
    <t xml:space="preserve">Komentarz: W kategorii „Inne” policzono 3 spotkania informacyjno - promocyjne połączone z podpisaniem umów z PROW 2014-2020, 1 spotkanie grupy roboczej ds. PROW 2014-2020 przy Konwencie Wójtów Województwa Kujawsko-Pomorskiego, 2 szkolenia dla pracowników urzędu oraz 1 konkurs „Wieś na weekend’2020”  i 8 imprez lokalnych zrealizowanych dzięki wsparciu z tego konkursu, z których 1 impreza miała ponad 1 tys. widzów (impreza masowa).
Wśród imprez o zasięgu krajowym jest konkurs „Sposób na sukces”, który organizowało CDR w Brwinowie i brało w nim udział 37 uczestników.
</t>
  </si>
  <si>
    <t>Uwagi: część uczestników wydarzeń brała w nich udział w formie "zdalnej" z uwagi na zagrożenie epidemiologiczne Covid-19</t>
  </si>
  <si>
    <t xml:space="preserve"> Komentarz: publikacja pt.  "Nasze kulinarne dzidzictwo - Smaki regionów" wydana przez Polską Izbę Produktu Regionalnego i Lokalnego dla 16 województw</t>
  </si>
  <si>
    <t>Komentarz: w 2020 r. wszystkie posiedzenia odbywały się w trybie zdalnym z uwagi na zagrożenie Covid-19, w tym 4 posiedzenia dotyczyły zaopiniowania Planu Operacyjnego 2020-2021 oraz sprawozdawczości związanej z KSOW</t>
  </si>
  <si>
    <t>Komentarz: spotkania grupy roboczej ds. KSOW</t>
  </si>
  <si>
    <t>Komentarz: 1.Szkolenie pn. "Stosowanie prostego języka" i "Aplikacja Prezi jako narzędzie prezentacji w działaniach szkoleniowych, informacyjnych i promocyjnych" dla pracowników Urzędu Marszałkowskiego</t>
  </si>
  <si>
    <t>Komentarz: .Szkolenia dla pracowników (pracownicy punktów informacyjnych i podmiotów doradczych).</t>
  </si>
  <si>
    <t xml:space="preserve">Komentarz: zorganizowano 1 seminarium poświęcone realizacji projektów współpracy w ramamch RLKS, wizytę krajową oraz szkolenie  </t>
  </si>
  <si>
    <t>W kategorii kosztów związanych z innymi działaniami uwzględniono produkcję pięciu felietonów (audycji) w programie telewizyjnym AGROREGION, promujących działania KSOW i operacje partnerów. W tej katergorii uwzględniono również koszty wydania publikacji . 
W kosztach funkcjonowania ujęto wynagrodzenia pracowników, wynajem pomieszczeń, telefony, delegacje, zakupy materiałów biurowych, naprawy sprzętu, media, itp.</t>
  </si>
  <si>
    <t xml:space="preserve">Jednostka wdrażająca: Jednoska Regiona Krajowej Sieci Obszarów Wiejskich Województwa Lubelskiego </t>
  </si>
  <si>
    <t xml:space="preserve">Stan na: 31.12.2020 r. </t>
  </si>
  <si>
    <t xml:space="preserve"> Komentarz: 1. W krainie lubelskich produktów tradycyjnych ; 2. Kalendarz imprez - dobre praktyki na obszarach wiejskich 3. Prawdziwy smak- czyli kredens żywności w gminie Hrubieszów, 4. Trzy dekady – ludzie, inwestycje, wydarzenia.
5. Pojezierze Łęczyńsko - Włodawskie. Informator turystyczny.
</t>
  </si>
  <si>
    <t xml:space="preserve">Komentarz:  Spotkanie grupy Roboczej ds. KSOW odbyło się w 2020 roku i było związane między innymi z pracami nad Planem Operacyjnym i Planem Komunikacyjnym na lata 2020-2021 oraz jego zmianami. W 2020 roku odbyło się 7  spotkań Grupy Roboczej ds. KSOW, które związane były między innymi z zaopiniowaniem zmian w PO na lata 2020-2021, zaopiniowaniem sprawozdania rocznego - stan na dzien 31.12.2019 r.,  informacji półrocznej na dzień 30 czerwca 2020 r., zaopiniowania listy ocenionych operacji Partnerów KSOW w ramach konkursu 4/2020.  
</t>
  </si>
  <si>
    <t xml:space="preserve">Do kosztów funkcjonowania zaliczamy wynagrodzenie oraz dodatkowe wynagrodzenie dla pracowników JR KSOW, szkolenia dla pracowników oraz zakup sprzetu i wyposazenia biurowego dla pracowników JR KSOW. </t>
  </si>
  <si>
    <t>Jednostka wdrażająca: Samorząd Województwa Lubuskiego</t>
  </si>
  <si>
    <t xml:space="preserve"> Komentarz: a) broszura/ulotka podsumowująca działalność JR KSOW woj. Lubuskiego , b) Przewdonik po lubuskich najpiękniejszych wsiach c) Kalejdoskop dobrych projektów d) Wieś Powiatu Żagańskiego- dziedzictwo i przyszłość - ( wszystkie 4 publikacje wydane w wersji elektronicznej i papierowej)</t>
  </si>
  <si>
    <t>Komentarz: Grupa tematyczna - w postaci Wojwódzkiej Grupy Roboczej ds. KSOW woj. Lubuskiego. Liczba spotkań - 7, w tym 7 podjętych uchwał. Wybrano priorytet "inne" z uwagi na szeroką mieszaną tematykę jaką zajmuje się WGR (wszystkie 6 priorytetów).</t>
  </si>
  <si>
    <t>Komentarz: poprzez innych uczestników rozumie się przedstawicieli Samorządu Wojewódzkiego, przedstawicieli Samorządów lokalnych, przedstawiciela szkolnictwa wyższego w Województwie</t>
  </si>
  <si>
    <t xml:space="preserve">2. Koszty funkcjonowania ( koszty administracyjne, materiały, wynagrodzenia) </t>
  </si>
  <si>
    <t>Jednostka wdrażająca: Samorząd Województwa Łódzkiego</t>
  </si>
  <si>
    <t>Stan na: 31-12-2020</t>
  </si>
  <si>
    <t>Komentarz: zakres tematyczny inne, dotyczy udziału samorządu województwa łódzkiego w wydarzeniach organizowanych przez jednostki samorządu terytorialnego, powiatowego, sieć LGD, beneficjentów PROW 2014-2020 , gdzie przekazywano wiedzę dotyczącą możliwości wykorzystania środków w ramach PROW 2014-2020.</t>
  </si>
  <si>
    <t xml:space="preserve"> Komentarz: tytuły publikacji - Kulturowe dziedzictwo "Doliny rzeki Grabi", Regionalne smaki z obszaru działania LGD "POLCENTRUM", Zwiększenie dochodowości gospodarstw rolnych w kontekście wspólnych działań rolników.</t>
  </si>
  <si>
    <t xml:space="preserve">Komentarz: Wojewódzka Grupa Robocza ds. KSOW w ramach PROW 2014-2020 została powołana w lipcu 2015 r , a jej zakres prac dotyczy całego obszaru KSOW. </t>
  </si>
  <si>
    <t xml:space="preserve">Komentarz: Wojewódzka Grupa Robocza zajmuje się tematyką dotyczącą całego KSOW w ramach PROW 2014-2020 , a tym samym poruszane są problemy dotyczące obszarów wiejskich we wszystkich aspektach. </t>
  </si>
  <si>
    <t>…EIP SP</t>
  </si>
  <si>
    <t>inne (lub mieszane) tematy (proszę  wymienić w komentarzach)</t>
  </si>
  <si>
    <t>Komentarz: uczestnikami szkoleń byli potencjalni beneficjenci działań PROW 2014-2020, przedsiębiorcy, rolnicy, przedstawiciele jednostek samorządu terytorialnego, dzieci i młodzież z obszarów wiejskich województwa łódzkiego, koła gospodyń wiejskich, przedstawiciele LGD.</t>
  </si>
  <si>
    <t xml:space="preserve">koszty: wynagrodzeń pracowników Jednostki Regionalne KSOW WŁ, najmu powierzchni biurowej wraz ze sprzątaniem, zakupu sprzętu biurowego i komputerowego, delegacji krajowych i zagranicznych pracowników Jednostki Regionalnej KSOW WŁ,organizacji spotkań wojewódzkiej grupy roboczej KSOW/partnerów KSOW na poziomie województwa, opłaty pocztowe i telekomunikacyjne, usługi drukowania 
</t>
  </si>
  <si>
    <t>Jednostka wdrażająca: JR KSOW Województwa Małopolskiego</t>
  </si>
  <si>
    <r>
      <t>Komentarz: 
- szkolenia i spotkania dla LGD (</t>
    </r>
    <r>
      <rPr>
        <u/>
        <sz val="10"/>
        <rFont val="Calibri"/>
        <family val="2"/>
        <charset val="238"/>
        <scheme val="minor"/>
      </rPr>
      <t>4</t>
    </r>
    <r>
      <rPr>
        <sz val="10"/>
        <rFont val="Calibri"/>
        <family val="2"/>
        <charset val="238"/>
        <scheme val="minor"/>
      </rPr>
      <t>), 
- szkolenia i spotkania dla beneficjentów PROW 2014-2020 (</t>
    </r>
    <r>
      <rPr>
        <u/>
        <sz val="10"/>
        <rFont val="Calibri"/>
        <family val="2"/>
        <charset val="238"/>
        <scheme val="minor"/>
      </rPr>
      <t>3</t>
    </r>
    <r>
      <rPr>
        <sz val="10"/>
        <rFont val="Calibri"/>
        <family val="2"/>
        <charset val="238"/>
        <scheme val="minor"/>
      </rPr>
      <t>), 
- Małopolska Grupa Robocza ds. KSOW, opiniowanie dokumentów w trybie obiegowym (</t>
    </r>
    <r>
      <rPr>
        <u/>
        <sz val="10"/>
        <rFont val="Calibri"/>
        <family val="2"/>
        <charset val="238"/>
        <scheme val="minor"/>
      </rPr>
      <t>5</t>
    </r>
    <r>
      <rPr>
        <sz val="10"/>
        <rFont val="Calibri"/>
        <family val="2"/>
        <charset val="238"/>
        <scheme val="minor"/>
      </rPr>
      <t xml:space="preserve">),
- projekty Partnerów KSOW (10): 
</t>
    </r>
    <r>
      <rPr>
        <b/>
        <sz val="10"/>
        <rFont val="Calibri"/>
        <family val="2"/>
        <charset val="238"/>
        <scheme val="minor"/>
      </rPr>
      <t>działanie 6:</t>
    </r>
    <r>
      <rPr>
        <sz val="10"/>
        <rFont val="Calibri"/>
        <family val="2"/>
        <charset val="238"/>
        <scheme val="minor"/>
      </rPr>
      <t xml:space="preserve"> 1. Konkurs "Produkt Lokalny Podbabiogórza" (</t>
    </r>
    <r>
      <rPr>
        <u/>
        <sz val="10"/>
        <rFont val="Calibri"/>
        <family val="2"/>
        <charset val="238"/>
        <scheme val="minor"/>
      </rPr>
      <t>konkurs</t>
    </r>
    <r>
      <rPr>
        <sz val="10"/>
        <rFont val="Calibri"/>
        <family val="2"/>
        <charset val="238"/>
        <scheme val="minor"/>
      </rPr>
      <t xml:space="preserve">), 2. Przykłady dobrych praktyk w zakresie regionalnego dziedzictwa kulinarnego - organizacja dwóch wizyt studyjnych: dla obecnych oraz dla potencjanych członków Sieci Dziedzictwa Kulinarnego Małopolska w Województwie Opolskim (2x </t>
    </r>
    <r>
      <rPr>
        <u/>
        <sz val="10"/>
        <rFont val="Calibri"/>
        <family val="2"/>
        <charset val="238"/>
        <scheme val="minor"/>
      </rPr>
      <t>wyjazd studyjny</t>
    </r>
    <r>
      <rPr>
        <sz val="10"/>
        <rFont val="Calibri"/>
        <family val="2"/>
        <charset val="238"/>
        <scheme val="minor"/>
      </rPr>
      <t>), 3. Magia ziół i miodów w małych gospodarstwach rolnych (</t>
    </r>
    <r>
      <rPr>
        <u/>
        <sz val="10"/>
        <rFont val="Calibri"/>
        <family val="2"/>
        <charset val="238"/>
        <scheme val="minor"/>
      </rPr>
      <t>4x szkolenie</t>
    </r>
    <r>
      <rPr>
        <sz val="10"/>
        <rFont val="Calibri"/>
        <family val="2"/>
        <charset val="238"/>
        <scheme val="minor"/>
      </rPr>
      <t>), 4. Warsztaty pieczenia i dekoracji ciast dla Kół Gospodyń Wiejskich z Powiatu Dąbrowskiego (</t>
    </r>
    <r>
      <rPr>
        <u/>
        <sz val="10"/>
        <rFont val="Calibri"/>
        <family val="2"/>
        <charset val="238"/>
        <scheme val="minor"/>
      </rPr>
      <t>konkurs, 2x warsztat</t>
    </r>
    <r>
      <rPr>
        <sz val="10"/>
        <rFont val="Calibri"/>
        <family val="2"/>
        <charset val="238"/>
        <scheme val="minor"/>
      </rPr>
      <t>), 5. Konkurs "Kultura i folklor Podbabiogórza" (</t>
    </r>
    <r>
      <rPr>
        <u/>
        <sz val="10"/>
        <rFont val="Calibri"/>
        <family val="2"/>
        <charset val="238"/>
        <scheme val="minor"/>
      </rPr>
      <t>konkurs</t>
    </r>
    <r>
      <rPr>
        <sz val="10"/>
        <rFont val="Calibri"/>
        <family val="2"/>
        <charset val="238"/>
        <scheme val="minor"/>
      </rPr>
      <t>), 6. Podtrzymywanie tradycji - warsztaty praktyczne dla Kół Gospodyń Wiejskich (</t>
    </r>
    <r>
      <rPr>
        <u/>
        <sz val="10"/>
        <rFont val="Calibri"/>
        <family val="2"/>
        <charset val="238"/>
        <scheme val="minor"/>
      </rPr>
      <t>4x warsztat</t>
    </r>
    <r>
      <rPr>
        <sz val="10"/>
        <rFont val="Calibri"/>
        <family val="2"/>
        <charset val="238"/>
        <scheme val="minor"/>
      </rPr>
      <t xml:space="preserve">). </t>
    </r>
    <r>
      <rPr>
        <b/>
        <sz val="10"/>
        <rFont val="Calibri"/>
        <family val="2"/>
        <charset val="238"/>
        <scheme val="minor"/>
      </rPr>
      <t xml:space="preserve">działanie 9: </t>
    </r>
    <r>
      <rPr>
        <sz val="10"/>
        <rFont val="Calibri"/>
        <family val="2"/>
        <charset val="238"/>
        <scheme val="minor"/>
      </rPr>
      <t>7. Innowacyjne formy współpracy i organizacji krótkich łańcuchów dostaw (</t>
    </r>
    <r>
      <rPr>
        <u/>
        <sz val="10"/>
        <rFont val="Calibri"/>
        <family val="2"/>
        <charset val="238"/>
        <scheme val="minor"/>
      </rPr>
      <t>konferencja</t>
    </r>
    <r>
      <rPr>
        <sz val="10"/>
        <rFont val="Calibri"/>
        <family val="2"/>
        <charset val="238"/>
        <scheme val="minor"/>
      </rPr>
      <t xml:space="preserve">).
</t>
    </r>
    <r>
      <rPr>
        <b/>
        <sz val="10"/>
        <rFont val="Calibri"/>
        <family val="2"/>
        <charset val="238"/>
        <scheme val="minor"/>
      </rPr>
      <t xml:space="preserve">działanie 10: </t>
    </r>
    <r>
      <rPr>
        <sz val="10"/>
        <rFont val="Calibri"/>
        <family val="2"/>
        <charset val="238"/>
        <scheme val="minor"/>
      </rPr>
      <t>8. Ochotnica i Tylmanowa w sercu Gorców (</t>
    </r>
    <r>
      <rPr>
        <u/>
        <sz val="10"/>
        <rFont val="Calibri"/>
        <family val="2"/>
        <charset val="238"/>
        <scheme val="minor"/>
      </rPr>
      <t>stoisko wystawiennicze</t>
    </r>
    <r>
      <rPr>
        <sz val="10"/>
        <rFont val="Calibri"/>
        <family val="2"/>
        <charset val="238"/>
        <scheme val="minor"/>
      </rPr>
      <t xml:space="preserve">). </t>
    </r>
    <r>
      <rPr>
        <b/>
        <sz val="10"/>
        <rFont val="Calibri"/>
        <family val="2"/>
        <charset val="238"/>
        <scheme val="minor"/>
      </rPr>
      <t xml:space="preserve">działanie 12: </t>
    </r>
    <r>
      <rPr>
        <sz val="10"/>
        <rFont val="Calibri"/>
        <family val="2"/>
        <charset val="238"/>
        <scheme val="minor"/>
      </rPr>
      <t>9. EtnoMałopolska - 3 dniowe warsztaty szkoleniowe dla przedstawicielek Kół Gospodyń Wiejskich z Województwa Małopolskiego - strażniczego dziedzictwa kulturowego regionu (</t>
    </r>
    <r>
      <rPr>
        <u/>
        <sz val="10"/>
        <rFont val="Calibri"/>
        <family val="2"/>
        <charset val="238"/>
        <scheme val="minor"/>
      </rPr>
      <t>warsztat</t>
    </r>
    <r>
      <rPr>
        <sz val="10"/>
        <rFont val="Calibri"/>
        <family val="2"/>
        <charset val="238"/>
        <scheme val="minor"/>
      </rPr>
      <t>), 10. Wymiana wiedzy i doświadczeń na rzecz rozwoju wsi (</t>
    </r>
    <r>
      <rPr>
        <u/>
        <sz val="10"/>
        <rFont val="Calibri"/>
        <family val="2"/>
        <charset val="238"/>
        <scheme val="minor"/>
      </rPr>
      <t>wyjazd studyjny</t>
    </r>
    <r>
      <rPr>
        <sz val="10"/>
        <rFont val="Calibri"/>
        <family val="2"/>
        <charset val="238"/>
        <scheme val="minor"/>
      </rPr>
      <t>).</t>
    </r>
  </si>
  <si>
    <r>
      <t>Komentarz: 
- szkolenia i spotkania dla LGD (</t>
    </r>
    <r>
      <rPr>
        <sz val="10"/>
        <color rgb="FFFF0000"/>
        <rFont val="Calibri"/>
        <family val="2"/>
        <charset val="238"/>
        <scheme val="minor"/>
      </rPr>
      <t>240</t>
    </r>
    <r>
      <rPr>
        <sz val="10"/>
        <rFont val="Calibri"/>
        <family val="2"/>
        <charset val="238"/>
        <scheme val="minor"/>
      </rPr>
      <t>), 
- szkolenia i spotkania dla beneficjentów PROW 2014-2020 (</t>
    </r>
    <r>
      <rPr>
        <sz val="10"/>
        <color rgb="FFFF0000"/>
        <rFont val="Calibri"/>
        <family val="2"/>
        <charset val="238"/>
        <scheme val="minor"/>
      </rPr>
      <t>163</t>
    </r>
    <r>
      <rPr>
        <sz val="10"/>
        <rFont val="Calibri"/>
        <family val="2"/>
        <charset val="238"/>
        <scheme val="minor"/>
      </rPr>
      <t>), 
- Małopolska Grupa Robocza ds. KSOW, opiniowanie dokumentów w trybie obiegowym (</t>
    </r>
    <r>
      <rPr>
        <sz val="10"/>
        <color rgb="FFFF0000"/>
        <rFont val="Calibri"/>
        <family val="2"/>
        <charset val="238"/>
        <scheme val="minor"/>
      </rPr>
      <t>64</t>
    </r>
    <r>
      <rPr>
        <sz val="10"/>
        <rFont val="Calibri"/>
        <family val="2"/>
        <charset val="238"/>
        <scheme val="minor"/>
      </rPr>
      <t xml:space="preserve">),
- projekty Partnerów KSOW (10): 
</t>
    </r>
    <r>
      <rPr>
        <b/>
        <sz val="10"/>
        <rFont val="Calibri"/>
        <family val="2"/>
        <charset val="238"/>
        <scheme val="minor"/>
      </rPr>
      <t xml:space="preserve">działanie 6: </t>
    </r>
    <r>
      <rPr>
        <sz val="10"/>
        <rFont val="Calibri"/>
        <family val="2"/>
        <charset val="238"/>
        <scheme val="minor"/>
      </rPr>
      <t>1. Konkurs "Produkt Lokalny Podbabiogórza" (</t>
    </r>
    <r>
      <rPr>
        <u/>
        <sz val="10"/>
        <rFont val="Calibri"/>
        <family val="2"/>
        <charset val="238"/>
        <scheme val="minor"/>
      </rPr>
      <t>konkurs</t>
    </r>
    <r>
      <rPr>
        <sz val="10"/>
        <color rgb="FFFF0000"/>
        <rFont val="Calibri"/>
        <family val="2"/>
        <charset val="238"/>
        <scheme val="minor"/>
      </rPr>
      <t xml:space="preserve"> - 54 osoby</t>
    </r>
    <r>
      <rPr>
        <sz val="10"/>
        <rFont val="Calibri"/>
        <family val="2"/>
        <charset val="238"/>
        <scheme val="minor"/>
      </rPr>
      <t xml:space="preserve">), 2. Przykłady dobrych praktyk w zakresie regionalnego dziedzictwa kulinarnego - organizacja dwóch wizyt studyjnych: dla obecnych oraz dla potencjanych członków Sieci Dziedzictwa Kulinarnego Małopolska w Województwie Opolskim (2x </t>
    </r>
    <r>
      <rPr>
        <u/>
        <sz val="10"/>
        <rFont val="Calibri"/>
        <family val="2"/>
        <charset val="238"/>
        <scheme val="minor"/>
      </rPr>
      <t>wyjazd studyjny</t>
    </r>
    <r>
      <rPr>
        <sz val="10"/>
        <color rgb="FFFF0000"/>
        <rFont val="Calibri"/>
        <family val="2"/>
        <charset val="238"/>
        <scheme val="minor"/>
      </rPr>
      <t xml:space="preserve"> - 50 osób</t>
    </r>
    <r>
      <rPr>
        <sz val="10"/>
        <rFont val="Calibri"/>
        <family val="2"/>
        <charset val="238"/>
        <scheme val="minor"/>
      </rPr>
      <t>), 3. Magia ziół i miodów w małych gospodarstwach rolnych (</t>
    </r>
    <r>
      <rPr>
        <u/>
        <sz val="10"/>
        <rFont val="Calibri"/>
        <family val="2"/>
        <charset val="238"/>
        <scheme val="minor"/>
      </rPr>
      <t>4x szkolenie</t>
    </r>
    <r>
      <rPr>
        <sz val="10"/>
        <rFont val="Calibri"/>
        <family val="2"/>
        <charset val="238"/>
        <scheme val="minor"/>
      </rPr>
      <t xml:space="preserve"> </t>
    </r>
    <r>
      <rPr>
        <sz val="10"/>
        <color rgb="FFFF0000"/>
        <rFont val="Calibri"/>
        <family val="2"/>
        <charset val="238"/>
        <scheme val="minor"/>
      </rPr>
      <t>- 60 osób</t>
    </r>
    <r>
      <rPr>
        <sz val="10"/>
        <rFont val="Calibri"/>
        <family val="2"/>
        <charset val="238"/>
        <scheme val="minor"/>
      </rPr>
      <t>), 4. Warsztaty pieczenia i dekoracji ciast dla Kół Gospodyń Wiejskich z Powiatu Dąbrowskiego (</t>
    </r>
    <r>
      <rPr>
        <u/>
        <sz val="10"/>
        <rFont val="Calibri"/>
        <family val="2"/>
        <charset val="238"/>
        <scheme val="minor"/>
      </rPr>
      <t>konkurs</t>
    </r>
    <r>
      <rPr>
        <sz val="10"/>
        <rFont val="Calibri"/>
        <family val="2"/>
        <charset val="238"/>
        <scheme val="minor"/>
      </rPr>
      <t xml:space="preserve"> - </t>
    </r>
    <r>
      <rPr>
        <sz val="10"/>
        <color rgb="FFFF0000"/>
        <rFont val="Calibri"/>
        <family val="2"/>
        <charset val="238"/>
        <scheme val="minor"/>
      </rPr>
      <t>31 osób</t>
    </r>
    <r>
      <rPr>
        <u/>
        <sz val="10"/>
        <rFont val="Calibri"/>
        <family val="2"/>
        <charset val="238"/>
        <scheme val="minor"/>
      </rPr>
      <t>, 2x warsztat</t>
    </r>
    <r>
      <rPr>
        <sz val="10"/>
        <rFont val="Calibri"/>
        <family val="2"/>
        <charset val="238"/>
        <scheme val="minor"/>
      </rPr>
      <t xml:space="preserve"> </t>
    </r>
    <r>
      <rPr>
        <sz val="10"/>
        <color rgb="FFFF0000"/>
        <rFont val="Calibri"/>
        <family val="2"/>
        <charset val="238"/>
        <scheme val="minor"/>
      </rPr>
      <t>-</t>
    </r>
    <r>
      <rPr>
        <sz val="10"/>
        <rFont val="Calibri"/>
        <family val="2"/>
        <charset val="238"/>
        <scheme val="minor"/>
      </rPr>
      <t xml:space="preserve"> </t>
    </r>
    <r>
      <rPr>
        <sz val="10"/>
        <color rgb="FFFF0000"/>
        <rFont val="Calibri"/>
        <family val="2"/>
        <charset val="238"/>
        <scheme val="minor"/>
      </rPr>
      <t>20 osób</t>
    </r>
    <r>
      <rPr>
        <sz val="10"/>
        <rFont val="Calibri"/>
        <family val="2"/>
        <charset val="238"/>
        <scheme val="minor"/>
      </rPr>
      <t>), 5. Konkurs "Kultura i folklor Podbabiogórza" (</t>
    </r>
    <r>
      <rPr>
        <u/>
        <sz val="10"/>
        <rFont val="Calibri"/>
        <family val="2"/>
        <charset val="238"/>
        <scheme val="minor"/>
      </rPr>
      <t>konkurs</t>
    </r>
    <r>
      <rPr>
        <sz val="10"/>
        <color rgb="FFFF0000"/>
        <rFont val="Calibri"/>
        <family val="2"/>
        <charset val="238"/>
        <scheme val="minor"/>
      </rPr>
      <t xml:space="preserve"> - 171 osób</t>
    </r>
    <r>
      <rPr>
        <sz val="10"/>
        <rFont val="Calibri"/>
        <family val="2"/>
        <charset val="238"/>
        <scheme val="minor"/>
      </rPr>
      <t>), 6. Podtrzymywanie tradycji - warsztaty praktyczne dla Kół Gospodyń Wiejskich (</t>
    </r>
    <r>
      <rPr>
        <u/>
        <sz val="10"/>
        <rFont val="Calibri"/>
        <family val="2"/>
        <charset val="238"/>
        <scheme val="minor"/>
      </rPr>
      <t>4x warsztat</t>
    </r>
    <r>
      <rPr>
        <sz val="10"/>
        <color rgb="FFFF0000"/>
        <rFont val="Calibri"/>
        <family val="2"/>
        <charset val="238"/>
        <scheme val="minor"/>
      </rPr>
      <t xml:space="preserve"> - 60 osób</t>
    </r>
    <r>
      <rPr>
        <sz val="10"/>
        <rFont val="Calibri"/>
        <family val="2"/>
        <charset val="238"/>
        <scheme val="minor"/>
      </rPr>
      <t xml:space="preserve">). </t>
    </r>
    <r>
      <rPr>
        <b/>
        <sz val="10"/>
        <rFont val="Calibri"/>
        <family val="2"/>
        <charset val="238"/>
        <scheme val="minor"/>
      </rPr>
      <t>działanie 9:</t>
    </r>
    <r>
      <rPr>
        <sz val="10"/>
        <rFont val="Calibri"/>
        <family val="2"/>
        <charset val="238"/>
        <scheme val="minor"/>
      </rPr>
      <t xml:space="preserve"> 7. Innowacyjne formy współpracy i organizacji krótkich łańcuchów dostaw (</t>
    </r>
    <r>
      <rPr>
        <u/>
        <sz val="10"/>
        <rFont val="Calibri"/>
        <family val="2"/>
        <charset val="238"/>
        <scheme val="minor"/>
      </rPr>
      <t xml:space="preserve">konferencja </t>
    </r>
    <r>
      <rPr>
        <sz val="10"/>
        <color rgb="FFFF0000"/>
        <rFont val="Calibri"/>
        <family val="2"/>
        <charset val="238"/>
        <scheme val="minor"/>
      </rPr>
      <t>- 100 osób</t>
    </r>
    <r>
      <rPr>
        <sz val="10"/>
        <rFont val="Calibri"/>
        <family val="2"/>
        <charset val="238"/>
        <scheme val="minor"/>
      </rPr>
      <t xml:space="preserve">).
</t>
    </r>
    <r>
      <rPr>
        <b/>
        <sz val="10"/>
        <rFont val="Calibri"/>
        <family val="2"/>
        <charset val="238"/>
        <scheme val="minor"/>
      </rPr>
      <t>działanie 10:</t>
    </r>
    <r>
      <rPr>
        <sz val="10"/>
        <rFont val="Calibri"/>
        <family val="2"/>
        <charset val="238"/>
        <scheme val="minor"/>
      </rPr>
      <t xml:space="preserve"> 8. Ochotnica i Tylmanowa w sercu Gorców (</t>
    </r>
    <r>
      <rPr>
        <u/>
        <sz val="10"/>
        <rFont val="Calibri"/>
        <family val="2"/>
        <charset val="238"/>
        <scheme val="minor"/>
      </rPr>
      <t>stoisko wystawiennicze</t>
    </r>
    <r>
      <rPr>
        <sz val="10"/>
        <color rgb="FFFFC000"/>
        <rFont val="Calibri"/>
        <family val="2"/>
        <charset val="238"/>
        <scheme val="minor"/>
      </rPr>
      <t xml:space="preserve"> </t>
    </r>
    <r>
      <rPr>
        <sz val="10"/>
        <color rgb="FFFF0000"/>
        <rFont val="Calibri"/>
        <family val="2"/>
        <charset val="238"/>
        <scheme val="minor"/>
      </rPr>
      <t>- 20 osób</t>
    </r>
    <r>
      <rPr>
        <sz val="10"/>
        <rFont val="Calibri"/>
        <family val="2"/>
        <charset val="238"/>
        <scheme val="minor"/>
      </rPr>
      <t xml:space="preserve">). </t>
    </r>
    <r>
      <rPr>
        <b/>
        <sz val="10"/>
        <rFont val="Calibri"/>
        <family val="2"/>
        <charset val="238"/>
        <scheme val="minor"/>
      </rPr>
      <t xml:space="preserve">działanie 12: </t>
    </r>
    <r>
      <rPr>
        <sz val="10"/>
        <rFont val="Calibri"/>
        <family val="2"/>
        <charset val="238"/>
        <scheme val="minor"/>
      </rPr>
      <t>9. EtnoMałopolska - 3 dniowe warsztaty szkoleniowe dla przedstawicielek Kół Gospodyń Wiejskich z Województwa Małopolskiego - strażniczego dziedzictwa kulturowego regionu (</t>
    </r>
    <r>
      <rPr>
        <u/>
        <sz val="10"/>
        <rFont val="Calibri"/>
        <family val="2"/>
        <charset val="238"/>
        <scheme val="minor"/>
      </rPr>
      <t>warsztat</t>
    </r>
    <r>
      <rPr>
        <sz val="10"/>
        <color rgb="FFFF0000"/>
        <rFont val="Calibri"/>
        <family val="2"/>
        <charset val="238"/>
        <scheme val="minor"/>
      </rPr>
      <t xml:space="preserve"> - 117 osób</t>
    </r>
    <r>
      <rPr>
        <sz val="10"/>
        <rFont val="Calibri"/>
        <family val="2"/>
        <charset val="238"/>
        <scheme val="minor"/>
      </rPr>
      <t>), 10. Wymiana wiedzy i doświadczeń na rzecz rozwoju wsi (</t>
    </r>
    <r>
      <rPr>
        <u/>
        <sz val="10"/>
        <rFont val="Calibri"/>
        <family val="2"/>
        <charset val="238"/>
        <scheme val="minor"/>
      </rPr>
      <t>wyjazd studyjny</t>
    </r>
    <r>
      <rPr>
        <sz val="10"/>
        <rFont val="Calibri"/>
        <family val="2"/>
        <charset val="238"/>
        <scheme val="minor"/>
      </rPr>
      <t xml:space="preserve"> - </t>
    </r>
    <r>
      <rPr>
        <sz val="10"/>
        <color rgb="FFFF0000"/>
        <rFont val="Calibri"/>
        <family val="2"/>
        <charset val="238"/>
        <scheme val="minor"/>
      </rPr>
      <t>32 osoby</t>
    </r>
    <r>
      <rPr>
        <sz val="10"/>
        <rFont val="Calibri"/>
        <family val="2"/>
        <charset val="238"/>
        <scheme val="minor"/>
      </rPr>
      <t>).</t>
    </r>
  </si>
  <si>
    <t>Komentarz: Małopolska Grupa Robocza ds. KSOW, opiniowanie dokumentów w trybie obiegowym (5)</t>
  </si>
  <si>
    <t xml:space="preserve">Komentarz:
- konsultacje z Partnerami KSOW dotyczące konkursu 4/2020 (1),
- konsultacje z Partnerami KSOW dotyczące konkursu 5/2021 (1).
</t>
  </si>
  <si>
    <t>Komentarz: 
- łączna liczba uczestników spotkań konsultacyjnych dla partnerów KSOW dotyczących konkursu 4/2020 (22) i 5/2021 (72),
- łączna liczba uczestników pięciu posiedzeń MGRdsKSOW - tryb obiegowy (64).</t>
  </si>
  <si>
    <r>
      <t>Komentarz: 
- szkolenia i spotkania dla LGD (</t>
    </r>
    <r>
      <rPr>
        <u/>
        <sz val="10"/>
        <color rgb="FFFF0000"/>
        <rFont val="Calibri"/>
        <family val="2"/>
        <charset val="238"/>
        <scheme val="minor"/>
      </rPr>
      <t>4 - 4x1 dzień</t>
    </r>
    <r>
      <rPr>
        <sz val="10"/>
        <rFont val="Calibri"/>
        <family val="2"/>
        <charset val="238"/>
        <scheme val="minor"/>
      </rPr>
      <t>), 
- szkolenia i spotkania dla beneficjentów PROW 2014-2020 (</t>
    </r>
    <r>
      <rPr>
        <u/>
        <sz val="10"/>
        <color rgb="FFFF0000"/>
        <rFont val="Calibri"/>
        <family val="2"/>
        <charset val="238"/>
        <scheme val="minor"/>
      </rPr>
      <t>3 - 3x1 dzień</t>
    </r>
    <r>
      <rPr>
        <sz val="10"/>
        <rFont val="Calibri"/>
        <family val="2"/>
        <charset val="238"/>
        <scheme val="minor"/>
      </rPr>
      <t xml:space="preserve">), 
- projekty Partnerów KSOW (10): 
</t>
    </r>
    <r>
      <rPr>
        <b/>
        <sz val="10"/>
        <rFont val="Calibri"/>
        <family val="2"/>
        <charset val="238"/>
        <scheme val="minor"/>
      </rPr>
      <t>działanie 6:</t>
    </r>
    <r>
      <rPr>
        <sz val="10"/>
        <rFont val="Calibri"/>
        <family val="2"/>
        <charset val="238"/>
        <scheme val="minor"/>
      </rPr>
      <t xml:space="preserve"> 1. Konkurs "Produkt Lokalny Podbabiogórza" (</t>
    </r>
    <r>
      <rPr>
        <u/>
        <sz val="10"/>
        <color rgb="FF00B050"/>
        <rFont val="Calibri"/>
        <family val="2"/>
        <charset val="238"/>
        <scheme val="minor"/>
      </rPr>
      <t>konkurs - 1 dzień</t>
    </r>
    <r>
      <rPr>
        <sz val="10"/>
        <rFont val="Calibri"/>
        <family val="2"/>
        <charset val="238"/>
        <scheme val="minor"/>
      </rPr>
      <t>), 2. Przykłady dobrych praktyk w zakresie regionalnego dziedzictwa kulinarnego - organizacja dwóch wizyt studyjnych: dla obecnych oraz dla potencjanych członków Sieci Dziedzictwa Kulinarnego Małopolska w Województwie Opolskim (</t>
    </r>
    <r>
      <rPr>
        <u/>
        <sz val="10"/>
        <color rgb="FF7030A0"/>
        <rFont val="Calibri"/>
        <family val="2"/>
        <charset val="238"/>
        <scheme val="minor"/>
      </rPr>
      <t>2x wyjazd studyjny - 2x3 dni</t>
    </r>
    <r>
      <rPr>
        <sz val="10"/>
        <rFont val="Calibri"/>
        <family val="2"/>
        <charset val="238"/>
        <scheme val="minor"/>
      </rPr>
      <t>), 3. Magia ziół i miodów w małych gospodarstwach rolnych (</t>
    </r>
    <r>
      <rPr>
        <u/>
        <sz val="10"/>
        <color rgb="FFFF0000"/>
        <rFont val="Calibri"/>
        <family val="2"/>
        <charset val="238"/>
        <scheme val="minor"/>
      </rPr>
      <t>4x szkolenie - 4x1 dzień</t>
    </r>
    <r>
      <rPr>
        <sz val="10"/>
        <rFont val="Calibri"/>
        <family val="2"/>
        <charset val="238"/>
        <scheme val="minor"/>
      </rPr>
      <t>), 4. Warsztaty pieczenia i dekoracji ciast dla Kół Gospodyń Wiejskich z Powiatu Dąbrowskiego (</t>
    </r>
    <r>
      <rPr>
        <u/>
        <sz val="10"/>
        <color rgb="FF00B050"/>
        <rFont val="Calibri"/>
        <family val="2"/>
        <charset val="238"/>
        <scheme val="minor"/>
      </rPr>
      <t>konkurs - 1 dzień</t>
    </r>
    <r>
      <rPr>
        <u/>
        <sz val="10"/>
        <rFont val="Calibri"/>
        <family val="2"/>
        <charset val="238"/>
        <scheme val="minor"/>
      </rPr>
      <t>,</t>
    </r>
    <r>
      <rPr>
        <u/>
        <sz val="10"/>
        <color rgb="FFFF0000"/>
        <rFont val="Calibri"/>
        <family val="2"/>
        <charset val="238"/>
        <scheme val="minor"/>
      </rPr>
      <t xml:space="preserve"> 2x warsztat - 2x2 dni</t>
    </r>
    <r>
      <rPr>
        <sz val="10"/>
        <rFont val="Calibri"/>
        <family val="2"/>
        <charset val="238"/>
        <scheme val="minor"/>
      </rPr>
      <t>), 5. Konkurs "Kultura i folklor Podbabiogórza" (</t>
    </r>
    <r>
      <rPr>
        <u/>
        <sz val="10"/>
        <color rgb="FF00B050"/>
        <rFont val="Calibri"/>
        <family val="2"/>
        <charset val="238"/>
        <scheme val="minor"/>
      </rPr>
      <t>konkurs - 1 dzień</t>
    </r>
    <r>
      <rPr>
        <sz val="10"/>
        <rFont val="Calibri"/>
        <family val="2"/>
        <charset val="238"/>
        <scheme val="minor"/>
      </rPr>
      <t>), 6. Podtrzymywanie tradycji - warsztaty praktyczne dla Kół Gospodyń Wiejskich (</t>
    </r>
    <r>
      <rPr>
        <u/>
        <sz val="10"/>
        <color rgb="FFFF0000"/>
        <rFont val="Calibri"/>
        <family val="2"/>
        <charset val="238"/>
        <scheme val="minor"/>
      </rPr>
      <t>4x warsztat - 4x1 dzień</t>
    </r>
    <r>
      <rPr>
        <sz val="10"/>
        <rFont val="Calibri"/>
        <family val="2"/>
        <charset val="238"/>
        <scheme val="minor"/>
      </rPr>
      <t xml:space="preserve">). </t>
    </r>
    <r>
      <rPr>
        <b/>
        <sz val="10"/>
        <rFont val="Calibri"/>
        <family val="2"/>
        <charset val="238"/>
        <scheme val="minor"/>
      </rPr>
      <t xml:space="preserve">działanie 9: </t>
    </r>
    <r>
      <rPr>
        <sz val="10"/>
        <rFont val="Calibri"/>
        <family val="2"/>
        <charset val="238"/>
        <scheme val="minor"/>
      </rPr>
      <t>7. Innowacyjne formy współpracy i organizacji krótkich łańcuchów dostaw (</t>
    </r>
    <r>
      <rPr>
        <u/>
        <sz val="10"/>
        <color rgb="FF00B050"/>
        <rFont val="Calibri"/>
        <family val="2"/>
        <charset val="238"/>
        <scheme val="minor"/>
      </rPr>
      <t>konferencja - 1 dzień</t>
    </r>
    <r>
      <rPr>
        <sz val="10"/>
        <rFont val="Calibri"/>
        <family val="2"/>
        <charset val="238"/>
        <scheme val="minor"/>
      </rPr>
      <t xml:space="preserve">).
</t>
    </r>
    <r>
      <rPr>
        <b/>
        <sz val="10"/>
        <rFont val="Calibri"/>
        <family val="2"/>
        <charset val="238"/>
        <scheme val="minor"/>
      </rPr>
      <t xml:space="preserve">działanie 10: </t>
    </r>
    <r>
      <rPr>
        <sz val="10"/>
        <rFont val="Calibri"/>
        <family val="2"/>
        <charset val="238"/>
        <scheme val="minor"/>
      </rPr>
      <t xml:space="preserve">8. Ochotnica i Tylmanowa w sercu Gorców </t>
    </r>
    <r>
      <rPr>
        <sz val="10"/>
        <color rgb="FF00B050"/>
        <rFont val="Calibri"/>
        <family val="2"/>
        <charset val="238"/>
        <scheme val="minor"/>
      </rPr>
      <t>(</t>
    </r>
    <r>
      <rPr>
        <u/>
        <sz val="10"/>
        <color rgb="FF00B050"/>
        <rFont val="Calibri"/>
        <family val="2"/>
        <charset val="238"/>
        <scheme val="minor"/>
      </rPr>
      <t>stoisko wystawiennicze - 3 dni</t>
    </r>
    <r>
      <rPr>
        <sz val="10"/>
        <rFont val="Calibri"/>
        <family val="2"/>
        <charset val="238"/>
        <scheme val="minor"/>
      </rPr>
      <t xml:space="preserve">). </t>
    </r>
    <r>
      <rPr>
        <b/>
        <sz val="10"/>
        <rFont val="Calibri"/>
        <family val="2"/>
        <charset val="238"/>
        <scheme val="minor"/>
      </rPr>
      <t xml:space="preserve">działanie 12: </t>
    </r>
    <r>
      <rPr>
        <sz val="10"/>
        <rFont val="Calibri"/>
        <family val="2"/>
        <charset val="238"/>
        <scheme val="minor"/>
      </rPr>
      <t>9. EtnoMałopolska - 3 dniowe warsztaty szkoleniowe dla przedstawicielek Kół Gospodyń Wiejskich z Województwa Małopolskiego - strażniczego dziedzictwa kulturowego regionu (</t>
    </r>
    <r>
      <rPr>
        <u/>
        <sz val="10"/>
        <color rgb="FFFF0000"/>
        <rFont val="Calibri"/>
        <family val="2"/>
        <charset val="238"/>
        <scheme val="minor"/>
      </rPr>
      <t>warsztat - 3 dni</t>
    </r>
    <r>
      <rPr>
        <sz val="10"/>
        <rFont val="Calibri"/>
        <family val="2"/>
        <charset val="238"/>
        <scheme val="minor"/>
      </rPr>
      <t>), 10. Wymiana wiedzy i doświadczeń na rzecz rozwoju wsi (</t>
    </r>
    <r>
      <rPr>
        <u/>
        <sz val="10"/>
        <color rgb="FF7030A0"/>
        <rFont val="Calibri"/>
        <family val="2"/>
        <charset val="238"/>
        <scheme val="minor"/>
      </rPr>
      <t>wyjazd studyjy - 3 dni</t>
    </r>
    <r>
      <rPr>
        <sz val="10"/>
        <rFont val="Calibri"/>
        <family val="2"/>
        <charset val="238"/>
        <scheme val="minor"/>
      </rPr>
      <t>).</t>
    </r>
  </si>
  <si>
    <r>
      <t>Komentarz: 
- szkolenia i spotkania dla LGD (</t>
    </r>
    <r>
      <rPr>
        <sz val="10"/>
        <color rgb="FFFF0000"/>
        <rFont val="Calibri"/>
        <family val="2"/>
        <charset val="238"/>
        <scheme val="minor"/>
      </rPr>
      <t>240</t>
    </r>
    <r>
      <rPr>
        <sz val="10"/>
        <rFont val="Calibri"/>
        <family val="2"/>
        <charset val="238"/>
        <scheme val="minor"/>
      </rPr>
      <t>), 
- szkolenia i spotkania dla beneficjentów PROW 2014-2020 (</t>
    </r>
    <r>
      <rPr>
        <sz val="10"/>
        <color rgb="FFFF0000"/>
        <rFont val="Calibri"/>
        <family val="2"/>
        <charset val="238"/>
        <scheme val="minor"/>
      </rPr>
      <t>163</t>
    </r>
    <r>
      <rPr>
        <sz val="10"/>
        <rFont val="Calibri"/>
        <family val="2"/>
        <charset val="238"/>
        <scheme val="minor"/>
      </rPr>
      <t xml:space="preserve">), 
- projekty Partnerów KSOW (10): 
</t>
    </r>
    <r>
      <rPr>
        <b/>
        <sz val="10"/>
        <rFont val="Calibri"/>
        <family val="2"/>
        <charset val="238"/>
        <scheme val="minor"/>
      </rPr>
      <t xml:space="preserve">działanie 6: </t>
    </r>
    <r>
      <rPr>
        <sz val="10"/>
        <rFont val="Calibri"/>
        <family val="2"/>
        <charset val="238"/>
        <scheme val="minor"/>
      </rPr>
      <t>1. Konkurs "Produkt Lokalny Podbabiogórza" (</t>
    </r>
    <r>
      <rPr>
        <u/>
        <sz val="10"/>
        <rFont val="Calibri"/>
        <family val="2"/>
        <charset val="238"/>
        <scheme val="minor"/>
      </rPr>
      <t>konkurs</t>
    </r>
    <r>
      <rPr>
        <sz val="10"/>
        <color rgb="FF00B050"/>
        <rFont val="Calibri"/>
        <family val="2"/>
        <charset val="238"/>
        <scheme val="minor"/>
      </rPr>
      <t xml:space="preserve"> - 54 osoby</t>
    </r>
    <r>
      <rPr>
        <sz val="10"/>
        <rFont val="Calibri"/>
        <family val="2"/>
        <charset val="238"/>
        <scheme val="minor"/>
      </rPr>
      <t>), 2. Przykłady dobrych praktyk w zakresie regionalnego dziedzictwa kulinarnego - organizacja dwóch wizyt studyjnych: dla obecnych oraz dla potencjanych członków Sieci Dziedzictwa Kulinarnego Małopolska w Województwie Opolskim (</t>
    </r>
    <r>
      <rPr>
        <u/>
        <sz val="10"/>
        <rFont val="Calibri"/>
        <family val="2"/>
        <charset val="238"/>
        <scheme val="minor"/>
      </rPr>
      <t>2x wyjazd studyjny</t>
    </r>
    <r>
      <rPr>
        <sz val="10"/>
        <color rgb="FFFF0000"/>
        <rFont val="Calibri"/>
        <family val="2"/>
        <charset val="238"/>
        <scheme val="minor"/>
      </rPr>
      <t xml:space="preserve"> </t>
    </r>
    <r>
      <rPr>
        <sz val="10"/>
        <color rgb="FF7030A0"/>
        <rFont val="Calibri"/>
        <family val="2"/>
        <charset val="238"/>
        <scheme val="minor"/>
      </rPr>
      <t>- 50 osób</t>
    </r>
    <r>
      <rPr>
        <sz val="10"/>
        <rFont val="Calibri"/>
        <family val="2"/>
        <charset val="238"/>
        <scheme val="minor"/>
      </rPr>
      <t>), 3. Magia ziół i miodów w małych gospodarstwach rolnych (</t>
    </r>
    <r>
      <rPr>
        <u/>
        <sz val="10"/>
        <rFont val="Calibri"/>
        <family val="2"/>
        <charset val="238"/>
        <scheme val="minor"/>
      </rPr>
      <t>4x szkolenie</t>
    </r>
    <r>
      <rPr>
        <sz val="10"/>
        <color rgb="FFFF0000"/>
        <rFont val="Calibri"/>
        <family val="2"/>
        <charset val="238"/>
        <scheme val="minor"/>
      </rPr>
      <t xml:space="preserve"> </t>
    </r>
    <r>
      <rPr>
        <sz val="10"/>
        <color rgb="FF00B050"/>
        <rFont val="Calibri"/>
        <family val="2"/>
        <charset val="238"/>
        <scheme val="minor"/>
      </rPr>
      <t xml:space="preserve">- </t>
    </r>
    <r>
      <rPr>
        <sz val="10"/>
        <color rgb="FFFF0000"/>
        <rFont val="Calibri"/>
        <family val="2"/>
        <charset val="238"/>
        <scheme val="minor"/>
      </rPr>
      <t>60 osób</t>
    </r>
    <r>
      <rPr>
        <sz val="10"/>
        <rFont val="Calibri"/>
        <family val="2"/>
        <charset val="238"/>
        <scheme val="minor"/>
      </rPr>
      <t>), 4. Warsztaty pieczenia i dekoracji ciast dla Kół Gospodyń Wiejskich z Powiatu Dąbrowskiego (</t>
    </r>
    <r>
      <rPr>
        <u/>
        <sz val="10"/>
        <rFont val="Calibri"/>
        <family val="2"/>
        <charset val="238"/>
        <scheme val="minor"/>
      </rPr>
      <t>konkurs</t>
    </r>
    <r>
      <rPr>
        <sz val="10"/>
        <rFont val="Calibri"/>
        <family val="2"/>
        <charset val="238"/>
        <scheme val="minor"/>
      </rPr>
      <t xml:space="preserve"> </t>
    </r>
    <r>
      <rPr>
        <sz val="10"/>
        <color rgb="FF00B050"/>
        <rFont val="Calibri"/>
        <family val="2"/>
        <charset val="238"/>
        <scheme val="minor"/>
      </rPr>
      <t>- 31 osób</t>
    </r>
    <r>
      <rPr>
        <u/>
        <sz val="10"/>
        <rFont val="Calibri"/>
        <family val="2"/>
        <charset val="238"/>
        <scheme val="minor"/>
      </rPr>
      <t>, 2x warsztat</t>
    </r>
    <r>
      <rPr>
        <sz val="10"/>
        <rFont val="Calibri"/>
        <family val="2"/>
        <charset val="238"/>
        <scheme val="minor"/>
      </rPr>
      <t xml:space="preserve"> - </t>
    </r>
    <r>
      <rPr>
        <sz val="10"/>
        <color rgb="FFFF0000"/>
        <rFont val="Calibri"/>
        <family val="2"/>
        <charset val="238"/>
        <scheme val="minor"/>
      </rPr>
      <t>20 osób</t>
    </r>
    <r>
      <rPr>
        <sz val="10"/>
        <rFont val="Calibri"/>
        <family val="2"/>
        <charset val="238"/>
        <scheme val="minor"/>
      </rPr>
      <t>), 5. Konkurs "Kultura i folklor Podbabiogórza" (</t>
    </r>
    <r>
      <rPr>
        <u/>
        <sz val="10"/>
        <rFont val="Calibri"/>
        <family val="2"/>
        <charset val="238"/>
        <scheme val="minor"/>
      </rPr>
      <t>konkurs</t>
    </r>
    <r>
      <rPr>
        <sz val="10"/>
        <color rgb="FFFF0000"/>
        <rFont val="Calibri"/>
        <family val="2"/>
        <charset val="238"/>
        <scheme val="minor"/>
      </rPr>
      <t xml:space="preserve"> </t>
    </r>
    <r>
      <rPr>
        <sz val="10"/>
        <color rgb="FF00B050"/>
        <rFont val="Calibri"/>
        <family val="2"/>
        <charset val="238"/>
        <scheme val="minor"/>
      </rPr>
      <t>- 171 osób</t>
    </r>
    <r>
      <rPr>
        <sz val="10"/>
        <rFont val="Calibri"/>
        <family val="2"/>
        <charset val="238"/>
        <scheme val="minor"/>
      </rPr>
      <t>), 6. Podtrzymywanie tradycji - warsztaty praktyczne dla Kół Gospodyń Wiejskich (</t>
    </r>
    <r>
      <rPr>
        <u/>
        <sz val="10"/>
        <rFont val="Calibri"/>
        <family val="2"/>
        <charset val="238"/>
        <scheme val="minor"/>
      </rPr>
      <t>4x warsztat</t>
    </r>
    <r>
      <rPr>
        <sz val="10"/>
        <color rgb="FFFF0000"/>
        <rFont val="Calibri"/>
        <family val="2"/>
        <charset val="238"/>
        <scheme val="minor"/>
      </rPr>
      <t xml:space="preserve"> - 60 osób</t>
    </r>
    <r>
      <rPr>
        <sz val="10"/>
        <rFont val="Calibri"/>
        <family val="2"/>
        <charset val="238"/>
        <scheme val="minor"/>
      </rPr>
      <t xml:space="preserve">). </t>
    </r>
    <r>
      <rPr>
        <b/>
        <sz val="10"/>
        <rFont val="Calibri"/>
        <family val="2"/>
        <charset val="238"/>
        <scheme val="minor"/>
      </rPr>
      <t>działanie 9:</t>
    </r>
    <r>
      <rPr>
        <sz val="10"/>
        <rFont val="Calibri"/>
        <family val="2"/>
        <charset val="238"/>
        <scheme val="minor"/>
      </rPr>
      <t xml:space="preserve"> 7. Innowacyjne formy współpracy i organizacji krótkich łańcuchów dostaw (</t>
    </r>
    <r>
      <rPr>
        <u/>
        <sz val="10"/>
        <rFont val="Calibri"/>
        <family val="2"/>
        <charset val="238"/>
        <scheme val="minor"/>
      </rPr>
      <t xml:space="preserve">konferencja </t>
    </r>
    <r>
      <rPr>
        <sz val="10"/>
        <color rgb="FF00B050"/>
        <rFont val="Calibri"/>
        <family val="2"/>
        <charset val="238"/>
        <scheme val="minor"/>
      </rPr>
      <t>- 100 osób</t>
    </r>
    <r>
      <rPr>
        <sz val="10"/>
        <rFont val="Calibri"/>
        <family val="2"/>
        <charset val="238"/>
        <scheme val="minor"/>
      </rPr>
      <t xml:space="preserve">).
</t>
    </r>
    <r>
      <rPr>
        <b/>
        <sz val="10"/>
        <rFont val="Calibri"/>
        <family val="2"/>
        <charset val="238"/>
        <scheme val="minor"/>
      </rPr>
      <t>działanie 10:</t>
    </r>
    <r>
      <rPr>
        <sz val="10"/>
        <rFont val="Calibri"/>
        <family val="2"/>
        <charset val="238"/>
        <scheme val="minor"/>
      </rPr>
      <t xml:space="preserve"> 8. Ochotnica i Tylmanowa w sercu Gorców (stoisko wystawiennicze</t>
    </r>
    <r>
      <rPr>
        <sz val="10"/>
        <color rgb="FFFF0000"/>
        <rFont val="Calibri"/>
        <family val="2"/>
        <charset val="238"/>
        <scheme val="minor"/>
      </rPr>
      <t xml:space="preserve"> </t>
    </r>
    <r>
      <rPr>
        <sz val="10"/>
        <color rgb="FF7030A0"/>
        <rFont val="Calibri"/>
        <family val="2"/>
        <charset val="238"/>
        <scheme val="minor"/>
      </rPr>
      <t>-</t>
    </r>
    <r>
      <rPr>
        <sz val="10"/>
        <color rgb="FFFFC000"/>
        <rFont val="Calibri"/>
        <family val="2"/>
        <charset val="238"/>
        <scheme val="minor"/>
      </rPr>
      <t xml:space="preserve"> </t>
    </r>
    <r>
      <rPr>
        <sz val="10"/>
        <color rgb="FF00B050"/>
        <rFont val="Calibri"/>
        <family val="2"/>
        <charset val="238"/>
        <scheme val="minor"/>
      </rPr>
      <t>20 osób</t>
    </r>
    <r>
      <rPr>
        <sz val="10"/>
        <rFont val="Calibri"/>
        <family val="2"/>
        <charset val="238"/>
        <scheme val="minor"/>
      </rPr>
      <t xml:space="preserve">). </t>
    </r>
    <r>
      <rPr>
        <b/>
        <sz val="10"/>
        <rFont val="Calibri"/>
        <family val="2"/>
        <charset val="238"/>
        <scheme val="minor"/>
      </rPr>
      <t xml:space="preserve">działanie 12: </t>
    </r>
    <r>
      <rPr>
        <sz val="10"/>
        <rFont val="Calibri"/>
        <family val="2"/>
        <charset val="238"/>
        <scheme val="minor"/>
      </rPr>
      <t>9. EtnoMałopolska - 3 dniowe warsztaty szkoleniowe dla przedstawicielek Kół Gospodyń Wiejskich z Województwa Małopolskiego - strażniczego dziedzictwa kulturowego regionu (</t>
    </r>
    <r>
      <rPr>
        <u/>
        <sz val="10"/>
        <rFont val="Calibri"/>
        <family val="2"/>
        <charset val="238"/>
        <scheme val="minor"/>
      </rPr>
      <t>warsztat</t>
    </r>
    <r>
      <rPr>
        <sz val="10"/>
        <color rgb="FFFF0000"/>
        <rFont val="Calibri"/>
        <family val="2"/>
        <charset val="238"/>
        <scheme val="minor"/>
      </rPr>
      <t xml:space="preserve"> - 117 osób</t>
    </r>
    <r>
      <rPr>
        <sz val="10"/>
        <rFont val="Calibri"/>
        <family val="2"/>
        <charset val="238"/>
        <scheme val="minor"/>
      </rPr>
      <t>), 10. Wymiana wiedzy i doświadczeń na rzecz rozwoju wsi (</t>
    </r>
    <r>
      <rPr>
        <u/>
        <sz val="10"/>
        <rFont val="Calibri"/>
        <family val="2"/>
        <charset val="238"/>
        <scheme val="minor"/>
      </rPr>
      <t>wyjazd studyjn</t>
    </r>
    <r>
      <rPr>
        <sz val="10"/>
        <rFont val="Calibri"/>
        <family val="2"/>
        <charset val="238"/>
        <scheme val="minor"/>
      </rPr>
      <t>y</t>
    </r>
    <r>
      <rPr>
        <sz val="10"/>
        <color rgb="FF7030A0"/>
        <rFont val="Calibri"/>
        <family val="2"/>
        <charset val="238"/>
        <scheme val="minor"/>
      </rPr>
      <t>-32 osoby</t>
    </r>
    <r>
      <rPr>
        <sz val="10"/>
        <rFont val="Calibri"/>
        <family val="2"/>
        <charset val="238"/>
        <scheme val="minor"/>
      </rPr>
      <t>).</t>
    </r>
  </si>
  <si>
    <t>Jednostka wdrażająca: JR MAZOWIECKIE</t>
  </si>
  <si>
    <t xml:space="preserve">Komentarz: W 2020 r. partner KSOW był organizatorem masowej imprezy: VII Jarmark raciąski - liczba uczestników 8000 osób. </t>
  </si>
  <si>
    <t xml:space="preserve"> Komentarz: Newsletter rozsyłany cyklicznie do partnerów KSOW realizował mieszane zakresy tematyczne (9 newsletterów w 2020 roku). Mieszany zakres tematyczny realizowały również 2 wkładki tematyczne w 6 gazetach regionalnych. </t>
  </si>
  <si>
    <t xml:space="preserve">Komentarz: W 2020 roku odbyły się trzy posiedzenia (jedno stacjonarne oraz dwa w formule online) oraz trzy posiedzenia obiegowe Wojewódzkiej Grupy Roboczej. WGR działa w zakresie obszaru tematycznego mieszanego. </t>
  </si>
  <si>
    <t>Komentarz: W rodzaju działania szkoleniowego: Inne wskazano 2 konferencje: w zakresie operacji: Liga Aktywnych Organziacji Pozarządowych oraz Promocja najciekawszych obiektów turystyki wiejskiej na Mazowszu</t>
  </si>
  <si>
    <t xml:space="preserve">Komentarz: </t>
  </si>
  <si>
    <t>W zakres kosztów funkcjonowania weszły: wynagrodzenia, najem i usługa serwisowa zapewniająca ciągłość pracy oraz jakość wydruków/kopii urządzeń wielofunkcyjnych i drukarek</t>
  </si>
  <si>
    <t>Jednostka wdrażająca: Samorząd Województwa Opolskiego</t>
  </si>
  <si>
    <r>
      <t xml:space="preserve">Stan na: </t>
    </r>
    <r>
      <rPr>
        <b/>
        <sz val="12"/>
        <color rgb="FFFF0000"/>
        <rFont val="Calibri"/>
        <family val="2"/>
        <charset val="238"/>
        <scheme val="minor"/>
      </rPr>
      <t>31.12.2020</t>
    </r>
  </si>
  <si>
    <t xml:space="preserve">Komentarz: Imprezy masowe: Impreza plenerowa "Kupalnocka w Domaradzkiej Kuźni"; stoisko wystawiennicze na imprezie plenerowej: Jarmark ze św. Ritą "Od pszczół do róż"; wystawa Od zasiewu ziarna do chleba na stole, impreza plenerowa: „Kulinaria i Folklor Wsi Otmuchowskiej”                                                                                                                           TEMATYKA INNE: spotkania lokalnych grup dzialania dot realizacji LSR (3), spotkania poświęcone podpisaniu umów z beneficjentami PROW 2014-2020 (2), obrady WGR ds. KSOW (10), szkolenia dla LGD podnoszace umiejętności zarządcze (2) </t>
  </si>
  <si>
    <t xml:space="preserve">Komentarz: W przypadku imprez masowych liczbę osób ustalano na podstawie np. liczby wydanych materiałów promocyjnych / publikacji </t>
  </si>
  <si>
    <t xml:space="preserve"> Komentarz: Mapa prezentująca najciekawsze miejsca / inicjatywy z terenu Stowarzyszenia Euro – Country wraz z opisem atrakcji, „Smaki Regionów 6”, „Kulinaria i Folklor Wsi Otmuchowskiej” oraz ulotka promująca imprezę plenerową pod tym tytułem, przewodnik turystyczny wraz z mapą terenów turystycznych Gminy Olesno, „Program Odnowy Wsi – aktywni opolscy liderzy”, „Dziedzictwo Kulinarne Opolskie i Produkty Tradycyjne Województwa Opolskiego”, album zdjęciowy promujący dziedzictwo kulturowe i zasoby przyrodnicze z terenu Stowarzyszenia LGD Dolina Stobrawy </t>
  </si>
  <si>
    <t>Komentarz: 1 grupa tematyczna: Województwa Grupa Robocza ds Krajowej Sieci Obszarów Wiejskich; w 2020 r. WGR ds KSOW z uwagi na sytuację epidemiologiczną, WGR ds. KSOW obradowała wyłącznie w trybie obiegowym opiniując 10 uchwał. TEMATYKA INNE: zgodnie z zakresem zadań WGR ds. KSOW</t>
  </si>
  <si>
    <t>Komentarz: W 2020 r. celem poprawy wdrażania PROW 2014-2020 zrealizowano 3 spotkania informacyjno-konsultacyjne dla LGD dotyczące realizacji lokalnych strategii rozwoju.</t>
  </si>
  <si>
    <t xml:space="preserve">Komentarz: Liczba osób wchodzących w skład WGR ds. KSOW - 23 osoby, z czego 22 z prawem głosu. W trybie obiegowym łącznie udział w opiniowaniu miało 146 osób. Liczba osób uczestniczących w spotkaniach informacyjno-konsultacyjnych, o których mowa w pkt 4.2 - 81 osób. </t>
  </si>
  <si>
    <t xml:space="preserve">Komentarz: W ramach innych działań szkolenionych zrealizowano dwa spotkania edukacyjne dot. zasobów przyrodniczych terenu, na którym realizowana była operacja; INNA TEMATYKA dotyczy szkoleń dla LGD dot. rozliczania czasu pracy oraz archiwizacji dokumentacji </t>
  </si>
  <si>
    <t xml:space="preserve">Komentarz: Inne grupy interesariuszy obejmują m.in. najmłodszych mieszkańców regionu uczestniczących w warsztatach z zakresu zdrowego odżywiania czy szkoleń geologicznych oraz z zakresu zasobów przyrodniczych regionu, uczestników warsztatów rekodzielniczych podczas imprezy plenerowej, przedstawicieli gmin i stowarzyszeń.  </t>
  </si>
  <si>
    <t>1. Inne działania: filmy (4), materiały informacyjno-promocyjne, spot radiowy, analiza</t>
  </si>
  <si>
    <t>2. Wynagrodzenie pracowników, materiały biurowe, wyposażenie</t>
  </si>
  <si>
    <t>Załącznik nr 2 do sprawozdania Jednostki Rwegionalnej w Województwie Podkarpackim z realizacji Planu działania krajowej Sieci Obszarów Wiejskich na lata 2014-2020 za rok 2020</t>
  </si>
  <si>
    <t>Jednostka wdrażająca: Województwo Podkarpackie</t>
  </si>
  <si>
    <t>Stan na: 31 grudnia 2020 r.</t>
  </si>
  <si>
    <t xml:space="preserve"> Komentarz: publikacje promujące operacje zrealizowane w ramach PROW 2014-2020: Tytuły publikacji: 1) Dobre praktyki w ramach Lokalnych Strategii Rozwoju; 2) Dobre praktyki zrealizowane w ramach wdrażania Strategii rozwoju lokalnego kierowanego przez społeczność w lata 2014-2020, promocją obszaru i działalności Lokalnej Grupy Działania Nasze Bieszczady</t>
  </si>
  <si>
    <t>Komentarz:  promujące operacje zrealizowane w ramach PROW 2014-2020</t>
  </si>
  <si>
    <t>Komentarz: Dane dotyczą Wojewódzkiej Grupy Roboczej ds. KSOW - opiniowanie uchwał WGR.</t>
  </si>
  <si>
    <t>Komentarz: Informacje udzielane w Punkcie Informacyjnym w zakreasie rqealizacji operacji w ramach działania 19.2 oraz Krajowej Sieci Obszarów Wiejskich</t>
  </si>
  <si>
    <t>Komentarz: Liczba członków WGR ds. KSOW biorąca udział w głosowaniach przeprowadzonych w trybie obiegowym</t>
  </si>
  <si>
    <t>Komentarz: operacje inne oznaczają zrealizowanąkonferencję.</t>
  </si>
  <si>
    <t>Komentarz: mieszkańcy obszarów wiejskich</t>
  </si>
  <si>
    <t>Jednostka wdrażająca: Sekretariat Regionalny KSOW Województwa Podlaskiego</t>
  </si>
  <si>
    <r>
      <t xml:space="preserve">Komentarz: </t>
    </r>
    <r>
      <rPr>
        <b/>
        <sz val="10"/>
        <color theme="1"/>
        <rFont val="Calibri"/>
        <family val="2"/>
        <charset val="238"/>
        <scheme val="minor"/>
      </rPr>
      <t xml:space="preserve">Operacje realizowane w 2020 r.                                                                                                                                                                                                                                                                                                           </t>
    </r>
    <r>
      <rPr>
        <b/>
        <i/>
        <sz val="10"/>
        <color theme="1"/>
        <rFont val="Calibri"/>
        <family val="2"/>
        <charset val="238"/>
        <scheme val="minor"/>
      </rPr>
      <t xml:space="preserve">z naciskiem na "Transfer wiedzy i Innowacje" (P1):                                                                                                                                                                                         </t>
    </r>
    <r>
      <rPr>
        <sz val="10"/>
        <color theme="1"/>
        <rFont val="Calibri"/>
        <family val="2"/>
        <charset val="238"/>
        <scheme val="minor"/>
      </rPr>
      <t xml:space="preserve">                                                                                                                                                                                                                                                           1) „Kreowanie marki (branding) w agroturystyce”  - 3 szkolenia  29.06.2020 r. (Wasilków), 30.06.2020 r. (Białowieża), 01.07.2020 r. (Augustów),  (zasięg lokalny/regionalny),                                                                                                                                                                                                                                                                                                                          </t>
    </r>
    <r>
      <rPr>
        <b/>
        <i/>
        <sz val="10"/>
        <color theme="1"/>
        <rFont val="Calibri"/>
        <family val="2"/>
        <charset val="238"/>
        <scheme val="minor"/>
      </rPr>
      <t xml:space="preserve">z naciskiem na "Żywotność i konkurencyjność gospodarstw" (P2):                                                                                                                                                                                                                                                                                     </t>
    </r>
    <r>
      <rPr>
        <sz val="10"/>
        <color theme="1"/>
        <rFont val="Calibri"/>
        <family val="2"/>
        <charset val="238"/>
        <scheme val="minor"/>
      </rPr>
      <t xml:space="preserve">1) Cykl warsztatów praktycznych dla uczniów i kadr szkół rolniczych oraz rolników z województwa podlaskiego w zakresie doboru odmian - 18.06.2020 r. Krzyżewo,  19.06.2020 r.  Krzyżewo,  (zasięg lokalny/regionalny),                                                                                                                                                                                                                                                                                                           2) Elastycznośc prawa żywnościowego w zakresie producji lokalnej - konferencja (28.10.2020 r. Białystok), (zasięg lokalny/regionalny),   </t>
    </r>
    <r>
      <rPr>
        <b/>
        <sz val="10"/>
        <color theme="1"/>
        <rFont val="Calibri"/>
        <family val="2"/>
        <charset val="238"/>
        <scheme val="minor"/>
      </rPr>
      <t xml:space="preserve">                                                                                                                                                                     </t>
    </r>
    <r>
      <rPr>
        <sz val="10"/>
        <color theme="1"/>
        <rFont val="Calibri"/>
        <family val="2"/>
        <charset val="238"/>
        <scheme val="minor"/>
      </rPr>
      <t xml:space="preserve">3) Wojewódzka Olimpada wiedzy z zakresu uprawy roślin bobowatych grubonasiennych i soi  - konkurs (10.12.2020 r. Białystok), (zasięg lokalny/regionalny),  </t>
    </r>
    <r>
      <rPr>
        <b/>
        <sz val="10"/>
        <color theme="1"/>
        <rFont val="Calibri"/>
        <family val="2"/>
        <charset val="238"/>
        <scheme val="minor"/>
      </rPr>
      <t xml:space="preserve">                                                                                                                                                                                                                                                                                               </t>
    </r>
    <r>
      <rPr>
        <b/>
        <i/>
        <sz val="10"/>
        <color theme="1"/>
        <rFont val="Calibri"/>
        <family val="2"/>
        <charset val="238"/>
        <scheme val="minor"/>
      </rPr>
      <t xml:space="preserve">z naciskiem na "Organizację łańcucha żywnościowego i zarządzanie ryzykiem" (P3):                                                                                                                                                                                                                                 </t>
    </r>
    <r>
      <rPr>
        <sz val="10"/>
        <color theme="1"/>
        <rFont val="Calibri"/>
        <family val="2"/>
        <charset val="238"/>
        <scheme val="minor"/>
      </rPr>
      <t xml:space="preserve">1) Smaki regionu - 5 warsztatów (26.06.2020 r.- Berezyszcze, 17.07.2020 r. - Opaka Duża, 07.08.2020 r. - Czeremcha -Wieś, 15.08.2020 r. - Stawiszcze, 28.08.2020 r. - Opaka Duża) ,  1 konkurs (27.07.2020 r. - Czeremcha), (zasięg lokalny/regionalny),                                                                                                                                                                                                                                                                                               2) Prezentacja osiągnięć  i promocja podlaskiego rolnictwa - "Piknik Rolniczy" (targi/wystawy) (09.08.2020 r. Krzyżewo), (impreza masowa),                                                                                                                                                                                                                                                                                                                                                                                                 3) Międzysektorowa współpraca partnerska, a wspieranie krótkich łańcuchów dystrybucji produktu lokalnego- (02.10.2020 r.- Porosły), (15.10.2020 r. Klimówka), (zasięg lokalny/regionalny),                                                                                                                                                                                                                                                                                                                                  </t>
    </r>
    <r>
      <rPr>
        <b/>
        <i/>
        <sz val="10"/>
        <color theme="1"/>
        <rFont val="Calibri"/>
        <family val="2"/>
        <charset val="238"/>
        <scheme val="minor"/>
      </rPr>
      <t xml:space="preserve">z naciskiem na "Włączenie społeczne i rozwój gospodarczy" (P6):  </t>
    </r>
    <r>
      <rPr>
        <b/>
        <sz val="10"/>
        <color theme="1"/>
        <rFont val="Calibri"/>
        <family val="2"/>
        <charset val="238"/>
        <scheme val="minor"/>
      </rPr>
      <t xml:space="preserve">                                                                                                                                                                                                              </t>
    </r>
    <r>
      <rPr>
        <sz val="10"/>
        <color theme="1"/>
        <rFont val="Calibri"/>
        <family val="2"/>
        <charset val="238"/>
        <scheme val="minor"/>
      </rPr>
      <t xml:space="preserve">1) „Wakacje w Gminie Grajewo” - cykl 7 zajęć edukacyjnych w 14 świetlicach wiejskich na terenie Gminy Grajewo,   (zasięg lokalny/regionalny),                                                                                                                                                                                                                                                                                                                     2) Aktywizacja przestrzeni turystycznej szansą na inkluzje społeczne i rozwój ekonomiczny obszaru LGD „PB”- 1 wyjazd studyjny (9-15.08.2020 r. Portugalia),  1 spotkanie podsumowujące (25.09.2020 miejscowość Narewka),  (zasięg lokalny/regionalny),                                                                                                                                                                                                                                                                                             3) Produkt lokalny szansą na rozwój turystyki Podlasia Nadbużańskiego - wyjazd studyjny (6-9.10.2020 r. Zakrzów, Kraków, Rzuchowa, Rzeszów), spotkanie podsumowujące (12.10.2020 r.),   (zasięg lokalny/regionalny),                                                                                                                                                                                                                                                                                                                                                                      4) Spotkania akordeonowe - (16-17.10.2020 r.- Siemiatycze),  (zasięg lokalny/regionalny),                                                                                                                                                                                                                                                                                                    5) Podlaskie Forum LGD- wymiana wiedzy i doświadczeń - konferencja (21-22 wrzesień 2020 r. , Augustów ),   (zasięg lokalny/regionalny),                                                                                                                                                                                                                                                                                                                       6)  Olimpiada Aktywnosci Wiejskiej (IV edycja)  -konkurs,  posiedzenie Kapituły ( 05-06.10.2020 r. - Białystok),  (zasięg lokalny/regionalny),                                                                                                                                                                                                                                                                          7) Wojewódzka Olimpiada Wiedzy o Pszczelarstwie - konkurs (19.11.2020 r. Białystok),  (zasięg lokalny/regionalny),                                                                                                                                                                                                                                                                      8) Popularyzacja przetwórstwa jako dodatkowego źródła dochodu w gospodarstwach rolnych - warsztaty ( 02.10.2020 r. Złotoria),   (09.10.2020 r. Zabiele),  (zasięg lokalny/regionalny),                                                                                                                                                                                                       9) Kulinarne szranki Kół Gospodyń Wiejskich - 4 warsztaty (świetlica wiejska w Sielcu, Andryjankach i Wiercieniu oraz Gminny Ośrodek Kultury w Boćkach), 4 konkursy (20.09.2020, 28.09.2020, 09.10.2020, 11.10.2020 Gminny Ośrodek Kultury w Boćkach),  (zasięg lokalny/regionalny),                                                                                                                                                                                                                                                                                                    10)  Wideokonferencja "Forum Podlaskiej Sieci LGD'-10.07.2020 r. , (zasięg lokalny/regionalny),                                                                                                                                                                                                                                                                                   </t>
    </r>
    <r>
      <rPr>
        <b/>
        <sz val="10"/>
        <color theme="1"/>
        <rFont val="Calibri"/>
        <family val="2"/>
        <charset val="238"/>
        <scheme val="minor"/>
      </rPr>
      <t xml:space="preserve">Inne/mieszane:                                                                                                                                                                                                                                     </t>
    </r>
    <r>
      <rPr>
        <sz val="10"/>
        <color theme="1"/>
        <rFont val="Calibri"/>
        <family val="2"/>
        <charset val="238"/>
        <scheme val="minor"/>
      </rPr>
      <t xml:space="preserve">                                                                                                                                                                        1) Spotkanie informacyjne dla beneficjentów PROW 2014-2020 - (30.01.2020 r. - Białystok),  (zasięg lokalny/regionalny),                                                                                                                                                                                                                                              2) Spotkanie informacyjne dla beneficjentów PROW 2014-2020 -( 03.03.2020 r.- Białystok),   (zasięg lokalny/regionalny),                                                                                                                                                                                                                                                                                                                                                                                                                                                                                                                                                                                                    Udział stoiska informacyjno-promocyjnego w Krzyżewie na "Pikniku Rolniczym" (targi/wystawy) (09.08.2020 r.), (impreza masowa),</t>
    </r>
  </si>
  <si>
    <r>
      <t xml:space="preserve">Komentarz: </t>
    </r>
    <r>
      <rPr>
        <b/>
        <sz val="10"/>
        <color theme="1"/>
        <rFont val="Calibri"/>
        <family val="2"/>
        <charset val="238"/>
        <scheme val="minor"/>
      </rPr>
      <t xml:space="preserve">Operacje realizowane w 2020 r.                                                                                                                                                                                                                                                                                                                    </t>
    </r>
    <r>
      <rPr>
        <b/>
        <i/>
        <sz val="10"/>
        <color theme="1"/>
        <rFont val="Calibri"/>
        <family val="2"/>
        <charset val="238"/>
        <scheme val="minor"/>
      </rPr>
      <t xml:space="preserve">                                                                                                                                                                                         </t>
    </r>
    <r>
      <rPr>
        <sz val="10"/>
        <color theme="1"/>
        <rFont val="Calibri"/>
        <family val="2"/>
        <charset val="238"/>
        <scheme val="minor"/>
      </rPr>
      <t xml:space="preserve">                                                                                                                                                                                                                                                          1) „Kreowanie marki (branding) w agroturystyce”  - 3 szkolenia 29.06.2020 r. (Wasilków), 30.06.2020 r. (Białowieża), 01.07.2020 r (Augustów) - 60 uczestników, (zasięg lokalny/regionalny),                                                                                                                                                                                                                                                                                                                                                     2) Cykl warsztatów praktycznych dla uczniów i kadr szkół rolniczych oraz rolników z województwa podlaskiego w zakresie doboru odmian - 18.06.2020 r. Krzyżewo (95 uczestników),  19.06.2020 r. Krzyżewo (60 uczestników),  (zasięg lokalny/regionalny),                                                                                                                                                                                                                                                                            3) Elastycznośc prawa żywnościowego w zakresie producji lokalnej - konferencja (28.10.2020 r. Białystok),  40 uczestników, (zasięg lokalny/regionalny),                                                                                                                                                                                          4) Wojewódzka Olimpada wiedzy z zakresu uprawy roślin bobowatych grubonasiennych i soi  - konkurs (10.12.2020 r. Białystok) -20 uczestników, 5 członków Kapituły,  (zasięg lokalny/regionalny),                                                                                                                                                                                                                                                                                                                                                                                                                                                                                                                                                                  5) Smaki regionu - 5 warsztatów (26.06.2020 r.- Berezyszcze, 17.07.2020 r. - Opaka Duża, 07.08.2020 r. - Czeremcha -Wieś, 15.08.2020 r. - Stawiszcze, 28.08.2020 r. - Opaka Duża) - 45 uczestników,  1 konkurs ( 27.07.2020 r. - Czeremcha) - 34 uczestników, (zasięg lokalny/regionalny),                                                                                                                                                                                           6) Prezentacja osiągnięć  i promocja podlaskiego rolnictwa - "Piknik Rolniczy" (targi/wystawy) (09.08.2020 r. Krzyżewo), 250 osób (impreza masowa),                                                                                                                                                                                                                  7) Międzysektorowa współpraca partnerska, a wspieranie krótkich łańcuchów dystrybucji produktu lokalnego- (02.10.2020 r. Porosły- 27 uczestników), (15.10.2020 r. Klimówka- 32 uczestników),  (zasięg lokalny/regionalny),                                                                                                                                                                                                                                                                                                                                                                                                                                                                                                                    8) „Wakacje w Gminie Grajewo” - cykl 7 zajęć edukacyjnych w 14 świetlicach wiejskich na terenie Gminy Grajewo, w operacji uczestniczyło 132 dzieci i młodzieży,  (zasięg lokalny/regionalny),                                                                                                                                                                                                                                                                                                       9) Aktywizacja przestrzeni turystycznej szansą na inkluzje społeczne i rozwój ekonomiczny obszaru LGD „PB”- 1 wyjazd studyjny ( 9-15.08.2020 r. Portugalia) - 15 uczestników,  1 spotkanie podsumowujące (25.09.2020 miejscowość Narewka) - 27 uczestników,  (zasięg lokalny/regionalny),                                                                                                                                         10) Produkt lokalny szansą na rozwój turystyki Podlasia Nadbużańskiego - wyjazd studyjny ( 6-9.10.2020 r. Zakrzów, Kraków, Rzuchowa, Rzeszów) - 18 uczestników, spotkanie podsumowujące (12.10.2020 r.) - 18 uczestników,   (zasięg lokalny/regionalny),                                                                                                                                                                                                                                                                             11) Spotkania akordeonowe - (16-17.10.2020 r.- Siemiatycze)- 40 uczestników, (zasięg lokalny/regionalny),                                                                                                                                                                                                                                               12) Podlaskie Forum LGD- wymiana wiedzy i doświadczeń - konferencja (21-22 wrzesień 2020 r. , Augustów ) - 47 uczestników,   (zasięg lokalny/regionalny),                                                                                                                                      13)  Olimpiada Aktywnosci Wiejskiej (IV edycja)  -konkurs ,  posiedzenie Kapituły ( 05-06.10.2020 r. - 10 uczestników),  34 uczestników konkursu,   (zasięg lokalny/regionalny),                                                                                                                                                                                                                                                                                                                     14) Wojewódzka Olimpiada Wiedzy o Pszczelarstwie - konkurs (19.11.2020 r. Białystok) - 18 uczestników, 5  członków Kapituły Konkursu,   (zasięg lokalny/regionalny),                                                                                                                                                                                                                                                                                                                      15) Popularyzacja przetwórstwa jako dodatkowego źródła dochodu w gospodarstwach rolnych - warsztaty ( 02.10.2020 r. Złotoria- 31 osób, 09.10.2020 r. Zabiele - 28 osób),  (zasięg lokalny/regionalny),                                                                                                                                                                                                                                                                                                                                                    16) Kulinarne szranki Kół Gospodyń Wiejskich - 4 warsztaty (świetlica wiejska w Sielcu, Andryjankach i Wiercieniu oraz Gminny Ośrodek Kultury w Boćkach)- 40 uczestników, 4 konkursy (20.09.2020, 28.09.2020, 09.10.2020, 11.10.2020 Gminny Ośrodek Kultury w Boćkach) - 30 uczestników,    (zasięg lokalny/regionalny),                                                                                                                                        17) Wideokonferencja "Forum Podlaskiej Sieci LGD'-10.07.2020 r. , (zasięg lokalny/regionalny),                                                                                                                                                                                                                                                                                                                                                                                                                                                                                                                                                                                                                                                                                                                              18) Spotkanie informacyjne dla beneficjentów PROW 2014-2020 - (30.01.2020 r. - Białystok) - 36 uczestników,  (zasięg lokalny/regionalny),                                                                                                                                                                 19) Spotkanie informacyjne dla beneficjentów PROW 2014-2020 -(03.03.2020 r.- Białystok) - 31 uczestników,   (zasięg lokalny/regionalny),                                                                                                                                                                                                                                                                                                                                                                                                                     Udział stoiska informacyjno-promocyjnego w Krzyżewie na "Pikniku Rolniczym" (targi/wystawy) (09.08.2020 r.),  (impreza masowa),</t>
    </r>
  </si>
  <si>
    <r>
      <t xml:space="preserve">Komentarz: </t>
    </r>
    <r>
      <rPr>
        <b/>
        <sz val="10"/>
        <rFont val="Calibri"/>
        <family val="2"/>
        <charset val="238"/>
        <scheme val="minor"/>
      </rPr>
      <t xml:space="preserve">Operacje realizowane w 2020 r. </t>
    </r>
    <r>
      <rPr>
        <sz val="10"/>
        <rFont val="Calibri"/>
        <family val="2"/>
        <charset val="238"/>
        <scheme val="minor"/>
      </rPr>
      <t xml:space="preserve">                                                                                                                                                                                                                                                                                                                </t>
    </r>
    <r>
      <rPr>
        <b/>
        <i/>
        <sz val="10"/>
        <rFont val="Calibri"/>
        <family val="2"/>
        <charset val="238"/>
        <scheme val="minor"/>
      </rPr>
      <t xml:space="preserve">z naciskiem na "Transfer wiedzy i Innowacje" (P1):  </t>
    </r>
    <r>
      <rPr>
        <sz val="10"/>
        <rFont val="Calibri"/>
        <family val="2"/>
        <charset val="238"/>
        <scheme val="minor"/>
      </rPr>
      <t xml:space="preserve">                                                                                                                                                                                                                                                    1)"Inwentaryzacja gospodarstw agroturystycznych na terenie województwa podlaskiego" (analiza/badania), dostępna w internecie- 1 szt.,                                                                                                                                                                                                                                                                                                                                 </t>
    </r>
    <r>
      <rPr>
        <b/>
        <i/>
        <sz val="10"/>
        <rFont val="Calibri"/>
        <family val="2"/>
        <charset val="238"/>
        <scheme val="minor"/>
      </rPr>
      <t>z naciskiem na "Żywotność i konkurencyjność gospodarstw" (P2)</t>
    </r>
    <r>
      <rPr>
        <sz val="10"/>
        <rFont val="Calibri"/>
        <family val="2"/>
        <charset val="238"/>
        <scheme val="minor"/>
      </rPr>
      <t xml:space="preserve">:                                                                                                                                                                                                                                                                  1)"Rośliny bobowate jako cenne źródło białka i pożytek pszczeli" (spot reklamowy), dostępny w internecie -1 szt.,                                                                                                                                                                                          </t>
    </r>
    <r>
      <rPr>
        <b/>
        <i/>
        <sz val="10"/>
        <rFont val="Calibri"/>
        <family val="2"/>
        <charset val="238"/>
        <scheme val="minor"/>
      </rPr>
      <t xml:space="preserve">z naciskiem na "Włączenie społeczne i rozwój gospodarczy" (P6): </t>
    </r>
    <r>
      <rPr>
        <i/>
        <sz val="10"/>
        <rFont val="Calibri"/>
        <family val="2"/>
        <charset val="238"/>
        <scheme val="minor"/>
      </rPr>
      <t xml:space="preserve"> </t>
    </r>
    <r>
      <rPr>
        <sz val="10"/>
        <rFont val="Calibri"/>
        <family val="2"/>
        <charset val="238"/>
        <scheme val="minor"/>
      </rPr>
      <t xml:space="preserve">                                                                                                                                                                                                                                                                                1) "Sery korycińskie - jak je ugryźć?" (druk książki) - 2 500 szt.,                                                                                                                                                                                                                                                                                                                       2) Drukowana broszura z przepisami kulinarnymi "Dziedzictwo kulinarne Podlasia"- 250 szt.,               </t>
    </r>
  </si>
  <si>
    <r>
      <t xml:space="preserve">Komentarz: </t>
    </r>
    <r>
      <rPr>
        <b/>
        <sz val="10"/>
        <color theme="1"/>
        <rFont val="Calibri"/>
        <family val="2"/>
        <charset val="238"/>
        <scheme val="minor"/>
      </rPr>
      <t xml:space="preserve">Operacje realizowane w 2020 r. </t>
    </r>
    <r>
      <rPr>
        <sz val="10"/>
        <color theme="1"/>
        <rFont val="Calibri"/>
        <family val="2"/>
        <charset val="238"/>
        <scheme val="minor"/>
      </rPr>
      <t xml:space="preserve">   </t>
    </r>
    <r>
      <rPr>
        <b/>
        <i/>
        <sz val="10"/>
        <color theme="1"/>
        <rFont val="Calibri"/>
        <family val="2"/>
        <charset val="238"/>
        <scheme val="minor"/>
      </rPr>
      <t xml:space="preserve">                                                                                                                                                                                                                                                                                                                 z naciskiem na "Żywotność i konkurencyjność gospodarstw" (P2);                                                                                                                                                                         </t>
    </r>
    <r>
      <rPr>
        <sz val="10"/>
        <color theme="1"/>
        <rFont val="Calibri"/>
        <family val="2"/>
        <charset val="238"/>
        <scheme val="minor"/>
      </rPr>
      <t xml:space="preserve">                                                                                                                                            1) Audycje informacyjno-edukacyjne na potrzeby  "Cyklu warsztatów praktycznych dla uczniów i kadr szkół rolniczych oraz rolników z województwa podlaskiego w zakresie doboru odmian" na antenie TVP 3 ( 2 audycje),   materiały edukacyjne w formie audycji na antenie Radia Białystok i Radia Nadzieja,                                                                                                                                                                                                                                                                                                                                                                       2) Audycje informacyjno-edukacyjne mające na celu upowszechnianie walorów zdrowotnych i smakowych gęsiny w ofercie żywieniowej gospodarstw agroturystycznych, mieszkańców, jak również poszerzenie ofert restauratorów oraz propagowanie gęsi jako produktu regionalnego na antenie TVP 3   (2 audycje),                                                                                                                                                                                                                                                                                                                                                                          </t>
    </r>
    <r>
      <rPr>
        <b/>
        <i/>
        <sz val="10"/>
        <color theme="1"/>
        <rFont val="Calibri"/>
        <family val="2"/>
        <charset val="238"/>
        <scheme val="minor"/>
      </rPr>
      <t>z naciskiem na "Organizację łańcucha żywnościowego i zarządzanie ryzykiem" (P3):</t>
    </r>
    <r>
      <rPr>
        <sz val="10"/>
        <color theme="1"/>
        <rFont val="Calibri"/>
        <family val="2"/>
        <charset val="238"/>
        <scheme val="minor"/>
      </rPr>
      <t xml:space="preserve">                                                                                                                                                                                                                                         1) Audycje informacyjno-edukacyjne "Produkt lokalny-dobre praktyki" - na antenie TVP 3 (4 audycje) i TV NAREW  (3 audycje)  oraz  publikacja  artykułów dot. produktów lokalnych w 10 lokalnych  portalach  internetowych,                                                                                                                                                                                                                                                                                          </t>
    </r>
    <r>
      <rPr>
        <b/>
        <i/>
        <sz val="10"/>
        <color theme="1"/>
        <rFont val="Calibri"/>
        <family val="2"/>
        <charset val="238"/>
        <scheme val="minor"/>
      </rPr>
      <t xml:space="preserve">z naciskiem na "Włączenie społeczne i rozwój gospodarczy" (P6):                                                                                                                                                                                                                                                                                                              </t>
    </r>
    <r>
      <rPr>
        <sz val="10"/>
        <color theme="1"/>
        <rFont val="Calibri"/>
        <family val="2"/>
        <charset val="238"/>
        <scheme val="minor"/>
      </rPr>
      <t xml:space="preserve">1) Konkurs "PROW SŁUCHA LUDZI"-  promujący PROW na lata 2014-2020 na antenie Radia Jard i Radia Białystok,                                                                                                                                                                              2) "Audycje na ławeczce" promujące PROW na lata 2014-2020 na antenie Radia Jard (3 audycje),  na antenie Białystok (3 audycje),                                                                                                                                                                                                                                                                                                                                                                                                                                             3) "Audycje podlaskie na ławeczce" promujące PROW na lata 2014-2020 na antenie Radia Jard  (6 audycji),  na antenie Radia Białystok (6 audycji),                                                                                                                                                                                                                                                                     4) Audycje informacyjno -edukacyjne dotyczące PROW 2014-2020 na antenie TVP 3  (6 audycji).                                                                   </t>
    </r>
  </si>
  <si>
    <t>1) Spotkania wojewódzkiej grupy tematycznej ds. KSOW (w trybie obiegowym)                                                                                                                                                                                                                                       2) Grupa tematyczna ds.jakości żywności (GT Iz)</t>
  </si>
  <si>
    <r>
      <t xml:space="preserve">Komentarz: </t>
    </r>
    <r>
      <rPr>
        <b/>
        <sz val="10"/>
        <color theme="1"/>
        <rFont val="Calibri"/>
        <family val="2"/>
        <charset val="238"/>
        <scheme val="minor"/>
      </rPr>
      <t xml:space="preserve">Operacje realizowane w 2020 r.                                                                                                                                                                                                                                                                                                                      </t>
    </r>
    <r>
      <rPr>
        <b/>
        <i/>
        <sz val="10"/>
        <color theme="1"/>
        <rFont val="Calibri"/>
        <family val="2"/>
        <charset val="238"/>
        <scheme val="minor"/>
      </rPr>
      <t xml:space="preserve">z naciskiem na "Transfer wiedzy i Innowacje" (P1):                                                                                                                                                                                         </t>
    </r>
    <r>
      <rPr>
        <sz val="10"/>
        <color theme="1"/>
        <rFont val="Calibri"/>
        <family val="2"/>
        <charset val="238"/>
        <scheme val="minor"/>
      </rPr>
      <t xml:space="preserve">                                                                                                                                                                                                                                                             1) „Kreowanie marki (branding) w agroturystyce”  - 3 szkolenia 29.06.2020 r. (Wasilków), 30.06.2020 r. (Białowieża), 01.07.2020 r (Augustów),                                                                                                                                                                                                                                                                          </t>
    </r>
    <r>
      <rPr>
        <b/>
        <i/>
        <sz val="10"/>
        <color theme="1"/>
        <rFont val="Calibri"/>
        <family val="2"/>
        <charset val="238"/>
        <scheme val="minor"/>
      </rPr>
      <t xml:space="preserve">z naciskiem na "Żywotność i konkurencyjność gospodarstw" (P2):                                                                                                                                                                                                                                                                                                 </t>
    </r>
    <r>
      <rPr>
        <sz val="10"/>
        <color theme="1"/>
        <rFont val="Calibri"/>
        <family val="2"/>
        <charset val="238"/>
        <scheme val="minor"/>
      </rPr>
      <t xml:space="preserve">1) Cykl warsztatów praktycznych dla uczniów i kadr szkół rolniczych oraz rolników z województwa podlaskiego w zakresie doboru odmian - 18.06.2020 r. Krzyżewo ,  19.06.2020 r.  Krzyżewo,                                                                                                                                                                                                                                                                                                                               2) Elastycznośc prawa żywnościowego w zakresie producji lokalnej - konferencja (28.10.2020 r. Białystok),  </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 xml:space="preserve">                                                                                                                   </t>
    </r>
    <r>
      <rPr>
        <b/>
        <i/>
        <sz val="10"/>
        <color theme="1"/>
        <rFont val="Calibri"/>
        <family val="2"/>
        <charset val="238"/>
        <scheme val="minor"/>
      </rPr>
      <t xml:space="preserve">z naciskiem na "Organizację łańcucha żywnościowego i zarządzanie ryzykiem" (P3):                                                                                                                                                                                                                                                      </t>
    </r>
    <r>
      <rPr>
        <sz val="10"/>
        <color theme="1"/>
        <rFont val="Calibri"/>
        <family val="2"/>
        <charset val="238"/>
        <scheme val="minor"/>
      </rPr>
      <t xml:space="preserve">1) Smaki regionu - 5 warsztatów ( 26.06.2020 r.- Berezyszcze, 17.07.2020 r. - Opaka Duża, 07.08.2020 r. - Czeremcha -Wieś, 15.08.2020 r. - Stawiszcze, 28.08.2020 r. - Opaka Duża),                                                                                                                                                                                                                                                                                                                                               2) Międzysektorowa współpraca partnerska, a wspieranie krótkich łańcuchów dystrybucji produktu lokalnego-spotkanie (02.10.2020 r.- Porosły), (15.10.2020 r. Klimówka),                                                                                                                                                                                                                                                                                                                                                                                      </t>
    </r>
    <r>
      <rPr>
        <b/>
        <i/>
        <sz val="10"/>
        <color theme="1"/>
        <rFont val="Calibri"/>
        <family val="2"/>
        <charset val="238"/>
        <scheme val="minor"/>
      </rPr>
      <t xml:space="preserve">z naciskiem na "Włączenie społeczne i rozwój gospodarczy" (P6):  </t>
    </r>
    <r>
      <rPr>
        <b/>
        <sz val="10"/>
        <color theme="1"/>
        <rFont val="Calibri"/>
        <family val="2"/>
        <charset val="238"/>
        <scheme val="minor"/>
      </rPr>
      <t xml:space="preserve">                                                                                                                                                                                                              </t>
    </r>
    <r>
      <rPr>
        <sz val="10"/>
        <color theme="1"/>
        <rFont val="Calibri"/>
        <family val="2"/>
        <charset val="238"/>
        <scheme val="minor"/>
      </rPr>
      <t xml:space="preserve">1) „Wakacje w Gminie Grajewo” - cykl 7 zajęć edukacyjnych w 14 świetlicach wiejskich na terenie Gminy Grajewo,                                                                                                                                                                                                    2) Aktywizacja przestrzeni turystycznej szansą na inkluzje społeczne i rozwój ekonomiczny obszaru LGD „PB”- 1 wyjazd studyjny ( 9-15.08.2020 r. Portugalia),  1 spotkanie podsumowujące (25.09.2020 miejscowość Narewka),                                                                                                                                                                                                                                                                                       3) Produkt lokalny szansą na rozwój turystyki Podlasia Nadbużańskiego - wyjazd studyjny ( 6-9.10.2020 r. Zakrzów, Kraków, Rzuchowa, Rzeszów), spotkanie podsumowujące (12.10.2020 r.),                                                                                                                                                                                                                                                                                                                                               4) Spotkania akordeonowe - (16-17.10.2020 r.- Siemiatycze),                                                                                                                                                                                                                                                                                     5) Podlaskie Forum LGD- wymiana wiedzy i doświadczeń - konferencja (21-22 wrzesień 2020 , Augustów ),                                                                                                                                                                                                                                                                                                                                                                                                                                                                    6) Popularyzacja przetwórstwa jako dodatkowego źródła dochodu w gospodarstwach rolnych - warsztaty ( 02.10.2020 r. Złotoria),   (09.10.2020 r. Zabiele),                                                                                                                             7) Kulinarne szranki Kół Gospodyń Wiejskich - 4 warsztaty (świetlica wiejska w Sielcu, Andryjankach i Wiercieniu oraz Gminny Ośrodek Kultury w Boćkach),                                                          8) Wideokonferencja "Forum Podlaskiej Sieci LGD'-10.07.2020 r. ,                                                                                                                                                                                                                                                                                                                                                           </t>
    </r>
    <r>
      <rPr>
        <b/>
        <sz val="10"/>
        <color theme="1"/>
        <rFont val="Calibri"/>
        <family val="2"/>
        <charset val="238"/>
        <scheme val="minor"/>
      </rPr>
      <t xml:space="preserve">Inne/mieszane:                                                                                                                                                                                                                                     </t>
    </r>
    <r>
      <rPr>
        <sz val="10"/>
        <color theme="1"/>
        <rFont val="Calibri"/>
        <family val="2"/>
        <charset val="238"/>
        <scheme val="minor"/>
      </rPr>
      <t xml:space="preserve">                                                                                                         1) Spotkanie informacyjne dla beneficjentów PROW 2014-2020 - (30.01.2020 r. - Białystok),                                                                                                                                                                                                            2) Spotkanie informacyjne dla beneficjentów PROW 2014-2020 -(03.03.2020 r.- Białystok),                                                                                                                                                                                                                                                                                                                                                                               </t>
    </r>
  </si>
  <si>
    <r>
      <t xml:space="preserve">Komentarz: </t>
    </r>
    <r>
      <rPr>
        <b/>
        <sz val="10"/>
        <color theme="1"/>
        <rFont val="Calibri"/>
        <family val="2"/>
        <charset val="238"/>
        <scheme val="minor"/>
      </rPr>
      <t xml:space="preserve">Operacje realizowane w 2020 r.                                                                                                                                                                                                                                                                                                                              </t>
    </r>
    <r>
      <rPr>
        <b/>
        <i/>
        <sz val="10"/>
        <color theme="1"/>
        <rFont val="Calibri"/>
        <family val="2"/>
        <charset val="238"/>
        <scheme val="minor"/>
      </rPr>
      <t xml:space="preserve">                                                                                                                                                                                         </t>
    </r>
    <r>
      <rPr>
        <sz val="10"/>
        <color theme="1"/>
        <rFont val="Calibri"/>
        <family val="2"/>
        <charset val="238"/>
        <scheme val="minor"/>
      </rPr>
      <t xml:space="preserve">                                                                                                                                                                                                              1) „Kreowanie marki (branding) w agroturystyce”  - 3 szkolenia 29.06.2020 r. (Wasilków), 30.06.2020 r. (Białowieża), 01.07.2020 r (Augustów) - 60 uczestników,                                                                                                                                                                                                                                                      </t>
    </r>
    <r>
      <rPr>
        <b/>
        <i/>
        <sz val="10"/>
        <color theme="1"/>
        <rFont val="Calibri"/>
        <family val="2"/>
        <charset val="238"/>
        <scheme val="minor"/>
      </rPr>
      <t>z naciskiem na "Żywotność i konkurencyjność gospodarstw" (P2):                                                                                                                                                                                                                                                              2</t>
    </r>
    <r>
      <rPr>
        <sz val="10"/>
        <color theme="1"/>
        <rFont val="Calibri"/>
        <family val="2"/>
        <charset val="238"/>
        <scheme val="minor"/>
      </rPr>
      <t xml:space="preserve">) Cykl warsztatów praktycznych dla uczniów i kadr szkół rolniczych oraz rolników z województwa podlaskiego w zakresie doboru odmian - 18.06.2020 r. Krzyżewo (95 uczestników),  19.06.2020 r. Krzyżewo (60 uczestników),                                                                                                                                                                                                                                                                                    3) Elastycznośc prawa żywnościowego w zakresie producji lokalnej - konferencja (28.10.2020 r. Białystok), 40 uczestników, </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 xml:space="preserve">                                                                                                                                                                                                                  </t>
    </r>
    <r>
      <rPr>
        <b/>
        <i/>
        <sz val="10"/>
        <color theme="1"/>
        <rFont val="Calibri"/>
        <family val="2"/>
        <charset val="238"/>
        <scheme val="minor"/>
      </rPr>
      <t xml:space="preserve">                                                                                                                                                                                                                                                        4</t>
    </r>
    <r>
      <rPr>
        <sz val="10"/>
        <color theme="1"/>
        <rFont val="Calibri"/>
        <family val="2"/>
        <charset val="238"/>
        <scheme val="minor"/>
      </rPr>
      <t xml:space="preserve">) Smaki regionu - 5 warsztatów ( 26.06.2020 r.- Berezyszcze, 17.07.2020 r. - Opaka Duża, 07.08.2020 r. - Czeremcha -Wieś, 15.08.2020 r. - Stawiszcze, 28.08.2020 r. - Opaka Duża) - 45 uczestników,                                                                                                                                                                                                                                                                                                    5) Międzysektorowa współpraca partnerska, a wspieranie krótkich łańcuchów dystrybucji produktu lokalnego-spotkanie (02.10.2020 r. Porosły- 27 uczestników), (15.10.2020 r. Klimówka- 32 uczestników),                                                                                                                                                                                                                                                                                                                                                                       </t>
    </r>
    <r>
      <rPr>
        <b/>
        <i/>
        <sz val="10"/>
        <color theme="1"/>
        <rFont val="Calibri"/>
        <family val="2"/>
        <charset val="238"/>
        <scheme val="minor"/>
      </rPr>
      <t xml:space="preserve">  </t>
    </r>
    <r>
      <rPr>
        <b/>
        <sz val="10"/>
        <color theme="1"/>
        <rFont val="Calibri"/>
        <family val="2"/>
        <charset val="238"/>
        <scheme val="minor"/>
      </rPr>
      <t xml:space="preserve">                                                                                                                                                                                                              6</t>
    </r>
    <r>
      <rPr>
        <sz val="10"/>
        <color theme="1"/>
        <rFont val="Calibri"/>
        <family val="2"/>
        <charset val="238"/>
        <scheme val="minor"/>
      </rPr>
      <t xml:space="preserve">) „Wakacje w Gminie Grajewo” - cykl 7 zajęć edukacyjnych w 14 świetlicach wiejskich na terenie Gminy Grajewo, w operacji uczestniczyło 132 dzieci i młodzieży,                                                                                                                                                                                                                                   7) Aktywizacja przestrzeni turystycznej szansą na inkluzje społeczne i rozwój ekonomiczny obszaru LGD „PB”- 1 wyjazd studyjny ( 9-15.08.2020 r. Portugalia) - 15 uczestników w tym 9 przedstawicieli LGD,  1 spotkanie podsumowujące (25.09.2020 miejscowość Narewka) - 27 uczestników w tym 8 przedstawicieli LGD,                                                                                                                                           8) Produkt lokalny szansą na rozwój turystyki Podlasia Nadbużańskiego - wyjazd studyjny ( 6-9.10.2020 r. Zakrzów, Kraków, Rzuchowa, Rzeszów) - 18 uczestników, spotkanie podsumowujące (12.10.2020 r.) - 18 uczestników,                                                                                                                                                                                                                                                                                 9) Spotkania akordeonowe - (16-17.10.2020 r.- Siemiatycze)- 40 uczestników,                                                                                                                                                                                                                                                                             10) Podlaskie Forum LGD- wymiana wiedzy i doświadczeń - konferencja (21-22 wrzesień 2020 R. , Augustów ) - 47 uczestników w tym 33 przedstawicieli LGD,                                                                                                                                                                                                                                                                                                                              11) Popularyzacja przetwórstwa jako dodatkowego źródła dochodu w gospodarstwach rolnych - warsztaty ( 02.10.2020 r. Złotoria 31 osób, 09.10.2020 r. Zabiele - 28 osób),                                                                                                                                                                                                                                                                                                                                                                                  12) Kulinarne szranki Kół Gospodyń Wiejskich - 4 warsztaty (świetlica wiejska w Sielcu, Andryjankach i Wiercieniu oraz Gminny Ośrodek Kultury w Boćkach)- 40 uczestników,                                                                                                                                                                                                                                                                                                                                                                                                                                     13) Wideokonferencja "Forum Podlaskiej Sieci LGD'-10.07.2020 r. ,                                                                                                                                                                                                                                              </t>
    </r>
    <r>
      <rPr>
        <b/>
        <sz val="10"/>
        <color theme="1"/>
        <rFont val="Calibri"/>
        <family val="2"/>
        <charset val="238"/>
        <scheme val="minor"/>
      </rPr>
      <t xml:space="preserve">                                                                                                                                                                                                                                    </t>
    </r>
    <r>
      <rPr>
        <sz val="10"/>
        <color theme="1"/>
        <rFont val="Calibri"/>
        <family val="2"/>
        <charset val="238"/>
        <scheme val="minor"/>
      </rPr>
      <t xml:space="preserve">                                                                                                                                                                                                 14) Spotkanie informacyjne dla beneficjentów PROW 2014-2020 - (30.01.2020 r. - Białystok) - 36 uczestników,                                                                                                                                                                                    15) Spotkanie informacyjne dla beneficjentów PROW 2014-2020 - (03.03.2020 r.- Białystok) - 31 uczestników,                                                                                                                                                                                                                                                                                                                                                                                                                                     </t>
    </r>
  </si>
  <si>
    <t xml:space="preserve">1) Podlaskie Forum LGD - wymiana wiedzy i doświadczeń - konferencja (21-22 wrzesień 2020 r. Augustów),                                                                                                                                                                                  2) Wideokonferencja "Forum Podlaskiej Sieci LGD" - 10.07.2020 r.                                                                                                                                                               </t>
  </si>
  <si>
    <t>W kosztach  funkcjonowania ujęte zostały koszty związane z wynagrodzeniami pracowników, koszty delegacji, szkoleń i inne niezbędne do funkcjonowania KSOW</t>
  </si>
  <si>
    <t>Jednostka wdrażająca: Jednostka Regionalna KSOW Województwa Pomorskiego</t>
  </si>
  <si>
    <t>D18: projekty Partnerów KSOW 33 wydarzenia(26 x spotkania szkoleniowe, 1x konferencja, 3x konkurs, 3x wyjazdy studyjne), projekty własne 12 wydrzeń (3 xkonkurs, 1x spotkanie szkoleniowe w ramach PK, 1x kampania promujaca PROW 2014-2020, w ramach PK 2020, 6x tryb obiegowy PGR ds. KSOW, 1xpromocja produktów poprzez produkcje filmu)</t>
  </si>
  <si>
    <t>G18: projekty własne 1 wydarzenia ("Pomorskie Smaki")</t>
  </si>
  <si>
    <t>018: obrady PGR ds. KSOW w trybie obiegowym x 6, kampania promujaca PROW 2014-2020 zrealizowana w ramach Planu komunikacyjnego 2020 x1</t>
  </si>
  <si>
    <t>D29: projekty Partnerów KSOW 1184 os. (730 os.- spotkania szkoleniowe, 30 os.- konferencja, 342 os./podmioty -konkursy, 82 os. - wyjazdy studyjne), projekty własne 338 os. (228 os./podmioty - konkursy, 47 os - sporkanie szkoleniowe w ramach PK, 63 os.- tryb obiegowy PGR ds. KSOW), w liczbie uczestników wydarzeń nie ujęto - odbiorców kampani promocyjnej realizowanej w ramach PK 2020 oraz odbiorców filmu promującego regopnale, lokalne produkty województwa pomorskiego)</t>
  </si>
  <si>
    <t>G29: liczba wystawców 40 podmiotów  (szacowana liczba odwiedzajacych 1 800 000 os. - w 2020 r. nie były prowadzone badania dot. ilości osób odwiedzajacych Jarmark Św. Dominika, w zwiazku z powyższym określając liczbę odwiedzajacyh przyjęto liczbę na poziomie 30 % odwiedzajacych Jarmark w porównaniu do latach ubiegłych (przyjety wskaźnik % wynika z obłożenia hoteli w Gdańsku w czasie gdy trwał Jarmark)</t>
  </si>
  <si>
    <t>E42: ulotka "Zasoby naturalne skarbem Gminy Somonino" (1000 szt.), folder "Zasoby naturalne skarbem Gminy somonino" (1000 szt.) wydane w ramach operacji Partnera KSOW</t>
  </si>
  <si>
    <t xml:space="preserve">G42: mapka -zrywka "Szlaki kajakowe województwa pomorskiego" (8 bloków x 200 kartek= 1600 szt.), mapka - zrywka "Szlaki rowerowe województwa pomorskiego" (8x200=1600 szt.) wydane w ramach wydarzenia "Pomorskie Smaki"; artykuł prasowy dot. konkursu "Weki z Pomorskiej Spiżarni", w tym równiez rolniczego handlu detalicznego; </t>
  </si>
  <si>
    <t>K42: artykuły prasowe (wersja papierowa i elektroniczna) dot. promocji PROW 2014-2020 wydane w ramach Planu komunikacyjnego 2020</t>
  </si>
  <si>
    <t xml:space="preserve">E56: Zasoby naturalne skarbem Gminy Somonino </t>
  </si>
  <si>
    <t xml:space="preserve">G56: Konkurs dla osób prowadzacych rolniczy handel detaliczny „Weki z Pomorskiej Spiżarni” </t>
  </si>
  <si>
    <t xml:space="preserve">J56: projekty partnerów KSOW: Błękitno-zielona przestrzeń - szkolenia i warsztaty dla mieszkańców Gminy Dębnica Kaszubska; II Pomorska Spartakiada Kulturalno-Rekreacyjna Kół Gospodyń Wiejskich; Innowacyjne wioski Ziemi Człuchowskiej szansą na rozwój obszarów wiejskich - organizacja cyklu warsztatów dotyczących zasad tworzenia wiosek tematycznych </t>
  </si>
  <si>
    <t>E69 - 6 - decyzji/uchwał podejętych przez PGR ds. KSOW w trybie obiegowym</t>
  </si>
  <si>
    <t>L69- dot. wdrażania KSOW w ramach PROW 2014-2020</t>
  </si>
  <si>
    <t>D101: ilość osób bioracych udział w konsultacjach PGR ds.KSOW</t>
  </si>
  <si>
    <t>D137: projekty Partnerów KSOW - 26 spotkań [28 dni] (szkolenia, warsztaty, w tym również warsztaty plenerowe i w formie pokazów teatralnych); projekty własne - 1 [1 dzien](szkolenie dla LGD w ramach Planu komunikacyjnego 2020)</t>
  </si>
  <si>
    <t>E137: wyjazdy studyjne projekty Partnerów KSOW - 3 [15 dni] (w tym 1 wyjazd zagraniczny)</t>
  </si>
  <si>
    <t>F137: wydarzenia mające na celu wymiane wiedzy np. konferencje: projekty Partnerów KSOW - 1 [1 dzień]</t>
  </si>
  <si>
    <t>L148: mieszkańcy obszarów wiejskich województwa pomorskiego, przedstawiciele jst, liderzy wiejscy, sołtysi, podmioty publiczne i organizacje pozarządowe zajmujące się turystyką, i kulturą na obszarach wiejkich(włascicele gospodarstw agroturystycznych, restauratorzy, itp),organizacje pozarzadowe działajace na rzecz odnowy wsi, aktywizacji społeczności lokalnych,</t>
  </si>
  <si>
    <t>- w tym związane z narzędziami komunikacji (2.1)</t>
  </si>
  <si>
    <t>I168:koszty związane z działaniami wymienionymi w częścich 2.1 zostały ujęte w polu  "w tym wydarzenia"</t>
  </si>
  <si>
    <t>- w tym związane z innymi działaniami tab. 3,4,5,6,7)</t>
  </si>
  <si>
    <t>I169: koszty związane z działaniami wymienionymi w częścich 3-7 zostały ujęte w polu  "w tym wydarzenia"</t>
  </si>
  <si>
    <t xml:space="preserve">2. Koszty funkcjonowania (wszystkie koszty administracyjne, materiały, koordynacja, itp.) </t>
  </si>
  <si>
    <t>I170: wynagrodzenia pracowników JR KSOW, zakup sprzętu informtycznego (urządzenienie drukujące wielofunkcyjne, laptop, dysk SSD)</t>
  </si>
  <si>
    <t>Jednostka wdrażająca: Jednostka Regionalna KSOW w województwie śląskim</t>
  </si>
  <si>
    <t>Komentarz: "Lista odmian zalecanych do uprawy w województwie śląskim na rok 2020", "Wyniki 2019. Porejestrowe Doświadczalnictwo Odmianowe w województwie śląskim w roku 2019", "Wystawa Zwierząt Hodowlanych 2020".</t>
  </si>
  <si>
    <t>Komentarz: Dane wskazane w tabeli 4.1 Liczba utworzonych grup tematycznych i zorganizowanych spotkań dotyczą Wojewódzkiej Grupy Roboczej ds. KSOW. Na liczbę spotkań grup tematycznych składa się 8 uchwał podjętych przez WGR w trybie obiegowym. Ze względu na specyfikę działania WGR przyporządkowano ją do obszaru tematycznego  w kolumnie Inne (lub mieszane) tematy.</t>
  </si>
  <si>
    <t>Komentarz: W kolumnie Liczba osób według typu inicjatyw wskazano liczbę osób, które brały czynny udział w pracy WGR ds. KSOW tj. podejmowały uchwały w trybie obiegowym.</t>
  </si>
  <si>
    <t>Komentarz: W kolumnie "Inne" wpisano spotkanie podsumowujące wydanie cyklu artykułów</t>
  </si>
  <si>
    <t>Komentarz: W tabeli Grupy interesariuszy w kolumnie Inne wpisano ogół społeczeństwa.</t>
  </si>
  <si>
    <t>Na wskazay koszt składają się następujące działania: działania informacyjno-promocyjne (audycje telewizyjne), artykuły prasowe oraz audycje telewizyne zrealizowane przez Partnerów KSOW.</t>
  </si>
  <si>
    <t xml:space="preserve">Na koszty funkcjonowania poniesione w 2020 r. składają się następujące elementy: wynagrodzenie pracowników JR KSOW wraz z nagrodami i "trzynastką" w kwocie  323 230,42 zł, delegacje 740,22 zł, koszty internetu do tabletu 29,52 zł, koszty telefonów stacjonarnych (połączeń) 29,96 zł, koszty wydruku centralnego (wydruk i dzierżawa) 1 892,25 zł, chmura 880,96 zł. RAZEM koszty funkcjonowania to 326 803,33 zł.
</t>
  </si>
  <si>
    <t>Jednostka wdrażająca: Urząd Marszałkoski Województwa Świętokrzyskiego</t>
  </si>
  <si>
    <t>W 2020 roku zostały zrealizowane następujące projekty: Konkurs „Kuchnia świętokrzyska czaruje – rolniczy handel detaliczny- przetwory i potrawy z roślin strączkowych”, Uprawa topinamburu, czyli zdrowie i piękno z natury sposobem na rozwój obszarów wiejskich, Nawadnianie gospodarstw rolnych szansą na zwiększenie efektywności plonowania roślin, Produkt lokalny i turystyczny szansą na rozwój regionu, Międzynarodowa Konferencja Pszczelarska w Bałtowie w dniu 22.08.2020 r., Wskrzeszenie dawnych zwyczajów wsi świętokrzyskiej – pokazy obrzędowe i regionalna muzyka ludowa, Udział Muzeum Wsi Kieleckiej w Targach branżowych, Festiwal „Sztuki Dawne Świętokrzyskiej Wsi  w Bałtowie” w dniu 14.06.2020 r., Promocja dobrych praktyk w rolnictwie ekologicznym.                                                                                                                                                                       Celem organizacji tego typu przedsięwzięć jest zwiększenie udziału zainteresowanych stron we wdrażaniu inicjatyw na rzecz rozwoju obszarów wiejskich.Podstawowym rezultatem ich organizacji było wspieranie ważnego instrumentu wsparcia rozwoju obszarów wiejskich w kierunku unowocześniania wsi jako miejsca zamieszkania i prowadzenia pozarolniczej działalności gospodarczej, a także stworzenia perspektyw dodatkowego zatrudnienia mieszkańców wsi poza rolnictwem. Przedsięwzięcia te służą mobilizowaniu ludzi do aktywnego zaangażowania w promowanie walorów swojego otoczenia, a przez to wpływają na rozwój komercjalizacji turystyki oraz popularyzację i rozwój produkcji wyrobów regionalnych. Tego typu wydarzenia stały się także platformą wymiany doświadczeń oraz dają możliwość do zaprezentowania swojej oferty szerokiemu gronu uczestników.</t>
  </si>
  <si>
    <t xml:space="preserve"> 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wystawców, odwiedzjących stoisko w ciagu  dnia targowego oraz liczba sprzedanych biletów.</t>
  </si>
  <si>
    <t xml:space="preserve"> Druk i dostawa 1 000 egz. albumu „Sieć Dziedzictwo Kulinarne Świętokrzyskie”</t>
  </si>
  <si>
    <t>Posiedzenia Wojewódzkiej Grupy Roboczej ds. KSOW: 1 posiedzenie w sprawie rekomendacji działań skierowanych do realizacji w ramach Planu komunikacyjnego Planu operacyjnego na lata 2020 – 2021 na 2020 rok Planu Działania Krajowej Sieci Obszarów Wiejskich na lata 2014 – 2020 dla województwa świętokrzyskiego; zaopiniowania Listy ocenianych operacji i wybranych do realizacji Planu operacyjnego na lata 2016 – 2017 na 2019 rok Planu Działania Krajowej Sieci Obszarów Wiejskich na lata 2014 – 2020 dla województwa świętokrzyskiego oraz zaopiniowania zmian w Planie operacyjnym na lata 2020 – 2021 Planu Działania Krajowej Sieci Obszarów Wiejskich na lata 2014 – 2020 dla województwa świętokrzyskiego;  posiedzenie w sprawie zaopiniowania Sprawozdania rocznego z realizacji Planu działania Krajowej Sieci Obszarów Wiejskich za rok 2019 w ramach Programu Rozwoju Obszarów Wiejskich na lata 2014-2020. Odbyło się 7 spotkań Wojewódzkiej Grupy Roboczej na których przyjęto 7 Uchwał.</t>
  </si>
  <si>
    <t>Wojewódzką Grupę Roboczą stanowi 8 osób, w tym 6 członków, przewodniczący i zastępca przewodniczącego.</t>
  </si>
  <si>
    <t>Załącznik Nr 2  do Uchwały Nr 3/2021 Wojewódzkiej Grupy Roboczej do spraw Krajowej Sieci Obszarów Wiejskich z dnia 26.02.2021 r.</t>
  </si>
  <si>
    <t>Jednostka wdrażająca: Samorząd Województwa Warmińsko- Mazurskiego</t>
  </si>
  <si>
    <t>Komentarz: Inne - Spotkania Wojewódzkiej Grupy Roboczej ds. KSOW</t>
  </si>
  <si>
    <t>Komentarz: W przypadku imprez masowych liczba uczestników została określona przez Partnerów KSOW na podstawie liczby wystawców oraz szacowanej liczby wizytujacych imprezę, na podstawie organizowanych imprez, biorąc pod uwagę obowiązujący reżim sanitarny.</t>
  </si>
  <si>
    <t>Komentarz: W 2020 r. zostały wydane 3 publikacje w ramach operacji własnych (1. "Dobre praktyki Programu Rozwoju Obszarów Wiejskich na lata 2014-2020 Województwa Warmińsko-Mazurskiego", 2. "Dobre praktyki Programu Rozwoju Obszarów Wiejskich 2014-2020", 3. "Wioski tematyczne Warmii i Mazur") oraz 4 publikacje w ramach operacji realizowanych przez Partnerów KSOW (1. "Promocja dziedzictwa kulturowego i przyrodniczego wsi mazurskiej - dobre praktyki zachowania tradycyjnej architektury na Mazurach", 2. "Szlakiem gęsiny - uwarunkowania kulturowe, kulinarne i historyczne na Warmii, Mazurach i Powiślu", 3. "Wieś to styl życia - w poszukiwaniu mazurskiej kuchni", 4. "Podstawowe zagadnienia w zakresie chowu i hodowli trzody chlewnej - aktualne problemy i nowe wyzwania")</t>
  </si>
  <si>
    <t>Komentarz: 2 Publikacje wydane w ramach operacji własnych Jednostki Regionalnej.</t>
  </si>
  <si>
    <t>Komentarz: Spotkania Wojewódzkiej Grupy Roboczej do spraw KSOW</t>
  </si>
  <si>
    <t>Komentarz: W roku 2020 odbyło się 5 spotkań Wojewódzkiej Grupy Roboczej ds. KSOW w trybie obiegowym, przy akceptacji dokumentów wzięły udział 32 osoby.</t>
  </si>
  <si>
    <t>Komentarz: Inne: 4 operacje przeprowadzone przez Partnerów KSOW (1. Forum LGD, 2. Seminarium, 3. Seminarium połączone z warsztatami , 4. Szkolenia połączone ze spotkaniem i wyjazdem studyjnym), 1 operacja własna Samorządu w ramach Planu Komunikacyjnego (Spotkanie dla Beneficjentów PROW)</t>
  </si>
  <si>
    <r>
      <t xml:space="preserve">Komentarz: </t>
    </r>
    <r>
      <rPr>
        <u/>
        <sz val="9"/>
        <color theme="1"/>
        <rFont val="Calibri"/>
        <family val="2"/>
        <charset val="238"/>
        <scheme val="minor"/>
      </rPr>
      <t>I. Inne:</t>
    </r>
    <r>
      <rPr>
        <sz val="9"/>
        <color theme="1"/>
        <rFont val="Calibri"/>
        <family val="2"/>
        <charset val="238"/>
        <scheme val="minor"/>
      </rPr>
      <t xml:space="preserve"> 1. Forum LGD - 50 os, w tym przedstawiciele LGD, UM x 2 dni; 2. Seminarium ODR - 80 osób, w tym producenci rolni z województwa, uczniowie szkół branżowych, rolniczych, doradcy ODR, instytutów badawczych, instytucji działających na rzecz rolnictwa, UWM, WMARR; 3. Seminarium połączone z 3-dniowymi warsztatami - 30 os (przedstawiciele gospodarstw rolnych, producentów i przetwórców żywności z obszarów wiejskich), 4. Cykl 4 szkoleń 2-dniowych (12 os) połączonych z 2-dniowym spotkaniem (103 os) i 2-dniowym wyjazdem studyjnym (22 os) - osoby zaangażowane w funkcjonowanie świetlic wiejskich, animatorzy pracujący z mieszkańcami wsi, przedstawiciele podmiotów prowadzących świetlice, wolontariusze świetlic, przedstawiciele JST i administracji publicznej;  5. 1-dniowe spotkanie dla Beneficjentów PROW - 61 os (przedstawiciele gmin, UM). </t>
    </r>
    <r>
      <rPr>
        <u/>
        <sz val="9"/>
        <color theme="1"/>
        <rFont val="Calibri"/>
        <family val="2"/>
        <charset val="238"/>
        <scheme val="minor"/>
      </rPr>
      <t>II. Warsztaty/szkolenia:</t>
    </r>
    <r>
      <rPr>
        <sz val="9"/>
        <color theme="1"/>
        <rFont val="Calibri"/>
        <family val="2"/>
        <charset val="238"/>
        <scheme val="minor"/>
      </rPr>
      <t xml:space="preserve"> 1.  Warsztaty dla mieszkańcy gmin wiejskich na terenie powiatu szczycieńskiego, w tym młodzieży, osób starszych i niepełnosprawnych - 31 os x 3; 2 . Szkolenie/spotkanie 1-dniowe - 80 os (rolnicy i producenci ekologiczni, przedstawiciele jednostek organizacji publicznej i samorządowej, doradcy ODR); 3. Warsztaty dla dzieci i młodzieży - 162 os; 4. Warsztaty nt. sztuki tworzenia bonsai, 48 os (przedstawiciele instytucji leśnych, młodzież szkół leśniczych, przedsiębiorcy, w I etapie 2-dniowym wzięło udział 8 os, w II 1-dniowym 40 os).</t>
    </r>
  </si>
  <si>
    <t>Na koszty funkcjonowania składają się koszty wynagrodzeń pracowników zaangażowanych we wdrażanie KSOW, zakupu materiałów biurowych oraz podróży służbowych ściśle związanych z realizacją zadań Planu Działania.</t>
  </si>
  <si>
    <t>Jednostka wdrażająca: JR KSOW Wielkopolska</t>
  </si>
  <si>
    <t>Stan na:  31.12.2020</t>
  </si>
  <si>
    <r>
      <t xml:space="preserve">Komentarz:  </t>
    </r>
    <r>
      <rPr>
        <b/>
        <sz val="10"/>
        <rFont val="Calibri"/>
        <family val="2"/>
        <charset val="238"/>
        <scheme val="minor"/>
      </rPr>
      <t>zasięg lokalny/regionalny</t>
    </r>
    <r>
      <rPr>
        <sz val="10"/>
        <rFont val="Calibri"/>
        <family val="2"/>
        <charset val="238"/>
        <scheme val="minor"/>
      </rPr>
      <t xml:space="preserve">: spotkanie konsultacyjno-szkoleniowe dla LGD, dotyczące bieżących spraw związanych z realizacją strategii rozwoju lokalnego kierowanego przez społeczność oraz 15 wydarzeń realizowanych przez partnerów KSOW, 11 konkursów, 5 wyjazdów studyjnych; </t>
    </r>
    <r>
      <rPr>
        <b/>
        <sz val="10"/>
        <rFont val="Calibri"/>
        <family val="2"/>
        <charset val="238"/>
        <scheme val="minor"/>
      </rPr>
      <t>imprezy masowe:</t>
    </r>
    <r>
      <rPr>
        <sz val="10"/>
        <rFont val="Calibri"/>
        <family val="2"/>
        <charset val="238"/>
        <scheme val="minor"/>
      </rPr>
      <t xml:space="preserve"> Grune Woche oraz 11 wydarzeń realizowanych przez partnerów KSOW.</t>
    </r>
  </si>
  <si>
    <r>
      <t xml:space="preserve">Komentarz:  </t>
    </r>
    <r>
      <rPr>
        <b/>
        <sz val="10"/>
        <rFont val="Calibri"/>
        <family val="2"/>
        <charset val="238"/>
        <scheme val="minor"/>
      </rPr>
      <t>zasięg lokalny/regionalny:</t>
    </r>
    <r>
      <rPr>
        <sz val="10"/>
        <rFont val="Calibri"/>
        <family val="2"/>
        <charset val="238"/>
        <scheme val="minor"/>
      </rPr>
      <t xml:space="preserve">  spotkanie konsultacyjno-szkoleniowe dla LGD, dotyczące bieżących spraw związanych z realizacją strategii rozwoju lokalnego kierowanego przez społeczność- 52 osoby oraz 15 wydarzeń realizowanych przez partnerów KSOW- 1877 osoby; uczestnicy wyjazdów studyjnych: 165, uczestnicy konkursów: 159 </t>
    </r>
    <r>
      <rPr>
        <b/>
        <sz val="10"/>
        <rFont val="Calibri"/>
        <family val="2"/>
        <charset val="238"/>
        <scheme val="minor"/>
      </rPr>
      <t>imprezy masowe:</t>
    </r>
    <r>
      <rPr>
        <sz val="10"/>
        <rFont val="Calibri"/>
        <family val="2"/>
        <charset val="238"/>
        <scheme val="minor"/>
      </rPr>
      <t xml:space="preserve"> Grune Woche- 400 000 osób, 1800 wystawców oraz 11 wydarzeń realizowanych przez partnerów KSOW- 8453 osoby.</t>
    </r>
  </si>
  <si>
    <r>
      <rPr>
        <sz val="10"/>
        <rFont val="Calibri"/>
        <family val="2"/>
        <charset val="238"/>
        <scheme val="minor"/>
      </rPr>
      <t>Komentarz: Monitor Wielkopolski- 11, Nasza EuroProwincja- 4, materiały w prasie i w Internecie w ramach PK- 78 oraz 3 publikacje realizowane przez partnerów KSOW: Gmina Mieścisko- „Lokalny przewodnik po Gminie Mieścisko”, Stowarzyszenie „Puszcza Notecka”-  „Kulinaria Puszczy Noteckiej”, Stowarzyszenie „Wielkopolska z Wyobraźnią”- „30 lat samorządu, 750 lat Rozdrażewa – doświadczenia i wyzwania w rozwoju obszarów wiejskich".</t>
    </r>
    <r>
      <rPr>
        <sz val="10"/>
        <color rgb="FFFF0000"/>
        <rFont val="Calibri"/>
        <family val="2"/>
        <charset val="238"/>
        <scheme val="minor"/>
      </rPr>
      <t xml:space="preserve">
</t>
    </r>
  </si>
  <si>
    <t xml:space="preserve">Komentarz:  Grune Woche, 3 operacje Partnerów KSOW upubliczniane w Monitorze Wielkopolskim (również w formie elektronicznej), 6 dobrych praktyk Partnerów KSOW upubliczniane w Biuletynie Nasza EuroPROWincja (również w formie elektronicznej), 47 opisów projektów z zakresu PROW 2014-2020 upublicznionych w biuletynie Nasza euroPROWincja (również w wersji elektronicznnej), 11 projektów zwizualizowanych na zrealizowanym filmie poświęconym pokazaniu efektów wdrażania PROW 2014-20202 w województwie wielkopolskim, 18 przykładów dobrych praktyk wskazanych w ramach zrealizowanych wywiadów radiowych, 150 przykładów dobrych praktyk - efektów wdrażania PROW 2014-2020, zaprezentowanych w artykułach publikowanych w prasie lokalnej ,regionalnej oraz Internecie </t>
  </si>
  <si>
    <t>Komentarz: Grupa Robocza ds. KSOW- 8 posiedzeń obiegowych (styczeń, luty, kwiecień, czerwiec, lipiec- 2 posiedzenia,  sierpień, listopad).</t>
  </si>
  <si>
    <t>Komentarz: spotkanie konsultacyjno-szkoleniowe dla LGD, dotyczące bieżących spraw związanych z realizacją strategii rozwoju lokalnego kierowanego przez społeczność (ujęte jako inne), 16 warsztatów/ szkoleń, 5 wizyt studyjnych, 3 konferencje (ujęte jako inne).</t>
  </si>
  <si>
    <t>Komentarz: spotkanie konsultacyjno-szkoleniowe dla LGD, dotyczące bieżących spraw związanych z realizacją strategii rozwoju lokalnego kierowanego przez społeczność (ujęte jako inne)- 52 osoby, warsztaty/ szkolenia- 1169 osób, wizyty studyjne - 165 osób, konferencje- 285 osób (ujęte jako inne).</t>
  </si>
  <si>
    <t>ujęto operacje Partnerów KSOW-całościowo, operacje własne JR</t>
  </si>
  <si>
    <t>ujęto publikacje własne JR (Monitor, Biuletyn, prasa); publikacje Partnerów KSOW ujęto w wydarzeniach</t>
  </si>
  <si>
    <t>Grupę Roboczą ds. KSOW ujęto ilościowo w tabeli 4.1 oraz finansowo w kosztach funkcjonowania (tab. 8, pkt. 2)</t>
  </si>
  <si>
    <t>ujęto: wynagrodzenia pracowników, szkolenia pracowników, delegacje zagraniczne,tłumaczenie dokumentów na język angielski</t>
  </si>
  <si>
    <t>Jednostka wdrażająca: Województwo Zachodniopomorskie</t>
  </si>
  <si>
    <t xml:space="preserve"> Komentarz: „Wyniki porejestrowych doświadczeń odmianowych w województwie zachodniopomorskim w roku 2019”  ,  „ Lista Odmian Zalecanych do uprawy na obszarze województwa zachodniopomorskiego w roku 2020” , "Nowoczesne i atrakcyjne Koła Gospodyń Wiejskich" , "Produkt Lokalny" , "Przewodnik - wolińskie spotkania wiejskich domków agroturystycznych" , "wP R O Wadzamy zmiany na zachodniopomorskiej wsi 2014-2020".</t>
  </si>
  <si>
    <t>Komentarz: Wojewódzka Grupa Robocza ds. KSOW zajmuje się opiniowaniem projektów uchwał dotyczących całego zakresu działań KSOW.</t>
  </si>
  <si>
    <t>Komentarz: "Inne" - w tej kolumnie wpisano konferencje organizowane zarówno przez partnerów KSOW, jak i przez UMWZ.</t>
  </si>
  <si>
    <t>Komentarz: w wyniku resalizacji operacji  nawiązano współpracę z LGD Partnerstwo Izerskie w zakresie tematyki dotyczącej  wiosek tematycznych. Tym samym rozpoczęto współpracę nawiązującą do nowego podejścia w zakresie kształtowania polityki UE tzw. Koncepcji inteligentnych Wiosek.</t>
  </si>
  <si>
    <t>wynagrodzenia, materiały biurowe, najem pomieszczeń biurowych, obsługa prawna</t>
  </si>
  <si>
    <t>Jednostka wdrażająca: Dolnośląski Ośrodek Doradztwa Rolniczego z siedzibą we Wrocławiu</t>
  </si>
  <si>
    <t xml:space="preserve">Komentarz:
1. Operacja "Technologia uprawy winorośli w teorii i praktyce" - warsztaty;
2. Operacja "Działania Zespołu Tematycznego związanego z zagadnieniami chowu i hodowli bydła mięsnego" - 2 x spotkanie, spotkanie online, wyjazd studyjny;
3. Operacja "Innowacje w dolnośląskim winiarstwie" - szkolenie online;
4. Operacja "Dolnośląski Targ Rolny" - 10 x targ;
5. Operacja "Od rolnika do koszyka" - konferencja;
6. Operacja "Rolnictwo ekologiczne szansą dla polskiego rolnictwa" - spotkanie, szkolenie;
7. Operacja "Dolnośląskie Partnerstwo ds. Wody (DPW)" - 2 x spotkanie, 2 x spotkanie online;
8. Operacja "Nowoczesna i bezpieczna uprawa ziemniaka w województwie dolnośląskim" - szkolenie online;
9. Operacja "Rolnictwo ekologiczne - lepsza strona dolnoślaskiego rolnictwa" - 2 x konkurs, konferencja online, szkolenie online;
10. Operacja "Innowacyjne rozwiązania w dolnośląskiej enoturystyce" - 3 x szkolenie online. </t>
  </si>
  <si>
    <t xml:space="preserve">Komentarz:
1. Operacja "Technologia uprawy winorośli w teorii i praktyce" - warsztaty - 14 osób;
2. Operacja "Działania Zespołu Tematycznego związanego z zagadnieniami chowu i hodowli bydła mięsnego" - 2 x spotkanie - 140 osób, spotkanie online - 70 osób, wyjazd studyjny - 25 osób;
3. Operacja "Innowacje w dolnośląskim winiarstwie" - szkolenie online - 35 osób;
4. Operacja "Dolnośląski Targ Rolny" - 10 x targ - 600 osób;
5. Operacja "Od rolnika do koszyka" - konferencja - 60 osób;
6. Operacja "Rolnictwo ekologiczne szansą dla polskiego rolnictwa" - spotkanie - 15 osób, szkolenie - 40 osób;
7. Operacja "Dolnośląskie Partnerstwo ds. Wody (DPW)" - 2 x spotkanie - 70 osób, 2 x spotkanie online - 110 osób;
8. Operacja "Nowoczesna i bezpieczna uprawa ziemniaka w województwie dolnośląskim" - szkolenie online - 100 osób;
9. Operacja "Rolnictwo ekologiczne - lepsza strona dolnoślaskiego rolnictwa" - 2 x konkurs - 7 osób, konferencja online - 60 osób, szkolenie online - 25 osób;
10. Operacja "Innowacyjne rozwiązania w dolnośląskiej enoturystyce" - 3 x szkolenie online - 45 osób. </t>
  </si>
  <si>
    <t xml:space="preserve"> Komentarz:
1. Operacja "Innowacje w dolnośląskim winiarstwie" - 1 x broszura (nakład: 1 500 egz.);
2. Operacja "Dolnośląski Targ Rolny" - 1 x ulotka (nakład: 120 000 egz.);
3. Operacja "Dolnośląskie Partnerstwo ds. Wody (DPW)" - 1 x raport (nakład: 200 egz.);
4. Operacja "Rolnictwo ekologiczne - lepsza strona dolnoślaskiego rolnictwa" - 1 x broszura (nakład: 1 000 egz.), 1 x ulotka (nakład: 1 000 egz.).
</t>
  </si>
  <si>
    <t xml:space="preserve">Komentarz:
Przykłady dobrych praktyk zrealizowanych na terenie województwa dolnośląskiego:
1. Operacja "Technologia uprawy winorośli w teorii i praktyce" (Działanie 2); 
2. Operacja "Dolnośląski Targ Rolny" (Działanie 5).
</t>
  </si>
  <si>
    <t xml:space="preserve">Komentarz:
1. Warsztaty "Technologia uprawy winorośli w teorii i praktyce": I panel - 3 dni i II panel - 3 dni;
2. 2 x Spotkanie [*INNE], spotkanie online [*INNE] i wyjazd studyjny "Działania Zespołu Tematycznego związanego z zagadnieniami chowu i hodowli bydła mięsnego": spotkanie - 1 dzień, spotkanie online - 1 dzień, wyjazd studyjny - 2 dni;
3. Szkolenie online "Innowacje w dolnośląskim winiarstwie": 2 dni;
4. Konferencja [*INNE] "Od rolnika do koszyka": 1 dzień;
5. Spotkanie [*INNE] i szkolenie "Rolnictwo ekologiczne szansą dla polskiego rolnictwa": spotkanie - 1 dzień i szkolenie - 1 dzień;
6. 2 x Spotkanie [*INNE] i 2 x spotkanie online [*INNE] "Dolnośląskie Partnerstwo ds. Wody (DPW)": spotkanie - 1 dzień i spotkanie online - 1 dzień;
7. Szkolenie online "Nowoczesna i bezpieczna uprawa ziemniaka w województwie dolnośląskim": 1 dzień;
8. Konferencja online [*INNE] i szkolenie online "Rolnictwo ekologiczne - lepsza strona dolnoślaskiego rolnictwa": konferencja online - 1 dzień i szkolenie online - 1 dzień;
9. 3 x Szkolenie "Innowacyjne rozwiązania w dolnośląskiej enoturystyce": 1 dzień.  </t>
  </si>
  <si>
    <t xml:space="preserve">Komentarz:
1. Warsztaty "Technologia uprawy winorośli w teorii i praktyce": I panel - 14 osób i II panel - 14 osób (3x14+3x14);
2. 2 x Spotkanie [*INNE], spotkanie online [*INNE] i wyjazd studyjny "Działania Zespołu Tematycznego związanego z zagadnieniami chowu i hodowli bydła mięsnego": 2 x spotkanie - 140 osób (2x70), spotkanie online - 70 osób (1x70), wyjazd studyjny - 25 osób (2x25);
3. Szkolenie online "Innowacje w dolnośląskim winiarstwie": 35 osób (2x35);
4. Konferencja [*INNE] "Od rolnika do koszyka": 60 osób (1x60);
5. Spotkanie [*INNE] i szkolenie "Rolnictwo ekologiczne szansą dla polskiego rolnictwa": spotkanie - 15 osób (1x15) i szkolenie - 40 osób (1x40);
6. 2 x Spotkanie [*INNE] i 2 x spotkanie online [*INNE] "Dolnośląskie Partnerstwo ds. Wody (DPW)": 2 x spotkanie - 70 osób (40+30) i 2 x spotkanie online - 110 osób (52+58);
7. Szkolenie online "Nowoczesna i bezpieczna uprawa ziemniaka w województwie dolnośląskim": 100 osób (1x100);
8. Konferencja online [*INNE] i szkolenie online "Rolnictwo ekologiczne - lepsza strona dolnoślaskiego rolnictwa": konferencja online - 60 (1x60) i szkolenie online - 25 (1x25);
10. 3 x Szkolenie "Innowacyjne rozwiązania w dolnośląskiej enoturystyce": 45 osób (3x15). </t>
  </si>
  <si>
    <t xml:space="preserve">Na koszty funkcjonowania w roku 2020 skladały się koszty wynagrodzenia zespołu ds. SIR (3 koordynatorów i brokera), a od II półrocza zatrudniono pracownika wspierającego Sieć na trzy miesiące. W ramach swoich obowiązków:
- pozyskano kolejne nowe podmioty do Bazy Partnerów SIR. Na dzień 31.12.2020 r. w województwie dolnośląskim mamy 151 Partnerów Sieci;
- w ramach ułatwiania sieci kontaktów pomiędzy partnerami KSOW, a także promocji SIR zamieszczono 56 artykułów/informacji w miesięczniku „Twój Doradca Rolniczy Rynek” wydawanym przez Ośrodek oraz 54 artykuły/informacje na stronie www.dodr.pl, w zakładce SIR. Do CDR w Brwinowie Oddział w Warszawie przesłano 58 artykułów/informacji dot. SIR i działania „Współpraca”, które zamieszczone zostały na portalu społecznościowym Facebook administrowanym przez Centrum;
- ważnym elementem promocji SIR i działania „Współpraca” oraz podnoszenia poziomu wiedzy i umiejętności partnerów KSOW oraz podmiotów tworzących grupy operacyjne była organizacja i obsługa 13 punktów informacyjno-promocyjnych;
- opracowano 120 informacji dotyczących Dolnośląskiego Targu Rolnego na portalu społecznościowym Facebook. Promowano tam operację „Dolnośląski Targ Rolny” oraz jej uczestników;
- przygotowano i zmontowano 8 filmów promujących działania SIR;
- zgłoszono operację „Dolnośląski Targ Rolny” do konkursu „Najciekawsze innowacyjne rozwiązanie dla poprawy konkurencyjności polskiego rolnictwa” podczas V Forum Wiedzy i Innowacji;
- zrealizowano łącznie 60 spotkań informacyjno-promocyjnych, szkoleń, wykładów, wydarzeń etc. dla 7 406 osób;
- w ramach wsparcia tworzenia i organizacji grup operacyjnych na rzecz innowacji oraz opracowania przez nie projektów, zatrudniony w Ośrodku broker z pomocą koordynatorów przeprowadził łącznie 249 spotkań, wykładów, konsultacji telefonicznych etc. w ramach działania „Współpraca” dla 765 osób.
- w ramach III naboru wniosków na działanie „Współpraca” w województwie dolnośląskim złożono 8 projektów do ARiMR, co jednocześnie oznacza powołanie ośmiu grup operacyjnych EPI, w których DODR we Wrocławiu jest członkiem. W wyniku weryfikacji ww. wniosków dwa zostały rekomendowane do podpisania umowy 
z ARiMR zgodnie z listą przysługiwania pomocy w ramach działania M16 „Współpraca”;
- uczestniczono w 34 spotkaniach doskonalących, które organizowane były głównie przez Ministerstwo Rolnictwa i Rozwoju Wsi, Centrum Doradztwa Rolniczego w Brwinowie oraz Oddziały Centrum, a także inne instytucje; 
- uczestniczono pięciokrotnie w trybie obiegowym Grupy Roboczej ds. KSOW oraz dziewięciokrotnie w trybie obiegowym Dolnośląskiej Grupy Roboczej ds. KSOW w celu akceptacji uchwał tych Grup;
- w ramach czynności związanych z wdrażaniem Planu operacyjnego KSOW na lata 2020-2021 w zakresie SIR przygotowano 10 propozycji operacji własnych, które zostały pozytywnie rozpatrzone na posiedzeniach Grupy Roboczej ds. KSOW, a następnie je zrealizowano. Z Działania 2 zrealizowano sześć operacji własnych, natomiast z Działania 5 cztery operacje.
- sporządzono i złożono do ARiMR 10 Wniosków o Przyznanie Pomocy Technicznej. Na dzień 31.12.2020 r. 8 wniosków zostało pozytywnie rozpatrzonych przez Agencję. Pozostałe dwa wnioski znajdują się w ocenie;
- podpisano 8 Umów o Przyznanie Pomocy Technicznej, jedna Umowa w trakcie podpisywania;
- sporządzono i złożono do ARiMR 4 Wnioski o Płatność Pomocy Technicznej. Na dzień 31.12.2020 r. wszystkie cztery zostały pozytywnie rozpatrzone i zrefundowane przez ARiMR na kwotę 426 612,32 zł;
-  Zgodnie z wytycznymi CDR w Brwinowie utworzono kolejny Zespól Tematyczny:
1) Zespół Tematyczny ds. rolnictwa ekologicznego.
Dodatkowo nadal współpracowano z członkami utworzonych w roku 2019 trzema Zespołami Tematycznymi realizując wspólnie tematyczne operacje:
1) Zespół Tematyczny związany z zagadnieniami chowu i hodowli bydła mięsnego,
2) Zespół Tematyczny Dolnośląski Targ Rolny,
3) Zespół Tematyczny związany z aspektami uprawy winorośli i jakości wina w województwie dolnośląskim.
</t>
  </si>
  <si>
    <t>Jednostka wdrażająca: Kujawsko-Pomorski Ośrodek Doradztwa Rolniczego w Minikowie</t>
  </si>
  <si>
    <r>
      <t>Zakres tematyczny (</t>
    </r>
    <r>
      <rPr>
        <b/>
        <sz val="11"/>
        <color rgb="FFFF0000"/>
        <rFont val="Calibri"/>
        <family val="2"/>
        <charset val="238"/>
        <scheme val="minor"/>
      </rPr>
      <t>out of which</t>
    </r>
    <r>
      <rPr>
        <b/>
        <sz val="11"/>
        <color theme="1"/>
        <rFont val="Calibri"/>
        <family val="2"/>
        <scheme val="minor"/>
      </rPr>
      <t>…)</t>
    </r>
  </si>
  <si>
    <t xml:space="preserve">Kujawsko-Pomorski Ośrodek Doradztwa Rolniczego w Minikowie zrealizował 6 operacji własnych w ramach Planu Operacyjnego KSOW na lata 2020-2021 z działania 2 – „Działania na rzecz tworzenia sieci kontaktów dla doradców i służb wspierających wdrażanie innowacji na obszarach wiejskich”:
• „Krajowe Dni Pola Minikowo 2020 – innowacyjne rozwiązania w uprawie roślin”. W ramach tej operacji odbyły się 2 relacje z poletek demonstracyjnych 20-21.06.2020 r., 2 wideokonferencje 22-23.06.2020 r. oraz 15 filmów promujących operację.
• „Innowacje w krótkich łańcuchach dostaw żywności w województwie kujawsko-pomorskim”. Nagrano 8 felietonów, każdy został wyemitowany co najmniej dwukrotnie na antenie regionalnej TVP Bydgoszcz w programie „Agroregion” wg obowiązującej ramówki. Łącznie 24 emisje. 
• „Innowacyjne rozwiązania w przedsiębiorczości na obszarach wiejskich – dobre przykłady z Dolnego Śląska i Małopolski”. Wyjazd studyjny w terminie 28.09.2020 r. - 02.10.2020 r.
• „Lokalne Partnerstwa Wodne”. Przeprowadzono 12 spotkań inicjujących współpracę oraz stworzenie sieci kontaktów między lokalnym społeczeństwem a instytucjami i urzędami w zakresie gospodarki wodnej.
• „Program dla polskiego ziemniaka. Bioasekuracja oraz innowacyjne rozwiązania w zakresie agrotechniki, ochrony i przechowalnictwa ziemniaka”. Zorganizowano szkolenie w Grubnie 04.09.2020 r. W ramach operacji zorganizowano również konferencję "Program dla polskiego ziemniaka. Bioasekuracja i nowe rozwiązania w agrotechnice i przechowalnictwie ziemniaka" 15.09.2020 r. oraz konkurs „Najsmaczniejsza odmiana ziemniaka”.
• „Upowszechnianie wiedzy oraz dobrych praktyk w przetwórstwie i rolnictwie ekologicznym”. W ramach operacji odbył się konkurs na "Najlepsze gospodarstwo ekologiczne" oraz wyjazd studyjny w dniach od 12-17.10.2020 r. Zrealizowano również  film prezentujący gospodarstwa ekologiczne – 500 odsłon.
</t>
  </si>
  <si>
    <t>Kujawsko-Pomorski Ośrodek Doradztwa Rolniczego w Minikowie zrealizował 6 operacji własnych w ramach Planu Operacyjnego KSOW na lata 2020-2021 z działania 2 – „Działania na rzecz tworzenia sieci kontaktów dla doradców i służb wspierających wdrażanie innowacji na obszarach wiejskich”:
• „Krajowe Dni Pola Minikowo 2020 – innowacyjne rozwiązania w uprawie roślin”. W ramach tej operacji odbyła się widekonferencja 22.06.2020 r. - 311 uczestników oraz 23.06.2020 r.- 202 uczestników,  relacja z poletek demonstracyjnych 22.06.2020 r. - 19,1 tys. wyświetleń i 21.06.2020 r. - 12,8 tys. wyświetleń  oraz 15 filmów - łącznie 697 odbiorców,                                                                                                                                                     • „Innowacje w krótkich łańcuchach dostaw żywności w województwie kujawsko-pomorskim”. Felietony obejrzało 26130 widzów. 
• „Innowacyjne rozwiązania w przedsiębiorczości na obszarach wiejskich – dobre przykłady z Dolnego Śląska i Małopolski”. Wyjazd studyjny dla 24 uczestników w terminie 28.09.2020 r. - 02.10.2020 r.
• „Lokalne Partnerstwa Wodne”. Przeprowadzono 12 spotkań inicjujących współpracę oraz stworzenie sieci kontaktów między lokalnym społeczeństwem a instytucjami i urzędami, w zakresie gospodarki wodnej – 258 uczestników.
• „Program dla polskiego ziemniaka. Bioasekuracja oraz innowacyjne rozwiązania w zakresie agrotechniki, ochrony i przechowalnictwa ziemniaka”. Zorganizowano szkolenie w Grubnie 04.09.2020 r. - 32 uczestników. Konferencja "Program dla polskiego ziemniaka. Bioasekuracja i nowe rozwiązania w agrotechnice i przechowalnictwie ziemniaka" 15.09.2020 r. dla 46 uczestników oraz konkurs „Najsmaczniejsza odmiana ziemniaka”- 3 uczestników, 6 odmian ziemniaka.
• „Upowszechnianie wiedzy oraz dobrych praktyk w przetwórstwie i rolnictwie ekologicznym”. W ramach operacji odbył się konkurs na "Najlepsze gospodarstwo ekologiczne"- 5 uczestników oraz wyjazd studyjny w dniach od 12-17.10.2020 r. - 25 uczestników.
 Film prezentujący gospodarstwa ekologiczne obejrzało 500 osób.</t>
  </si>
  <si>
    <r>
      <t>W 2020 r. wydano:
a) 2 raporty  pt.: "Raport końcowy. Lokalne Partnerstwo Wodne. "- do pobrania w formie pdf na stronie KPODR.
Opublikowano też 10</t>
    </r>
    <r>
      <rPr>
        <b/>
        <sz val="10"/>
        <rFont val="Calibri"/>
        <family val="2"/>
        <charset val="238"/>
        <scheme val="minor"/>
      </rPr>
      <t xml:space="preserve"> </t>
    </r>
    <r>
      <rPr>
        <sz val="10"/>
        <rFont val="Calibri"/>
        <family val="2"/>
        <charset val="238"/>
        <scheme val="minor"/>
      </rPr>
      <t>artykułów dotyczących SIR w czasopiśmie branżowym miesięczniku wydawanym przez KPODR pt. "Wieś Kujawsko-Pomorska".</t>
    </r>
  </si>
  <si>
    <r>
      <t>W 2020 r. przeprowadzono rozmowy i nawiązano współpracę, odbyło się 30</t>
    </r>
    <r>
      <rPr>
        <sz val="10"/>
        <color rgb="FFFF0000"/>
        <rFont val="Calibri"/>
        <family val="2"/>
        <charset val="238"/>
        <scheme val="minor"/>
      </rPr>
      <t xml:space="preserve"> </t>
    </r>
    <r>
      <rPr>
        <sz val="10"/>
        <color theme="1"/>
        <rFont val="Calibri"/>
        <family val="2"/>
        <charset val="238"/>
        <scheme val="minor"/>
      </rPr>
      <t xml:space="preserve">spotkań informacyjno-organizacyjnych, w których brały udział 362 osoby.
Przedstawiciele Ośrodka rozmawiali między innymi z pracownikami: Uniwersytetu Technologiczno-Przyrodniczego w Bydgoszczy, Instytutu Technologiczno-Przyrodniczy w Falentach, a w szczególności: Zakładu Doświadczalnego w Falentach oraz Kujawsko-Pomorskiego Ośrodka Badawczego w Bydgoszczy, Szkoły Głównej Gospodarstwa Wiejskiego w Warszawie, Politechniki Gdańskiej w Gdańsku, Instytutu Włókien Naturalnych i Roślin Zielarskich w Poznaniu, Instytutu Hodowli i Aklimatyzacji Roślin PIB w Radzikowie, Instytutu Ogrodnictwa PIB w Skierniewicach, Uniwersytetu Mikołaja Kopernika w Toruniu, Instytutu Technologiczno-Przyrodniczego, oraz Uniwersytetu Kazimierza Wielkiego w Bydgoszczy .
Przystąpiono do przygotowania etapu organizacyjnego powołania grup operacyjnych, których celem będzie wdrożenie określonych innowacji:
1.  Zielone Mleko
2. Gardena „Innowacyjne rozwiązania w uprawie, przechowalnictwie i wprowadzaniu na rynek polskiej odmiany ziemniaka wysoko odpornej na Phytophthora infestans”
3. Innowacyjna Rzodkiew “Innowacyjne wykorzystanie fitosanitarne i nawozowe nowej generacji odmian rzodkwi oleistej w integrowanej roślin; innowacyjne działania marketingowe”
4. SYSTEM JAKOŚCI GWARANCJĄ DOBREJ WIEPRZOWINY
5. Innowacyjne sady „System wspomagania decyzji nawodnieniowych w sadach owocowych w oparciu o innowacyjne technologie nawadniania w regionie kujawsko-pomorskim”
6. Poprawa plonowania wybranych traw poprzez symbiozę (Nowa Trawa) „Wprowadzenie na rynek innowacyjnych, pastewnych odmian życicy trwałej zasiedlonych przez symbiotyczne grzyby endofityczne”
7. Top Cebula „Technika i technologia bezzagonowej produkcji cebuli systemem ścieżek technologicznych”
8. Gęś Kołudzka Przyzagrodowa
Potencjalne grupy operacyjne odnośnie projektów innowacyjnych do naboru IV działania 16 Współpraca,  dotyczą zagadnień związanych z: otoczkowaniem nasion, ozonowaniem mięsa, azjatyckimi ziołami, larwami czarnej muchy. Trwają też rozmowy z potencjalnymi grupami operacyjnymi w sprawie naboru na KŁŻ. </t>
    </r>
  </si>
  <si>
    <t xml:space="preserve">• „Krajowe Dni Pola Minikowo 2020 – innowacyjne rozwiązania w uprawie roślin”. W ramach tej operacji odbyły się 2 widekonferencja 22-23.06.2020 r. (INNE) - 2dni
• „Innowacyjne rozwiązania w przedsiębiorczości na obszarach wiejskich – dobre przykłady z Dolnego Śląska i Małopolski”. Wyjazd studyjny w terminie 28.09.2020 r. - 02.10.2020 r. - 5 dni
• „Lokalne Partnerstwa Wodne”. Przeprowadzono 12 spotkań - 11 dni. (INNE)
• „Program dla polskiego ziemniaka. Bioasekuracja oraz innowacyjne rozwiązania w zakresie agrotechniki, ochrony i przechowalnictwa ziemniaka”. Zorganizowano szkolenie w Grubnie 04.09.2020 r. W ramach operacji zorganizowano również konferencje "Program dla polskiego ziemniaka. Bioasekuracja i nowe rozwiązania w agrotechnice i przechowalnictwie ziemniaka" 15.09.2020 r. - 2 dni.
• „Upowszechnianie wiedzy oraz dobrych praktyk w przetwórstwie i rolnictwie ekologicznym”. W ramach operacji odbył się  wyjazd studyjny w dniach od 12-17.10.2020 r. (5 dni)
</t>
  </si>
  <si>
    <t>• „Krajowe Dni Pola Minikowo 2020 – innowacyjne rozwiązania w uprawie roślin”. W ramach tej operacji odbyły się 2 widekonferencja 22.06.2020 r.- 311  uczestników; 23.06.2020 r.- 202 uczestników,
• „Innowacyjne rozwiązania w przedsiębiorczości na obszarach wiejskich – dobre przykłady z Dolnego Śląska i Małopolski”. Wyjazd studyjny w terminie 28.09.2020 r. - 02.10.2020 r. - 24 uczestników,
• „Lokalne Partnerstwa Wodne”. Przeprowadzono 12 spotkań - 258 uczestników,
• „Program dla polskiego ziemniaka. Bioasekuracja oraz innowacyjne rozwiązania w zakresie agrotechniki, ochrony i przechowalnictwa ziemniaka”. Zorganizowano szkolenie w Grubnie 04.09.2020 r.- 32 uczestników. W ramach operacji zorganizowano również konferencje  15.09.2020 r.- 46 uczestników,
• „Upowszechnianie wiedzy oraz dobrych praktyk w przetwórstwie i rolnictwie ekologicznym”. W ramach operacji odbył się wyjazd studyjny w dniach od 12-17.10.2020 r. - 25 uczestników.</t>
  </si>
  <si>
    <t xml:space="preserve">7. Wsparcie dla LEADER / RLKS, współpracy między terytorialnej i wspólnych inicjatyw </t>
  </si>
  <si>
    <t>W KPODR zatrudnionych jest 6 osób zaangażowanych w SIR. Osoby te mają za zadanie nawiązywać i utrzymywać kontakty z instytucjami i firmami oferującymi innowacje w zakresie rolnictwa, identyfikować potencjalnych odbiorców, inicjować tworzenie grup operacyjnych zainteresowanych wdrożeniem konkretnych rozwiązań innowacyjnych w technologii i organizacji produkcji rolnej z perspektywą przygotowania i złożenia wniosku o dofinansowanie rozwiązań proinnowacyjnych z działania "Współpraca" z PROW 2014-2020. 
Koszty związane z funkcjonowaniem SIR obejmowały:
- wynagrodzenia oraz delegacje pracowników realizujących zadania PROW 2014-2020 w zakresie SIR,
- zakupiono papier dla pracowników wykonujących zadania na rzecz SIR,
- zakupiono wyposażenie pomieszczeń biurowych (m.in.: 5 krzeseł, gilotynę, 3 kosze na śmieci, telefon stacjonarny)
- sprzęt do tworzenia relacji z wydarzeń SIR (m.in. aparat, kamerę, wyposażanie drona, czytnik kart)</t>
  </si>
  <si>
    <t>Jednostka wdrażająca: Lubelski Ośrodek Doradztwa Rolniczego w Końskowoli</t>
  </si>
  <si>
    <t>Stan na: 31-12-2020 r.</t>
  </si>
  <si>
    <t>Komentarz:
1. Innowacyjne rozwiązania w nawadnianiu warzyw gruntowych - 1 konferencja 
2. Wykorzystanie nowych technologii  uprawy sposobem na łagodzenie skutków niekorzystnego oddziaływania warunków glebowo-klimatycznych na wzrost i rozwój kukurydzy - 1 webinarium 
3. Innowacyjne technologie w produkcji drobiarskiej - 1 webinarium,
4. Innowacyjne technologie uprawy roślin ozdobnych - 1 webinarium,
5. Środowiskowe uwarunkowania zdrowia na obszarach wiejskich - 1 webinarium,
6. Organizacja kanałów i możliwości sprzedaży produktów ekologicznych - 1 webinarium,
7. Dzień Ziemniaka - Innowacyjne technologie uprawy ziemniaka oraz możliwości wykorzystania skrobi w przemyśle - 1 konferencja, pokazy polowe, 1 film relacja, 1 relacja w telewizji
8.  Innowacyjne wdrożenia oraz doświadczenia w organizacji grup operacyjnych w województwie lubelskim - 1 wyjazd studyjny, warsztaty
9. II ABC serowarstwa w województwie lubelskim - 1 warsztaty
10. Nowoczesne rozwiązania w zakładaniu i prowadzeniu pasieki - 1 warsztaty
11. Ekologiczna uprawa owoców miękkich – malina i borówka - 2 wyjazdy studyjne
12. Lokalne Partnerstwo  ds. Wody (LPW) - 2 spotkania, 1 webinarium, 1 raport
13. Nowoczesna i bezpieczna hodowla ziemniaka w województwie lubelskim - 1 webinarium
14. Innowacje w lubelskim serowarstwie - 1 warsztaty
15. Innowacyjne technologie w chowie i hodowli trzody chlewnej - 1 webinarium</t>
  </si>
  <si>
    <t>Komentarz:
1. Innowacyjne rozwiązania w nawadnianiu warzyw gruntowych - 1 konferencja, 50 osób
2. Wykorzystanie nowych technologii  uprawy sposobem na łagodzenie skutków niekorzystnego oddziaływania warunków glebowo-klimatycznych na wzrost i rozwój kukurydzy - 1 webinarium, 98 osób
3. Innowacyjne technologie w produkcji drobiarskiej - 1 webinarium, 38 osób
4. Innowacyjne technologie uprawy roślin ozdobnych - 1 webinarium, 90 osób
5. Środowiskowe uwarunkowania zdrowia na obszarach wiejskich - 1 webinarium, 50 osób
6. Organizacja kanałów i możliwości sprzedaży produktów ekologicznych - 1 webinarium, 52 osoby
7. Dzień Ziemniaka - Innowacyjne technologie uprawy ziemniaka oraz możliwości wykorzystania skrobi w przemyśle - 1 konferencja, pokazy polowe, 1 film relacja, 1 relacja w telewizji, 340 osób
8.  Innowacyjne wdrożenia oraz doświadczenia w organizacji grup operacyjnych w województwie lubelskim - 1 wyjazd studyjny, warsztaty, 18 osób
9. II ABC serowarstwa w województwie lubelskim - 1 warsztaty, 2 dni, 15 osób
10. Nowoczesne rozwiązania w zakładaniu i prowadzeniu pasieki - 1 warsztaty, 2 dni, 10 osób
11. Ekologiczna uprawa owoców miękkich – malina i borówka - 2 wyjazdy studyjne, 2 dni, 40 osób
12. Lokalne Partnerstwo  ds. Wody (LPW) - 2 spotkania, 1 webinarium, 70 osób
13. Nowoczesna i bezpieczna hodowla ziemniaka w województwie lubelskim - 1 webinarium, 45 osób
14. Innowacje w lubelskim serowarstwie - 1 warsztaty, 2 dni, 14 osób
15. Innowacyjne technologie w chowie i hodowli trzody chlewnej - 1 webinarium, 79 osób</t>
  </si>
  <si>
    <t xml:space="preserve"> Komentarz:
 Lokalne Partnerstwo  ds. Wody (LPW) - 1 raport, wydruk 100 szt.</t>
  </si>
  <si>
    <t>Komentarz:
1. Cykl filmów instruktażowych w zakresie nowoczesnych technologii uprawy roślin polowych - 10 filmów instruktażowych
2. Dobre i zdrowe – przetwarzanie i sprzedaż produktów z gospodarstwa rolnego - 10 filmów
3.  Dzień Ziemniaka - Innowacyjne technologie uprawy ziemniaka oraz możliwości wykorzystania skrobi w przemyśle -  1 film relacja, 1 relacja w telewizji</t>
  </si>
  <si>
    <r>
      <t xml:space="preserve">Komentarz:
</t>
    </r>
    <r>
      <rPr>
        <sz val="10"/>
        <rFont val="Calibri"/>
        <family val="2"/>
        <charset val="238"/>
        <scheme val="minor"/>
      </rPr>
      <t>1. Innowacyjne rozwiązania w nawadnianiu warzyw gruntowych - 1 konferencja, 50 osób (doradcy 10 osób, rolnicy 39 osób,  przedstawiciele instytutu naukowego  1 osoba)
2. Wykorzystanie nowych technologii  uprawy sposobem na łagodzenie skutków niekorzystnego oddziaływania warunków glebowo-klimatycznych na wzrost i rozwój kukurydzy - 1 webinarium, 98 osób (doradcy 32 osoby, rolnicy 45 osób, przedstawiciele organizacji 15 osób, przedstawiciele instytutu naukowego i uczelni 6 osób)
3. Innowacyjne technologie w produkcji drobiarskiej - 1 webinarium, 38 osób (doradcy 21 osób, rolnicy 8 osób, przedstawiciele instytutu naukowego i uczelni 4 osoby, przedstawiciele organizacji 5 osób)
4. Innowacyjne technologie uprawy roślin ozdobnych - 1 webinarium, 90 osób (doradcy 30 osoby, rolnicy 50 osób, przedstawiciele organizacji 5 osób, przedstawiciele instytutu naukowego i uczelni 5 osób)
5. Środowiskowe uwarunkowania zdrowia na obszarach wiejskich - 1 webinarium, 50 osób (doradcy 26 osób, rolnicy 20 osób, przedstawiciele organizacji 2 osoby, przedstawiciele instytutu naukowego i uczelni 2 osoby)
6. Organizacja kanałów i możliwości sprzedaży produktów ekologicznych - 1 webinarium, 52 osoby (doradcy 18 osób, rolnicy 30 osób,  przedstawiciele organizacji 4 osoby)
7. Dzień Ziemniaka - Innowacyjne technologie uprawy ziemniaka oraz możliwości wykorzystania skrobi w przemyśle - 1 konferencja, pokazy polowe, 1 film relacja, 1 relacja w telewizji, 340 osób (rolnicy 224 osoby, doradcy 101 osób, przedstawiciele firm 8 osób, przedstawiciele instytutu naukowego i uczelni 3 osoby, przedstawiciele organizacji rolników 1 osoba, przedstawiciele administracji publicznej 1 osoba, przedstawiciele stwoarzyszeń 2 osoby)
8.  Innowacyjne wdrożenia oraz doświadczenia w organizacji grup operacyjnych w województwie lubelskim - 1 wyjazd studyjny, warsztaty, 18 osób (przedstawiciele LGD 4 osoby, doradcy 4 osoby, rolnicy 10 osób)
9. II ABC serowarstwa w województwie lubelskim - 1 warsztaty, 2 dni, 15 osób (rolnicy 15 osób)
10. Nowoczesne rozwiązania w zakładaniu i prowadzeniu pasieki - 1 warsztaty, 2 dni, 10 osób (rolnicy 10 osób)
11. Ekologiczna uprawa owoców miękkich – malina i borówka - 2 wyjazdy studyjne, 2 dni, 40 osób (rolnicy 40 osób)
12. Lokalne Partnerstwo  ds. Wody (LPW) - 2 spotkania, 1 webinarium, 70 osób (doradcy 25 osób, rolnicy 5 osób, przedstawiciele samorządów 30 osób, przedstawiciele organizacji 10 osób)
13. Nowoczesna i bezpieczna hodowla ziemniaka w województwie lubelskim - 1 webinarium, 45 osób (doradcy 40 osób, rolnicy 5 osób)
14. Innowacje w lubelskim serowarstwie - 1 warsztaty, 2 dni, 14 osób (rolnicy 14 osób)
15. Innowacyjne technologie w chowie i hodowli trzody chlewnej - 1 webinarium, 79 osób (doradcy 42 osoby, rolnicy 25 osób, przedstawiciele organizacji 8 osób, przedstawiciele instytutu naukowego i uczelni 4 osoby)</t>
    </r>
  </si>
  <si>
    <t>Na koszty funkcjonowania biura SIR w 2020 roku składały się koszty wynagrodzenia zespołu ds. SIR (2 koordynatorów, broker, osoba ds.księgowości, osoba ds. komunikacji i grafiki komputerowej), koszty zakupu materiałów biurowych, wyposażenia, sprzętu wykorzystywanego do prowadzenia konferencji w formie wideo i webinariów, dostęp do platformy ClickMeeting , delegacje</t>
  </si>
  <si>
    <t>Jednostka wdrażająca: Lubuski Ośrodek Doradztwa Rolniczego w Kalsku</t>
  </si>
  <si>
    <r>
      <t xml:space="preserve">Komentarz: zgodnie z Planem Działania KSOW na lata 2014-2020 w zakresie SIR Plan Operacyjny na lata 2020-2021 LODR z siedzibą w Kalsku w 2020 r. zrealizował 13 operacji, w tym m.in.: 4 szkolenia (z których 3 połączone były z pokazami polowymi), 1 konferencję, 2 warsztaty oraz 2 spotkania informacyjne (Zespoły Tematyczne ds. innowacji, Spotkania LPW). Przedmiotowe operacje zrealizowane w 2020 r.:                                                                                                                                                                                                                                              </t>
    </r>
    <r>
      <rPr>
        <b/>
        <sz val="10"/>
        <color theme="1"/>
        <rFont val="Calibri"/>
        <family val="2"/>
        <charset val="238"/>
        <scheme val="minor"/>
      </rPr>
      <t>1.</t>
    </r>
    <r>
      <rPr>
        <sz val="10"/>
        <color theme="1"/>
        <rFont val="Calibri"/>
        <family val="2"/>
        <charset val="238"/>
        <scheme val="minor"/>
      </rPr>
      <t xml:space="preserve"> </t>
    </r>
    <r>
      <rPr>
        <b/>
        <sz val="10"/>
        <color theme="1"/>
        <rFont val="Calibri"/>
        <family val="2"/>
        <charset val="238"/>
        <scheme val="minor"/>
      </rPr>
      <t>SZKOLENIE+POKAZ</t>
    </r>
    <r>
      <rPr>
        <sz val="10"/>
        <color theme="1"/>
        <rFont val="Calibri"/>
        <family val="2"/>
        <charset val="238"/>
        <scheme val="minor"/>
      </rPr>
      <t xml:space="preserve"> (29.IX.2020 r.) - </t>
    </r>
    <r>
      <rPr>
        <i/>
        <sz val="10"/>
        <color theme="1"/>
        <rFont val="Calibri"/>
        <family val="2"/>
        <charset val="238"/>
        <scheme val="minor"/>
      </rPr>
      <t xml:space="preserve">Promocja hodowli zwierząt - alpaki nowatorską inicjatywą dla gospodarstw agroturystycznych w województwie lubuskim   </t>
    </r>
    <r>
      <rPr>
        <sz val="10"/>
        <color theme="1"/>
        <rFont val="Calibri"/>
        <family val="2"/>
        <charset val="238"/>
        <scheme val="minor"/>
      </rPr>
      <t xml:space="preserve">                                                                                                                                                                                                                      </t>
    </r>
    <r>
      <rPr>
        <b/>
        <sz val="10"/>
        <color theme="1"/>
        <rFont val="Calibri"/>
        <family val="2"/>
        <charset val="238"/>
        <scheme val="minor"/>
      </rPr>
      <t>2.</t>
    </r>
    <r>
      <rPr>
        <sz val="10"/>
        <color theme="1"/>
        <rFont val="Calibri"/>
        <family val="2"/>
        <charset val="238"/>
        <scheme val="minor"/>
      </rPr>
      <t xml:space="preserve"> </t>
    </r>
    <r>
      <rPr>
        <b/>
        <sz val="10"/>
        <color theme="1"/>
        <rFont val="Calibri"/>
        <family val="2"/>
        <charset val="238"/>
        <scheme val="minor"/>
      </rPr>
      <t xml:space="preserve">SPOTKANIA INFORMACYJNE </t>
    </r>
    <r>
      <rPr>
        <sz val="10"/>
        <color theme="1"/>
        <rFont val="Calibri"/>
        <family val="2"/>
        <charset val="238"/>
        <scheme val="minor"/>
      </rPr>
      <t xml:space="preserve">(I-IV kwartał 2020 r.) - </t>
    </r>
    <r>
      <rPr>
        <i/>
        <sz val="10"/>
        <color theme="1"/>
        <rFont val="Calibri"/>
        <family val="2"/>
        <charset val="238"/>
        <scheme val="minor"/>
      </rPr>
      <t xml:space="preserve">Spotkania Zespołów Tematycznych ds. innowacji     </t>
    </r>
    <r>
      <rPr>
        <sz val="10"/>
        <color theme="1"/>
        <rFont val="Calibri"/>
        <family val="2"/>
        <charset val="238"/>
        <scheme val="minor"/>
      </rPr>
      <t xml:space="preserve">                                                                                                                                                  </t>
    </r>
    <r>
      <rPr>
        <b/>
        <sz val="10"/>
        <color theme="1"/>
        <rFont val="Calibri"/>
        <family val="2"/>
        <charset val="238"/>
        <scheme val="minor"/>
      </rPr>
      <t>3.</t>
    </r>
    <r>
      <rPr>
        <sz val="10"/>
        <color theme="1"/>
        <rFont val="Calibri"/>
        <family val="2"/>
        <charset val="238"/>
        <scheme val="minor"/>
      </rPr>
      <t xml:space="preserve"> </t>
    </r>
    <r>
      <rPr>
        <b/>
        <sz val="10"/>
        <color theme="1"/>
        <rFont val="Calibri"/>
        <family val="2"/>
        <charset val="238"/>
        <scheme val="minor"/>
      </rPr>
      <t>WARSZTATY</t>
    </r>
    <r>
      <rPr>
        <sz val="10"/>
        <color theme="1"/>
        <rFont val="Calibri"/>
        <family val="2"/>
        <charset val="238"/>
        <scheme val="minor"/>
      </rPr>
      <t xml:space="preserve"> (22.XII.2020 r.) -</t>
    </r>
    <r>
      <rPr>
        <i/>
        <sz val="10"/>
        <color theme="1"/>
        <rFont val="Calibri"/>
        <family val="2"/>
        <charset val="238"/>
        <scheme val="minor"/>
      </rPr>
      <t xml:space="preserve"> Innowacje w uprawie i pielęgnacji winorośli w województwie lubuskim          </t>
    </r>
    <r>
      <rPr>
        <sz val="10"/>
        <color theme="1"/>
        <rFont val="Calibri"/>
        <family val="2"/>
        <charset val="238"/>
        <scheme val="minor"/>
      </rPr>
      <t xml:space="preserve">                                                                      </t>
    </r>
    <r>
      <rPr>
        <b/>
        <sz val="10"/>
        <color theme="1"/>
        <rFont val="Calibri"/>
        <family val="2"/>
        <charset val="238"/>
        <scheme val="minor"/>
      </rPr>
      <t>4. WARSZTATY POLOWE</t>
    </r>
    <r>
      <rPr>
        <sz val="10"/>
        <color theme="1"/>
        <rFont val="Calibri"/>
        <family val="2"/>
        <charset val="238"/>
        <scheme val="minor"/>
      </rPr>
      <t xml:space="preserve"> (25.VI.2020 r.) - </t>
    </r>
    <r>
      <rPr>
        <i/>
        <sz val="10"/>
        <color theme="1"/>
        <rFont val="Calibri"/>
        <family val="2"/>
        <charset val="238"/>
        <scheme val="minor"/>
      </rPr>
      <t xml:space="preserve">Innowacyjne metody produkcji roślinnej w ramach oranizowanych "Dni Pola" w Złotniku      </t>
    </r>
    <r>
      <rPr>
        <sz val="10"/>
        <color theme="1"/>
        <rFont val="Calibri"/>
        <family val="2"/>
        <charset val="238"/>
        <scheme val="minor"/>
      </rPr>
      <t xml:space="preserve">                                                                                                                                                </t>
    </r>
    <r>
      <rPr>
        <b/>
        <sz val="10"/>
        <color theme="1"/>
        <rFont val="Calibri"/>
        <family val="2"/>
        <charset val="238"/>
        <scheme val="minor"/>
      </rPr>
      <t>5.</t>
    </r>
    <r>
      <rPr>
        <sz val="10"/>
        <color theme="1"/>
        <rFont val="Calibri"/>
        <family val="2"/>
        <charset val="238"/>
        <scheme val="minor"/>
      </rPr>
      <t xml:space="preserve"> </t>
    </r>
    <r>
      <rPr>
        <b/>
        <sz val="10"/>
        <color theme="1"/>
        <rFont val="Calibri"/>
        <family val="2"/>
        <charset val="238"/>
        <scheme val="minor"/>
      </rPr>
      <t>SZKOLENIE+POKAZ POLOWY</t>
    </r>
    <r>
      <rPr>
        <sz val="10"/>
        <color theme="1"/>
        <rFont val="Calibri"/>
        <family val="2"/>
        <charset val="238"/>
        <scheme val="minor"/>
      </rPr>
      <t xml:space="preserve"> (25.VIII.2020 r. Złotnik) - </t>
    </r>
    <r>
      <rPr>
        <i/>
        <sz val="10"/>
        <color theme="1"/>
        <rFont val="Calibri"/>
        <family val="2"/>
        <charset val="238"/>
        <scheme val="minor"/>
      </rPr>
      <t xml:space="preserve">Nowoczesna i bezpieczna hodowla ziemniaka w województwie lubuskim  </t>
    </r>
    <r>
      <rPr>
        <sz val="10"/>
        <color theme="1"/>
        <rFont val="Calibri"/>
        <family val="2"/>
        <charset val="238"/>
        <scheme val="minor"/>
      </rPr>
      <t xml:space="preserve">                                                                                                                                                                                                                                               </t>
    </r>
    <r>
      <rPr>
        <b/>
        <sz val="10"/>
        <color theme="1"/>
        <rFont val="Calibri"/>
        <family val="2"/>
        <charset val="238"/>
        <scheme val="minor"/>
      </rPr>
      <t xml:space="preserve">6. SZKOLENIE+POKAZ POLOWY </t>
    </r>
    <r>
      <rPr>
        <sz val="10"/>
        <color theme="1"/>
        <rFont val="Calibri"/>
        <family val="2"/>
        <charset val="238"/>
        <scheme val="minor"/>
      </rPr>
      <t xml:space="preserve">(26.VIII.2020 r. Ośno Lubuskie) - </t>
    </r>
    <r>
      <rPr>
        <i/>
        <sz val="10"/>
        <color theme="1"/>
        <rFont val="Calibri"/>
        <family val="2"/>
        <charset val="238"/>
        <scheme val="minor"/>
      </rPr>
      <t xml:space="preserve">Nowoczesna i bezpieczna hodowla ziemniaka w województwie lubuskim </t>
    </r>
    <r>
      <rPr>
        <sz val="10"/>
        <color theme="1"/>
        <rFont val="Calibri"/>
        <family val="2"/>
        <charset val="238"/>
        <scheme val="minor"/>
      </rPr>
      <t xml:space="preserve">    </t>
    </r>
    <r>
      <rPr>
        <b/>
        <sz val="10"/>
        <color theme="1"/>
        <rFont val="Calibri"/>
        <family val="2"/>
        <charset val="238"/>
        <scheme val="minor"/>
      </rPr>
      <t xml:space="preserve">                                                                                                                                                                                                                                                                                                                                     7. SPOTKANIA </t>
    </r>
    <r>
      <rPr>
        <sz val="10"/>
        <color theme="1"/>
        <rFont val="Calibri"/>
        <family val="2"/>
        <charset val="238"/>
        <scheme val="minor"/>
      </rPr>
      <t xml:space="preserve">(III-IV kwartał 2020 r.) - </t>
    </r>
    <r>
      <rPr>
        <i/>
        <sz val="10"/>
        <color theme="1"/>
        <rFont val="Calibri"/>
        <family val="2"/>
        <charset val="238"/>
        <scheme val="minor"/>
      </rPr>
      <t xml:space="preserve">Lokalne Partnerstwo ds. Wody                               </t>
    </r>
    <r>
      <rPr>
        <sz val="10"/>
        <color theme="1"/>
        <rFont val="Calibri"/>
        <family val="2"/>
        <charset val="238"/>
        <scheme val="minor"/>
      </rPr>
      <t xml:space="preserve">                                                                                                           </t>
    </r>
    <r>
      <rPr>
        <b/>
        <sz val="10"/>
        <color theme="1"/>
        <rFont val="Calibri"/>
        <family val="2"/>
        <charset val="238"/>
        <scheme val="minor"/>
      </rPr>
      <t>8.</t>
    </r>
    <r>
      <rPr>
        <sz val="10"/>
        <color theme="1"/>
        <rFont val="Calibri"/>
        <family val="2"/>
        <charset val="238"/>
        <scheme val="minor"/>
      </rPr>
      <t xml:space="preserve"> </t>
    </r>
    <r>
      <rPr>
        <b/>
        <sz val="10"/>
        <color theme="1"/>
        <rFont val="Calibri"/>
        <family val="2"/>
        <charset val="238"/>
        <scheme val="minor"/>
      </rPr>
      <t>SZKOLENIE</t>
    </r>
    <r>
      <rPr>
        <sz val="10"/>
        <color theme="1"/>
        <rFont val="Calibri"/>
        <family val="2"/>
        <charset val="238"/>
        <scheme val="minor"/>
      </rPr>
      <t xml:space="preserve"> (XII.2020 r.) - </t>
    </r>
    <r>
      <rPr>
        <i/>
        <sz val="10"/>
        <color theme="1"/>
        <rFont val="Calibri"/>
        <family val="2"/>
        <charset val="238"/>
        <scheme val="minor"/>
      </rPr>
      <t xml:space="preserve">Krótkie Łańcuchy Dostaw - alternatywą dla gospodarstw w województwie lubuskim                                                                                                                                                                                                                                                      </t>
    </r>
    <r>
      <rPr>
        <b/>
        <sz val="10"/>
        <color theme="1"/>
        <rFont val="Calibri"/>
        <family val="2"/>
        <charset val="238"/>
        <scheme val="minor"/>
      </rPr>
      <t>9.</t>
    </r>
    <r>
      <rPr>
        <b/>
        <i/>
        <sz val="10"/>
        <color theme="1"/>
        <rFont val="Calibri"/>
        <family val="2"/>
        <charset val="238"/>
        <scheme val="minor"/>
      </rPr>
      <t xml:space="preserve"> </t>
    </r>
    <r>
      <rPr>
        <b/>
        <sz val="10"/>
        <color theme="1"/>
        <rFont val="Calibri"/>
        <family val="2"/>
        <charset val="238"/>
        <scheme val="minor"/>
      </rPr>
      <t>KONFERENCJA</t>
    </r>
    <r>
      <rPr>
        <sz val="10"/>
        <color theme="1"/>
        <rFont val="Calibri"/>
        <family val="2"/>
        <charset val="238"/>
        <scheme val="minor"/>
      </rPr>
      <t xml:space="preserve"> (29.IX.2020 r.) - </t>
    </r>
    <r>
      <rPr>
        <i/>
        <sz val="10"/>
        <color theme="1"/>
        <rFont val="Calibri"/>
        <family val="2"/>
        <charset val="238"/>
        <scheme val="minor"/>
      </rPr>
      <t xml:space="preserve">Rolnictwo ekologiczne - szansą rozwoju gospodarstwa rolnego                                                                                                                                                                                                                                               </t>
    </r>
  </si>
  <si>
    <r>
      <t>Komentarz: przedstawiona liczba równa się ilości osób biorących udział w operacjach własnych zorganizowanych przez LODR w Kalsku</t>
    </r>
    <r>
      <rPr>
        <b/>
        <sz val="10"/>
        <color theme="1"/>
        <rFont val="Calibri"/>
        <family val="2"/>
        <charset val="238"/>
        <scheme val="minor"/>
      </rPr>
      <t xml:space="preserve"> - 491 uczestników</t>
    </r>
    <r>
      <rPr>
        <sz val="10"/>
        <color theme="1"/>
        <rFont val="Calibri"/>
        <family val="2"/>
        <charset val="238"/>
        <scheme val="minor"/>
      </rPr>
      <t xml:space="preserve">. Przy tym, wskazana wartość uwzględnia uczestników, którzy złożyli formularze rejestracyjne </t>
    </r>
    <r>
      <rPr>
        <b/>
        <sz val="10"/>
        <color theme="1"/>
        <rFont val="Calibri"/>
        <family val="2"/>
        <charset val="238"/>
        <scheme val="minor"/>
      </rPr>
      <t>(486)</t>
    </r>
    <r>
      <rPr>
        <sz val="10"/>
        <color theme="1"/>
        <rFont val="Calibri"/>
        <family val="2"/>
        <charset val="238"/>
        <scheme val="minor"/>
      </rPr>
      <t xml:space="preserve"> oraz </t>
    </r>
    <r>
      <rPr>
        <b/>
        <sz val="10"/>
        <color theme="1"/>
        <rFont val="Calibri"/>
        <family val="2"/>
        <charset val="238"/>
        <scheme val="minor"/>
      </rPr>
      <t>wolnych słuchaczy (5)</t>
    </r>
    <r>
      <rPr>
        <sz val="10"/>
        <color theme="1"/>
        <rFont val="Calibri"/>
        <family val="2"/>
        <charset val="238"/>
        <scheme val="minor"/>
      </rPr>
      <t xml:space="preserve">, którzy brali udział w realizowanych wydarzeniach potwierdzając swoją obecność podpisem. Zrealizowane przez LODR operacje w 2020 r. wraz z podaną ilością uczestników operacji:                                                                                                                                                                                                                                                   </t>
    </r>
    <r>
      <rPr>
        <b/>
        <sz val="10"/>
        <color theme="1"/>
        <rFont val="Calibri"/>
        <family val="2"/>
        <charset val="238"/>
        <scheme val="minor"/>
      </rPr>
      <t>1. SZKOLENIE+POKAZ</t>
    </r>
    <r>
      <rPr>
        <sz val="10"/>
        <color theme="1"/>
        <rFont val="Calibri"/>
        <family val="2"/>
        <charset val="238"/>
        <scheme val="minor"/>
      </rPr>
      <t xml:space="preserve"> (29.IX.2020 r.) - </t>
    </r>
    <r>
      <rPr>
        <b/>
        <sz val="10"/>
        <color theme="1"/>
        <rFont val="Calibri"/>
        <family val="2"/>
        <charset val="238"/>
        <scheme val="minor"/>
      </rPr>
      <t>39 uczestników</t>
    </r>
    <r>
      <rPr>
        <sz val="10"/>
        <color theme="1"/>
        <rFont val="Calibri"/>
        <family val="2"/>
        <charset val="238"/>
        <scheme val="minor"/>
      </rPr>
      <t xml:space="preserve"> - </t>
    </r>
    <r>
      <rPr>
        <i/>
        <sz val="10"/>
        <color theme="1"/>
        <rFont val="Calibri"/>
        <family val="2"/>
        <charset val="238"/>
        <scheme val="minor"/>
      </rPr>
      <t xml:space="preserve">Promocja hodowli zwierząt - alpaki nowatorską inicjatywą dla gospodarstw agroturystycznych w województwie lubuskim                                                      </t>
    </r>
    <r>
      <rPr>
        <sz val="10"/>
        <color theme="1"/>
        <rFont val="Calibri"/>
        <family val="2"/>
        <charset val="238"/>
        <scheme val="minor"/>
      </rPr>
      <t xml:space="preserve">                                                                                                                                                              </t>
    </r>
    <r>
      <rPr>
        <b/>
        <sz val="10"/>
        <color theme="1"/>
        <rFont val="Calibri"/>
        <family val="2"/>
        <charset val="238"/>
        <scheme val="minor"/>
      </rPr>
      <t>2. SPOTKANIA INFORMACYJNE</t>
    </r>
    <r>
      <rPr>
        <sz val="10"/>
        <color theme="1"/>
        <rFont val="Calibri"/>
        <family val="2"/>
        <charset val="238"/>
        <scheme val="minor"/>
      </rPr>
      <t xml:space="preserve"> (I-IV kwartał 2020 r.) - </t>
    </r>
    <r>
      <rPr>
        <b/>
        <sz val="10"/>
        <color theme="1"/>
        <rFont val="Calibri"/>
        <family val="2"/>
        <charset val="238"/>
        <scheme val="minor"/>
      </rPr>
      <t>100 uczestników + 5 wolnych słuchaczy</t>
    </r>
    <r>
      <rPr>
        <sz val="10"/>
        <color theme="1"/>
        <rFont val="Calibri"/>
        <family val="2"/>
        <charset val="238"/>
        <scheme val="minor"/>
      </rPr>
      <t xml:space="preserve"> - </t>
    </r>
    <r>
      <rPr>
        <i/>
        <sz val="10"/>
        <color theme="1"/>
        <rFont val="Calibri"/>
        <family val="2"/>
        <charset val="238"/>
        <scheme val="minor"/>
      </rPr>
      <t>Spotkania Zespołów Tematycznych ds. innowacji</t>
    </r>
    <r>
      <rPr>
        <sz val="10"/>
        <color theme="1"/>
        <rFont val="Calibri"/>
        <family val="2"/>
        <charset val="238"/>
        <scheme val="minor"/>
      </rPr>
      <t xml:space="preserve">                                                                                                                                                       </t>
    </r>
    <r>
      <rPr>
        <b/>
        <sz val="10"/>
        <color theme="1"/>
        <rFont val="Calibri"/>
        <family val="2"/>
        <charset val="238"/>
        <scheme val="minor"/>
      </rPr>
      <t>3. WARSZTATY</t>
    </r>
    <r>
      <rPr>
        <sz val="10"/>
        <color theme="1"/>
        <rFont val="Calibri"/>
        <family val="2"/>
        <charset val="238"/>
        <scheme val="minor"/>
      </rPr>
      <t xml:space="preserve"> (22.XII.2020 r.) - </t>
    </r>
    <r>
      <rPr>
        <b/>
        <sz val="10"/>
        <color theme="1"/>
        <rFont val="Calibri"/>
        <family val="2"/>
        <charset val="238"/>
        <scheme val="minor"/>
      </rPr>
      <t>25 uczestników</t>
    </r>
    <r>
      <rPr>
        <sz val="10"/>
        <color theme="1"/>
        <rFont val="Calibri"/>
        <family val="2"/>
        <charset val="238"/>
        <scheme val="minor"/>
      </rPr>
      <t xml:space="preserve"> - </t>
    </r>
    <r>
      <rPr>
        <i/>
        <sz val="10"/>
        <color theme="1"/>
        <rFont val="Calibri"/>
        <family val="2"/>
        <charset val="238"/>
        <scheme val="minor"/>
      </rPr>
      <t>Innowacje w uprawie i pielęgnacji winorośli w województwie lubuskim</t>
    </r>
    <r>
      <rPr>
        <sz val="10"/>
        <color theme="1"/>
        <rFont val="Calibri"/>
        <family val="2"/>
        <charset val="238"/>
        <scheme val="minor"/>
      </rPr>
      <t xml:space="preserve">                                                       </t>
    </r>
    <r>
      <rPr>
        <b/>
        <sz val="10"/>
        <color theme="1"/>
        <rFont val="Calibri"/>
        <family val="2"/>
        <charset val="238"/>
        <scheme val="minor"/>
      </rPr>
      <t>4. WARSZTATY</t>
    </r>
    <r>
      <rPr>
        <sz val="10"/>
        <color theme="1"/>
        <rFont val="Calibri"/>
        <family val="2"/>
        <charset val="238"/>
        <scheme val="minor"/>
      </rPr>
      <t xml:space="preserve"> (25.VI.2020 r.) - </t>
    </r>
    <r>
      <rPr>
        <b/>
        <sz val="10"/>
        <color theme="1"/>
        <rFont val="Calibri"/>
        <family val="2"/>
        <charset val="238"/>
        <scheme val="minor"/>
      </rPr>
      <t>94 uczestników</t>
    </r>
    <r>
      <rPr>
        <sz val="10"/>
        <color theme="1"/>
        <rFont val="Calibri"/>
        <family val="2"/>
        <charset val="238"/>
        <scheme val="minor"/>
      </rPr>
      <t xml:space="preserve"> - </t>
    </r>
    <r>
      <rPr>
        <i/>
        <sz val="10"/>
        <color theme="1"/>
        <rFont val="Calibri"/>
        <family val="2"/>
        <charset val="238"/>
        <scheme val="minor"/>
      </rPr>
      <t>Innowacyjne metody produkcji roślinnej w ramach oranizowanych "Dni Pola" w Złotniku</t>
    </r>
    <r>
      <rPr>
        <sz val="10"/>
        <color theme="1"/>
        <rFont val="Calibri"/>
        <family val="2"/>
        <charset val="238"/>
        <scheme val="minor"/>
      </rPr>
      <t xml:space="preserve">                                                                                                                                                     </t>
    </r>
    <r>
      <rPr>
        <b/>
        <sz val="10"/>
        <color theme="1"/>
        <rFont val="Calibri"/>
        <family val="2"/>
        <charset val="238"/>
        <scheme val="minor"/>
      </rPr>
      <t>5. SZKOLENIE+POKAZ POLOWY</t>
    </r>
    <r>
      <rPr>
        <sz val="10"/>
        <color theme="1"/>
        <rFont val="Calibri"/>
        <family val="2"/>
        <charset val="238"/>
        <scheme val="minor"/>
      </rPr>
      <t xml:space="preserve"> (25.VIII.2020 r.) - Złotnik - </t>
    </r>
    <r>
      <rPr>
        <b/>
        <sz val="10"/>
        <color theme="1"/>
        <rFont val="Calibri"/>
        <family val="2"/>
        <charset val="238"/>
        <scheme val="minor"/>
      </rPr>
      <t>50 uczestników</t>
    </r>
    <r>
      <rPr>
        <sz val="10"/>
        <color theme="1"/>
        <rFont val="Calibri"/>
        <family val="2"/>
        <charset val="238"/>
        <scheme val="minor"/>
      </rPr>
      <t xml:space="preserve"> - </t>
    </r>
    <r>
      <rPr>
        <i/>
        <sz val="10"/>
        <color theme="1"/>
        <rFont val="Calibri"/>
        <family val="2"/>
        <charset val="238"/>
        <scheme val="minor"/>
      </rPr>
      <t>Nowoczesna i bezpieczna hodowla ziemniaka w województwie lubuskim</t>
    </r>
    <r>
      <rPr>
        <sz val="10"/>
        <color theme="1"/>
        <rFont val="Calibri"/>
        <family val="2"/>
        <charset val="238"/>
        <scheme val="minor"/>
      </rPr>
      <t xml:space="preserve">                                                                                                                                                              </t>
    </r>
    <r>
      <rPr>
        <b/>
        <sz val="10"/>
        <color theme="1"/>
        <rFont val="Calibri"/>
        <family val="2"/>
        <charset val="238"/>
        <scheme val="minor"/>
      </rPr>
      <t>6. SZKOLENIE+POKAZ POLOWY</t>
    </r>
    <r>
      <rPr>
        <sz val="10"/>
        <color theme="1"/>
        <rFont val="Calibri"/>
        <family val="2"/>
        <charset val="238"/>
        <scheme val="minor"/>
      </rPr>
      <t xml:space="preserve"> (26.VIII.2020 r.) - Ośno Lubuskie - </t>
    </r>
    <r>
      <rPr>
        <b/>
        <sz val="10"/>
        <color theme="1"/>
        <rFont val="Calibri"/>
        <family val="2"/>
        <charset val="238"/>
        <scheme val="minor"/>
      </rPr>
      <t>50 uczestników</t>
    </r>
    <r>
      <rPr>
        <sz val="10"/>
        <color theme="1"/>
        <rFont val="Calibri"/>
        <family val="2"/>
        <charset val="238"/>
        <scheme val="minor"/>
      </rPr>
      <t xml:space="preserve"> - </t>
    </r>
    <r>
      <rPr>
        <i/>
        <sz val="10"/>
        <color theme="1"/>
        <rFont val="Calibri"/>
        <family val="2"/>
        <charset val="238"/>
        <scheme val="minor"/>
      </rPr>
      <t xml:space="preserve">Nowoczesna i bezpieczna hodowla ziemniaka w województwie lubuskim  </t>
    </r>
    <r>
      <rPr>
        <sz val="10"/>
        <color theme="1"/>
        <rFont val="Calibri"/>
        <family val="2"/>
        <charset val="238"/>
        <scheme val="minor"/>
      </rPr>
      <t xml:space="preserve">                                                                                                                                                                                                                                                 </t>
    </r>
    <r>
      <rPr>
        <b/>
        <sz val="10"/>
        <color theme="1"/>
        <rFont val="Calibri"/>
        <family val="2"/>
        <charset val="238"/>
        <scheme val="minor"/>
      </rPr>
      <t>7. SPOTKANIA</t>
    </r>
    <r>
      <rPr>
        <sz val="10"/>
        <color theme="1"/>
        <rFont val="Calibri"/>
        <family val="2"/>
        <charset val="238"/>
        <scheme val="minor"/>
      </rPr>
      <t xml:space="preserve"> (III-IV kwartał 2020 r.) - </t>
    </r>
    <r>
      <rPr>
        <b/>
        <sz val="10"/>
        <color theme="1"/>
        <rFont val="Calibri"/>
        <family val="2"/>
        <charset val="238"/>
        <scheme val="minor"/>
      </rPr>
      <t>50 uczestników</t>
    </r>
    <r>
      <rPr>
        <sz val="10"/>
        <color theme="1"/>
        <rFont val="Calibri"/>
        <family val="2"/>
        <charset val="238"/>
        <scheme val="minor"/>
      </rPr>
      <t xml:space="preserve"> - </t>
    </r>
    <r>
      <rPr>
        <i/>
        <sz val="10"/>
        <color theme="1"/>
        <rFont val="Calibri"/>
        <family val="2"/>
        <charset val="238"/>
        <scheme val="minor"/>
      </rPr>
      <t>Lokalne Partnerstwo ds. Wody</t>
    </r>
    <r>
      <rPr>
        <sz val="10"/>
        <color theme="1"/>
        <rFont val="Calibri"/>
        <family val="2"/>
        <charset val="238"/>
        <scheme val="minor"/>
      </rPr>
      <t xml:space="preserve">                                                                                                             </t>
    </r>
    <r>
      <rPr>
        <b/>
        <sz val="10"/>
        <color theme="1"/>
        <rFont val="Calibri"/>
        <family val="2"/>
        <charset val="238"/>
        <scheme val="minor"/>
      </rPr>
      <t>8. SZKOLENIE</t>
    </r>
    <r>
      <rPr>
        <sz val="10"/>
        <color theme="1"/>
        <rFont val="Calibri"/>
        <family val="2"/>
        <charset val="238"/>
        <scheme val="minor"/>
      </rPr>
      <t xml:space="preserve"> (XII.2020 r.) - </t>
    </r>
    <r>
      <rPr>
        <b/>
        <sz val="10"/>
        <color theme="1"/>
        <rFont val="Calibri"/>
        <family val="2"/>
        <charset val="238"/>
        <scheme val="minor"/>
      </rPr>
      <t>40 uczestników</t>
    </r>
    <r>
      <rPr>
        <sz val="10"/>
        <color theme="1"/>
        <rFont val="Calibri"/>
        <family val="2"/>
        <charset val="238"/>
        <scheme val="minor"/>
      </rPr>
      <t xml:space="preserve"> - </t>
    </r>
    <r>
      <rPr>
        <i/>
        <sz val="10"/>
        <color theme="1"/>
        <rFont val="Calibri"/>
        <family val="2"/>
        <charset val="238"/>
        <scheme val="minor"/>
      </rPr>
      <t xml:space="preserve">Krótkie Łańcuchy Dostaw - alternatywą dla gospodarstw w województwie lubuskim </t>
    </r>
    <r>
      <rPr>
        <sz val="10"/>
        <color theme="1"/>
        <rFont val="Calibri"/>
        <family val="2"/>
        <charset val="238"/>
        <scheme val="minor"/>
      </rPr>
      <t xml:space="preserve">                                                                                                                                                                                                                                                     </t>
    </r>
    <r>
      <rPr>
        <b/>
        <sz val="10"/>
        <color theme="1"/>
        <rFont val="Calibri"/>
        <family val="2"/>
        <charset val="238"/>
        <scheme val="minor"/>
      </rPr>
      <t>9. KONFERENCJA</t>
    </r>
    <r>
      <rPr>
        <sz val="10"/>
        <color theme="1"/>
        <rFont val="Calibri"/>
        <family val="2"/>
        <charset val="238"/>
        <scheme val="minor"/>
      </rPr>
      <t xml:space="preserve"> (29.IX.2020 r.) - </t>
    </r>
    <r>
      <rPr>
        <b/>
        <sz val="10"/>
        <color theme="1"/>
        <rFont val="Calibri"/>
        <family val="2"/>
        <charset val="238"/>
        <scheme val="minor"/>
      </rPr>
      <t>38 uczestników</t>
    </r>
    <r>
      <rPr>
        <sz val="10"/>
        <color theme="1"/>
        <rFont val="Calibri"/>
        <family val="2"/>
        <charset val="238"/>
        <scheme val="minor"/>
      </rPr>
      <t xml:space="preserve"> - </t>
    </r>
    <r>
      <rPr>
        <i/>
        <sz val="10"/>
        <color theme="1"/>
        <rFont val="Calibri"/>
        <family val="2"/>
        <charset val="238"/>
        <scheme val="minor"/>
      </rPr>
      <t xml:space="preserve">Rolnictwo ekologiczne - szansą rozwoju gospodarstwa rolnego  </t>
    </r>
    <r>
      <rPr>
        <sz val="10"/>
        <color theme="1"/>
        <rFont val="Calibri"/>
        <family val="2"/>
        <charset val="238"/>
        <scheme val="minor"/>
      </rPr>
      <t xml:space="preserve">                 </t>
    </r>
  </si>
  <si>
    <r>
      <t xml:space="preserve"> Komentarz: zgodnie z Planem Działania KSOW na lata 2014-2020 w zakresie SIR Plan Operacyjny na lata 2020-2021 zostało opracowanych </t>
    </r>
    <r>
      <rPr>
        <b/>
        <sz val="10"/>
        <rFont val="Calibri"/>
        <family val="2"/>
        <charset val="238"/>
        <scheme val="minor"/>
      </rPr>
      <t>6 publikacji</t>
    </r>
    <r>
      <rPr>
        <sz val="10"/>
        <rFont val="Calibri"/>
        <family val="2"/>
        <charset val="238"/>
        <scheme val="minor"/>
      </rPr>
      <t xml:space="preserve">  w formie broszur w ramach 6 operacji:                                                                                                                                                                                                </t>
    </r>
    <r>
      <rPr>
        <b/>
        <sz val="10"/>
        <rFont val="Calibri"/>
        <family val="2"/>
        <charset val="238"/>
        <scheme val="minor"/>
      </rPr>
      <t>1.</t>
    </r>
    <r>
      <rPr>
        <sz val="10"/>
        <rFont val="Calibri"/>
        <family val="2"/>
        <charset val="238"/>
        <scheme val="minor"/>
      </rPr>
      <t xml:space="preserve"> </t>
    </r>
    <r>
      <rPr>
        <b/>
        <sz val="10"/>
        <rFont val="Calibri"/>
        <family val="2"/>
        <charset val="238"/>
        <scheme val="minor"/>
      </rPr>
      <t>"Alpaki - Krótki przewodnik, mały poradnik"</t>
    </r>
    <r>
      <rPr>
        <sz val="10"/>
        <rFont val="Calibri"/>
        <family val="2"/>
        <charset val="238"/>
        <scheme val="minor"/>
      </rPr>
      <t xml:space="preserve"> w ramach operacji pn.: </t>
    </r>
    <r>
      <rPr>
        <i/>
        <sz val="10"/>
        <rFont val="Calibri"/>
        <family val="2"/>
        <charset val="238"/>
        <scheme val="minor"/>
      </rPr>
      <t>Promocja hodowli zwierząt - alpaki nowatorską inicjatywą dla gospodarstw agroturystycznych w województwie lubuskim</t>
    </r>
    <r>
      <rPr>
        <b/>
        <i/>
        <sz val="10"/>
        <rFont val="Calibri"/>
        <family val="2"/>
        <charset val="238"/>
        <scheme val="minor"/>
      </rPr>
      <t xml:space="preserve"> -</t>
    </r>
    <r>
      <rPr>
        <i/>
        <sz val="10"/>
        <rFont val="Calibri"/>
        <family val="2"/>
        <charset val="238"/>
        <scheme val="minor"/>
      </rPr>
      <t xml:space="preserve"> </t>
    </r>
    <r>
      <rPr>
        <b/>
        <sz val="10"/>
        <rFont val="Calibri"/>
        <family val="2"/>
        <charset val="238"/>
        <scheme val="minor"/>
      </rPr>
      <t>nakład 200 szt.                                                                                                                                                      2.</t>
    </r>
    <r>
      <rPr>
        <sz val="10"/>
        <rFont val="Calibri"/>
        <family val="2"/>
        <charset val="238"/>
        <scheme val="minor"/>
      </rPr>
      <t xml:space="preserve"> </t>
    </r>
    <r>
      <rPr>
        <b/>
        <sz val="10"/>
        <rFont val="Calibri"/>
        <family val="2"/>
        <charset val="238"/>
        <scheme val="minor"/>
      </rPr>
      <t>"Bydło mięsne - Hodowla w województwie lubuskim"</t>
    </r>
    <r>
      <rPr>
        <sz val="10"/>
        <rFont val="Calibri"/>
        <family val="2"/>
        <charset val="238"/>
        <scheme val="minor"/>
      </rPr>
      <t xml:space="preserve"> w ramach operacji pn.: </t>
    </r>
    <r>
      <rPr>
        <i/>
        <sz val="10"/>
        <rFont val="Calibri"/>
        <family val="2"/>
        <charset val="238"/>
        <scheme val="minor"/>
      </rPr>
      <t xml:space="preserve">Innowacje w chowie i hodowli bydła mięsnego na terenie województwa lubuskiego </t>
    </r>
    <r>
      <rPr>
        <b/>
        <sz val="10"/>
        <rFont val="Calibri"/>
        <family val="2"/>
        <charset val="238"/>
        <scheme val="minor"/>
      </rPr>
      <t xml:space="preserve">- nakład 500 szt.                                                                                                                                                                                                                  3. "Uprawa i pielęgnacja winorośli w województwie lubuskim" </t>
    </r>
    <r>
      <rPr>
        <sz val="10"/>
        <rFont val="Calibri"/>
        <family val="2"/>
        <charset val="238"/>
        <scheme val="minor"/>
      </rPr>
      <t>w ramach operacji pn.:</t>
    </r>
    <r>
      <rPr>
        <i/>
        <sz val="10"/>
        <rFont val="Calibri"/>
        <family val="2"/>
        <charset val="238"/>
        <scheme val="minor"/>
      </rPr>
      <t xml:space="preserve"> Innowacje w uprawie i pielęgnacji winorośli w województwie lubuskim </t>
    </r>
    <r>
      <rPr>
        <b/>
        <i/>
        <sz val="10"/>
        <rFont val="Calibri"/>
        <family val="2"/>
        <charset val="238"/>
        <scheme val="minor"/>
      </rPr>
      <t>-</t>
    </r>
    <r>
      <rPr>
        <i/>
        <sz val="10"/>
        <rFont val="Calibri"/>
        <family val="2"/>
        <charset val="238"/>
        <scheme val="minor"/>
      </rPr>
      <t xml:space="preserve"> </t>
    </r>
    <r>
      <rPr>
        <b/>
        <sz val="10"/>
        <rFont val="Calibri"/>
        <family val="2"/>
        <charset val="238"/>
        <scheme val="minor"/>
      </rPr>
      <t>nakład 500 szt.</t>
    </r>
    <r>
      <rPr>
        <sz val="10"/>
        <rFont val="Calibri"/>
        <family val="2"/>
        <charset val="238"/>
        <scheme val="minor"/>
      </rPr>
      <t xml:space="preserve">                                                                                                                                                                                                                     </t>
    </r>
    <r>
      <rPr>
        <b/>
        <sz val="10"/>
        <rFont val="Calibri"/>
        <family val="2"/>
        <charset val="238"/>
        <scheme val="minor"/>
      </rPr>
      <t>4. "Pszczelarstwo małe kompendium wiedzy" w</t>
    </r>
    <r>
      <rPr>
        <sz val="10"/>
        <rFont val="Calibri"/>
        <family val="2"/>
        <charset val="238"/>
        <scheme val="minor"/>
      </rPr>
      <t xml:space="preserve"> ramach operacji pn.</t>
    </r>
    <r>
      <rPr>
        <b/>
        <sz val="10"/>
        <rFont val="Calibri"/>
        <family val="2"/>
        <charset val="238"/>
        <scheme val="minor"/>
      </rPr>
      <t>:</t>
    </r>
    <r>
      <rPr>
        <sz val="10"/>
        <rFont val="Calibri"/>
        <family val="2"/>
        <charset val="238"/>
        <scheme val="minor"/>
      </rPr>
      <t xml:space="preserve"> </t>
    </r>
    <r>
      <rPr>
        <i/>
        <sz val="10"/>
        <rFont val="Calibri"/>
        <family val="2"/>
        <charset val="238"/>
        <scheme val="minor"/>
      </rPr>
      <t>Innowacyjne rozwiązania wspierające rozwój gospodarki pasiecznej na przykładzie województwa lubuskiego</t>
    </r>
    <r>
      <rPr>
        <sz val="10"/>
        <rFont val="Calibri"/>
        <family val="2"/>
        <charset val="238"/>
        <scheme val="minor"/>
      </rPr>
      <t xml:space="preserve"> </t>
    </r>
    <r>
      <rPr>
        <b/>
        <sz val="10"/>
        <rFont val="Calibri"/>
        <family val="2"/>
        <charset val="238"/>
        <scheme val="minor"/>
      </rPr>
      <t>- nakład 200 szt.                                                                                                                                                                    5. "Krótkie Łańcuchy Dostaw Żywności. Korzyści dla konsumentów i producentów żywności"</t>
    </r>
    <r>
      <rPr>
        <sz val="10"/>
        <rFont val="Calibri"/>
        <family val="2"/>
        <charset val="238"/>
        <scheme val="minor"/>
      </rPr>
      <t xml:space="preserve"> w ramach operacji pn.:</t>
    </r>
    <r>
      <rPr>
        <b/>
        <sz val="10"/>
        <rFont val="Calibri"/>
        <family val="2"/>
        <charset val="238"/>
        <scheme val="minor"/>
      </rPr>
      <t xml:space="preserve"> </t>
    </r>
    <r>
      <rPr>
        <i/>
        <sz val="10"/>
        <rFont val="Calibri"/>
        <family val="2"/>
        <charset val="238"/>
        <scheme val="minor"/>
      </rPr>
      <t>Krótkie Łańcuchy Dostaw - altarnatywą dla gospodarstw w województwie lubuskim</t>
    </r>
    <r>
      <rPr>
        <b/>
        <sz val="10"/>
        <rFont val="Calibri"/>
        <family val="2"/>
        <charset val="238"/>
        <scheme val="minor"/>
      </rPr>
      <t xml:space="preserve"> - nakład 100 szt.                                                                                                                                  6. "Rolnictwo ekologiczne - Innowacją dla przyszłych pokoleń" </t>
    </r>
    <r>
      <rPr>
        <sz val="10"/>
        <rFont val="Calibri"/>
        <family val="2"/>
        <charset val="238"/>
        <scheme val="minor"/>
      </rPr>
      <t>w ramach operacji pn.:</t>
    </r>
    <r>
      <rPr>
        <b/>
        <sz val="10"/>
        <rFont val="Calibri"/>
        <family val="2"/>
        <charset val="238"/>
        <scheme val="minor"/>
      </rPr>
      <t xml:space="preserve"> </t>
    </r>
    <r>
      <rPr>
        <i/>
        <sz val="10"/>
        <rFont val="Calibri"/>
        <family val="2"/>
        <charset val="238"/>
        <scheme val="minor"/>
      </rPr>
      <t>Rolnictwo ekologiczne - szansą rozwoju gospodarstwa rolnego</t>
    </r>
    <r>
      <rPr>
        <b/>
        <sz val="10"/>
        <rFont val="Calibri"/>
        <family val="2"/>
        <charset val="238"/>
        <scheme val="minor"/>
      </rPr>
      <t xml:space="preserve"> - nakład 200 szt.</t>
    </r>
  </si>
  <si>
    <r>
      <t>Komentarz:</t>
    </r>
    <r>
      <rPr>
        <b/>
        <sz val="10"/>
        <color theme="1"/>
        <rFont val="Calibri"/>
        <family val="2"/>
        <charset val="238"/>
        <scheme val="minor"/>
      </rPr>
      <t xml:space="preserve"> 1. SZKOLENIE+POKAZ</t>
    </r>
    <r>
      <rPr>
        <sz val="10"/>
        <color theme="1"/>
        <rFont val="Calibri"/>
        <family val="2"/>
        <scheme val="minor"/>
      </rPr>
      <t xml:space="preserve"> 29.IX.2020 r. - </t>
    </r>
    <r>
      <rPr>
        <i/>
        <sz val="10"/>
        <color theme="1"/>
        <rFont val="Calibri"/>
        <family val="2"/>
        <charset val="238"/>
        <scheme val="minor"/>
      </rPr>
      <t xml:space="preserve">Promocja hodowli zwierząt - alpaki nowatorską inicjatywą dla gospodarstw agroturystycznych w województwie lubuskim                                          </t>
    </r>
    <r>
      <rPr>
        <sz val="10"/>
        <color theme="1"/>
        <rFont val="Calibri"/>
        <family val="2"/>
        <scheme val="minor"/>
      </rPr>
      <t xml:space="preserve">                                                                                                                                                                                                                                                                                                                                 </t>
    </r>
    <r>
      <rPr>
        <b/>
        <sz val="10"/>
        <color theme="1"/>
        <rFont val="Calibri"/>
        <family val="2"/>
        <charset val="238"/>
        <scheme val="minor"/>
      </rPr>
      <t>2. WARSZTATY</t>
    </r>
    <r>
      <rPr>
        <sz val="10"/>
        <color theme="1"/>
        <rFont val="Calibri"/>
        <family val="2"/>
        <scheme val="minor"/>
      </rPr>
      <t xml:space="preserve"> (22.XII.2020 r.) - </t>
    </r>
    <r>
      <rPr>
        <i/>
        <sz val="10"/>
        <color theme="1"/>
        <rFont val="Calibri"/>
        <family val="2"/>
        <charset val="238"/>
        <scheme val="minor"/>
      </rPr>
      <t xml:space="preserve">Innowacje w uprawie i pielęgnacji winorośli w województwie lubuskim            </t>
    </r>
    <r>
      <rPr>
        <sz val="10"/>
        <color theme="1"/>
        <rFont val="Calibri"/>
        <family val="2"/>
        <scheme val="minor"/>
      </rPr>
      <t xml:space="preserve">                                                                          </t>
    </r>
    <r>
      <rPr>
        <b/>
        <sz val="10"/>
        <color theme="1"/>
        <rFont val="Calibri"/>
        <family val="2"/>
        <charset val="238"/>
        <scheme val="minor"/>
      </rPr>
      <t>3. WARSZTATY POLOWE</t>
    </r>
    <r>
      <rPr>
        <sz val="10"/>
        <color theme="1"/>
        <rFont val="Calibri"/>
        <family val="2"/>
        <scheme val="minor"/>
      </rPr>
      <t xml:space="preserve"> (25.VI.2020 r.) - </t>
    </r>
    <r>
      <rPr>
        <i/>
        <sz val="10"/>
        <color theme="1"/>
        <rFont val="Calibri"/>
        <family val="2"/>
        <charset val="238"/>
        <scheme val="minor"/>
      </rPr>
      <t xml:space="preserve">Innowacyjne metody produkcji roślinnej w ramach oranizowanych "Dni Pola" w Złotniku     </t>
    </r>
    <r>
      <rPr>
        <sz val="10"/>
        <color theme="1"/>
        <rFont val="Calibri"/>
        <family val="2"/>
        <scheme val="minor"/>
      </rPr>
      <t xml:space="preserve">                                                                                                                                                </t>
    </r>
    <r>
      <rPr>
        <b/>
        <sz val="10"/>
        <color theme="1"/>
        <rFont val="Calibri"/>
        <family val="2"/>
        <charset val="238"/>
        <scheme val="minor"/>
      </rPr>
      <t>4. SZKOLENIE+POKAZ POLOWY</t>
    </r>
    <r>
      <rPr>
        <sz val="10"/>
        <color theme="1"/>
        <rFont val="Calibri"/>
        <family val="2"/>
        <scheme val="minor"/>
      </rPr>
      <t xml:space="preserve"> (25.VIII.2020 r. Złotnik) - </t>
    </r>
    <r>
      <rPr>
        <i/>
        <sz val="10"/>
        <color theme="1"/>
        <rFont val="Calibri"/>
        <family val="2"/>
        <charset val="238"/>
        <scheme val="minor"/>
      </rPr>
      <t xml:space="preserve">Nowoczesna i bezpieczna hodowla ziemniaka w województwie lubuskim    </t>
    </r>
    <r>
      <rPr>
        <sz val="10"/>
        <color theme="1"/>
        <rFont val="Calibri"/>
        <family val="2"/>
        <scheme val="minor"/>
      </rPr>
      <t xml:space="preserve">                                                                                                                                                                                                                                             </t>
    </r>
    <r>
      <rPr>
        <b/>
        <sz val="10"/>
        <color theme="1"/>
        <rFont val="Calibri"/>
        <family val="2"/>
        <charset val="238"/>
        <scheme val="minor"/>
      </rPr>
      <t>5. SZKOLENIE+POKAZ POLOWY</t>
    </r>
    <r>
      <rPr>
        <sz val="10"/>
        <color theme="1"/>
        <rFont val="Calibri"/>
        <family val="2"/>
        <scheme val="minor"/>
      </rPr>
      <t xml:space="preserve"> (26.VIII.2020 r. Ośno Lubuskie) - </t>
    </r>
    <r>
      <rPr>
        <i/>
        <sz val="10"/>
        <color theme="1"/>
        <rFont val="Calibri"/>
        <family val="2"/>
        <charset val="238"/>
        <scheme val="minor"/>
      </rPr>
      <t xml:space="preserve">Nowoczesna i bezpieczna hodowla ziemniaka w województwie lubuskim  </t>
    </r>
    <r>
      <rPr>
        <sz val="10"/>
        <color theme="1"/>
        <rFont val="Calibri"/>
        <family val="2"/>
        <scheme val="minor"/>
      </rPr>
      <t xml:space="preserve">                                                                                                                                                                                                                                                                                                                                      </t>
    </r>
    <r>
      <rPr>
        <b/>
        <sz val="10"/>
        <color theme="1"/>
        <rFont val="Calibri"/>
        <family val="2"/>
        <charset val="238"/>
        <scheme val="minor"/>
      </rPr>
      <t>6. SZKOLENIE</t>
    </r>
    <r>
      <rPr>
        <sz val="10"/>
        <color theme="1"/>
        <rFont val="Calibri"/>
        <family val="2"/>
        <scheme val="minor"/>
      </rPr>
      <t xml:space="preserve"> (XII.2020 r.) - </t>
    </r>
    <r>
      <rPr>
        <i/>
        <sz val="10"/>
        <color theme="1"/>
        <rFont val="Calibri"/>
        <family val="2"/>
        <charset val="238"/>
        <scheme val="minor"/>
      </rPr>
      <t xml:space="preserve">Krótkie Łańcuchy Dostaw - alternatywą dla gospodarstw w województwie lubuskim  </t>
    </r>
    <r>
      <rPr>
        <sz val="10"/>
        <color theme="1"/>
        <rFont val="Calibri"/>
        <family val="2"/>
        <scheme val="minor"/>
      </rPr>
      <t xml:space="preserve">                                                                                                                                                                                                                                                   </t>
    </r>
    <r>
      <rPr>
        <b/>
        <sz val="10"/>
        <color theme="1"/>
        <rFont val="Calibri"/>
        <family val="2"/>
        <charset val="238"/>
        <scheme val="minor"/>
      </rPr>
      <t>7. KONFERENCJA [INNE]</t>
    </r>
    <r>
      <rPr>
        <sz val="10"/>
        <color theme="1"/>
        <rFont val="Calibri"/>
        <family val="2"/>
        <scheme val="minor"/>
      </rPr>
      <t xml:space="preserve"> (29.IX.2020 r.) - </t>
    </r>
    <r>
      <rPr>
        <i/>
        <sz val="10"/>
        <color theme="1"/>
        <rFont val="Calibri"/>
        <family val="2"/>
        <charset val="238"/>
        <scheme val="minor"/>
      </rPr>
      <t xml:space="preserve">Rolnictwo ekologiczne - szansą rozwoju gospodarstwa rolnego      </t>
    </r>
  </si>
  <si>
    <r>
      <t xml:space="preserve">Komentarz: </t>
    </r>
    <r>
      <rPr>
        <b/>
        <sz val="10"/>
        <color theme="1"/>
        <rFont val="Calibri"/>
        <family val="2"/>
        <charset val="238"/>
        <scheme val="minor"/>
      </rPr>
      <t>1. SZKOLENIE+POKAZ</t>
    </r>
    <r>
      <rPr>
        <sz val="10"/>
        <color theme="1"/>
        <rFont val="Calibri"/>
        <family val="2"/>
        <charset val="238"/>
        <scheme val="minor"/>
      </rPr>
      <t xml:space="preserve"> 29.IX.2020 r. - </t>
    </r>
    <r>
      <rPr>
        <b/>
        <sz val="10"/>
        <color theme="1"/>
        <rFont val="Calibri"/>
        <family val="2"/>
        <charset val="238"/>
        <scheme val="minor"/>
      </rPr>
      <t>39 uczestników</t>
    </r>
    <r>
      <rPr>
        <sz val="10"/>
        <color theme="1"/>
        <rFont val="Calibri"/>
        <family val="2"/>
        <charset val="238"/>
        <scheme val="minor"/>
      </rPr>
      <t xml:space="preserve"> - </t>
    </r>
    <r>
      <rPr>
        <i/>
        <sz val="10"/>
        <color theme="1"/>
        <rFont val="Calibri"/>
        <family val="2"/>
        <charset val="238"/>
        <scheme val="minor"/>
      </rPr>
      <t xml:space="preserve">Promocja hodowli zwierząt - alpaki nowatorską inicjatywą dla gospodarstw agroturystycznych w województwie lubuskim                                     </t>
    </r>
    <r>
      <rPr>
        <sz val="10"/>
        <color theme="1"/>
        <rFont val="Calibri"/>
        <family val="2"/>
        <charset val="238"/>
        <scheme val="minor"/>
      </rPr>
      <t xml:space="preserve">                                                                                                                                                                                                                                                                                                                                      </t>
    </r>
    <r>
      <rPr>
        <b/>
        <sz val="10"/>
        <color theme="1"/>
        <rFont val="Calibri"/>
        <family val="2"/>
        <charset val="238"/>
        <scheme val="minor"/>
      </rPr>
      <t>2. WARSZTATY</t>
    </r>
    <r>
      <rPr>
        <sz val="10"/>
        <color theme="1"/>
        <rFont val="Calibri"/>
        <family val="2"/>
        <charset val="238"/>
        <scheme val="minor"/>
      </rPr>
      <t xml:space="preserve"> (22.XII.2020 r.) - </t>
    </r>
    <r>
      <rPr>
        <b/>
        <sz val="10"/>
        <color theme="1"/>
        <rFont val="Calibri"/>
        <family val="2"/>
        <charset val="238"/>
        <scheme val="minor"/>
      </rPr>
      <t>25 uczestników</t>
    </r>
    <r>
      <rPr>
        <sz val="10"/>
        <color theme="1"/>
        <rFont val="Calibri"/>
        <family val="2"/>
        <charset val="238"/>
        <scheme val="minor"/>
      </rPr>
      <t xml:space="preserve"> - </t>
    </r>
    <r>
      <rPr>
        <i/>
        <sz val="10"/>
        <color theme="1"/>
        <rFont val="Calibri"/>
        <family val="2"/>
        <charset val="238"/>
        <scheme val="minor"/>
      </rPr>
      <t xml:space="preserve">Innowacje w uprawie i pielęgnacji winorośli w województwie lubuskim   </t>
    </r>
    <r>
      <rPr>
        <sz val="10"/>
        <color theme="1"/>
        <rFont val="Calibri"/>
        <family val="2"/>
        <charset val="238"/>
        <scheme val="minor"/>
      </rPr>
      <t xml:space="preserve">                                                                                   </t>
    </r>
    <r>
      <rPr>
        <b/>
        <sz val="10"/>
        <color theme="1"/>
        <rFont val="Calibri"/>
        <family val="2"/>
        <charset val="238"/>
        <scheme val="minor"/>
      </rPr>
      <t>3. WARSZTATY POLOWE</t>
    </r>
    <r>
      <rPr>
        <sz val="10"/>
        <color theme="1"/>
        <rFont val="Calibri"/>
        <family val="2"/>
        <charset val="238"/>
        <scheme val="minor"/>
      </rPr>
      <t xml:space="preserve"> (25.VI.2020 r.) - </t>
    </r>
    <r>
      <rPr>
        <b/>
        <sz val="10"/>
        <color theme="1"/>
        <rFont val="Calibri"/>
        <family val="2"/>
        <charset val="238"/>
        <scheme val="minor"/>
      </rPr>
      <t>94 uczestników</t>
    </r>
    <r>
      <rPr>
        <sz val="10"/>
        <color theme="1"/>
        <rFont val="Calibri"/>
        <family val="2"/>
        <charset val="238"/>
        <scheme val="minor"/>
      </rPr>
      <t xml:space="preserve"> -</t>
    </r>
    <r>
      <rPr>
        <i/>
        <sz val="10"/>
        <color theme="1"/>
        <rFont val="Calibri"/>
        <family val="2"/>
        <charset val="238"/>
        <scheme val="minor"/>
      </rPr>
      <t xml:space="preserve"> Innowacyjne metody produkcji roślinnej w ramach oranizowanych "Dni Pola" w Złotniku </t>
    </r>
    <r>
      <rPr>
        <sz val="10"/>
        <color theme="1"/>
        <rFont val="Calibri"/>
        <family val="2"/>
        <charset val="238"/>
        <scheme val="minor"/>
      </rPr>
      <t xml:space="preserve">                                                                                                                                                    </t>
    </r>
    <r>
      <rPr>
        <b/>
        <sz val="10"/>
        <color theme="1"/>
        <rFont val="Calibri"/>
        <family val="2"/>
        <charset val="238"/>
        <scheme val="minor"/>
      </rPr>
      <t>4. SZKOLENIE+POKAZ POLOWY</t>
    </r>
    <r>
      <rPr>
        <sz val="10"/>
        <color theme="1"/>
        <rFont val="Calibri"/>
        <family val="2"/>
        <charset val="238"/>
        <scheme val="minor"/>
      </rPr>
      <t xml:space="preserve"> (25.VIII.2020 r. Złotnik) - </t>
    </r>
    <r>
      <rPr>
        <b/>
        <sz val="10"/>
        <color theme="1"/>
        <rFont val="Calibri"/>
        <family val="2"/>
        <charset val="238"/>
        <scheme val="minor"/>
      </rPr>
      <t>50 uczestników</t>
    </r>
    <r>
      <rPr>
        <sz val="10"/>
        <color theme="1"/>
        <rFont val="Calibri"/>
        <family val="2"/>
        <charset val="238"/>
        <scheme val="minor"/>
      </rPr>
      <t xml:space="preserve"> - </t>
    </r>
    <r>
      <rPr>
        <i/>
        <sz val="10"/>
        <color theme="1"/>
        <rFont val="Calibri"/>
        <family val="2"/>
        <charset val="238"/>
        <scheme val="minor"/>
      </rPr>
      <t>Nowoczesna i bezpieczna hodowla ziemniaka w województwie lubuskim</t>
    </r>
    <r>
      <rPr>
        <sz val="10"/>
        <color theme="1"/>
        <rFont val="Calibri"/>
        <family val="2"/>
        <charset val="238"/>
        <scheme val="minor"/>
      </rPr>
      <t xml:space="preserve">                                                                                                                                                                                                                                                 </t>
    </r>
    <r>
      <rPr>
        <b/>
        <sz val="10"/>
        <color theme="1"/>
        <rFont val="Calibri"/>
        <family val="2"/>
        <charset val="238"/>
        <scheme val="minor"/>
      </rPr>
      <t>5. SZKOLENIE+POKAZ POLOWY</t>
    </r>
    <r>
      <rPr>
        <sz val="10"/>
        <color theme="1"/>
        <rFont val="Calibri"/>
        <family val="2"/>
        <charset val="238"/>
        <scheme val="minor"/>
      </rPr>
      <t xml:space="preserve"> (26.VIII.2020 r. Ośno Lubuskie) - </t>
    </r>
    <r>
      <rPr>
        <b/>
        <sz val="10"/>
        <color theme="1"/>
        <rFont val="Calibri"/>
        <family val="2"/>
        <charset val="238"/>
        <scheme val="minor"/>
      </rPr>
      <t>50 uczestników</t>
    </r>
    <r>
      <rPr>
        <sz val="10"/>
        <color theme="1"/>
        <rFont val="Calibri"/>
        <family val="2"/>
        <charset val="238"/>
        <scheme val="minor"/>
      </rPr>
      <t xml:space="preserve"> - </t>
    </r>
    <r>
      <rPr>
        <i/>
        <sz val="10"/>
        <color theme="1"/>
        <rFont val="Calibri"/>
        <family val="2"/>
        <charset val="238"/>
        <scheme val="minor"/>
      </rPr>
      <t xml:space="preserve">Nowoczesna i bezpieczna hodowla ziemniaka w województwie lubuskim </t>
    </r>
    <r>
      <rPr>
        <sz val="10"/>
        <color theme="1"/>
        <rFont val="Calibri"/>
        <family val="2"/>
        <charset val="238"/>
        <scheme val="minor"/>
      </rPr>
      <t xml:space="preserve">                                                                                                                                                                                                                                                                                                                                       </t>
    </r>
    <r>
      <rPr>
        <b/>
        <sz val="10"/>
        <color theme="1"/>
        <rFont val="Calibri"/>
        <family val="2"/>
        <charset val="238"/>
        <scheme val="minor"/>
      </rPr>
      <t>6. SZKOLENIE</t>
    </r>
    <r>
      <rPr>
        <sz val="10"/>
        <color theme="1"/>
        <rFont val="Calibri"/>
        <family val="2"/>
        <charset val="238"/>
        <scheme val="minor"/>
      </rPr>
      <t xml:space="preserve"> (XII.2020 r.) - </t>
    </r>
    <r>
      <rPr>
        <b/>
        <sz val="10"/>
        <color theme="1"/>
        <rFont val="Calibri"/>
        <family val="2"/>
        <charset val="238"/>
        <scheme val="minor"/>
      </rPr>
      <t>40 uczestników</t>
    </r>
    <r>
      <rPr>
        <sz val="10"/>
        <color theme="1"/>
        <rFont val="Calibri"/>
        <family val="2"/>
        <charset val="238"/>
        <scheme val="minor"/>
      </rPr>
      <t xml:space="preserve"> -</t>
    </r>
    <r>
      <rPr>
        <i/>
        <sz val="10"/>
        <color theme="1"/>
        <rFont val="Calibri"/>
        <family val="2"/>
        <charset val="238"/>
        <scheme val="minor"/>
      </rPr>
      <t xml:space="preserve"> Krótkie Łańcuchy Dostaw - alternatywą dla gospodarstw w województwie lubuskim  </t>
    </r>
    <r>
      <rPr>
        <sz val="10"/>
        <color theme="1"/>
        <rFont val="Calibri"/>
        <family val="2"/>
        <charset val="238"/>
        <scheme val="minor"/>
      </rPr>
      <t xml:space="preserve">                                                                                                                                                                                                                                                   </t>
    </r>
    <r>
      <rPr>
        <b/>
        <sz val="10"/>
        <color theme="1"/>
        <rFont val="Calibri"/>
        <family val="2"/>
        <charset val="238"/>
        <scheme val="minor"/>
      </rPr>
      <t>7. KONFERENCJA [INNE]</t>
    </r>
    <r>
      <rPr>
        <sz val="10"/>
        <color theme="1"/>
        <rFont val="Calibri"/>
        <family val="2"/>
        <charset val="238"/>
        <scheme val="minor"/>
      </rPr>
      <t xml:space="preserve"> (29.IX.2020 r.) - </t>
    </r>
    <r>
      <rPr>
        <b/>
        <sz val="10"/>
        <color theme="1"/>
        <rFont val="Calibri"/>
        <family val="2"/>
        <charset val="238"/>
        <scheme val="minor"/>
      </rPr>
      <t>38 uczestników</t>
    </r>
    <r>
      <rPr>
        <sz val="10"/>
        <color theme="1"/>
        <rFont val="Calibri"/>
        <family val="2"/>
        <charset val="238"/>
        <scheme val="minor"/>
      </rPr>
      <t xml:space="preserve"> - </t>
    </r>
    <r>
      <rPr>
        <i/>
        <sz val="10"/>
        <color theme="1"/>
        <rFont val="Calibri"/>
        <family val="2"/>
        <charset val="238"/>
        <scheme val="minor"/>
      </rPr>
      <t xml:space="preserve">Rolnictwo ekologiczne - szansą rozwoju gospodarstwa rolnego  </t>
    </r>
    <r>
      <rPr>
        <sz val="10"/>
        <color theme="1"/>
        <rFont val="Calibri"/>
        <family val="2"/>
        <charset val="238"/>
        <scheme val="minor"/>
      </rPr>
      <t xml:space="preserve"> </t>
    </r>
  </si>
  <si>
    <t>Komentarz pod tabelą</t>
  </si>
  <si>
    <t xml:space="preserve">Komentarz do punktu 8 Budżet sieci w PLN: </t>
  </si>
  <si>
    <r>
      <rPr>
        <b/>
        <sz val="11"/>
        <color theme="1"/>
        <rFont val="Calibri"/>
        <family val="2"/>
        <charset val="238"/>
        <scheme val="minor"/>
      </rPr>
      <t>Ad. 2.</t>
    </r>
    <r>
      <rPr>
        <sz val="11"/>
        <color theme="1"/>
        <rFont val="Calibri"/>
        <family val="2"/>
        <charset val="238"/>
        <scheme val="minor"/>
      </rPr>
      <t xml:space="preserve"> W ramach dotacji celowej sfinansowano w </t>
    </r>
    <r>
      <rPr>
        <b/>
        <sz val="11"/>
        <color theme="1"/>
        <rFont val="Calibri"/>
        <family val="2"/>
        <charset val="238"/>
        <scheme val="minor"/>
      </rPr>
      <t>2020 r. koszty funkcjonowania w wysokości 180 853,08 zł.</t>
    </r>
    <r>
      <rPr>
        <sz val="11"/>
        <color theme="1"/>
        <rFont val="Calibri"/>
        <family val="2"/>
        <charset val="238"/>
        <scheme val="minor"/>
      </rPr>
      <t xml:space="preserve"> Na przedmiotowe koszty składały się wydatki na wynagrodzenia dla dwóch pracowników zespołu SIR pełniących funkcję koordynatorów SIR (24 etatomiesiące) - 2 etaty w okresie od 01.01. do 31.12.2020 r. i związane z nimi składki na ubezpieczenie społeczne, Fundusz Pracy. Zadania zaplanowane przez LODR  w ramach Planu Operacyjnego 2020-2021 zostały zrealizowane, jednakże z powodu sytuacji epidemicznej w kraju, związanej z Covid-19, konieczna była zmiana niektórych form realizacji operacji. W związku z wprowadzonymi obostrzeniami część operacji została zrealizowane w formie filmów. W tym celu, w ramach otrzymanej dotacji, LODR w Kalsku zakupił sprzęt i wyposażenie niezbędne do realizacji i montażu materiałów filmowych (zakup i dostawa sprzętu fotograficznego tj. aparat fotograficzny, torba na aparat, karta pamięci 64 GB, akumulator do aparatu, GRIP urządzenie posiadające komorę na dwa akumulatory, rejestrator dźwięku, mikrofon, statyw z torbą oraz zakup komputera ze specjalistycznym oprogramowaniem do montażu filmów) dla realizacji zadań pracowników KSOW w ramach Planu Działania Pomocy Technicznej w zakresie </t>
    </r>
    <r>
      <rPr>
        <i/>
        <sz val="11"/>
        <color theme="1"/>
        <rFont val="Calibri"/>
        <family val="2"/>
        <charset val="238"/>
        <scheme val="minor"/>
      </rPr>
      <t>Sieci na rzecz innowacji w rolnictwie i na obszarach wiejskich</t>
    </r>
    <r>
      <rPr>
        <sz val="11"/>
        <color theme="1"/>
        <rFont val="Calibri"/>
        <family val="2"/>
        <charset val="238"/>
        <scheme val="minor"/>
      </rPr>
      <t>. Realizację filmów powierzył pracownikowi zatrudnionemu w okresie: od czerwca do grudnia 2020 r. (7 etatomiesięcy w wymiarze 0,5 etatu i 100% zaangażowania). Ponadto, zostało zatrudnionych 2 pracowników w wymiarze 0,5 etatu zaangażowanych w realizację poszczególnych operacji (2 etatomiesięcy po 0,5 etatu i 100% zaangażowania). Zespół SIR realizował powierzone zadania ds. innowacji w rolnictwie i na obszarach wiejskich, które zostały wskazane w zakresach czynności pracowników. Wydatki zaplanowane w ramach Funkcjonowania SIR na rok 2020 r. w kwocie 200 000 zł, zostały zrealizowane w 90,43% w kwocie 180 853,08 zł. Niewykorzystane środki finansowe w ramach wsparcia funkcjonowania związane były z brakiem zatrudnienia pracownika na stanowisku brokera (brak ofert spełniających warunki wskazane w ogłoszeniu oferty pracy). Zakres obowiązków brokera był wykonywany przez 2 pracowników na stanowisku specjalisty.</t>
    </r>
    <r>
      <rPr>
        <sz val="11"/>
        <color rgb="FFFF0000"/>
        <rFont val="Calibri"/>
        <family val="2"/>
        <charset val="238"/>
        <scheme val="minor"/>
      </rPr>
      <t xml:space="preserve"> </t>
    </r>
    <r>
      <rPr>
        <sz val="11"/>
        <rFont val="Calibri"/>
        <family val="2"/>
        <charset val="238"/>
        <scheme val="minor"/>
      </rPr>
      <t xml:space="preserve">Na koszty funkcjonowania w 2020 r. składały się delegacje krajowe pracowników zespołu SIR w łącznej ilości 20 sztuk oraz koszty związane z zakupem materiałów biurowych (m. in. tonery, papier, drobny asortyment biurowy, zakup środków dezynfekujących, wydruk plakatu). W ramach ułatwiania tworzenia sieci kontaktów pomiędzy partnerami zespół SIR pozbawiony brokera, promował innowacje w zakresie sieci na rzecz rolnictwa i na obszarach wiejskich poprzez artykuły w miesięczniku "Lubuskie Aktualności Rolnicze" oraz stronie internetowej www.lodr.pl (zakładka: </t>
    </r>
    <r>
      <rPr>
        <i/>
        <sz val="11"/>
        <rFont val="Calibri"/>
        <family val="2"/>
        <charset val="238"/>
        <scheme val="minor"/>
      </rPr>
      <t>Innowacje</t>
    </r>
    <r>
      <rPr>
        <sz val="11"/>
        <rFont val="Calibri"/>
        <family val="2"/>
        <charset val="238"/>
        <scheme val="minor"/>
      </rPr>
      <t>), mediach społecznościowych (facebook). Na rzecz wspierania innowacji w rolnictwie i na obszarach wiejskich zespół SIR na bieżąco informował uczestników (doradców) miesięcznych narad organizowanych w siedzibie LODR w Kalsku o idei działania SIR, obowiązującymi oraz projektowanymi zmianami reglamentacji prawnej, działaniem "Współpraca" w ramach PROW 2014-2020. Ułatwianie tworzenia sieci kontaktów pomiędzy potencjalnymi partnerami KSOW w ramach SIR na poziomie wojewódzkim w 2020 r. związane było z organizacją 13 operacji własnych w ramach PO na lata 2020-2021, w tym m. in. szkolenia (4), warsztaty (2) oraz konferencji (1). W ramach działania "2" zrealizowano 3 operacje własne oraz 10 dot. działania "5".</t>
    </r>
    <r>
      <rPr>
        <sz val="11"/>
        <color rgb="FFFF0000"/>
        <rFont val="Calibri"/>
        <family val="2"/>
        <charset val="238"/>
        <scheme val="minor"/>
      </rPr>
      <t xml:space="preserve"> </t>
    </r>
    <r>
      <rPr>
        <sz val="11"/>
        <rFont val="Calibri"/>
        <family val="2"/>
        <charset val="238"/>
        <scheme val="minor"/>
      </rPr>
      <t>Podnoszenie poziomu wiedzy potencjalnych partnerów KSOW oraz potencjalnych podmiotów chcących tworzyć grupy operacyjne odbywało się w ramach realizowanych operacji własnych oraz spotkaniach, w tym z udziałem brokera krajowego. W 2020 r. zespół SIR zorganizował 17 spotkań z krajowym brokerem i potencjalnymi partnerami w ramach naboru wniosków dot. działania „Współpraca”(03.02. udział zespołu SIR wraz z potencjalnymi partnerami i brokerem w ZODR w Barzkowicach; 30.06. narada w LODR w Kalsku, 30.06.LOIiWA; 01.07. KWB Sieniawa Sp. z o.o.; 01.07. IGRONE; 01.07. hodowcy bydła; 01.07. winnice lubuskie Bachusowe Pole, Winnica Julia; 10.08. Winnica Słoneczne Tarasy; 10.08. Leśny Klub Kolacyjny; 10.08. Urząd Marszałkowski, Lubuskie Centrum Produktu Regionalnego w Zielonej Górze;12.08. Spotkanie w Żarach z GO Żarski Len; 12.08. Spotkanie w Żarach z Lekarzem Weterynarii; 12.08. sześć winnic w rejonie powiatu krośnieńskiego, Krosno Odrzańskie; 12.08. Anielskie Ogrody w Budachowie; 12.10. Gospodarstwo Rolne Kozakiewicz w Połęcku; 12.10. Karczma Taberska w Janowcu; 05.XI spotkanie on-line z przedstawicielami potencjalnej GO w składzie: Uniwersytet Zielonogórski, LOIiWA, KWB Sieniawa Sp. z o.o., LODR w Kalsku). Dużą rolę odegrały również spotkania (14 spotkań w 2020 r.) pracowników Sieci bez obecności brokera krajowego wykonujących funkcje koordynatora z partnerami Sieci, potencjalnymi członkami grup operacyjnych oraz pozostałymi osobami oraz instytucjami zainteresowanymi działaniem "Współpraca" i tematyką SIR (08.01. spotkanie w LODR w Kalsku z przedstawicielami Związku Pszczelarskiego; 15.01. I Spotkanie Zespołu Tematycznego Hodowców Bydła z udziałem p. W. Styburskiego EPI AGRO Innowacja; 21.01. I Spotkanie Zespołu Tematycznego Winiarzy z udziałem p. Marty Czaplickiej-Pędzich z Uniwersytetu Przyrodniczego we Wrocławiu, 23.01. II Spotkanie Zespołu Tematycznego Winiarzy; 23.01. II Spotkanie Zespołu Tematycznego Hodowców Bydła z udziałem p. W. Styburskiego EPI AGRO Innowacja; 05.02. Spotkanie w ramach działania „Współparca” Dyrekcji LODR, zespołem SIR z prorektorem Uniwersytetu Zielonogórskiego; 11.02. Spotkanie w LODR z liderami hodowców bydła; 12.02. spotkanie z winnicami lubuskimi w Zielonej Górze; 14.02. spotkanie z potencjalnym partnerem p. Mikulskim w LODR w ramach działania „Współpraca”; 24.02. spotkanie w Krośnie z winnicami z rejonu powiatu krośnieńskiego; 05.03. Spotkanie z p. Wojtyniukiem w ramach działania „Współpraca”; 11.09. Gospodarstwo Rolne Kozakiewicz w Połęcku; Spotkanie on-line w dniu 17.12. z p. B. Kasperskim Anielskie Ogrody w ramach naboru wniosków KŁD; Spotkanie w dniu 22.12. w LODR w Kalsku z przedstawicielami Leśnego Klubu Kolacyjnego i głównym specjalistą ds. sprzedaży bezpośredniej). Konsekwencją zorganizowania spotkań było poszerzenie bazy partnerów SIR. Przy tym, zespół SIR w 2020 r. zdobywał wiedzę i podnosił kwalifikacje w zakresie wiedzy o SIR i działaniu "Współpraca" podczas spotkania informacyjno-szkoleniowego (23-24.IX.2020 r.) dla brokerów oraz koordynatorów SIR organizowanych przez CDR - Oddział Warszawa oraz spotkaniach cotygodniowych, naradach on-line, organizowanych przez CDR dla pracowników WODR wykonujących zadania na rzecz SIR. Ponadto, zespół SIR uczestniczył w wydarzeniach służących wymianie informacji, spostrzeżeń oraz doświadczeń w tym brał udział w dniu 13.01.2020 r. w MRiRW w „Kiermaszu inicjatyw innowacyjnych”, w dniach 14-15.09.2020 r. w spotkaniu dla partnerów AKIS, jednostek doradztwa rolniczego w Minikowie, udział w dniach 13-14.10.2020 r. we Wrocławiu w szkoleniu „Partnerstwo dla rozwoju IV”, udział (on-line) w dniach 08-09.12.2020 r. w „V Forum Wiedzy i Innowacji” organizowanym przez CDR Brwinów oraz udział w dniu 23.01.2020 r. w spotkaniu Grupy GTI oraz 15.12.2020 r. w VII Posiedzeniu GTI Grupy ds. Innowacji w rolnictwie z przedstawicielami MRiRW, CDR i ODR oraz brano udział w trybie obiegowym Grupy Tematycznej ds. innowacji w rolnictwie i na obszarach wiejskich działającej przy Grupie Roboczej ds. KSOW.</t>
    </r>
  </si>
  <si>
    <t>Jednostka wdrażająca: Łódzki Ośrodek Doradztwa Rolniczego z siedzibą w Bratoszewicach</t>
  </si>
  <si>
    <t>Komentarz:                                                                                                                                                                                                                                                            Konferencja pn. „Rolniczy Handel Detaliczny – innowacyjny kierunek promocji i sprzedaży produktów pszczelich.”                                                                   Szkolenia pn. „Innowacyjna uprawa ziemniaka w województwie łódzkim” - w ramach operacji odbyły się 2 szkolenia.                                                 Spotkania pn. „Lokalne Partnerstwo do spraw Wody ” - w ramach operacji odbyły się 3 spotkania w roku 2020.                                                                       Konkurs pn. „XIII edycja ogólnopolskiego Konkursu na Najlepsze Gospodarstwo Ekologiczne - finał wojewódzki.”                                                                  Konkurs pn. „Konkurs Najlepszy Doradca Ekologiczny.”                                                                                                                                                                                        Wyjazd studyjny pn. „Rolnictwo ekologiczne - szansa dla rolników i konsumentów."</t>
  </si>
  <si>
    <t xml:space="preserve">Komentarz:                                                                                                                                                                                                                                                 Konferencja pn. „Rolniczy Handel Detaliczny – innowacyjny kierunek promocji i sprzedaży produktów pszczelich” - 100 uczestników.                                                                  Szkolenia pn. „Innowacyjna uprawa ziemniaka w województwie łódzkim” - 2 szkolenia x 50 osób = 100 uczestników                                               Spotkania pn. „Lokalne Partnerstwo do spraw Wody” - 3 spotkania w których udział wzięły łącznie 134 osoby.                                                                         Konkurs pn. „XIII edycja ogólnopolskiego Konkursu na Najlepsze Gospodarstwo Ekologiczne - finał wojewódzki” - 6 uczestnikóww.                                                              Konkurs pn. „Konkurs Najlepszy Doradca Ekologiczny” - 7 uczestników.                                                                                                                                                                                       Wyjazd studyjny pn. „Rolnictwo ekologiczne - szansa dla rolników i konsumentów" - 30 uczestników. </t>
  </si>
  <si>
    <t xml:space="preserve"> Komentarz:                                                                                                                                                                                                                                                                 26 publikacji na stronie internetowej Łódzkiego Ośrodka Doradztwa Rolniczego zs. w Bratoszewicach (www.lodr-bratoszewice.pl)
oraz 6 publikacji w miesięczniku Rada (wydawnictwo Łódzkiego Ośrodka Doradztwa Rolniczego zs. w Bratoszewicach). </t>
  </si>
  <si>
    <t xml:space="preserve">Komentarz:                                                                                                                                                                                                                                                           Spotkania organizowane przez lub z udziałem brokera innowacji lub koordynatora SIR w ramach funkcjonowania SIR, w tym:
1. Spotkania mające na celu wsparcie dla istniejących lub tworzących się Grup Operacyjnych EPI.                                                                                                 W 2020 r. Łódzki Ośrodek Doradztwa Rolniczego zs. w Bratoszewicach prowadził rozmowy o partnerstwie w ramach SIR i realizacji wspólnych projektów w ramach działania „Współpraca” z Instytutem Biotechnologii Przemysłu Rolno-Spożywczego im. Wacława Dąbrowskiego, Politechniką Łódzką, Instytut Rozrodu Zwierząt i Badań Żywności PAN, Uniwersytet Przyrodniczy we Wrocławiu, Fundacja "Na Zdrowie" z siedzibą w Warszawie, Szkołą Główna Gospodarstwa Wiejskiego w Warszawie, Politechniką Łódzką, Uniwersytetem Przyrodniczym w Lublinie, Instytutem Hodowli i Aklimatyzacji Roślin - PAN. Wynikiem tych spotkań jest utworzenie sześciu grup operacyjnych w skład, których wchodzą Instytut Biotechnologii, Przemysłu Rolno-Spożywczego im. Wacława Dąbrowskiego w Łodzi, Uniwersytet Przyrodniczy w Lublinie, Instytut Rozrodu Zwierząt i Badań Żywności PAN, Uniwersytet Przyrodniczy we Wrocławiu, Fundacja "Na Zdrowie" z siedzibą w Warszawie oraz Politechnika Łódzka. Spotkania z ww. podmiotami pozwoliły na wymianę wiedzę w zakresie innowacji, nawiązano bliższą współpracę, dzięki której jednostki naukowe wspierają wiedzą merytoryczną szkolenia organizowane przez SIR, wydają opinię w zakresie innowacyjności projektów oraz wspierają poszukiwanie partnerów SIR. Kontynuowano współpracę w ramach działających już dwóch grup operacyjnych z jednostkami naukowymi: Uniwersytetem Przyrodniczym w Poznaniu oraz z Instytutem  Biotechnologii Przemysłu Rolno-Spożywczego im. Wacława Dąbrowskiego, a także z firmą zajmująca się innowacjami w rolnictwie Smart Soft Solutions Sp. z o.o.                                                                                                                                                                                                                                         2. Spotkania z partnerami KSOW w celu realizacji wspólnych projektów.                                                                                                                                                                                                                       Kontynuowano współpracę z Wojewódzkim Związkiem Pszczelarzy w Łodzi oraz Rejonowym Kołem Pszczelarzy w Bełchatowie w ramach podpisanych porozumień o współpracy na rzecz realizacji wspólnych projektówch dotyczących innowacji w rolnictwie i na obszarach wiejskich.                                                                                                                                 3. Udział w spotkaniach Grupy tematycznej ds. innowacji w rolnictwie i na obszarach wiejskich.                                                                                      Przedstawiciel ŁODR brał udział w spotkaniach Grupy tematycznej ds. innowacji w rolnictwie i na obszarach wiejskich.                                                                           
                                                                                                                                                                                                                                                                                                              </t>
  </si>
  <si>
    <t xml:space="preserve">Komentarz:                                                                                                                                                                                                                                                              Liczba osob zaangażowanych w punktach 4.2 i 4.3.                                                                                                                                                                                                                                                     </t>
  </si>
  <si>
    <t>Komentarz:                                                                                                                                                                                                                                                         Konferencja pn. „Rolniczy Handel Detaliczny – innowacyjny kierunek promocji i sprzedaży produktów pszczelich.”                                                                   Szkolenia pn. „Innowacyjna uprawa ziemniaka w województwie łódzkim” - w ramach operacji odbyły się 2 szkolenia.                                                 Spotkania pn. „Lokalne Partnerstwo do spraw Wody ” - w ramach operacji odbyły się 3 spotkania w roku 2020.                                                                                                                                                                                                                                                          Wyjazd studyjny pn. „Rolnictwo ekologiczne - szansa dla rolników i konsumentów."</t>
  </si>
  <si>
    <t xml:space="preserve">Komentarz:                                                                                                                                                                                                                                                        Konferencja pn. „Rolniczy Handel Detaliczny – innowacyjny kierunek promocji i sprzedaży produktów pszczelich” - 100 uczestników.                                                                  Szkolenia pn. „Innowacyjna uprawa ziemniaka w województwie łódzkim” - 2 szkolenia x 50 osób = 100 uczestników                                               Spotkania pn. „Lokalne Partnerstwo do spraw Wody” - 3 spotkania w których udział wzięły łącznie 134 osoby.                                                                                                                                                                                                                                                               Wyjazd studyjny pn. „Rolnictwo ekologiczne - szansa dla rolników i konsumentów" - 30 uczestników.                                                                                             Interesariusze, którzy brali udział w działaniach szkoleniowych to:                                                                                                                                                   pszczelarze, rolnicy, rolnicy ekologiczni, producenci ziemniaka lub zamierzający podjąć taką produkcję, potencjalni partnerzy LPW, instytucje pracujące na rzecz rolnictwa  ekologicznego, mieszkańcy obszarów wiejskich, pracownicy naukowi, doradcy rolniczy, pracownicy jednostek doradztwa rolniczego, inne podmioty zainteresowane tematyką danego szkolenia. </t>
  </si>
  <si>
    <t xml:space="preserve">W skład kosztów dotyczących funkcjonowania wchodziły wydatki na: wynagrodzenia pracowników SIR wraz z kosztami pracodawcy, materiały biurowe i eksploatacyjne, wyposażenie biura pracowników SIR, koszty podróży służbowych pracowników SIR.  </t>
  </si>
  <si>
    <t>Jednostka wdrażająca: Małopolski Ośrodek Doradztwa Rolniczego w Karniowicach</t>
  </si>
  <si>
    <t>Stan na: 2020-12-31</t>
  </si>
  <si>
    <t>Komentarz:  W punkcie tym ujęto szkolenia (12), konferencje (1), wyjazdy studyjne (1) i konkursy (2).</t>
  </si>
  <si>
    <t xml:space="preserve"> Komentarz: W punkcie ujęto publikacje papierowe w formie ulotek (1), broszur (3), raportów (2) oraz wyprodukowane materiały  filmowe (8).</t>
  </si>
  <si>
    <t>Komentarz: W kategorii "Inne" umieszczono konferencje.</t>
  </si>
  <si>
    <t xml:space="preserve">Komentarz:  W kategorii "Inne" - "Rodzaj działania szkoleniowego" umieszczono konferencje a w kategorii "Inne" - "Grupy interesariuszy" umieszczono rolników. </t>
  </si>
  <si>
    <t>Jednostka wdrażająca: Mazowiecki Ośrodek Doradztwa Rolniczego z siedzibą w Warszawie</t>
  </si>
  <si>
    <t>Komentarz: Innowacje łąkowo- pastwiskowe w trudnej drodzeekonomicznej po lepsze mleko i wołowinę  - 3 szkolenia, Bezpieczeństwo żywności - dobra praktyka higieniczna i produkcyjna przy wytwarzaniu żywności w warunkach domowych - 1 konferencja,Choroby i szkodniki w uprawie kukurydzy - 1 konferencja, Czynniki wpływające na sukces w chowie i hodowli bydła mlecznego - 1 konferencja, Innowacje w wielofunkcyjnym rozowju gospodarstwa rolnego - przetwórstwo na poziomie gospodarstwa 1 konferencja, Innowacyjne metody redukcji amoniaku w różnych systemach utrzymania zwierząt gospodarskich - 1 konferencja, Innowacyjne metody uprawy warzyw w tunelach foliowych - 1 konferencja, Innowacyjne rozwiązania w uprawie papryki pod osłonami wysokimi - 1 konferencja, Innowacyjne żywienei bydła mlecznego wpływające na zdrowotność stada - 1 konferencja, Innowacyjność w uprawie zbóż w województwie mazowieckim - 1 konferencja, Wsparcie dla tworzenia Lokalnych Partnerstw ds. Wody - 3 szkolenia, Rolnictwo ekologiczne- nowe wyzwania - 1 konferencja, Produkt regionalny, tradycyjny i lokalny jako źródło dodatkowego dochodu w gospodarstwie rolnym - 1 konferencji, Produkujemy zdrową truskawkę - 1 konferencja, Regeneracja środowiska gleb poprzez ich wapnowanie - 1 konferencja, VI Mazowiecka Konferencja Pszczelarska "ratujmy Pszczoły" - Innowacje w gospodace pasiecznej - 1 konferencja, Wsparcie rolników w podejmowaniu i rozowju działąlnośći pozarolniczej - 1 konferencja, Żywienie trzody chlewnej paszami bez GMO w świetle działalności grup producenckich  -1 konferencja, Efektywna współpraca z grupą-1 szkolenie, Nowoczesna i bezpieczna uprawa ziemniaka w województwie mazowieckim - 1 konferencja, Rolnictwo ekologiczne - nowe wyzwania - 1 konkurs, Innowacje w agroturystyce - 1, Rolnictwo wobec zmian klimatu - 1 konkurs.</t>
  </si>
  <si>
    <r>
      <t>Komentarz: Innowacje łąkowo- pastwiskowe w trudnej drodzeekonomicznej po lepsze mleko i wołowinę  - 60uczestników, Bezpieczeństwo żywności - dobra praktyka higieniczna i produkcyjna przy wytwarzaniu żywności w warunkach domowych - 60 uczestników, Choroby i szkodniki w uprawie kukurydzy - 77 uczestnikówe, Czynniki wpływające na sukces w chowie i hodowli bydła mlecznego - 88 uczestników, Innowacje w wielofunkcyjnym rozowju gospodarstwa rolnego - przetwórstwo na poziomie gospodarstwa - 99 uczestników, Innowacyjne metody redukcji amoniaku w różnych systemach utrzymania zwierząt gospodarskich - 72 uczestników, Innowacyjne metody uprawy warzyw w tunelach foliowych - 75 uczestników, Innowacyjne rozwiązania w uprawie papryki pod osłonami wysokimi - 70 uczestników, Innowacyjne żywienei bydła mlecznego wpływające na zdrowotność stada - 75 uczestników, Innowacyjność w uprawie zbóż w województwie mazowieckim - 106 uczestników, Wsparcie dla tworzenia Lokalnych Partnerstw ds. Wody - 132 uczestników, Rolnictwo ekologiczne- nowe wyzwania - 90 uczestników, Produkt regionalny, tradycyjny i lokalny jako źródło dodatkowego dochodu w gospodarstwie rolnym - 91 uczestników, Produkujemy zdrową truskawkę - 71 uczestników, Regeneracja środowiska gleb poprzez ich wapnowanie - 91 uczestników, VI Mazowiecka Konferencja Pszczelarska "ratujmy Pszczoły" - Innowacje w gospodace pasiecznej - 60 uczestników, Wsparcie rolników w podejmowaniu i rozowju działąlnośći pozarolniczej - 137 uczestników, Żywienie trzody chlewnej pasza</t>
    </r>
    <r>
      <rPr>
        <sz val="10"/>
        <rFont val="Calibri"/>
        <family val="2"/>
        <charset val="238"/>
        <scheme val="minor"/>
      </rPr>
      <t>mi bez GMO w świetle działalności grup producenckich  - 60 uczestników, Efektywna współpraca z grupą- 80 uczestników, Nowoczesna i bezpieczna uprawa ziemniaka w województwie mazowieckim - 119 uczestników, Rolnictwo ekologiczne - nowe wyzwania - 12 uczestników,  Innowacje w agroturystyce - 6 uczestników, Rolnictwo wobec zmian klimatu - 47,</t>
    </r>
  </si>
  <si>
    <t xml:space="preserve"> Komentarz: Choroby i szkodniki w uprawie kukurydzy - 500 egzemplarzy, Czynniki wpływające na sukces w chowie i hodowli bydła mlecznego - 500 egzemplarzy, Innowacje w wielofunkcyjnym rozowju gospodarstwa rolnego - przetwórstwo na poziomie gospodarstwa - 400 egzemplarzy, Innowacyjne metody redukcji amoniaku w różnych systemach utrzymania zwierząt gospodarskich - 500 egzemplarzy, Innowacyjne metody uprawy warzyw w tunelach foliowych - 1 elektroniczna, Innowacyjne rozwiązania w uprawie papryki pod osłonami wysokimi - 1 elektroniczna, Wsparcie dla tworzenia Lokalnych Partnerstw ds. Wody - 1 raport, Produkujemy zdrową truskawkę - 2000 egzemlarzy, Regeneracja środowiska gleb poprzez ich wapnowanie - 1500 egzemplarzy, Wsparcie rolników w podejmowaniu i rozowju działąlnośći pozarolniczej - 1 elektroniczna, Nowoczesna i bezpieczna uprawa ziemniaka w województwie mazowieckim - 300 egzemplarzy,Dobra praktyka higieniczna i produkcyjna jako podstawa do rozowju innowacyjnego przetwórstwa żywności w warunkach domowych - 5000 ergzemplarzy, Agroturystyka wschodniego Mazowsza - 3000 egzemplarzy, Produkt regionalny, tradycyjny i lokalny jako źródło dodatkowego dochodu w gospodarstwie rolnym - 1 film, Wsparcie rolnikó w podejmowaniu i rozwoju działąlności pozarolniczej - 1 film, Rolnictwo wobec zmian klimatu - 30 filmów,</t>
  </si>
  <si>
    <t>Komentarz: Innowacje łąkowo- pastwiskowe w trudnej drodzeekonomicznej po lepsze mleko i wołowinę  - 3 szkolenia, Bezpieczeństwo żywności - dobra praktyka higieniczna i produkcyjna przy wytwarzaniu żywności w warunkach domowych - 1 konferencja, Choroby i szkodniki w uprawie kukurydzy - 1 konferencja, Czynniki wpływające na sukces w chowie i hodowli bydła mlecznego - 1 konferencja, Innowacje w wielofunkcyjnym rozowju gospodarstwa rolnego - przetwórstwo na poziomie gospodarstwa 1 konferencja, Innowacyjne metody redukcji amoniaku w różnych systemach utrzymania zwierząt gospodarskich - 1 konferencja, Innowacyjne metody uprawy warzyw w tunelach foliowych - 1 konferencja, Innowacyjne rozwiązania w uprawie papryki pod osłonami wysokimi - 1 konferencja, Innowacyjne żywienei bydła mlecznego wpływające na zdrowotność stada - 1 konferencja, Innowacyjność w uprawie zbóż w województwie mazowieckim - 1 konferencja, Wsparcie dla tworzenia Lokalnych Partnerstw ds. Wody - 3 szkolenia, Rolnictwo ekologiczne- nowe wyzwania - 1 konferencja, Produkt regionalny, tradycyjny i lokalny jako źródło dodatkowego dochodu w gospodarstwie rolnym - 1 konferencji, Produkujemy zdrową truskawkę - 1 konferencja, Regeneracja środowiska gleb poprzez ich wapnowanie - 1 konferencja, VI Mazowiecka Konferencja Pszczelarska "ratujmy Pszczoły" - Innowacje w gospodace pasiecznej - 1 konferencja, Wsparcie rolników w podejmowaniu i rozowju działąlnośći pozarolniczej - 1 konferencja, Żywienie trzody chlewnej paszami bez GMO w świetle działalności grup producenckich  -1 konferencja, Efektywna współpraca z grupą-1 szkolenie, Nowoczesna i bezpieczna uprawa ziemniaka w województwie mazowieckim - 1 konferencja.</t>
  </si>
  <si>
    <t>Jednostka wdrażająca: OPOLSKI OŚRODEK DORADZTWA ROLNICZEGO W ŁOSIOWIE</t>
  </si>
  <si>
    <t xml:space="preserve">Stan na:31.12.2020 R. </t>
  </si>
  <si>
    <t xml:space="preserve">Komentarz:                                                                                                                                                                                                                                                                                     Innowacje w uprawie, technice i pielęgnacji winorośli. Aspekty prawno-ekonomiczne działalności prowadzenia winnicy w województwie opolskim, szkolenie z warszatatmi (1 dzień) P1 
Wiejskie usługi opiekuńcze – innowacyjna forma przedsiębiorczości, seminarium ( 1 dzień) P1
Produkcja serów podpuszczkowych dojrzewających w warunkach małej serowarni rzemieślniczej, szkolenie online (2 dni) P1
Terapie roślinne w profilaktyce zdrowotnej- szansą na innowacyjne wykorzystywanie surowców zielarskich (Film 28:04 min oraz skrypt do filmu w wersji online - udostępniony wszystkim zainteresowanym na stronie www.sir.oodr.pl, ) P1
Innowacyjne elementy oferty turystycznej  jako narzędzie rozwoju Opolszczyzny ( 3 filmy udostępnione wszystkim zainteresowanym na stronie www.sir.oodr.pl, webinarium jednodniowe ) P1
Opolskie zespoły tematyczne ds. innowacji w rolnictwie ( 3 spotkania jednodniowe)  P1
Szkolenie z zakresu wiedzy na temat innowacyjnych rozwiązań poboru ciepła i energii elektrycznej  konwencjonalnych oraz oze (Operacja dwuletnia, w roku 2020 zakupiono tylko materiały szkoleniowe. Realizacja operacji nastąpi w 2021 r.) 
Szkolenie wyjazdowe z zakresu rolnictwa ekologicznego pn; Możliwości zwiększenia dochodowości gospodarstw ekologicznych - przetwórstwo produktów roślinnych i zwierzęcych (3 dni) P1
Ochrona środowiska naturalnego na obszarach wiejskich (Operacja dwuletnia, w roku 2020 przeprowadzono nabór do konkursów, wyłoniono laureatów i zakupiono nagrody. W 2021 roku nastąpi organizacja konferencji w formie online) 
Szkolenia e-learningowe z zakresu innowacyjnych rozwiązań w gospodarstwach rolnych i agroturystycznych (Operacja dwuletnia, w 2020 roku przeprowadzono dwa szkolenia i opracowano materiały na pozostałe 3 szkolenia, które będą zrealizowane w 2021 roku) P!
Innowacje szansą na rozwój obszarów wiejskich – konopie włókniste (wyjazd studyjny jednodniowy) P1 
Spotkania tematyczne dt. założenia lokalnych partnerstw do spraw wody (LPW) - (2 spotkania stacjonarne, 4 spotkania online, film oraz opracowanie raportu i udostepnienie na str. www.sir.oodr.pl)  P1
Nowoczesna i bezpieczna uprawa ziemniaka w województwie opolskim (jednodniowe szkolenie online)  P1
</t>
  </si>
  <si>
    <t xml:space="preserve">Komentarz:                                                                                                                                                                                                                                                           Innowacje w uprawie, technice i pielęgnacji winorośli. Aspekty prawno-ekonomiczne działalności prowadzenia winnicy w województwie opolskim, szkolenie z warszatatmi - 30 uczestników
Wiejskie usługi opiekuńcze – innowacyjna forma przedsiębiorczości, seminarium - 25 uczestników
Produkcja serów podpuszczkowych dojrzewających w warunkach małej serowarni rzemieślniczej, szkolenie online - 25 uczestników
Innowacyjne elementy oferty turystycznej  jako narzędzie rozwoju Opolszczyzny ( 3 filmy udostępnione wszystkim zainteresowanym na stronie www.sir.oodr.pl, webinarium jednodniowe ) - 25 uczestników
Opolskie zespoły tematyczne ds. innowacji w rolnictwie ( 3 spotkania jednodniowe) -51 uczestników
Szkolenie z zakresu wiedzy na temat innowacyjnych rozwiązań poboru ciepła i energii elektrycznej  konwencjonalnych oraz oze (Operacja dwuletnia, w roku 2020 zakupiono tylko materiały szkoleniowe. Realizacja operacji nastąpi w 2021 r.) 
Szkolenie wyjazdowe z zakresu rolnictwa ekologicznego pn; Możliwości zwiększenia dochodowości gospodarstw ekologicznych - przetwórstwo produktów roślinnych i zwierzęcych - 40 uczestników
Ochrona środowiska naturalnego na obszarach wiejskich (Operacja dwuletnia, w roku 2020 przeprowadzono nabór do konkursów, wyłoniono laureatów i zakupiono nagrody. W 2021 roku nastąpi organizacja konferencji w formie online) - 13 uczestników
Szkolenia e-learningowe z zakresu innowacyjnych rozwiązań w gospodarstwach rolnych i agroturystycznych (Operacja dwuletnia, w 2020 roku przeprowadzono dwa szkolenia i opracowano materiały na pozostałe 3 szkolenia, które będą zrealizowane w 2021 roku) - 50 uczestników 
Innowacje szansą na rozwój obszarów wiejskich – konopie włókniste - 25 uczestników
Spotkania tematyczne dt. założenia lokalnych partnerstw do spraw wody (LPW)  - 120 uczestników
Nowoczesna i bezpieczna uprawa ziemniaka w województwie opolskim  - 70 uczestników
</t>
  </si>
  <si>
    <t xml:space="preserve"> Komentarz:                                                                                                                                                                                                                                                                                             Wyniki doświadczeń terenowych za rok 2019 - 300 egzemplarzy
Nowoczesna produkcja mleka - 250 egzemplarzy
Chów i hodowla trzody chlewnej – innowacyjne gospodarstwo produkcyjne - 250 egzemplarzy
Przewodnik po polu doświadczalnym OODR w Łosiowie 2020  -  450 egzemplarzy                                                                                                                                                          Innowacyjne rozwiązania techniczne zapobiegające zmianom klimatu - racjonalne gospodarowanie wodą w gospodarstwie rolnym i ograniczanie strat azotu w produkcji rolniczej - 500 egzemplarzy
Nowoczesne rozwiązania zwiększające bezpieczeństwo i komfort pracy rolników - e- broszura zamieszczona na str. www.sir.oodr.pl
Soja - ważne wskazówki nowoczesnej uprawy - 500 egzemplarzy
System retencji rozproszonej jako element gospodarowania wodą - samouczek w wersji online zamieszcony na str. www.sir.oodr.pl
Broszury infomacyjne z zakresu wdrażania innowacyjnych rozwiązań w rolnictwie i na obszarach wiejskich - 4*250 egzemparzy                                                          Zatrzymaj Smog! Innowacyjne rozwiazania walki ze smogiem poprzez zastosowanie nowoczesnych metod energetycznych, w tym zastosowanie odnawialnych źródeł energii   - 500 egzemplarzy                                                                                                                                                                                                             Terapie roślinne w profilaktyce zdrowotnej- szansą na innowacyjne wykorzystywanie surowców zielarskich (Film 28:04 min oraz skrypt do filmu w wersji online - udostępniony wszystkim zainteresowanym na stronie www.sir.oodr.pl, )                                                                                                 Spotkania tematyczne dt. założenia lokalnych partnerstw do spraw wody (LPW) - (2 spotkania stacjonarne, 4 spotkania online, film oraz opracowanie raportu i udostepnienie na str. www.sir.oodr.pl)</t>
  </si>
  <si>
    <t xml:space="preserve">Komentarz:                                                                                                                                                                                                                                                           Innowacje w uprawie, technice i pielęgnacji winorośli. Aspekty prawno-ekonomiczne działalności prowadzenia winnicy w województwie opolskim, szkolenie z warszatatmi (1 dzień) P1 
Wiejskie usługi opiekuńcze – innowacyjna forma przedsiębiorczości, seminarium ( 1 dzień) P1
Produkcja serów podpuszczkowych dojrzewających w warunkach małej serowarni rzemieślniczej, szkolenie online (2 dni) P1
Innowacyjne elementy oferty turystycznej  jako narzędzie rozwoju Opolszczyzny ( 3 filmy udostępnione wszystkim zainteresowanym na stronie www.sir.oodr.pl, webinarium jednodniowe ) P1
Opolskie zespoły tematyczne ds. innowacji w rolnictwie ( 3 spotkania jednodniowe)  P1
Szkolenie z zakresu wiedzy na temat innowacyjnych rozwiązań poboru ciepła i energii elektrycznej  konwencjonalnych oraz oze (Operacja dwuletnia, w roku 2020 zakupiono tylko materiały szkoleniowe. Realizacja operacji nastąpi w 2021 r.) 
Szkolenie wyjazdowe z zakresu rolnictwa ekologicznego pn; Możliwości zwiększenia dochodowości gospodarstw ekologicznych - przetwórstwo produktów roślinnych i zwierzęcych (3 dni) P1
Szkolenia e-learningowe z zakresu innowacyjnych rozwiązań w gospodarstwach rolnych i agroturystycznych (Operacja dwuletnia, w 2020 roku przeprowadzono dwa szkolenia i opracowano materiały na pozostałe 3 szkolenia, które będą zrealizowane w 2021 roku) P!
Innowacje szansą na rozwój obszarów wiejskich – konopie włókniste (wyjazd studyjny jednodniowy) P1 
Spotkania tematyczne dt. założenia lokalnych partnerstw do spraw wody (LPW) - (2 spotkania stacjonarne, 4 spotkania online, film oraz opracowanie raportu i udostepnienie na str. www.sir.oodr.pl)  P1
Nowoczesna i bezpieczna uprawa ziemniaka w województwie opolskim (jednodniowe szkolenie online)  P1
</t>
  </si>
  <si>
    <t xml:space="preserve">Komentarz:                                                                                                                                                                                                                                             Innowacje w uprawie, technice i pielęgnacji winorośli. Aspekty prawno-ekonomiczne działalności prowadzenia winnicy w województwie opolskim, szkolenie z warszatatmi - 30 uczestników
Wiejskie usługi opiekuńcze – innowacyjna forma przedsiębiorczości, seminarium - 25 uczestników
Produkcja serów podpuszczkowych dojrzewających w warunkach małej serowarni rzemieślniczej, szkolenie online - 25 uczestników
Innowacyjne elementy oferty turystycznej  jako narzędzie rozwoju Opolszczyzny ( 3 filmy udostępnione wszystkim zainteresowanym na stronie www.sir.oodr.pl, webinarium jednodniowe ) - 25 uczestników
Opolskie zespoły tematyczne ds. innowacji w rolnictwie ( 3 spotkania jednodniowe) -51 uczestników
Szkolenie z zakresu wiedzy na temat innowacyjnych rozwiązań poboru ciepła i energii elektrycznej  konwencjonalnych oraz oze (Operacja dwuletnia, w roku 2020 zakupiono tylko materiały szkoleniowe. Realizacja operacji nastąpi w 2021 r.) 
Szkolenie wyjazdowe z zakresu rolnictwa ekologicznego pn; Możliwości zwiększenia dochodowości gospodarstw ekologicznych - przetwórstwo produktów roślinnych i zwierzęcych - 40 uczestników
Szkolenia e-learningowe z zakresu innowacyjnych rozwiązań w gospodarstwach rolnych i agroturystycznych (Operacja dwuletnia, w 2020 roku przeprowadzono dwa szkolenia i opracowano materiały na pozostałe 3 szkolenia, które będą zrealizowane w 2021 roku) - 50 uczestników 
Innowacje szansą na rozwój obszarów wiejskich – konopie włókniste - 25 uczestników
Spotkania tematyczne dt. założenia lokalnych partnerstw do spraw wody (LPW)  - 120 uczestników
Nowoczesna i bezpieczna uprawa ziemniaka w województwie opolskim  - 70 uczestników
 </t>
  </si>
  <si>
    <t>-</t>
  </si>
  <si>
    <t>Jednostka wdrażająca: PODKARPACKI OŚRODEK DORADZTWA ROLNICZEGO Z SIEDZIBĄ W BOGUCHWALE</t>
  </si>
  <si>
    <t xml:space="preserve">Stan na: 31.12.2020 R. </t>
  </si>
  <si>
    <t xml:space="preserve">Komentarz:
1. Organizacja stoiska informacyjnego w zakresie promocji SIR oraz działania ,, Współpraca'' podczas imprez wystawienniczych organizowanych przez PODR  tj:   Wirtualnego Dznia  Pola,  Targów innowacji, XIV Jesiennej Giełdy Ogrodniczej połączonej z świętem winobrania -  -  3 szt 
2. konferencja  ,, Życie mlekiem i miodem płynące'' - 1 
3. spotkania ,, Lokalne Partnerstwo ds. wody'' - 5
4.  konferencja ,, Rolnictwo ekologiczne - szansą dla rolników i konsumentów  ' - 2 
5. konkursy - ,, Najlepszy doradca ekologiczny''- 1 
6. konkurs  ,, Najlepsze gospodarstwo ekologiczne'' - 1 
7. konferencja  ,,Nowoczesna i bezpieczna produkcja ziemniaka w województwie podkarpackim''  - 1 
8. szkolenie połaczone z warsztatami ,, Sieciowanie - narzędzim  budowy partnerstw'' - 1 
</t>
  </si>
  <si>
    <t xml:space="preserve">Komentarz:
1. Organizacja stoiska informacyjnego w zakresie promocji SIR oraz działania ,, Współpraca'' podczas imprez wystawienniczych organizowanych przez PODR  tj:   Wirtualnego Dznia  Pola,  Targów innowacji, XIV Jesiennej Giełdy Ogrodniczej połączonej z świętem winobrania - ok 60 000 uczestników
2. konferencja  ,, Życie mlekiem i miodem płynące'' - 300 uczestników
3. spotkania ,, Lokalne Partnerstwo ds. wody'' - 115 uczestników 
4.  konferencja ,, Rolnictwo ekologiczne - szansą dla rolników i konsumentów  ' - 160 uczestników 
5. konkursy - ,, Najlepszy doradca ekologiczny'' -  liczba zgłoszeń 12 ( liczba laureatów 4) 
6. konkurs  ,, Najlepsze gospodarstwo ekologiczne'' --liczba zgłoseń 17 ( liczba laureatów 3) 
7. konferencja  ,,Nowoczesna i bezpieczna produkcja ziemniaka w województwie podkarpackim''  - 124 uczestników 
8. szkolenie połaczone z warsztatami ,, Sieciowanie - narzędzim  budowy partnerstw'' - 20 uczestników 
</t>
  </si>
  <si>
    <t xml:space="preserve"> Komentarz:
1. Katalog - ,,Podkarpackie produkty ekologiczne '' nakład 1000 szt. 
2. Rozpropagowanie ulotek informacyjnych dot. działania ,, Współpraca ' nakład  2000 szt. 
3. Platforma Podkarpacki E-Bazarek -   1 ( 1. reklama w radio - 447 szt,  reklama w TV - 7 szt, reklama na nośniku multimedialnym - 7 szt,  reklama na bilbordzie - 10 szt) , liczba zarejestrowanych uczestników  - 1000 podmiotów 
</t>
  </si>
  <si>
    <t xml:space="preserve">Komentarz:
1.Publikacja zawierajaca przyklady operacji realizowanych w ramach planu operacyjnego KSOW  w 2019 r. ( nakład 70 szt)  - wydaną przzez MRiRW dep. Wsparcia Rolników -  1 
2. Publikacja w formie elektronicznej - ,, Aktywny staruszek – gospodarstwa opiekuńcze jako forma aktywizacji seniorów na wsi''.  - 1 </t>
  </si>
  <si>
    <t xml:space="preserve">Komentarz:
1.Grupa dotycząca tematyki związanej z wydłuzeniem świeżości mięsa drobiowego. W skład grupy wchodza przedstawiciele instytucji : Uniwersytetu Rzeszowskiego,  Zakłdów Drobiarskich RES-DROB,  Firmy produkującej folię - POLKAR, firmy produkującej środki grzybobójcze - DELTA, PODR. 
2. Grupa dotycząca tematyki zwiazanej z opracowaniem i wdrożeniem innowacyjnych produktów z mleka i mięsa na bazie wysokiej jakości surowców poprzez wykorzystanie TUZ terenów górskich i podgórskich oraz podniesienie poziomu dobrostanu zwierząt (bydła i kóz). W skład grupy wchodzą przedstawiciele instytucji tj. : Uniwersytet Rzeszowski, Instytut Zootechniki w Odrzechowej, Małopoplskie Centrum Biotechnologii, Państwowa Wyższa Szkoła Zawodowa w Sanoku oraz PODR. 
3. Grupa tematyczna dot. wydłuzenia trwałości jabłek na potrzeby rynków zagranicznych.  W skład grupy wchodza przedstawiciele instytucji : Uniwersytet Rzeszowski, Klaster Rolno-spożywczy, Firma Mega, Grupy Producentów rolnych jabłek, firma zajmujaca sie eksportem jabłek oraz PODR
4. Grupa tematyczna dot. walki z warrozą za pomocą ultradzwięków. 
5. Grupa dotycząca tematyki związanej z krótkimi  łańcuchami dostaw - sprzedaż bez pośredników
6. Grupa dotycząca tematyki związanej z uprawą ziół w gospodarstwie w celu polepszenia płodozmianu i  poprawy właściwości gleby.
</t>
  </si>
  <si>
    <t xml:space="preserve">Komentarz:
1.  udział pracowników działających na rzecz SIR w spotkaniach organizowanych przez CDR.  ( 16 spotkań w trybie online oraz 1 stacjonarne (2 dniowe) </t>
  </si>
  <si>
    <t xml:space="preserve">Komentarz:
1.  udział pracowników działających na rzecz SIR w spotkaniach organizowanych przez CDR.  ( 16 spotkań -48 osób oraz 1 stacjonarne - 2 osoby )  </t>
  </si>
  <si>
    <t>Poniesione koszty zwiazane są z realizacją operacji własnych</t>
  </si>
  <si>
    <t>W ramach dotacji celowej finansowano 28,5  etatów ( 3 osoby). W wyniku uzyskanego dofinansowania PODR w Boguchwale kontynuował  prace w zakresie realizacji zadań związanych z koordynacją wdrażania Sieci na rzecz innowacji w rolnictwie
 i na obszarach wiejskich na poziomie wojewódzkim, tworzeniem sieci kontaktów pomiędzy partnerami SIR oraz udziałem 
w opracowywaniu dokumentów związanych z funkcjonowaniem SIR.  Ponadto finansowano koszty delegacji, wyposażenia  oraz  zakupu sprzętu i materiałów.</t>
  </si>
  <si>
    <t>Jednostka wdrażająca: Podlaski Ośrodek Doradztwa Rolniczego w Szepietowie</t>
  </si>
  <si>
    <t>Komentarz: Pierwsza podlaska akademia serowarska – warsztaty, wyjazd studyjny
Innowacyjne technologie wykorzystywane przy budowie oraz wyposażeniu obór – webinarium
Nowatorskie rozwiązania w produkcji mleka -  webinarium, publikacja
Hodowla pszczół – zakładanie  i prowadzenie pasieki - warsztaty
Upowszechnianie innowacji z zakresu rolnictwa ekologicznego na przykładzie Francji – wyjazd studyjny
Zdrowie zaczyna się na talerzu - publikacja
Innowacyjne rozwiązania w rolnictwie z zakresu uprawy roślin w warunkach suszy – kampania informacyjno-promocyjna
Innowacyjne i efektywne wykorzystanie narzędzi wspomagających zarządzanie stadem krów mlecznych - publikacja
Lokalne Partnerstwo ds. Wody – spotkanie tematyczne, broszura</t>
  </si>
  <si>
    <t>Komentarz: Pierwsza podlaska akademia serowarska – warsztaty, wyjazd studyjny
Innowacyjne technologie wykorzystywane przy budowie oraz wyposażeniu obór – webinarium
Nowatorskie rozwiązania w produkcji mleka -  webinarium, publikacja
Hodowla pszczół – zakładanie  i prowadzenie pasieki - warsztaty
Upowszechnianie innowacji z zakresu rolnictwa ekologicznego na przykładzie Francji – wyjazd studyjny
Lokalne Partnerstwo ds. Wody – spotkanie tematyczne, broszura
Nowoczesna i bezpieczna uprawa ziemniaka w warunkach woj. podlaskiego</t>
  </si>
  <si>
    <t xml:space="preserve">"Zdrowie zaczyna się na talerzu, "Nowatorskie rozwiązania w produkcji mleka", "Raport końcowy z tworzenia pilotażowego Lokalnego partnerstwa ds. wody w powiecie grajewskim", "Innowacyjne i efektywne wykorzystanie narzędzi wspomagających zarządzanie stadem krów mlecznych", </t>
  </si>
  <si>
    <t xml:space="preserve">Komentarz: rolnicy, mieszkańcy obszarów wiejskich, doradcy rolniczy, przedstawiciele instytucji świadczących usługi doradcze, producenci żywności, właściciele gospodarstw agroturystycznych, </t>
  </si>
  <si>
    <r>
      <t xml:space="preserve">Koszty zatrudnienia pracowników: </t>
    </r>
    <r>
      <rPr>
        <sz val="10"/>
        <rFont val="Calibri"/>
        <family val="2"/>
        <charset val="238"/>
        <scheme val="minor"/>
      </rPr>
      <t>20,7 etatomiesięcy na stanowisku sp. ds. innowacji; 6 etatomi</t>
    </r>
    <r>
      <rPr>
        <sz val="10"/>
        <color theme="1"/>
        <rFont val="Calibri"/>
        <family val="2"/>
        <scheme val="minor"/>
      </rPr>
      <t>esiący na stanowisku broker; zakup materiałów i wyposażenia biura; koszty delegacji krajowych i zagranicznych; koszty opłat skarbowych i pocztowych</t>
    </r>
  </si>
  <si>
    <t>Jednostka wdrażająca: Pomorski Ośrodek Doradztwa Rolniczego w Lubaniu</t>
  </si>
  <si>
    <t>1. Sieciowanie doradzrwa, praktyki rolniczej i nauki drogą do rozwiązywania zdiagnozowanych problemów na obszarach wiejskich.                                                                                                                                                                                                                                                                                                          2. Wspieranie przedsiębiorczości i innowacji na obszarach wiejskich przez podnoszenie poziomu wiedzy i umiejętności w obszarze małej przedsiębiorczości na przykładzie wojewdztwa podlaskiego                                                                                                                                                                                                      3. Innowacje w prowadzeniu gospodarstwa pasiecznego.                                                                                                                                                                                                       4. Innowacyjne rozwiązania wspierające rozwój gospodarki pasiecznej oraz ochronę pszczoły miodnej.                                                                                                  5. e-sieciowanie.                                                                                                                                                                                                                                                                                 6.Nowoczesna i bezpieczna uprawa ziemniaka w województwie pomorskim.                                                                                                                                                           7. Innowacje w ekologicznym chowie zwierząt.                                                                                                                                                                                                                                8. Ekobiznes w rolnictwie.                                                                                                                                                                                                                                                                               9. Pomorskie Partnerstwo ds. wody.                                                                                                                                                                                                                                                     10. Pomorska Wieś Innowacyjna.</t>
  </si>
  <si>
    <r>
      <t xml:space="preserve">1. Sieciowanie doradztwa, praktyki rolniczej i nauki drogą do rozwiązywania zdiagnozowanych problemów na obszarach wiejskich - 233 os.                                                                                                                                                                                                                                                                                                                  2. Wspieranie przedsiębiorczości i innowacji na obszarach wiejskich przez podnoszenie poziomu wiedzy i umiejętności w obszarze małej przedsiębiorczości na przykładzie wojewdztwa podlaskiego - 156 os.                                                                                                                                                                                                     3. Innowacje w prowadzeniu gospodarstwa pasiecznego - 30 os.                                                                                                                                                                                                       4. Innowacyjne rozwiązania wspierające rozwój gospodarki pasiecznej oraz ochronę pszczoły miodnej - 89 os.                                                                             </t>
    </r>
    <r>
      <rPr>
        <sz val="10"/>
        <rFont val="Calibri"/>
        <family val="2"/>
        <charset val="238"/>
        <scheme val="minor"/>
      </rPr>
      <t xml:space="preserve">                     5. e-sieciowanie - 169 os.                                                                                                                                                                                                                                                                                                                                                                                                                                            6. Innowacje w ekologicznym chowie zwierząt - 48 os.                                                                                                                                                                                                                                7. Ekobiznes w rolnictwie-64 os.                                                                                                                                                                                                                                                                               </t>
    </r>
  </si>
  <si>
    <t xml:space="preserve">1. Broszura " Jak założyć i prowadzić pasiekę".                                                                                                                                                                                                                         2. Broszura " Produkcja ekologiczna".                                                                                                                                                                                                                                            3. Film "Innowacje agrotechniczne w województwie pomorskim".                                                                                                                                                                           4. Film "Hodowla nowoczesnych odmian roślin uprawnych w województwie pomorskim".                                                                                                                    5. Film "Innowacje w chwie drobiu brojlerowego w województwie pomorskim".                                                                                                                                           6.  Audycja radiowa " Nowoczesna i bezpieczna uprawa ziemniaka w województwie pomorskim".                                                                                                  7. Audycja radiowa " Sieciowanie doradztwa, praktyki rolniczej i nauki drogą do rozwiązywania zdiagnozowanych problemów na obszarach wiejskich".                                                                                                                                                                                                                                                                                                        8. Audycja radiowa "„Przedsiębiorczość na terenach wiejskich — innowacyjne rozwiązania, potencjał społeczności lokalnej”.                                9. Audycja radiowa " Innowcyjne rozwiązania wspierające rozwój gospodarki pasiecznej oraz ochronę pszczoły miodnej".                                         10. Audycja radiowa " Innowacje w ekologicznym chowie zwierząt".                                                                                                                                                                    11. Audycja radiowa LPW - 1.                                                                                                                                                                                                                                                                                     12-15. Materiał filmowy emitowany w TV - 4.                                                                                                                                                                                                                                              16. Materiał filmowy z wyjazdu studyjnego publikowany w internecie - 1.                                                                                                                                                        17. Raport  LPW - 1. </t>
  </si>
  <si>
    <t>Komentarz: 1. Broszura - 2.                                                                                                                                                                                                                                                                    2. Film- 8.                                                                                                                                                                                                                                                                                                           3. Raport - 1.                                                                                                                                                                                                                                                                                                    4. Audycja radiowa - 6.                                                                                                                                                                                                                                                                                 5. Artykuł na stronę internetową - 2.</t>
  </si>
  <si>
    <t>Komentarz:1. "Spotkania on-line w ramach operacji "e-sieciowanie".</t>
  </si>
  <si>
    <t>Komentarz: Webinaria (szkolenia on-line) - 7.</t>
  </si>
  <si>
    <t>Komentarz: 1. Webinaria - 558 uczestników.                                                                                                                                                                                                                             2. Uczestnicy spotkań podczas "e-sieciowania" - 169.</t>
  </si>
  <si>
    <t>Komentarz: 1. "Wspieranie przedsiębiorczości i innowacji na obszarach wiejskich przez podnoszenie poziomu wiedzy i umiejętności w obszarze małej przedsiębiorczości na przykładzie województwa podlaskiego" - 5 dni.                                                                                                                                2. Innowacje w prowadzeniu gospodarstwa pasiecznego - 9 dni i warsztaty.                                                                                                                                                             3. Webinaria - 7 (łącznie trwały 12 dni).</t>
  </si>
  <si>
    <t>Komentarz:1. "Wspieranie przedsiębiorczości i innowacji na obszarach wiejskich przez podnoszenie poziomu wiedzy i umiejętności w obszarze małej przedsiębiorczości na przykładzie województwa podlaskiego"(wyjazd studyjny)- 25 os.                                                                                                                                2. Innowacje w prowadzeniu gospodarstwa pasiecznego (wyjzad studyjny i warsztaty) - 30 os.                                                                                                                                                                                         3. Webinaria (szkolenia on-line) - 558.</t>
  </si>
  <si>
    <t>Jednostka wdrażająca: Śląski Ośrodek Doradztwa Rolniczego w Częstochowie</t>
  </si>
  <si>
    <r>
      <rPr>
        <b/>
        <sz val="10"/>
        <color theme="1"/>
        <rFont val="Calibri"/>
        <family val="2"/>
        <charset val="238"/>
        <scheme val="minor"/>
      </rPr>
      <t>Zorganizowano:</t>
    </r>
    <r>
      <rPr>
        <sz val="10"/>
        <color theme="1"/>
        <rFont val="Calibri"/>
        <family val="2"/>
        <charset val="238"/>
        <scheme val="minor"/>
      </rPr>
      <t xml:space="preserve"> </t>
    </r>
    <r>
      <rPr>
        <b/>
        <sz val="10"/>
        <color theme="1"/>
        <rFont val="Calibri"/>
        <family val="2"/>
        <charset val="238"/>
        <scheme val="minor"/>
      </rPr>
      <t>4 konferencje</t>
    </r>
    <r>
      <rPr>
        <sz val="10"/>
        <color theme="1"/>
        <rFont val="Calibri"/>
        <family val="2"/>
        <charset val="238"/>
        <scheme val="minor"/>
      </rPr>
      <t xml:space="preserve">: "Produkcja miodu w oparciu o uprawę roślin miododajnych na gruntach o niskiej przydatności rolniczej" , "Budowanie sieci kontaktów pomiędzy nauką i praktyką w województwie śląskim - perspektywy i plany", "Innowacje w nowoczesnej uprawie ziemniaka - program dla polskiego ziemniaka" - (2 spotkania). </t>
    </r>
    <r>
      <rPr>
        <b/>
        <sz val="10"/>
        <color theme="1"/>
        <rFont val="Calibri"/>
        <family val="2"/>
        <charset val="238"/>
        <scheme val="minor"/>
      </rPr>
      <t>6  szkoleń on-line:</t>
    </r>
    <r>
      <rPr>
        <sz val="10"/>
        <color theme="1"/>
        <rFont val="Calibri"/>
        <family val="2"/>
        <charset val="238"/>
        <scheme val="minor"/>
      </rPr>
      <t xml:space="preserve">  "Strategia ochrony rzepaku ozimego przed wybranymi agrofagami z uwzględnieniem podatności odmian, zmian klimatycznych i narastania odporności na środki ochrony roslin", "Naukowe wsparcie usług doradczych z zakresu zarzadzania ryzykiem agrofagów o znaczeniu gospodarczym oraz wprowadzenie odpowiednich środków zapobiegawczych", "Rolnictwo ekologiczne szansą dla rozwoju obszarów wiejskich" - (2 spotkania), "Utworzenie Lokalnego Partnerstwa do spraw Wody w powiecie cieszyńskim" -(2 spotkania), </t>
    </r>
    <r>
      <rPr>
        <b/>
        <sz val="10"/>
        <color theme="1"/>
        <rFont val="Calibri"/>
        <family val="2"/>
        <charset val="238"/>
        <scheme val="minor"/>
      </rPr>
      <t>8 szkoleń stacjonarnych:</t>
    </r>
    <r>
      <rPr>
        <sz val="10"/>
        <color theme="1"/>
        <rFont val="Calibri"/>
        <family val="2"/>
        <charset val="238"/>
        <scheme val="minor"/>
      </rPr>
      <t xml:space="preserve"> " Rolnictwo ekologiczne szansą dla rozwoju obszarów wiejskich" - (4 spotkania), "Utworzenie Lokalnego Partnerstwa do spraw Wody w powiecie cieszyńskim" - (4 spotkania),</t>
    </r>
    <r>
      <rPr>
        <b/>
        <sz val="10"/>
        <color theme="1"/>
        <rFont val="Calibri"/>
        <family val="2"/>
        <charset val="238"/>
        <scheme val="minor"/>
      </rPr>
      <t xml:space="preserve">  1 imprezę masową</t>
    </r>
    <r>
      <rPr>
        <sz val="10"/>
        <color theme="1"/>
        <rFont val="Calibri"/>
        <family val="2"/>
        <charset val="238"/>
        <scheme val="minor"/>
      </rPr>
      <t xml:space="preserve"> tj: XXIX Krajowa Wystawa Rolnicza organizowana w ramach ogólnopolskick  Dożynek Jasnogórskich.</t>
    </r>
    <r>
      <rPr>
        <b/>
        <sz val="10"/>
        <color theme="1"/>
        <rFont val="Calibri"/>
        <family val="2"/>
        <charset val="238"/>
        <scheme val="minor"/>
      </rPr>
      <t xml:space="preserve"> Komentarz:</t>
    </r>
    <r>
      <rPr>
        <sz val="10"/>
        <color theme="1"/>
        <rFont val="Calibri"/>
        <family val="2"/>
        <charset val="238"/>
        <scheme val="minor"/>
      </rPr>
      <t xml:space="preserve"> Imprezy masowe poprzez różnorodność wystawiajacych się podmiotów (firmy zaopatrujące rolnictwo w środki produkcji, firmy z terenów wiejskich jako przykłady przedsiębiorczości, Lokalne Grupy Działania, Instytuty naukowe, produkty przetwórstwa z poziomu gospodarstwa itp. zaliczono jako inne (mieszane)                                                                                                                                                                                                                                                                                 </t>
    </r>
  </si>
  <si>
    <r>
      <rPr>
        <b/>
        <sz val="10"/>
        <color theme="1"/>
        <rFont val="Calibri"/>
        <family val="2"/>
        <charset val="238"/>
        <scheme val="minor"/>
      </rPr>
      <t xml:space="preserve"> 4 konferencje - 230 uczestników</t>
    </r>
    <r>
      <rPr>
        <sz val="10"/>
        <color theme="1"/>
        <rFont val="Calibri"/>
        <family val="2"/>
        <charset val="238"/>
        <scheme val="minor"/>
      </rPr>
      <t xml:space="preserve">: "Produkcja miodu w oparciu o uprawę roślin miododajnych na gruntach o niskiej przydatności rolniczej" - 70 uczestników , "Budowanie sieci kontaktów pomiędzy nauką i praktyką w województwie śląskim - perspektywy i plany" - 60 uczestników, "Innowacje w nowoczesnej uprawie ziemniaka - program dla polskiego ziemniaka" - (2 spotkania, 2x50 uczestników),  </t>
    </r>
    <r>
      <rPr>
        <b/>
        <sz val="10"/>
        <color theme="1"/>
        <rFont val="Calibri"/>
        <family val="2"/>
        <charset val="238"/>
        <scheme val="minor"/>
      </rPr>
      <t>6  szkoleń on-line - 136 uczestników:</t>
    </r>
    <r>
      <rPr>
        <sz val="10"/>
        <color theme="1"/>
        <rFont val="Calibri"/>
        <family val="2"/>
        <charset val="238"/>
        <scheme val="minor"/>
      </rPr>
      <t xml:space="preserve">  "Strategia ochrony rzepaku ozimego przed wybranymi agrofagami z uwzględnieniem podatności odmian, zmian klimatycznych i narastania odporności na środki ochrony roslin" - 19 uczestników, "Naukowe wsparcie usług doradczych z zakresu zarzadzania ryzykiem agrofagów o znaczeniu gospodarczym oraz wprowadzenie odpowiednich środków zapobiegawczych" - 18 uczestników, "Rolnictwo ekologiczne szansą dla rozwoju obszarów wiejskich" - (2 spotkania 79 uczestników), "Utworzenie Lokalnego Partnerstwa do spraw Wody w powiecie cieszyńskim" -(2 spotkania - 20 uczestników),</t>
    </r>
    <r>
      <rPr>
        <b/>
        <sz val="10"/>
        <color theme="1"/>
        <rFont val="Calibri"/>
        <family val="2"/>
        <charset val="238"/>
        <scheme val="minor"/>
      </rPr>
      <t xml:space="preserve"> 8 szkoleń stacjonarnych -  100 uczestników: </t>
    </r>
    <r>
      <rPr>
        <sz val="10"/>
        <color theme="1"/>
        <rFont val="Calibri"/>
        <family val="2"/>
        <charset val="238"/>
        <scheme val="minor"/>
      </rPr>
      <t xml:space="preserve"> " Rolnictwo ekologiczne szansą dla rozwoju obszarów wiejskich" - (4 spotkania 80 uczestników), "Utworzenie Lokalnego Partnerstwa do spraw Wody w powiecie cieszyńskim" - (4 spotkania 20 uczestników).</t>
    </r>
    <r>
      <rPr>
        <b/>
        <sz val="10"/>
        <color theme="1"/>
        <rFont val="Calibri"/>
        <family val="2"/>
        <charset val="238"/>
        <scheme val="minor"/>
      </rPr>
      <t xml:space="preserve"> 1 impreza masowa 20 000 uczestników: l</t>
    </r>
    <r>
      <rPr>
        <sz val="10"/>
        <color theme="1"/>
        <rFont val="Calibri"/>
        <family val="2"/>
        <charset val="238"/>
        <scheme val="minor"/>
      </rPr>
      <t xml:space="preserve">iczbę uczestników odwiedzających XXIX Krajową Wystawę Rolniczą oszacowano na podstawie relacji doradców z ŚODR i obłożenia miejsc parkingowych).                                                                                                                                                                                                                                                                                                                                                            </t>
    </r>
  </si>
  <si>
    <t>Artykuły zamieszczane w „Śląskich Aktualnościach Rolniczych” – miesięczniku Śląskiego Ośrodka Doradztwa Rolniczego w Częstochowie - 10, artykuły zamieszczane na domowej stronie internetowej ŚODR i w mediach społecznościowych - 17</t>
  </si>
  <si>
    <r>
      <rPr>
        <b/>
        <sz val="10"/>
        <color theme="1"/>
        <rFont val="Calibri"/>
        <family val="2"/>
        <charset val="238"/>
        <scheme val="minor"/>
      </rPr>
      <t>4 konferencje:</t>
    </r>
    <r>
      <rPr>
        <sz val="10"/>
        <color theme="1"/>
        <rFont val="Calibri"/>
        <family val="2"/>
        <scheme val="minor"/>
      </rPr>
      <t xml:space="preserve"> "Produkcja miodu w oparciu o uprawę roślin miododajnych na gruntach o niskiej przydatności rolniczej" , "Budowanie sieci kontaktów pomiędzy nauką i praktyką w województwie śląskim - perspektywy i plany", "Innowacje w nowoczesnej uprawie ziemniaka - program dla polskiego ziemniaka" - (2 spotkania).</t>
    </r>
    <r>
      <rPr>
        <b/>
        <sz val="10"/>
        <color theme="1"/>
        <rFont val="Calibri"/>
        <family val="2"/>
        <charset val="238"/>
        <scheme val="minor"/>
      </rPr>
      <t xml:space="preserve"> 6  szkoleń on-line:</t>
    </r>
    <r>
      <rPr>
        <sz val="10"/>
        <color theme="1"/>
        <rFont val="Calibri"/>
        <family val="2"/>
        <scheme val="minor"/>
      </rPr>
      <t xml:space="preserve">  "Strategia ochrony rzepaku ozimego przed wybranymi agrofagami z uwzględnieniem podatności odmian, zmian klimatycznych i narastania odporności na środki ochrony roslin", "Naukowe wsparcie usług doradczych z zakresu zarzadzania ryzykiem agrofagów o znaczeniu gospodarczym oraz wprowadzenie odpowiednich środków zapobiegawczych", "Rolnictwo ekologiczne szansą dla rozwoju obszarów wiejskich" - (2 spotkania), "Utworzenie Lokalnego Partnerstwa do spraw Wody w powiecie cieszyńskim" -(2 spotkania), </t>
    </r>
    <r>
      <rPr>
        <b/>
        <sz val="10"/>
        <color theme="1"/>
        <rFont val="Calibri"/>
        <family val="2"/>
        <charset val="238"/>
        <scheme val="minor"/>
      </rPr>
      <t>8 szkoleń stacjonarnych:</t>
    </r>
    <r>
      <rPr>
        <sz val="10"/>
        <color theme="1"/>
        <rFont val="Calibri"/>
        <family val="2"/>
        <scheme val="minor"/>
      </rPr>
      <t xml:space="preserve"> " Rolnictwo ekologiczne szansą dla rozwoju obszarów wiejskich" - (4 spotkania), "Utworzenie Lokalnego Partnerstwa do spraw Wody w powiecie cieszyńskim" - (4 spotkania). </t>
    </r>
    <r>
      <rPr>
        <b/>
        <sz val="10"/>
        <color theme="1"/>
        <rFont val="Calibri"/>
        <family val="2"/>
        <charset val="238"/>
        <scheme val="minor"/>
      </rPr>
      <t>Komentarz:</t>
    </r>
    <r>
      <rPr>
        <sz val="10"/>
        <color theme="1"/>
        <rFont val="Calibri"/>
        <family val="2"/>
        <scheme val="minor"/>
      </rPr>
      <t xml:space="preserve"> zorganizowano 2 spotkania informacyjno-szkoleniowe dla pracowników ODR dot. tematyki SIR, na których przeszkolono doradców w zakresie innowacji w rolnictwie i na obszarach wiejskich zaliczono je jako" inne".</t>
    </r>
  </si>
  <si>
    <r>
      <rPr>
        <b/>
        <sz val="10"/>
        <color theme="1"/>
        <rFont val="Calibri"/>
        <family val="2"/>
        <charset val="238"/>
        <scheme val="minor"/>
      </rPr>
      <t>4 konferencje - 230 uczestników:</t>
    </r>
    <r>
      <rPr>
        <sz val="10"/>
        <color theme="1"/>
        <rFont val="Calibri"/>
        <family val="2"/>
        <charset val="238"/>
        <scheme val="minor"/>
      </rPr>
      <t xml:space="preserve"> "Produkcja miodu w oparciu o uprawę roślin miododajnych na gruntach o niskiej przydatności rolniczej" - 70 uczestników , "Budowanie sieci kontaktów pomiędzy nauką i praktyką w województwie śląskim - perspektywy i plany" - 60 uczestników, "Innowacje w nowoczesnej uprawie ziemniaka - program dla polskiego ziemniaka" - (2 spotkania, 2x50 uczestników), </t>
    </r>
    <r>
      <rPr>
        <b/>
        <sz val="10"/>
        <color theme="1"/>
        <rFont val="Calibri"/>
        <family val="2"/>
        <charset val="238"/>
        <scheme val="minor"/>
      </rPr>
      <t xml:space="preserve"> 6  szkoleń on-line - 136</t>
    </r>
    <r>
      <rPr>
        <sz val="10"/>
        <color theme="1"/>
        <rFont val="Calibri"/>
        <family val="2"/>
        <charset val="238"/>
        <scheme val="minor"/>
      </rPr>
      <t xml:space="preserve"> uczestników:  "Strategia ochrony rzepaku ozimego przed wybranymi agrofagami z uwzględnieniem podatności odmian, zmian klimatycznych i narastania odporności na środki ochrony roslin" - 19 uczestników, "Naukowe wsparcie usług doradczych z zakresu zarzadzania ryzykiem agrofagów o znaczeniu gospodarczym oraz wprowadzenie odpowiednich środków zapobiegawczych" - 18 uczestników, "Rolnictwo ekologiczne szansą dla rozwoju obszarów wiejskich" - (2 spotkania 79 uczestników), "Utworzenie Lokalnego Partnerstwa do spraw Wody w powiecie cieszyńskim" -(2 spotkania - 20 uczestników), </t>
    </r>
    <r>
      <rPr>
        <b/>
        <sz val="10"/>
        <color theme="1"/>
        <rFont val="Calibri"/>
        <family val="2"/>
        <charset val="238"/>
        <scheme val="minor"/>
      </rPr>
      <t>8 szkoleń stacjonarnych -  100 uczestników:</t>
    </r>
    <r>
      <rPr>
        <sz val="10"/>
        <color theme="1"/>
        <rFont val="Calibri"/>
        <family val="2"/>
        <charset val="238"/>
        <scheme val="minor"/>
      </rPr>
      <t xml:space="preserve">  " Rolnictwo ekologiczne szansą dla rozwoju obszarów wiejskich" - (4 spotkania 80 uczestników), "Utworzenie Lokalnego Partnerstwa do spraw Wody w powiecie cieszyńskim" - (4 spotkania 20 uczestników). </t>
    </r>
    <r>
      <rPr>
        <b/>
        <sz val="10"/>
        <color theme="1"/>
        <rFont val="Calibri"/>
        <family val="2"/>
        <charset val="238"/>
        <scheme val="minor"/>
      </rPr>
      <t>Komentarz:</t>
    </r>
    <r>
      <rPr>
        <sz val="10"/>
        <color theme="1"/>
        <rFont val="Calibri"/>
        <family val="2"/>
        <charset val="238"/>
        <scheme val="minor"/>
      </rPr>
      <t xml:space="preserve"> zorganizowano 2 spotkania informacyjno-szkoleniowe dla pracowników ODR dot. tematyki SIR, na których przeszkolono</t>
    </r>
    <r>
      <rPr>
        <b/>
        <sz val="10"/>
        <color theme="1"/>
        <rFont val="Calibri"/>
        <family val="2"/>
        <charset val="238"/>
        <scheme val="minor"/>
      </rPr>
      <t xml:space="preserve"> 48 doradców</t>
    </r>
    <r>
      <rPr>
        <sz val="10"/>
        <color theme="1"/>
        <rFont val="Calibri"/>
        <family val="2"/>
        <charset val="238"/>
        <scheme val="minor"/>
      </rPr>
      <t xml:space="preserve"> w zakresie innowacji w rolnictwie i na obszarach wiejskich zaliczono je jako" inne".</t>
    </r>
  </si>
  <si>
    <t xml:space="preserve">   W ramach dotacji celowej i konieczności zapewnienia ciągłości pracy Biura SIR odpowiedzialnego  za zadania związane z realizacją zadań SIR przewidziano zatrudnienie 5 osób w roku 2020; 
-1 koordynator SIR, zajmujący się siecią SIR (koordynowanie, sprawozdawczość, rozliczanie, inicjowanie operacji w PO) na szczeblu województwa - 50 % od 1.01.2020-30.06.2020r. i 100% od 01.07.2020-31.12.2020r.; 
-1 broker innowacji zajmujący się szkoleniami, informacją, transferem wiedzy do praktyki, tworzeniem grup operacyjnych i działaniem Współpraca - 100% cały rok 2020r.
-2 osoby zajmujące się koordynacją działań LPW - 50% obie,od 1.10.2020-31.12.2020r
- 1 osoba wspierająca działania SIR (rozliczanie, sprawozdawczość); 50% od 1.01.2020-31.03. 2020 r i  100% od 1.12.2020 -31.12.2020r. Koszty delegacji krajowych pracowników KSOW.  Zakup procesora, pamięci, płyty głównej, zasilaczy, dysków, pendrivy, prezentera, karty sieciowej, monitora, telefonu służbowego z  uwagi na zwiększoną obsadę kadrową oraz zadania na 2021 rok. </t>
  </si>
  <si>
    <t>- w tym związane z narzędziami komunikacji (film - 19 680 zl, audycje radiowe 49 600 zł)</t>
  </si>
  <si>
    <t>Jednostka wdrażająca: Świętokrzyski Ośrodek Doradztwa Rolniczego w Modliszewicach</t>
  </si>
  <si>
    <t>W ramach SIR w roku 2020 zrealizowano nastepujące operacje własne:
1. "Skracanie łańcuchów dostaw poprzez sprzedaż bezpośrednią jako innowacyjny sposób na poprawę dochodowości gospodarstw rolnych" - 1 konferencja i 1 wyjazd studyjny krajowy
2. „Innowacje, Kreatywność, Aktywność, Rozwój – IKAR. Transfer doświadczeń z działań związanych z rozwojem obszarów wiejskich” - 1 wyjazd studyjny krajowy
3. "Właściwości i wykorzystanie ziół użytkowych, promocja i dystrybucja produktów ziołowych jako innowacja dla produkcji ogrodniczej i przetwórstwa  w regionie świętokrzyskim" - 1 wyjazd studyjny krajowy
4. "Ekologiczna uprawa i przetwórstwo warzyw i owoców jako innowacja dla produkcji ogrodniczej gospodarstw regionu sandomierskiego" - 1 seminarium z wyjazdem studyjnym
5. "Nawiązywanie kontaktów między podmiotami zainteresowanymi utworzeniem Lokalnego Partnerstwa ds. Wody w powiecie koneckim" - 4 spotkania
6. "Sieciowanie kontaktów jako element  organizacyjnej innowacji wśród producentów ekologicznych z województwa świętokrzyskiego" - 1 konferecnja i 1 stoisko wystawiennicze</t>
  </si>
  <si>
    <t>W ramach SIR w roku 2020 zrealizowano nastepujące operacje własne:
1. "Skracanie łańcuchów dostaw poprzez sprzedaż bezpośrednią jako innowacyjny sposób na poprawę dochodowości gospodarstw rolnych" - 60 osób
2. „Innowacje, Kreatywność, Aktywność, Rozwój – IKAR. Transfer doświadczeń z działań związanych z rozwojem obszarów wiejskich” - 32 osoby
3. "Właściwości i wykorzystanie ziół użytkowych, promocja i dystrybucja produktów ziołowych jako innowacja dla produkcji ogrodniczej i przetwórstwa  w regionie świętokrzyskim" - 25 osób
4. "Ekologiczna uprawa i przetwórstwo warzyw i owoców jako innowacja dla produkcji ogrodniczej gospodarstw regionu sandomierskiego" - 25 osób
5. "Nawiązywanie kontaktów między podmiotami zainteresowanymi utworzeniem Lokalnego Partnerstwa ds. Wody w powiecie koneckim" - 105 osób
6. "Sieciowanie kontaktów jako element  organizacyjnej innowacji wśród producentów ekologicznych z województwa świętokrzyskiego" - 40 osób i 10 podmiotów</t>
  </si>
  <si>
    <t>W ramach operacji: 
1. "Nawiązywanie kontaktów między podmiotami zainteresowanymi utworzeniem Lokalnego Partnerstwa ds. Wody w powiecie koneckim" wydano 1 publikację pt. "Analiza rozwiązań w zakresie funkcjonowania Lokalnego Partnerstwa do spraw Wody (LPW) w powiecie koneckim"
2.  "Skracanie łańcuchów dostaw poprzez sprzedaż bezpośrednią jako innowacyjny sposób na poprawę dochodowości gospodarstw rolnych" opracowano 1 radiową rozmowę reklamową, 2 filmy, 1 ulotę upowszechnieniowo-informacyjną
3. "Nowoczesna uprawa ziemniaka z zachowaniem zasad bioasekuracji" - opracowano 1 film</t>
  </si>
  <si>
    <t>1. Zakres publikacji "Analiza rozwiązań w zakresie funkcjonowania Lokalnego Partnerstwa do spraw Wody (LPW) w powiecie koneckim" dotyczył P1 i P5
2. Zakres filmów, rozmowy reklamowej i ulotki dotyczył P1 i P3
3. Zakres filmu dotyczył P1, P2 i P3
Wszystkie publikacje ujete w "inne".</t>
  </si>
  <si>
    <t>W ramach SIR w roku 2020 zrealizowano nastepujące operacje własne:
1. "Skracanie łańcuchów dostaw poprzez sprzedaż bezpośrednią jako innowacyjny sposób na poprawę dochodowości gospodarstw rolnych" - 3 dni
2. „Innowacje, Kreatywność, Aktywność, Rozwój – IKAR. Transfer doświadczeń z działań związanych z rozwojem obszarów wiejskich” - 3 dni
3. "Właściwości i wykorzystanie ziół użytkowych, promocja i dystrybucja produktów ziołowych jako innowacja dla produkcji ogrodniczej i przetwórstwa  w regionie świętokrzyskim" - 2 dni
4. "Ekologiczna uprawa i przetwórstwo warzyw i owoców jako innowacja dla produkcji ogrodniczej gospodarstw regionu sandomierskiego" - 2 dni
5. "Nawiązywanie kontaktów między podmiotami zainteresowanymi utworzeniem Lokalnego Partnerstwa ds. Wody w powiecie koneckim" - 4 dni
6. "Sieciowanie kontaktów jako element  organizacyjnej innowacji wśród producentów ekologicznych z województwa świętokrzyskiego" - 1 dzień</t>
  </si>
  <si>
    <t xml:space="preserve">1. W pozycji inne ujęto 2 konferencje, które również miały charakter przekazywania wiedzy merytorycznej (odbyły się one w ramach "Skracanie łańcuchów dostaw..." i "Sieciowanie kontaktów...") 
2. Liczba działań o charakerze szkoleniowych wynosi 10 tj. o 1 mniej niż w tabeli 1.1., gdyż nie ujeto tu organizacji stoiska wystawienniczego w ramach operacji "Sieciowanie kontaktów..."
3. Operacja"Skracanie łańcuchów dostaw poprzez sprzedaż bezpośrednią jako innowacyjny sposób na poprawę dochodowości gospodarstw rolnych" łączy P1 i P3
4. Operacja "Nawiązywanie kontaktów między podmiotami zainteresowanymi utworzeniem Lokalnego Partnerstwa ds. Wody w powiecie koneckim łączy P1 i P5
</t>
  </si>
  <si>
    <t>W ramach SIR w roku 2020 zrealizowano nastepujące operacje własne:
1. "Skracanie łańcuchów dostaw poprzez sprzedaż bezpośrednią jako innowacyjny sposób na poprawę dochodowości gospodarstw rolnych" - 60 osób
2. „Innowacje, Kreatywność, Aktywność, Rozwój – IKAR. Transfer doświadczeń z działań związanych z rozwojem obszarów wiejskich” - 32 osoby
3. "Właściwości i wykorzystanie ziół użytkowych, promocja i dystrybucja produktów ziołowych jako innowacja dla produkcji ogrodniczej i przetwórstwa  w regionie świętokrzyskim" - 25 osób
4. "Ekologiczna uprawa i przetwórstwo warzyw i owoców jako innowacja dla produkcji ogrodniczej gospodarstw regionu sandomierskiego" - 25 osób
5. "Nawiązywanie kontaktów między podmiotami zainteresowanymi utworzeniem Lokalnego Partnerstwa ds. Wody w powiecie koneckim" - 105 osób
6. "Sieciowanie kontaktów jako element  organizacyjnej innowacji wśród producentów ekologicznych z województwa świętokrzyskiego" - 40 osób</t>
  </si>
  <si>
    <t>1. W pozycji inne ujęto uczestników 2 konferencji, które również miały charakter przekazywania wiedzy merytorycznej (odbyły się one w ramach "Skracanie łańcuchów dostaw..." i "Sieciowanie kontaktów...") 
2. Liczba uczestników działań o charakerze szkoleniowych wynosi 287 tj. o 10 mniej niż w tabeli 1.2., gdyż nie ujeto tu uczestników stoiska wystawienniczego w ramach operacji "Sieciowanie kontaktów..." (organizacja stoiska nie miała charakteru szkoleniowego)</t>
  </si>
  <si>
    <t>Jednostka wdrażająca:Warmińsko-Mazurski Ośrodek Doradztwa Rolniczego z siedzibą w Olsztynie</t>
  </si>
  <si>
    <t xml:space="preserve">Komentarz:
1. Prezentacja innowacji w rolnictwie województwa warmińsko-mazurskiego (wartość 190.000)-audycja telewizyjna
 2. Innowacyjne rozwiązania w agrotechnice ze szczególnym uwzględnieniem nowoczesnych maszyn rolniczych ( wartość 90.220)- konferencja
 3. Lokalne Partnerstwo ds. Wody (LPW) - ( wartość 22.000) spotkanie , vebinarium, raport. 
 4. Nowoczesna i bezpieczna produkcja ziemniaka w województwie warmińsko-mazurskim- ( wartość 6.000) vebinarium.
 5. Rolnictwo ekologiczne - szansa dla rolników i konsumentów z województwa warmińsko-mazurskiego - ( wartość 135.000) szkolenie on-line, vebinarium, audycja telewizyjna , e-learning, publikacja.
</t>
  </si>
  <si>
    <t>Komentarz: Łączna ilość osób uczestnicząca w konferencji, vebinariach i spotkaniach online w poniższych operacjach :
 1. Prezentacja innowacji w rolnictwie województwa warmińsko-mazurskiego (wartość 190.000)-audycja telewizyjna
 2. Innowacyjne rozwiązania w agrotechnice ze szczególnym uwzględnieniem nowoczesnych maszyn rolniczych ( wartość 90.220)- konferencja
 3. Innowacyjne działalności pozarolnicze, w tym produkcja i przetwórstwo surowców zielarskich- alternatywa dla małych gospodarstw rolnych (wartość 3.000) - publikacja.
 4. Lokalne Partnerstwo ds. Wody (LPW) - ( wartość 22.000) spotkanie , vebinarium, raport. 
 5. Nowoczesna i bezpieczna produkcja ziemniaka w województwie warmińsko-mazurskim- ( wartość 6.000) vebinarium.
 6. Rolnictwo ekologiczne - szansa dla rolników i konsumentów z województwa warmińsko-mazurskiego - ( wartość 135.000) szkolenie on-line, vebinarium, audycja telewizyjna , e-learning, publikacja.
 7. Innowacje marketingowe w kreowaniu wizerunku marki lokalnej ( wartość  3268,75) - publikacja</t>
  </si>
  <si>
    <t xml:space="preserve"> Komentarz: 1.Publikacja formie raportu elektronicznego z operacji Lokalne Partnerstwo ds. Wody (LPW) - ( wartość 22.000) 2. Publikacja w formie drukowanej z opercji : Innowacje marketingowe w kreowaniu marki lokalnej - (wartość 3 268,75) 3. Publikacja w formie elektronicznej z operacji  Rolnictwo ekologiczne - szansa dla rolników i konsumentów z województwa warmińsko-mazurskiego - ( wartość 135.000)</t>
  </si>
  <si>
    <t>Komentarz: Zorganizowano 5 spotkań informacyjno-szkoleniowych dla pracowników WMODR i partnerów SIR dotyczących SIR i działania „Współpraca”. Wszystkie te działania służyły ułatwianiu tworzenia sieci kontaktów w ramach SIR</t>
  </si>
  <si>
    <t>Komentarz:W ramach funkcjonowania i realizacji operacji własnych SIR zaangażowanych było 8 osób.</t>
  </si>
  <si>
    <t xml:space="preserve">Komentarz:
 1. Innowacyjne rozwiązania w agrotechnice ze szczególnym uwzględnieniem nowoczesnych maszyn rolniczych ( wartość 90.220)- konferencja
 2. Innowacyjne działalności pozarolnicze, w tym produkcja i przetwórstwo surowców zielarskich- alternatywa dla małych gospodarstw rolnych (wartość 3.000) - publikacja.
 3. Lokalne Partnerstwo ds. Wody (LPW) - ( wartość 22.000) spotkanie , vebinarium, raport. 
 4. Nowoczesna i bezpieczna produkcja ziemniaka w województwie warmińsko-mazurskim- ( wartość 6.000) vebinarium.
 5. Rolnictwo ekologiczne - szansa dla rolników i konsumentów z województwa warmińsko-mazurskiego - ( wartość 135.000) szkolenie on-line, vebinarium, audycja telewizyjna , e-learning, publikacja.
</t>
  </si>
  <si>
    <r>
      <rPr>
        <b/>
        <sz val="10"/>
        <color theme="1"/>
        <rFont val="Calibri"/>
        <family val="2"/>
        <charset val="238"/>
        <scheme val="minor"/>
      </rPr>
      <t>Komentarz</t>
    </r>
    <r>
      <rPr>
        <sz val="10"/>
        <color theme="1"/>
        <rFont val="Calibri"/>
        <family val="2"/>
        <charset val="238"/>
        <scheme val="minor"/>
      </rPr>
      <t xml:space="preserve">: 1. Innowacyjne rozwiązania w agrotechnice ze szczególnym uwzględnieniem nowoczesnych maszyn rolniczych  ( wartość 90.220)- konferencja 
2. Innowacyjne działalności pozarolnicze, w tym produkcja i przetwórstwo surowców zielarskich- alternatywa dla małych gospodarstw rolnych (wartość 3.000) -vebinarium
3. Lokalne Partnerstwo ds. Wody (LPW), (wartość 22.000)- inne: 25 osób spotkanie, 25 osób  spotkanie on-line
4. Nowoczesna i bezpieczna produkcja ziemniaka w województwie warmińsko-mazurskim (wartość 6.000) - vebinarium
5. Rolnictwo ekologiczne - szansa dla rolników i konsumentów z województwa warmińsko-mazurskiego (wartość 135.000) - vebinarium, e-learning, szkolenie on-line 6. </t>
    </r>
    <r>
      <rPr>
        <b/>
        <sz val="10"/>
        <color theme="1"/>
        <rFont val="Calibri"/>
        <family val="2"/>
        <charset val="238"/>
        <scheme val="minor"/>
      </rPr>
      <t>Grupa interesariuszy:</t>
    </r>
    <r>
      <rPr>
        <sz val="10"/>
        <color theme="1"/>
        <rFont val="Calibri"/>
        <family val="2"/>
        <charset val="238"/>
        <scheme val="minor"/>
      </rPr>
      <t xml:space="preserve"> 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t>
    </r>
  </si>
  <si>
    <t>1. Do kosztów funkcjonowania zaliczamy płace z pochodnymi i koszty przejazdów służbowych , a także działania promocyjno-informacyjne.
2. W ramach planu operacyjnego zrealizowano 7 operacji własnych , w których uczestniczyło łącznie 305 uczestników. Dodatkowo wydano broszury w nakładzie 500 sztuk oraz wydrukowano 6 artykułów w miesieczniku wydawanym przez WMODR , który ma nakład 2000 egzemplarzy.
3. W wyniku realizacji planu operacyjnego i podjętej działalności informacyjno-promocyjnej pozyskano 2 nowych partnerów zarejestrowanych w bazie SIR oraz podjęto działania w celu stworzenia grup operacyjnych.</t>
  </si>
  <si>
    <t>Jednostka wdrażająca: Wielkopolski Ośrodek Doradztwa Rolniczego w Poznaniu</t>
  </si>
  <si>
    <t>Stan na: 31.12.2020r.</t>
  </si>
  <si>
    <t xml:space="preserve">„Wprowadzenie do uprawy nowych gatunków warzyw i owoców w celu poszerzenia asortymentu płodów rolnych”, „Innowacyjne rozwiązania w hodowli roślin ogrodniczych”, „Marketing dla rolników. Podstawy teoretyczne i wskazówki dla praktyków”, „Ciekawe rośliny w rolnictwie ekologicznym”, „Środowiskowe i zdrowotne znaczenie ekologicznej produkcji rolnej”
</t>
  </si>
  <si>
    <t xml:space="preserve">12 filmów, tytuły: „Mała przedsiębiorczość na obszarach wiejskich", „Gospodarstwa demonstracyjne jako narzędzia wspierające transfer wiedzy: gospodarstwo sadownicze, hodowla bydła, produkcja roślinna, nawadnianie w uprawie ziemniaka, produkcja trzody chlewnej, uprawa kukurydzy”, „Sposób na sukces - przetwarzanie i sprzedaż produktów z gospodarstwa rolnego: borówka i żurawina, boczniaki, miody, wyroby wędliniarskie, nie tylko wyroby wędliniarskie“ 
</t>
  </si>
  <si>
    <t>Koszty funkcjonowania: materiały, usługi obce, sprzęt komputerowy wraz z oprogramowaniem, wynagrodzenia,składki, delegacje.</t>
  </si>
  <si>
    <t xml:space="preserve">Jednostka wdrażająca: Zachodniopomorski Ośrodek Doradztwa Rolniczego w Barzkowicach </t>
  </si>
  <si>
    <t xml:space="preserve">Komentarz:                                                                                                                                                                                                                                                                                                                                                                                                                                                                                                                                                                                                                                                                                                                                                                            1.  Innowacyjne rozwiązania w gospodarce pasiecznej, koszt 61 270,77 PLN -   konferencja, filmy                                                                                                                                                                      2. Wdrażanie działań na rzecz transferu wiedzy pomiędzy nauka a praktyką rolniczą -promowanie innowacyjnych rozwiązań w rolnictwie, koszt  43 000,00 PLN - wyjazd studyjny                                                                                                                                                                                                                           
3.Tworzenie i funkcjonowania inkubatorów przetwórczych, dobre praktyki promocji produktów regionalnych i zasobów lokalnych,                                 koszt 61 183,81 PLN - wyjazd studyjny i film                                                                                                                                                                                                                                                              
4. Lokalne Partnerstwo  ds. Wody (LPW), koszt 25 300,00 PLN - spotkania tematyczne partnerstw wodnych, raport                                                                                                                                                                                                  5. Rolnictwo ekologiczne - szansą  dla rolników z województwa zachodniopo-morskiego, koszt 6 000,00 PLN - konferencja, konkurs                                                                                                          6. Nowoczesna i bezpieczna uprawa ziemniaka w województwie zachodniopomorskim, koszt 2 000,00 PLN  - konferencja                                                                                                             7. Wymiana doświadczeń i poznawanie dobrych praktyk opartych na wykorzystaniu lokalnych zasobów kreujących rozwój obszarów wiejskich, koszt 44 160,00 PLN    - wyjazd studyjny                                                                                                                                                                                                                                                                                                                                                                                                                               Imprezy masowe :                                                                                                                                                                                                                                                        
1. III Międzyregionalny Pokaz Alpak, koszt  65 246,71 PLN - impreza masowa,   
2. Stoisko SIR podczas wystawy ogrodniczo-pszczelarskiej                                                                                                                                                                                                                                                                                                                                                                                     </t>
  </si>
  <si>
    <t xml:space="preserve">Komentarz:                                                                                                                                                                                                                                                                    
1.  Innowacyjne rozwiązania w gospodarce pasiecznej, koszt 61 270,77 PLN -   konferencja, filmy                                                                                                                                                                      2. Wdrażanie działań na rzecz transferu wiedzy pomiędzy nauka a praktyką rolniczą -promowanie innowacyjnych rozwiązań w rolnictwie, koszt   43 000,00 PLN - wyjazd studyjny                                                                                                                                                                                                                           
3.Tworzenie i funkcjonowania inkubatorów przetwórczych, dobre praktyki promocji produktów regionalnych i zasobów lokalnych,                                 koszt 61 183,81 PLN - wyjazd studyjny i film                                                                                                                                                                                                                                                              
4. Lokalne Partnerstwo  ds. Wody (LPW), koszt 25 300,00 PLN - spotkania tematyczne partnerstw wodnych, raport                                                                                                                                                                                                  5. Rolnictwo ekologiczne - szansą  dla rolników z województwa zachodniopo-morskiego, koszt 6 000,00 PLN - konferencja, konkurs                                                                                                          6. Nowoczesna i bezpieczna uprawa ziemniaka w województwie zachodniopomorskim, koszt 2 000,00 PLN  - konferencja                                                                                                             7. Wymiana doświadczeń i poznawanie dobrych praktyk opartych na wykorzystaniu lokalnych zasobów kreujących rozwój obszarów wiejskich, koszt 44 160,00 PLN    - wyjazd studyjny                                                                                                                                                                                                                                                                                                                                                                                                                               Imprezy masowe :                                                                                                                                                                                                                                                        
1. III Międzyregionalny Pokaz Alpak, koszt  65 246,71 PLN - impreza masowa,   
2. Stoisko SIR podczas wystawy ogrodniczo-pszczelarskiej                                                                                                                                                                                                                                                                                                                                                                                                                                                                                                                                                                                                       </t>
  </si>
  <si>
    <t xml:space="preserve"> Komentarz:                                                                                                                                                                                                                                                                       </t>
  </si>
  <si>
    <t xml:space="preserve">Komentarz:                                                                                                                                                                                                                                                                                                                1. Wdrażanie działań na rzecz transferu wiedzy pomiędzy nauka a praktyką rolniczą -promowanie innowacyjnych rozwiązań w rolnictwie, koszt                  43 000,00 PLN  - wyjazd studyjny                                                                                                                                                                                                               2.Wymiana doświadczeń i poznawanie dobrych praktyk opartych na wykorzystaniu lokalnych zasobów kreujących rozwój obszarów wiejskich, koszt  44 160,00 PLN - wyjazd studyjny                                                                                                                                                                                                                                                                                    3.  Lokalne Partnerstwo  ds. Wody (LPW), koszt 25 300,00 PLN  - spotkanie                                                                                                                                                                   4.  Rolnictwo ekologiczne - szansą  dla rolników z województwa zachodniopo-morskiego, koszt 6 000,00 PLN - telkonferencja                                                     5.  Nowoczesna i bezpieczna uprawa ziemniaka w województwie zachodniopomorskim, koszt 2 000,00 PLN   -telekonferencja       
6. Tworzenie i funkcjonowania inkubatorów przetwórczych, dobre praktyki promocji produktów regionalnych i zasobów lokalnych,                                 koszt 61 183,81 PLN - wyjazd studyjny i film                                                                                                                                                                                                                                                                                                                                                                                                                                                                                                                                                                                                                                                                                                                                                                                                                                                                                                             </t>
  </si>
  <si>
    <t xml:space="preserve">Komentarz:                                                                                                                                                                                                                                                                                                                  1. Wdrażanie działań na rzecz transferu wiedzy pomiędzy nauka a praktyką rolniczą -promowanie innowacyjnych rozwiązań w rolnictwie, koszt                  43 000,00 PLN  - wyjazd studyjny                                                                                                                                                                                                                   2.Wymiana doświadczeń i poznawanie dobrych praktyk opartych na wykorzystaniu lokalnych zasobów kreujących rozwój obszarów wiejskich, koszt  44 160,00 PLN - wyjazd studyjny                                                                                                                                                                                                                                                                                    3.  Lokalne Partnerstwo  ds. Wody (LPW), koszt 25 300,00 PLN  - spotkanie                                                                                                                                                                                     4.  Rolnictwo ekologiczne - szansą  dla rolników z województwa zachodniopo-morskiego, koszt 6 000,00 PLN - telkonferencja                                                     5.  Nowoczesna i bezpieczna uprawa ziemniaka w województwie zachodniopomorskim, koszt 2 000,00 PLN   - telekonferencja   
6. Tworzenie i funkcjonowania inkubatorów przetwórczych, dobre praktyki promocji produktów regionalnych i zasobów lokalnych,                                 koszt 61 183,81 PLN - wyjazd studyjny i film                                                                                                                                                                                                                                                                                                                                                                                                                                                                                                                                                                                                                                                                                                                                                                                                                                                                                                                                                                                                                                                                                                                                                                                                </t>
  </si>
  <si>
    <t xml:space="preserve">                                                                                                                                                                                                                                                                                                                                                                                                                                                                                                                                                                                                                                                                                                                                                                                                               publikacje                                                                                                                                                                                                                                                                                                                                                                                                                                                                                                                                                                                          na koszty funkcjonowania w 2020 r. składały się koszty wynagrodzenia oraz koszty delegacji pracowników wykonujących zadania SIR  ( koordynatora , brokera oraz osoby wspierającej ) .  W ramach promocji SIR zamieszczonych zostało 5 artkułów w Zachodniopomorskim Magazynie Rolniczym, 4  artkuły na stronie ZODR ,  5 na portalach społecznościowych.  W ramach prowadzonej działaności związanej z funkcjonowaniem sieci na rzecz innowacji w rolnictwie i na obszarach wiejskich odbyło sie 25 spotkań informacyjnych z potencjalnymi partnerami Sieci oraz członkami potencjalnych grup operacyjnych .  Dotychczas w bazie partnerów SIR w województwie zachodniopomorskim zarejstrowało się   34 partnerów. Pracownicy wykonujący zadania na rzecz SIR i na obszarach wiejskich odbyli szereg spotkań dotyczących bezpośrednio działania   " Współpraca" W ramach realizacji operacji własnych zgłoszono do realizacji 12 operacji własnych gdzie 4 zostały przeniesione na rok 2021.Odbyło sie  8 operacji własnych . Z działania 2 zrealizowano siedem   operacji własnych  i  z działania 5  jedna operacja własna .                                                                                                                                                                                                                                                                                                                                                                                                                                                                      </t>
  </si>
  <si>
    <t>Jednostka wdrażająca: Centrum Doradztwa Rolniczego w Brwinowie</t>
  </si>
  <si>
    <r>
      <t xml:space="preserve">Komentarz:
</t>
    </r>
    <r>
      <rPr>
        <b/>
        <sz val="10"/>
        <color theme="1"/>
        <rFont val="Calibri"/>
        <family val="2"/>
        <charset val="238"/>
        <scheme val="minor"/>
      </rPr>
      <t>1</t>
    </r>
    <r>
      <rPr>
        <sz val="10"/>
        <color theme="1"/>
        <rFont val="Calibri"/>
        <family val="2"/>
        <charset val="238"/>
        <scheme val="minor"/>
      </rPr>
      <t xml:space="preserve">. Partnerstwo dla rozwoju IV - 2 szkolenia 2-dniowe, 
</t>
    </r>
    <r>
      <rPr>
        <b/>
        <sz val="10"/>
        <color theme="1"/>
        <rFont val="Calibri"/>
        <family val="2"/>
        <charset val="238"/>
        <scheme val="minor"/>
      </rPr>
      <t>2</t>
    </r>
    <r>
      <rPr>
        <sz val="10"/>
        <color theme="1"/>
        <rFont val="Calibri"/>
        <family val="2"/>
        <charset val="238"/>
        <scheme val="minor"/>
      </rPr>
      <t xml:space="preserve">. Spotkania informacyjno-szkoleniowe dla pracowników WODR oraz CDR wykonujących i wspierających zadania na rzecz SIR - 1 spotkanie 2-dniowe;
</t>
    </r>
    <r>
      <rPr>
        <b/>
        <sz val="10"/>
        <color theme="1"/>
        <rFont val="Calibri"/>
        <family val="2"/>
        <charset val="238"/>
        <scheme val="minor"/>
      </rPr>
      <t>3</t>
    </r>
    <r>
      <rPr>
        <sz val="10"/>
        <color theme="1"/>
        <rFont val="Calibri"/>
        <family val="2"/>
        <charset val="238"/>
        <scheme val="minor"/>
      </rPr>
      <t xml:space="preserve">. V Forum Wiedzy i Innowacji: konferencja 2-dniowa; 
</t>
    </r>
    <r>
      <rPr>
        <b/>
        <sz val="10"/>
        <color theme="1"/>
        <rFont val="Calibri"/>
        <family val="2"/>
        <charset val="238"/>
        <scheme val="minor"/>
      </rPr>
      <t>4</t>
    </r>
    <r>
      <rPr>
        <sz val="10"/>
        <color theme="1"/>
        <rFont val="Calibri"/>
        <family val="2"/>
        <charset val="238"/>
        <scheme val="minor"/>
      </rPr>
      <t xml:space="preserve">. Rolnictwo ekologiczne - szansą dla rolników i konsumentów 
       - konferencja 1-dniowa online: 
       - </t>
    </r>
    <r>
      <rPr>
        <b/>
        <sz val="10"/>
        <color theme="1"/>
        <rFont val="Calibri"/>
        <family val="2"/>
        <charset val="238"/>
        <scheme val="minor"/>
      </rPr>
      <t xml:space="preserve">stoisko na Międzynarodowych Targach Żywności i Produktów Ekologicznych „Bio Expo” w Nadarzynie </t>
    </r>
    <r>
      <rPr>
        <sz val="10"/>
        <color theme="1"/>
        <rFont val="Calibri"/>
        <family val="2"/>
        <charset val="238"/>
        <scheme val="minor"/>
      </rPr>
      <t xml:space="preserve">
</t>
    </r>
    <r>
      <rPr>
        <b/>
        <sz val="10"/>
        <color theme="1"/>
        <rFont val="Calibri"/>
        <family val="2"/>
        <charset val="238"/>
        <scheme val="minor"/>
      </rPr>
      <t>5</t>
    </r>
    <r>
      <rPr>
        <sz val="10"/>
        <color theme="1"/>
        <rFont val="Calibri"/>
        <family val="2"/>
        <charset val="238"/>
        <scheme val="minor"/>
      </rPr>
      <t xml:space="preserve">. Wiedza i innowacje: 3 konferencje online 1-dniowe:
       - Praktyczne aspekty wdrażania osiągnięć naukowych w produkcji roślinnej
       - Praktyczne aspekty wdrażania osiągnięć naukowy w produkcji zwierzęcej
       - Nauka doradztwu rolniczemu – Efektywne technologie w produkcji roślinnej
6. Dzień przedsiębiorcy Rolnego - konferencja online 1-dniowa 
7. Wsparcie dla tworzenia Lokalnych Partnerstw ds. Wody (LPW) 
     - Spotkanie zespołu eksperckiego
      - Szkolenie pn.  Gospodarka wodna na terenach leśnych  ( webinarium) 
      - 2 x Szkolenie pn. Przeciwdziałanie skutkom niedoboru i nadmiaru wody w produkcji rolnej (szkoleie hybrydowe stacjonarne/webinarium),  
      - 2 x Szkolenie pn.  Ochrona i kształtowanie zasobów wodnych na obszarach uzytkowanych rolniczo w świetle współczesnych wyzwań i potrzeb"(szkoleie hybrydowe stacjonarne/webinarium),
      - 2 x Szkolenie miękkie Warsztat Pracy Doradcy: rola lidera
      - 4 spotkania informacyjno-szkoleniowe dla koordynatorów LPW w województwach
8. Gospodarstwa demonstracyjne - siecią współpracy
      - Konferencja pn."Potencjał gospodarstw demonstracyjnych jako formy transferu wiedzy i informacji" 
      - Spotkanie "Tworzenie Krajowej Sieci Gospodarstw Demonstracyjnych" 
      - Spotkanie - Stan realizacji prac nad tworzeniem Krajowej Sieci Gospodarstw Demonstracyjnych oraz "Wsparcie dla projektów demonstracyjnych i działań informacyjnych" - PROW 2014-2020 - 
9. Rozwój innowacyjnych technologii odnawialnych źródeł energii na obszarach wiejskich - konferencja online 2-dniowa
10. Agroleśnictwo w Polsce - webinarium;
11. Racjonalne gospodarowanie zasobami naturalnymi w rolnictwie - konferencja online 1-dniowa;
</t>
    </r>
  </si>
  <si>
    <r>
      <t xml:space="preserve">Komentarz 
Podana liczba </t>
    </r>
    <r>
      <rPr>
        <b/>
        <sz val="10"/>
        <color theme="1"/>
        <rFont val="Calibri"/>
        <family val="2"/>
        <charset val="238"/>
        <scheme val="minor"/>
      </rPr>
      <t>7430</t>
    </r>
    <r>
      <rPr>
        <sz val="10"/>
        <color theme="1"/>
        <rFont val="Calibri"/>
        <family val="2"/>
        <charset val="238"/>
        <scheme val="minor"/>
      </rPr>
      <t xml:space="preserve"> w "międzynarodowym zasięgu" dotyczy odwiedzających Międzynarodowe Targi Żywności i Produktów Ekologicznych „Bio Expo” w Nadarzynie</t>
    </r>
    <r>
      <rPr>
        <b/>
        <sz val="10"/>
        <color theme="1"/>
        <rFont val="Calibri"/>
        <family val="2"/>
        <charset val="238"/>
        <scheme val="minor"/>
      </rPr>
      <t xml:space="preserve"> (liczba wystawców: 230) </t>
    </r>
  </si>
  <si>
    <t xml:space="preserve"> Komentarz:
1. Innowacyjna działalność gospodarcza - instrukcje wdrożenia usług na bazie trzech ogrodów: pokazowego, edukacyjnego, terapeutycznego, 16.393,00 zł
       -  3 publikacje elektroniczne: Ogród edukacyjny, Ogród terapeutyczny, Ogród pokazowy 
2. Rolnictwo ekologiczne - szansą dla rolników i konsumentów - materiał informacyjny druk - 13 materiałów - łączny nakład 25000 (poniesiony koszt ujęty w w 1.1),
3. Innowacyjne technologie w zarządzaniu gospodarstwem rolnym - Inteligentne Rolnictwo" (3925,70 zł);
4. Razem możemy więcej - ułatwiamy tworzenie sieci kontaktów oraz promujemy dobre praktyki w zakresie wdrażania innowacji (publikacje), koszt 7969,99 zł:
      - ulotka o SIR polskojęzyczna - nakład 2000 szt,
      - ulotka o SIR anglojęzyczna - nakład 1000 szt.
      - broszura o SIR - nakład 1000 szt.
5. Nawodnienia obszarowe w nakładzie 4250 (koszt 19922,93 zł)
6. Publikacja pn. "Gospodarstwa demonstracyjne - przewodnik" 5000 zł
7. Agroleśnictwo -innowacyjne rozwiązania w rolnictwie - publikacja 66000,00 zł,
8. Rozwój innowacyjnych technologii odnawialnych źródeł energii na obszarach wiejskich - publikacja nakład 1000 koszt 13500,00 zł,
9. Profesjonalna produkcja ziemniaka - nakład 3000 zł, koszt: 14775,60 zł</t>
  </si>
  <si>
    <t>Komentarz:
2</t>
  </si>
  <si>
    <t xml:space="preserve">Komentarz:
Spotkania organizowane przez lub z udziałem brokera innowacji w ramach funkcjonowania SIR, w tym:
1. Spotkania mające na celu wsparcie dla tworzących się Grup Operacyjnych EPI, 
2. Spotkania organizowane przez IZ </t>
  </si>
  <si>
    <t>Komentarz:
3 x Spotkania zespołów ekspertów ds. LPW - łączna liczba uczestników: 76 osób;
3 x Spotkania zespołu dotyczącego tworzenia krajowej sieci gospodarstw demonstracyjnych: 85 osób</t>
  </si>
  <si>
    <t>Komentarz:
przetłumaczone raporty EIP-AGRI:
1)	EIP-AGRI Focus Group Moving from source to sink in arable farming: Final report (2019) - https://ec.europa.eu/eip/agriculture/en/publications/eip-agri-focus-group-moving-source-sink-arable 
2)	EIP-AGRI Focus Group on Reducing emissions from cattle farming: Final report (2017) - https://ec.europa.eu/eip/agriculture/en/publications/eip-agri-focus-group-reducing-emissions-cattle 
3)	EIP-AGRI Focus Group on Water and Agriculture: Final report (2016) - https://ec.europa.eu/eip/agriculture/en/publications/eip-agri-focus-group-water-and-agriculture-final 
4)	EIP-AGRI Focus Group on Precision Farming: Final report (2015) - https://ec.europa.eu/eip/agriculture/en/publications/eip-agri-focus-group-precision-farming-final 
5), 6)	EIP-AGRI Focus Group on Organic Farming - Optimising Arable Yields: Final Report (2014/2015) – dwa raporty - https://ec.europa.eu/eip/agriculture/en/publications/eip-agri-focus-group-organic-farming-optimising (raport 2015, raport 2014)
7)	BUILDING STRONGER AGRICULTURAL KNOWLEDGE AND INNOVATION SYSTEMS (AKIS) to foster advice, knowledge and innovation in agriculture and rural areas https://ec.europa.eu/info/sites/info/files/food-farming-fisheries/key_policies/documents/building-stronger-akis_en.pdf - 
Rozpowszechniano informacje:
- 12 numerów newslettera EIP-AGRI
- 7 informacji o najważniejszych działaniach np. nabór ekspertów do nowych Focus Groups</t>
  </si>
  <si>
    <t>Komentarz:
1. Partnerstwo dla rozwoju IV - 2 szkolenia 2-dniowe
2. Spotkania informacyjno-szkoleniowe dla pracowników WODR oraz CDR wykonujących i wspierających zadania na rzecz SIR - 1 spotkanie 2-dniowe;
3. V Forum Wiedzy i Innowacji: konferencja 2-dniowa; liczba uczestników
4. Rolnictwo ekologiczne - szansą dla rolników i konsumentów  - konferencja 1-dniowa
5. Wiedza i innowacje: 3 konferencje online 1-dniowe:
       - Praktyczne aspekty wdrażania osiągnięć naukowych w produkcji roślinnej
       - Praktyczne aspekty wdrażania osiągnięć naukowy w produkcji zwierzęcej 
       - Nauka doradztwu rolniczemu – Efektywne technologie w produkcji roślinnej
6. Dzień przedsiębiorcy Rolnego - konferencja online 1-dniowa 
8. Wsparcie dla tworzenia Lokalnych Partnerstw ds. Wody (LPW) - wydarzenia 1-dniowe;
      - Szkolenie pn.  Gospodarka wodna na terenach leśnych  ( webinarium) 
      - 2 x Szkolenie pn. Przeciwdziałanie skutkom niedoboru i nadmiaru wody w produkcji rolnej (szkoleie hybrydowe stacjonarne/webinarium),  
      - 2 x Szkolenie pn.  Ochrona i kształtowanie zasobów wodnych na obszarach uzytkowanych rolniczo w świetle współczesnych wyzwań i potrzeb"(szkoleie hybrydowe stacjonarne/webinarium), 
      - 2 x Szkolenie miękkie Warsztat Pracy Doradcy: rola lidera
      - 4 spotkania informacyjno-szkoleniowe dla koordynatorów LPW w województwach
9. Gospodarstwa demonstracyjne - siecią współpracy:
      - Konferencja pn."Potencjał gospodarstw demonstracyjnych jako formy transferu wiedzy i informacji" - online 1-dniowa;
      - Spotkanie "Tworzenie Krajowej Sieci Gospodarstw Demonstracyjnych"
      - Spotkanie - Stan realizacji prac nad tworzeniem Krajowej Sieci Gospodarstw Demonstracyjnych oraz "Wsparcie dla projektów demonstracyjnych i działań informacyjnych" - PROW 2014-2020 
10. Rozwój innowacyjnych technologii odnawialnych źródeł energii na obszarach wiejskich - konferencja online 2-dniowa 
11. Agroleśnictwo w Polsce - webinarium 1-dniowe;
12. Racjonalne gospodarowanie zasobami naturalnymi w rolnictwie - konferencja online 1-dniowa;</t>
  </si>
  <si>
    <t>Budowanie umiejętności i szkolenia oraz szkolenia ekspertów z pozycji 4.3 Liczba utworzonych innych inicjatyw tematycznych ujęto w "wydarzeniach", koszty pozycji "4.2 Liczba konsultacji tematycznych" oraz "5.2 Liczba materiałów informacyjnych" są kosztami funkcjonowania</t>
  </si>
  <si>
    <r>
      <t>Koszty zatrudnienia - 12.5 etatu</t>
    </r>
    <r>
      <rPr>
        <sz val="10"/>
        <rFont val="Calibri"/>
        <family val="2"/>
        <charset val="238"/>
        <scheme val="minor"/>
      </rPr>
      <t>, najem powierzni biurowej, długoterminowy najem samochodu osobowego, tłumaczenia pisemne, abonament telefoniczny, zakup sprzętu komputerowego niezbędnego do pracy zdalnej pracowników na stałe przypisanych do pracy na rzecz SIR, podróże służbowe krajowe i zagraniczne koordynatorów SIR, brokerów innowacji oraz innych czasowo realizujących zadania na rzecz SIR, prace związane z tworzeniem/modernizacją strony internetowej SIR, opłaty pocztowe, paliwo, płyn do spryskiwaczy, myjnia, szkolenia pracowników (językowe), studia podyplomowe z zamówień publicznych pracownika koordynującego zamówienia na rzecz SIR</t>
    </r>
  </si>
  <si>
    <t>POWYŻSZE ZESTAWIENIE NIE DAJE MOŻLIWOŚCI WPISANIA ANALIZ, FILMÓW, BADAŃ SPOŁECZNYCH CZY KONKURSÓW. WYMIENIONE PONIŻEJ DZIAŁANIA UJĘTO W BUDŻECIE SIECI i SĄ CZĘŚCIAMI SKŁADOWYMI OPERACJI:</t>
  </si>
  <si>
    <t xml:space="preserve">1. Rolnictwo ekologiczne - szansą dla rolników i konsumentów - 2 konkursy </t>
  </si>
  <si>
    <t>2. Konkurs "Doradca roku" w ramach Dni Przedsiębiorcy Rolnego</t>
  </si>
  <si>
    <t xml:space="preserve"> Konkurs "Najciekawsze innowacyjne rozwiązania dla poprawy konkurencyjności polskiego rolnictwa” w ramach V Forum Wiedzy i  Innowacji</t>
  </si>
  <si>
    <t>3. Agroleśnictwo -innowacyjne rozwiązania w rolnictwie - film</t>
  </si>
  <si>
    <t xml:space="preserve">4. Nauka doradza praktyce rolniczej - filmy edukacyjno-informacyjne - 4 filmy </t>
  </si>
  <si>
    <t xml:space="preserve">5. Nowoczesne systemy produkcji rolniczej ograniczające zanieczyszczenia środowiska - 5 filmów </t>
  </si>
  <si>
    <t xml:space="preserve">6. Analiza - raport z badań na reprezentatywnej grupie rolników z całej Polski, dotyczących preferencji rolników co do korzystania z usług doradczych i szkoleń, z uwzględnieniem gospodarstw demonstracyjnych - (I etap) </t>
  </si>
  <si>
    <t xml:space="preserve">7. Transfer wiedzy- Doradztwo edukacji rolniczej - badanie społeczne, analiza </t>
  </si>
  <si>
    <t>8. Opracowanie narzędzia badawczego i wstepnej analizy procesu skracania łańcucha dostaw żywności w kontekście wystepowania pandemii COVID-19 (Od pola do stołu - analiza procesu)</t>
  </si>
  <si>
    <t>9. 3 Filmy pn. Ogród edukacyjny, Ogród terapeutyczny, Ogród pokazowy;</t>
  </si>
  <si>
    <t>Zestawienie zbiorcze</t>
  </si>
  <si>
    <t>Załącznik nr 2 do sprawozdania rocznego z Planu działania KSOW na lata 2014-2020 za rok 2020</t>
  </si>
  <si>
    <t>Jednostka wdrażająca: Ministerstwo Rolnictwa i Rozwoju Wsi</t>
  </si>
  <si>
    <t>Stan na: 31 grudnia 2020</t>
  </si>
  <si>
    <r>
      <t>Komentarz 2020:
1. Dwie wizyty studyjne z udziałem dziennikarzy "Szlakiem dobrych praktyk PROW" (21-22 września 2020 r., 5-6 października 2020 r.)
2. Konferencja pt. "Pełna Moc Ziemniaka - Pasja -Profesjonalizm- Jakość"  (liczba uczestników 200)
3. W ramach projektu "Odpoczywaj na wsi" w 2020 r. zorganizowane zostało:
    - 5 imprez krajowych (targi) 
    -</t>
    </r>
    <r>
      <rPr>
        <sz val="10"/>
        <color theme="1"/>
        <rFont val="Calibri"/>
        <family val="2"/>
        <charset val="238"/>
        <scheme val="minor"/>
      </rPr>
      <t xml:space="preserve"> 4 seminaria (w tym 3 online).  
4. Ponadto zorganizowano 3 spotkania informacyjne "Transfer wiedzy i działalność informacyjna PROW 2014-2020" na terenie ZSCKR w Potoczku (2 spotkania) oraz Nakła Śląskiego.
5. Organizacja spotkania partnerów Akis - jednostek doradztwa rolniczego i instytutów badawczych  
6. Organizacja XLIV Ogólnopolskiego Konkursu Jakości Prac Scaleniowych
7. Targi Rolnicze Agro-Park w Lublinie,
8. Krajowa Wystawa Rolnicza oraz Dożynki Jasnogórskie w Częstochowie.
9. Organizacja konkursów promujących i informujących o PROW 2014-2020  - 2 konkursy</t>
    </r>
  </si>
  <si>
    <t>Komentarz 2020:
1. W ramach projektu "Odpoczywaj na wsi" w 2020 r. wydany został:
- kalendarz ścienny na 2020 r. w nakładzie 2000 egz.
- kalendarz książkowy na 2020 r., w nakładzie 500 egz.
- materiał prasowy w formie wywiadu udzielonego magazynowi TT News
2. Publikacja "Publiczne doradztwo rolnicze partnerem w rozwoju rolnictwa i obszarów wiejskich"
3. Opracowanie czterech artykułów nt. "Scalania gruntów" i publikacja w miesięczniku naukowo-technicznym SGP - Przegląd Geodezyjny.
4. Publikacja w języku polskim i angielskim przedstawiająca przykłady dobrych praktyk - operacji zrealizowanych w ramach planu operacyjnego KSOW w 2019 roku
5. Wydanie publikacji informacyjnej z zakresu systemu Chronionych Nazw Pochodzenia (ChNP), Chronionych Oznaczeń Geograficznych (ChOG), Gwarantowanych Tradycyjnych Specjalności (GTS) z przepisami kulinarnymi w języku polskim "Przyprawione młodością i tradycją" oraz publikacji z opisami produktów ChNP, ChOG i GTS w języku angielskim "Regional and Traditional Flavours" - publikacje zostały wydane w formie papierowej i elektronicznej
liczba egzemplarzy publikacji: "Przyprawione młodością i tradycją" - 5000; "Regional and Traditional Flavours" - 15000</t>
  </si>
  <si>
    <t>Komentarz 2020:
1. szkolenie „Stosowanie internetu w procesie nauczania i komunikacji przez doradców rolniczych”, metoda - webinarium
2. Spotkanie dot. konsultacji przyrodniczych z ekspertami przyrodniczymi w zakresie PROW 2014-2020 oraz przyszłego okresu programowania  WPR 
3. Szkolenia "Organizacja szkoleń dla doradców rolniczych" metoda e-learningową; szkolenia kończyły się egzaminem (2 szkolenia)</t>
  </si>
  <si>
    <t>Jednostka wdrażająca: JC KSOW</t>
  </si>
  <si>
    <t>Komentarz: JC KSOW - 12 imprez + 7 wystaw+ 44 szkolen i wyjazdow; Oddzialy CDR: konkurs na najlepsze praktyki w tradycyjnej kuchni - 330 osób, ogólnopolski zlot zagrod edukacyjnych - 256 osób, 2 konferencjePromocja pzredsiebiorczości - 179 osób</t>
  </si>
  <si>
    <t xml:space="preserve"> Komentarz:JC KSOW 20, w tym 2 (P3, P6), 1, (P2, P6), 1 ( P1, P2, P3, P4, P5, P6); Oddziały CDR: 8 publikacji </t>
  </si>
  <si>
    <t>Komentarz: 32 projekty wpółpracy w publikacji, 16 dobrych praktyk w bazie Projektow, 1 projekt w filmie video (P. Kotowicz)</t>
  </si>
  <si>
    <t xml:space="preserve">Komentarz:  GR - 1 posiedzenie i 6 obiegowo
GTL - 3 posiedzenia i 4 obiegowo
GTI - 1 posiedzenie i 3 obiegowo    </t>
  </si>
  <si>
    <t>Komentarz:  spotkanie projektowe dla partnerów KSOW 8.01.2020 - 22 osoby, 13.01.2020 - 19 osób; spotkania indywidualne dotyczace rozliczenia projektów partnerskich 15, 16, 17, 21, 30.09.2020 - 6 osób</t>
  </si>
  <si>
    <t xml:space="preserve">Komentarz: grupa dyskusyjna LGD na Facebooku - 801 członków; </t>
  </si>
  <si>
    <t>Komentarz: 4 projekty na konkurs RIA 2020; wypełnienie ankiet: realizacja w Polsce działania PROW 2014-2020 - usługi na obszarach wiejskich wraz z przykładami dobrych praktyk, lista pomysłów i metod przyszłego sieciowania w kontekście pandemii koronawirusa, jakie działania prowadzone przez ENRD polska sieć znajduje użyteczne w swojej pracy bieżącej, które narzędzia komunikacyjne ENRD są najczęściej wykorzystywane i dlaczego, zaangażowania KSOW w projektowanie nowej sieci WPR; 5 informacje o projektach ktore zostay wpisane do ENRD Projects database: Kierunek rozwój (Development Direction’ &amp; ‘Tradition and development’), Opolski Bifyj (Supporting the Culinary Trail of the Opolskie Voivodeship), Zarzadzanie stadem krów mlecznych (Installing a cow herd management system in a dairy farm), Mobilny kombajn (Acquiring a combine harvester and a nitrogen testing equipment), Gospodarstwo ekologiczne - uprawa warzyw i sprzedaz bezpośrednia (A small Polish farm converting into organic agriculture); studium przypadku „LAG animation academy in Poland” podczas konferencji dot przyszłości LEADER na portalu ENRD, prezentacja projektu „Z komputerem za Pan brat – warsztaty komputerowe dla osób 50+ wykluczonych cyfrowo” - film dla ENRD i prezentacja dla EIP-AGRI</t>
  </si>
  <si>
    <t>Komentarz: Rural Inspiration Awards 2021-entry template &amp; guidelines. Film o projekcie przedsiebiorcy Kotowicz. Długoterminowa wizja dla obszarów wiejskich</t>
  </si>
  <si>
    <t>Komentarz: tylko JC KSOW</t>
  </si>
  <si>
    <t>Komentarz: uczniowie i nauczyciele szkół rolniczych, studenci, bezrobotni, samorząd terytoriany. Urząd marszałkowski</t>
  </si>
  <si>
    <t>Komentarz:konkurs na projekty wspólpracy</t>
  </si>
  <si>
    <t>Jednostka wdrażająca: Agencja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</si>
</sst>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zł&quot;* #,##0.00_);_(&quot;zł&quot;* \(#,##0.00\);_(&quot;zł&quot;* &quot;-&quot;??_);_(@_)"/>
    <numFmt numFmtId="165" formatCode="#,##0.00\ &quot;zł&quot;"/>
  </numFmts>
  <fonts count="5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24"/>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sz val="10"/>
      <name val="Calibri"/>
      <family val="2"/>
      <scheme val="minor"/>
    </font>
    <font>
      <sz val="10"/>
      <color theme="1"/>
      <name val="Calibri"/>
      <family val="2"/>
      <charset val="238"/>
      <scheme val="minor"/>
    </font>
    <font>
      <sz val="11"/>
      <color rgb="FF000000"/>
      <name val="Calibri"/>
      <family val="2"/>
      <scheme val="minor"/>
    </font>
    <font>
      <sz val="10"/>
      <name val="Calibri"/>
      <family val="2"/>
      <charset val="238"/>
      <scheme val="minor"/>
    </font>
    <font>
      <sz val="16"/>
      <color theme="1"/>
      <name val="Calibri"/>
      <family val="2"/>
      <scheme val="minor"/>
    </font>
    <font>
      <b/>
      <sz val="14"/>
      <name val="Calibri"/>
      <family val="2"/>
      <scheme val="minor"/>
    </font>
    <font>
      <b/>
      <sz val="14"/>
      <name val="Calibri"/>
      <family val="2"/>
      <charset val="238"/>
      <scheme val="minor"/>
    </font>
    <font>
      <sz val="11"/>
      <name val="Calibri"/>
      <family val="2"/>
      <scheme val="minor"/>
    </font>
    <font>
      <b/>
      <sz val="10"/>
      <color theme="1"/>
      <name val="Calibri"/>
      <family val="2"/>
      <charset val="238"/>
      <scheme val="minor"/>
    </font>
    <font>
      <b/>
      <sz val="16"/>
      <name val="Calibri"/>
      <family val="2"/>
      <scheme val="minor"/>
    </font>
    <font>
      <sz val="12"/>
      <color theme="1"/>
      <name val="Calibri"/>
      <family val="2"/>
      <scheme val="minor"/>
    </font>
    <font>
      <b/>
      <sz val="11"/>
      <color rgb="FFFF0000"/>
      <name val="Calibri"/>
      <family val="2"/>
      <charset val="238"/>
      <scheme val="minor"/>
    </font>
    <font>
      <b/>
      <sz val="11"/>
      <name val="Calibri"/>
      <family val="2"/>
      <charset val="238"/>
      <scheme val="minor"/>
    </font>
    <font>
      <u/>
      <sz val="11"/>
      <color theme="1"/>
      <name val="Calibri"/>
      <family val="2"/>
      <charset val="238"/>
      <scheme val="minor"/>
    </font>
    <font>
      <b/>
      <u/>
      <sz val="11"/>
      <color theme="1"/>
      <name val="Calibri"/>
      <family val="2"/>
      <charset val="238"/>
      <scheme val="minor"/>
    </font>
    <font>
      <sz val="11"/>
      <name val="Calibri"/>
      <family val="2"/>
      <charset val="238"/>
      <scheme val="minor"/>
    </font>
    <font>
      <u/>
      <sz val="11"/>
      <name val="Calibri"/>
      <family val="2"/>
      <charset val="238"/>
      <scheme val="minor"/>
    </font>
    <font>
      <sz val="9"/>
      <color theme="1"/>
      <name val="Calibri"/>
      <family val="2"/>
      <scheme val="minor"/>
    </font>
    <font>
      <sz val="11"/>
      <color rgb="FFFF0000"/>
      <name val="Calibri"/>
      <family val="2"/>
      <scheme val="minor"/>
    </font>
    <font>
      <b/>
      <sz val="18"/>
      <color theme="1"/>
      <name val="Calibri"/>
      <family val="2"/>
      <scheme val="minor"/>
    </font>
    <font>
      <sz val="8"/>
      <name val="Calibri"/>
      <family val="2"/>
      <scheme val="minor"/>
    </font>
    <font>
      <sz val="8"/>
      <color theme="1"/>
      <name val="Calibri"/>
      <family val="2"/>
      <scheme val="minor"/>
    </font>
    <font>
      <u/>
      <sz val="10"/>
      <name val="Calibri"/>
      <family val="2"/>
      <charset val="238"/>
      <scheme val="minor"/>
    </font>
    <font>
      <b/>
      <sz val="10"/>
      <name val="Calibri"/>
      <family val="2"/>
      <charset val="238"/>
      <scheme val="minor"/>
    </font>
    <font>
      <sz val="10"/>
      <color rgb="FFFF0000"/>
      <name val="Calibri"/>
      <family val="2"/>
      <charset val="238"/>
      <scheme val="minor"/>
    </font>
    <font>
      <sz val="10"/>
      <color rgb="FFFFC000"/>
      <name val="Calibri"/>
      <family val="2"/>
      <charset val="238"/>
      <scheme val="minor"/>
    </font>
    <font>
      <u/>
      <sz val="10"/>
      <color rgb="FFFF0000"/>
      <name val="Calibri"/>
      <family val="2"/>
      <charset val="238"/>
      <scheme val="minor"/>
    </font>
    <font>
      <u/>
      <sz val="10"/>
      <color rgb="FF00B050"/>
      <name val="Calibri"/>
      <family val="2"/>
      <charset val="238"/>
      <scheme val="minor"/>
    </font>
    <font>
      <u/>
      <sz val="10"/>
      <color rgb="FF7030A0"/>
      <name val="Calibri"/>
      <family val="2"/>
      <charset val="238"/>
      <scheme val="minor"/>
    </font>
    <font>
      <sz val="10"/>
      <color rgb="FF00B050"/>
      <name val="Calibri"/>
      <family val="2"/>
      <charset val="238"/>
      <scheme val="minor"/>
    </font>
    <font>
      <sz val="10"/>
      <color rgb="FF7030A0"/>
      <name val="Calibri"/>
      <family val="2"/>
      <charset val="238"/>
      <scheme val="minor"/>
    </font>
    <font>
      <b/>
      <sz val="12"/>
      <color rgb="FFFF0000"/>
      <name val="Calibri"/>
      <family val="2"/>
      <charset val="238"/>
      <scheme val="minor"/>
    </font>
    <font>
      <b/>
      <sz val="11"/>
      <color rgb="FF000000"/>
      <name val="Calibri"/>
      <family val="2"/>
      <charset val="238"/>
      <scheme val="minor"/>
    </font>
    <font>
      <b/>
      <i/>
      <sz val="10"/>
      <color theme="1"/>
      <name val="Calibri"/>
      <family val="2"/>
      <charset val="238"/>
      <scheme val="minor"/>
    </font>
    <font>
      <b/>
      <i/>
      <sz val="10"/>
      <name val="Calibri"/>
      <family val="2"/>
      <charset val="238"/>
      <scheme val="minor"/>
    </font>
    <font>
      <i/>
      <sz val="10"/>
      <name val="Calibri"/>
      <family val="2"/>
      <charset val="238"/>
      <scheme val="minor"/>
    </font>
    <font>
      <b/>
      <sz val="8"/>
      <color theme="1"/>
      <name val="Calibri"/>
      <family val="2"/>
      <scheme val="minor"/>
    </font>
    <font>
      <sz val="9"/>
      <color theme="1"/>
      <name val="Calibri"/>
      <family val="2"/>
      <charset val="238"/>
      <scheme val="minor"/>
    </font>
    <font>
      <u/>
      <sz val="9"/>
      <color theme="1"/>
      <name val="Calibri"/>
      <family val="2"/>
      <charset val="238"/>
      <scheme val="minor"/>
    </font>
    <font>
      <sz val="11"/>
      <color rgb="FFFF0000"/>
      <name val="Calibri"/>
      <family val="2"/>
      <charset val="238"/>
      <scheme val="minor"/>
    </font>
    <font>
      <sz val="12"/>
      <color theme="1"/>
      <name val="Calibri"/>
      <family val="2"/>
      <charset val="238"/>
      <scheme val="minor"/>
    </font>
    <font>
      <sz val="11"/>
      <color rgb="FF000000"/>
      <name val="Calibri"/>
      <family val="2"/>
      <charset val="238"/>
      <scheme val="minor"/>
    </font>
    <font>
      <i/>
      <sz val="10"/>
      <color theme="1"/>
      <name val="Calibri"/>
      <family val="2"/>
      <charset val="238"/>
      <scheme val="minor"/>
    </font>
    <font>
      <i/>
      <sz val="11"/>
      <color theme="1"/>
      <name val="Calibri"/>
      <family val="2"/>
      <charset val="238"/>
      <scheme val="minor"/>
    </font>
    <font>
      <i/>
      <sz val="11"/>
      <name val="Calibri"/>
      <family val="2"/>
      <charset val="238"/>
      <scheme val="minor"/>
    </font>
    <font>
      <b/>
      <u/>
      <sz val="16"/>
      <color indexed="8"/>
      <name val="Calibri"/>
      <family val="2"/>
      <charset val="238"/>
    </font>
    <font>
      <sz val="10"/>
      <color theme="1"/>
      <name val="Calibri"/>
      <scheme val="minor"/>
    </font>
    <font>
      <sz val="11"/>
      <color theme="1"/>
      <name val="Calibri"/>
      <family val="2"/>
      <scheme val="minor"/>
    </font>
    <font>
      <sz val="11"/>
      <color indexed="8"/>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B8CCE4"/>
        <bgColor indexed="64"/>
      </patternFill>
    </fill>
    <fill>
      <patternFill patternType="solid">
        <fgColor rgb="FFFFFFFF"/>
        <bgColor indexed="64"/>
      </patternFill>
    </fill>
    <fill>
      <patternFill patternType="solid">
        <fgColor rgb="FFD9D9D9"/>
        <bgColor indexed="64"/>
      </patternFill>
    </fill>
    <fill>
      <patternFill patternType="solid">
        <fgColor theme="2"/>
        <bgColor indexed="64"/>
      </patternFill>
    </fill>
    <fill>
      <patternFill patternType="solid">
        <fgColor rgb="FFFFFF00"/>
        <bgColor indexed="64"/>
      </patternFill>
    </fill>
  </fills>
  <borders count="7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double">
        <color auto="1"/>
      </right>
      <top style="medium">
        <color auto="1"/>
      </top>
      <bottom style="hair">
        <color auto="1"/>
      </bottom>
      <diagonal/>
    </border>
    <border>
      <left style="double">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diagonal/>
    </border>
    <border>
      <left/>
      <right style="hair">
        <color auto="1"/>
      </right>
      <top/>
      <bottom/>
      <diagonal/>
    </border>
    <border>
      <left style="hair">
        <color auto="1"/>
      </left>
      <right style="thin">
        <color auto="1"/>
      </right>
      <top style="hair">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double">
        <color auto="1"/>
      </right>
      <top style="hair">
        <color auto="1"/>
      </top>
      <bottom style="medium">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style="thin">
        <color auto="1"/>
      </left>
      <right/>
      <top style="medium">
        <color auto="1"/>
      </top>
      <bottom style="hair">
        <color auto="1"/>
      </bottom>
      <diagonal/>
    </border>
    <border>
      <left/>
      <right style="double">
        <color auto="1"/>
      </right>
      <top style="medium">
        <color auto="1"/>
      </top>
      <bottom style="hair">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auto="1"/>
      </left>
      <right style="double">
        <color auto="1"/>
      </right>
      <top/>
      <bottom style="hair">
        <color auto="1"/>
      </bottom>
      <diagonal/>
    </border>
    <border>
      <left/>
      <right/>
      <top style="medium">
        <color auto="1"/>
      </top>
      <bottom style="medium">
        <color auto="1"/>
      </bottom>
      <diagonal/>
    </border>
    <border>
      <left style="hair">
        <color auto="1"/>
      </left>
      <right style="thin">
        <color auto="1"/>
      </right>
      <top/>
      <bottom/>
      <diagonal/>
    </border>
    <border>
      <left style="hair">
        <color auto="1"/>
      </left>
      <right style="thin">
        <color auto="1"/>
      </right>
      <top style="medium">
        <color auto="1"/>
      </top>
      <bottom style="hair">
        <color auto="1"/>
      </bottom>
      <diagonal/>
    </border>
    <border>
      <left/>
      <right style="double">
        <color auto="1"/>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thin">
        <color indexed="64"/>
      </left>
      <right style="thin">
        <color indexed="64"/>
      </right>
      <top style="thin">
        <color indexed="64"/>
      </top>
      <bottom style="thin">
        <color indexed="64"/>
      </bottom>
      <diagonal/>
    </border>
    <border>
      <left style="double">
        <color auto="1"/>
      </left>
      <right/>
      <top/>
      <bottom style="hair">
        <color auto="1"/>
      </bottom>
      <diagonal/>
    </border>
    <border>
      <left style="medium">
        <color auto="1"/>
      </left>
      <right style="hair">
        <color auto="1"/>
      </right>
      <top/>
      <bottom style="hair">
        <color auto="1"/>
      </bottom>
      <diagonal/>
    </border>
    <border>
      <left style="double">
        <color auto="1"/>
      </left>
      <right/>
      <top/>
      <bottom/>
      <diagonal/>
    </border>
    <border>
      <left/>
      <right/>
      <top style="hair">
        <color auto="1"/>
      </top>
      <bottom/>
      <diagonal/>
    </border>
    <border>
      <left style="hair">
        <color auto="1"/>
      </left>
      <right style="medium">
        <color auto="1"/>
      </right>
      <top/>
      <bottom/>
      <diagonal/>
    </border>
    <border>
      <left/>
      <right/>
      <top/>
      <bottom style="medium">
        <color auto="1"/>
      </bottom>
      <diagonal/>
    </border>
    <border>
      <left style="hair">
        <color auto="1"/>
      </left>
      <right style="medium">
        <color auto="1"/>
      </right>
      <top/>
      <bottom style="medium">
        <color auto="1"/>
      </bottom>
      <diagonal/>
    </border>
    <border>
      <left style="thin">
        <color indexed="64"/>
      </left>
      <right style="thin">
        <color auto="1"/>
      </right>
      <top style="hair">
        <color auto="1"/>
      </top>
      <bottom style="hair">
        <color auto="1"/>
      </bottom>
      <diagonal/>
    </border>
    <border>
      <left/>
      <right style="hair">
        <color auto="1"/>
      </right>
      <top style="medium">
        <color auto="1"/>
      </top>
      <bottom/>
      <diagonal/>
    </border>
    <border>
      <left style="hair">
        <color auto="1"/>
      </left>
      <right/>
      <top/>
      <bottom/>
      <diagonal/>
    </border>
    <border>
      <left style="thin">
        <color auto="1"/>
      </left>
      <right style="double">
        <color auto="1"/>
      </right>
      <top style="hair">
        <color auto="1"/>
      </top>
      <bottom style="medium">
        <color auto="1"/>
      </bottom>
      <diagonal/>
    </border>
    <border>
      <left style="medium">
        <color auto="1"/>
      </left>
      <right style="medium">
        <color auto="1"/>
      </right>
      <top style="hair">
        <color auto="1"/>
      </top>
      <bottom style="medium">
        <color auto="1"/>
      </bottom>
      <diagonal/>
    </border>
  </borders>
  <cellStyleXfs count="4">
    <xf numFmtId="0" fontId="0" fillId="0" borderId="0"/>
    <xf numFmtId="164" fontId="1" fillId="0" borderId="0" applyFont="0" applyFill="0" applyBorder="0" applyAlignment="0" applyProtection="0"/>
    <xf numFmtId="0" fontId="57" fillId="0" borderId="0"/>
    <xf numFmtId="0" fontId="58" fillId="0" borderId="0"/>
  </cellStyleXfs>
  <cellXfs count="849">
    <xf numFmtId="0" fontId="0" fillId="0" borderId="0" xfId="0"/>
    <xf numFmtId="0" fontId="3"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5" fillId="2" borderId="0" xfId="0" applyFont="1" applyFill="1"/>
    <xf numFmtId="0" fontId="6" fillId="2" borderId="0" xfId="0" applyFont="1" applyFill="1"/>
    <xf numFmtId="0" fontId="0" fillId="2" borderId="0" xfId="0" applyFill="1"/>
    <xf numFmtId="0" fontId="7" fillId="0" borderId="0" xfId="0" applyFont="1"/>
    <xf numFmtId="0" fontId="0" fillId="0" borderId="0" xfId="0" applyAlignment="1">
      <alignment wrapText="1"/>
    </xf>
    <xf numFmtId="0" fontId="8" fillId="2" borderId="4" xfId="0" applyFont="1" applyFill="1" applyBorder="1" applyAlignment="1">
      <alignment wrapText="1"/>
    </xf>
    <xf numFmtId="0" fontId="9" fillId="2" borderId="7" xfId="0" applyFont="1" applyFill="1" applyBorder="1" applyAlignment="1">
      <alignment horizontal="centerContinuous" wrapText="1"/>
    </xf>
    <xf numFmtId="0" fontId="0" fillId="2" borderId="8" xfId="0" applyFill="1" applyBorder="1" applyAlignment="1">
      <alignment horizontal="centerContinuous" wrapText="1"/>
    </xf>
    <xf numFmtId="0" fontId="2" fillId="2" borderId="8" xfId="0" applyFont="1" applyFill="1" applyBorder="1" applyAlignment="1">
      <alignment horizontal="left" wrapText="1"/>
    </xf>
    <xf numFmtId="0" fontId="0" fillId="2" borderId="9" xfId="0" applyFill="1" applyBorder="1" applyAlignment="1">
      <alignment horizontal="centerContinuous" wrapText="1"/>
    </xf>
    <xf numFmtId="0" fontId="9" fillId="2" borderId="10" xfId="0" applyFont="1" applyFill="1" applyBorder="1" applyAlignment="1">
      <alignment horizontal="centerContinuous" wrapText="1"/>
    </xf>
    <xf numFmtId="0" fontId="9" fillId="2" borderId="11" xfId="0" applyFont="1" applyFill="1" applyBorder="1" applyAlignment="1">
      <alignment horizontal="centerContinuous" wrapText="1"/>
    </xf>
    <xf numFmtId="0" fontId="9" fillId="2" borderId="12" xfId="0" applyFont="1" applyFill="1" applyBorder="1" applyAlignment="1">
      <alignment horizontal="centerContinuous" wrapText="1"/>
    </xf>
    <xf numFmtId="0" fontId="8" fillId="2" borderId="13" xfId="0" applyFont="1" applyFill="1" applyBorder="1" applyAlignment="1">
      <alignment wrapText="1"/>
    </xf>
    <xf numFmtId="0" fontId="7" fillId="2" borderId="16" xfId="0" applyFont="1" applyFill="1" applyBorder="1" applyAlignment="1">
      <alignment wrapText="1"/>
    </xf>
    <xf numFmtId="0" fontId="7" fillId="2" borderId="17" xfId="0" applyFont="1" applyFill="1" applyBorder="1" applyAlignment="1">
      <alignment horizontal="left" wrapText="1"/>
    </xf>
    <xf numFmtId="0" fontId="7" fillId="2" borderId="17" xfId="0" applyFont="1" applyFill="1" applyBorder="1" applyAlignment="1">
      <alignment wrapText="1"/>
    </xf>
    <xf numFmtId="0" fontId="10" fillId="2" borderId="18" xfId="0" applyFont="1" applyFill="1" applyBorder="1" applyAlignment="1">
      <alignment wrapText="1"/>
    </xf>
    <xf numFmtId="0" fontId="6" fillId="2" borderId="19" xfId="0" applyFont="1" applyFill="1" applyBorder="1" applyAlignment="1">
      <alignment wrapText="1"/>
    </xf>
    <xf numFmtId="0" fontId="11" fillId="2" borderId="20" xfId="0" applyFont="1" applyFill="1" applyBorder="1" applyAlignment="1">
      <alignment wrapText="1"/>
    </xf>
    <xf numFmtId="0" fontId="11" fillId="2" borderId="17" xfId="0" applyFont="1" applyFill="1" applyBorder="1" applyAlignment="1">
      <alignment wrapText="1"/>
    </xf>
    <xf numFmtId="0" fontId="11" fillId="2" borderId="16" xfId="0" applyFont="1" applyFill="1" applyBorder="1" applyAlignment="1">
      <alignment wrapText="1"/>
    </xf>
    <xf numFmtId="0" fontId="11" fillId="2" borderId="21" xfId="0" applyFont="1" applyFill="1" applyBorder="1" applyAlignment="1">
      <alignment wrapText="1"/>
    </xf>
    <xf numFmtId="0" fontId="12" fillId="0" borderId="24" xfId="0" applyFont="1" applyBorder="1"/>
    <xf numFmtId="0" fontId="0" fillId="3" borderId="16" xfId="0" applyFill="1" applyBorder="1"/>
    <xf numFmtId="0" fontId="0" fillId="3" borderId="17" xfId="0" applyFill="1" applyBorder="1"/>
    <xf numFmtId="0" fontId="0" fillId="3" borderId="18" xfId="0" applyFill="1" applyBorder="1"/>
    <xf numFmtId="0" fontId="0" fillId="4" borderId="19" xfId="0" applyFill="1" applyBorder="1"/>
    <xf numFmtId="0" fontId="0" fillId="3" borderId="20" xfId="0" applyFill="1" applyBorder="1"/>
    <xf numFmtId="0" fontId="0" fillId="3" borderId="21" xfId="0" applyFill="1" applyBorder="1"/>
    <xf numFmtId="0" fontId="0" fillId="0" borderId="16" xfId="0" applyBorder="1"/>
    <xf numFmtId="0" fontId="0" fillId="0" borderId="17" xfId="0" applyBorder="1"/>
    <xf numFmtId="0" fontId="0" fillId="0" borderId="18" xfId="0" applyBorder="1"/>
    <xf numFmtId="0" fontId="0" fillId="0" borderId="20" xfId="0" applyBorder="1"/>
    <xf numFmtId="0" fontId="0" fillId="0" borderId="21" xfId="0" applyBorder="1"/>
    <xf numFmtId="0" fontId="9" fillId="4" borderId="27" xfId="0" applyFont="1" applyFill="1" applyBorder="1" applyAlignment="1">
      <alignment horizontal="right"/>
    </xf>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0" fontId="9" fillId="0" borderId="0" xfId="0" applyFont="1" applyAlignment="1">
      <alignment horizontal="right"/>
    </xf>
    <xf numFmtId="0" fontId="6" fillId="2" borderId="5" xfId="0" applyFont="1" applyFill="1" applyBorder="1" applyAlignment="1">
      <alignment wrapText="1"/>
    </xf>
    <xf numFmtId="0" fontId="8" fillId="2" borderId="22" xfId="0" applyFont="1" applyFill="1" applyBorder="1" applyAlignment="1">
      <alignment wrapText="1"/>
    </xf>
    <xf numFmtId="0" fontId="6" fillId="2" borderId="14" xfId="0" applyFont="1" applyFill="1" applyBorder="1" applyAlignment="1">
      <alignment horizontal="center" wrapText="1"/>
    </xf>
    <xf numFmtId="0" fontId="0" fillId="0" borderId="0" xfId="0" applyAlignment="1">
      <alignment vertical="center" wrapText="1"/>
    </xf>
    <xf numFmtId="0" fontId="7" fillId="0" borderId="0" xfId="0" applyFont="1" applyAlignment="1">
      <alignment vertical="center" wrapText="1"/>
    </xf>
    <xf numFmtId="0" fontId="5" fillId="5" borderId="0" xfId="0" applyFont="1" applyFill="1"/>
    <xf numFmtId="0" fontId="6" fillId="5" borderId="0" xfId="0" applyFont="1" applyFill="1"/>
    <xf numFmtId="0" fontId="0" fillId="5" borderId="0" xfId="0" applyFill="1"/>
    <xf numFmtId="0" fontId="6" fillId="5" borderId="36" xfId="0" applyFont="1" applyFill="1" applyBorder="1" applyAlignment="1">
      <alignment horizontal="centerContinuous" wrapText="1"/>
    </xf>
    <xf numFmtId="0" fontId="7" fillId="5" borderId="37" xfId="0" applyFont="1" applyFill="1" applyBorder="1" applyAlignment="1">
      <alignment horizontal="centerContinuous" wrapText="1"/>
    </xf>
    <xf numFmtId="0" fontId="7" fillId="5" borderId="38" xfId="0" applyFont="1" applyFill="1" applyBorder="1" applyAlignment="1">
      <alignment horizontal="centerContinuous" wrapText="1"/>
    </xf>
    <xf numFmtId="0" fontId="11" fillId="5" borderId="40" xfId="0" applyFont="1" applyFill="1" applyBorder="1" applyAlignment="1">
      <alignment wrapText="1"/>
    </xf>
    <xf numFmtId="0" fontId="7" fillId="5" borderId="41" xfId="0" applyFont="1" applyFill="1" applyBorder="1" applyAlignment="1">
      <alignment wrapText="1"/>
    </xf>
    <xf numFmtId="0" fontId="7" fillId="5" borderId="42" xfId="0" applyFont="1" applyFill="1" applyBorder="1" applyAlignment="1">
      <alignment wrapText="1"/>
    </xf>
    <xf numFmtId="0" fontId="11" fillId="5" borderId="42" xfId="0" applyFont="1" applyFill="1" applyBorder="1" applyAlignment="1">
      <alignment wrapText="1"/>
    </xf>
    <xf numFmtId="0" fontId="7" fillId="5" borderId="43" xfId="0" applyFont="1" applyFill="1" applyBorder="1" applyAlignment="1">
      <alignment wrapText="1"/>
    </xf>
    <xf numFmtId="0" fontId="12" fillId="3" borderId="17" xfId="0" applyFont="1" applyFill="1" applyBorder="1"/>
    <xf numFmtId="0" fontId="0" fillId="3" borderId="40" xfId="0" applyFill="1" applyBorder="1"/>
    <xf numFmtId="0" fontId="0" fillId="3" borderId="41" xfId="0" applyFill="1" applyBorder="1"/>
    <xf numFmtId="0" fontId="0" fillId="3" borderId="43" xfId="0" applyFill="1" applyBorder="1"/>
    <xf numFmtId="0" fontId="12" fillId="0" borderId="17" xfId="0" applyFont="1" applyBorder="1"/>
    <xf numFmtId="0" fontId="0" fillId="4" borderId="29" xfId="0" applyFill="1" applyBorder="1" applyAlignment="1">
      <alignment horizontal="right"/>
    </xf>
    <xf numFmtId="0" fontId="5" fillId="6" borderId="0" xfId="0" applyFont="1" applyFill="1"/>
    <xf numFmtId="0" fontId="6" fillId="6" borderId="0" xfId="0" applyFont="1" applyFill="1"/>
    <xf numFmtId="0" fontId="14" fillId="6" borderId="0" xfId="0" applyFont="1" applyFill="1"/>
    <xf numFmtId="0" fontId="14" fillId="0" borderId="0" xfId="0" applyFont="1"/>
    <xf numFmtId="0" fontId="9" fillId="0" borderId="0" xfId="0" applyFont="1"/>
    <xf numFmtId="0" fontId="6" fillId="0" borderId="0" xfId="0" applyFont="1"/>
    <xf numFmtId="0" fontId="6" fillId="6" borderId="36" xfId="0" applyFont="1" applyFill="1" applyBorder="1" applyAlignment="1">
      <alignment horizontal="centerContinuous" wrapText="1"/>
    </xf>
    <xf numFmtId="0" fontId="7" fillId="6" borderId="37" xfId="0" applyFont="1" applyFill="1" applyBorder="1" applyAlignment="1">
      <alignment horizontal="centerContinuous" wrapText="1"/>
    </xf>
    <xf numFmtId="0" fontId="7" fillId="6" borderId="38" xfId="0" applyFont="1" applyFill="1" applyBorder="1" applyAlignment="1">
      <alignment horizontal="centerContinuous" wrapText="1"/>
    </xf>
    <xf numFmtId="0" fontId="11" fillId="6" borderId="40" xfId="0" applyFont="1" applyFill="1" applyBorder="1" applyAlignment="1">
      <alignment wrapText="1"/>
    </xf>
    <xf numFmtId="0" fontId="7" fillId="6" borderId="41" xfId="0" applyFont="1" applyFill="1" applyBorder="1" applyAlignment="1">
      <alignment wrapText="1"/>
    </xf>
    <xf numFmtId="0" fontId="7" fillId="6" borderId="42" xfId="0" applyFont="1" applyFill="1" applyBorder="1" applyAlignment="1">
      <alignment wrapText="1"/>
    </xf>
    <xf numFmtId="0" fontId="11" fillId="6" borderId="42" xfId="0" applyFont="1" applyFill="1" applyBorder="1" applyAlignment="1">
      <alignment wrapText="1"/>
    </xf>
    <xf numFmtId="0" fontId="7" fillId="6" borderId="43" xfId="0" applyFont="1" applyFill="1" applyBorder="1" applyAlignment="1">
      <alignment wrapText="1"/>
    </xf>
    <xf numFmtId="0" fontId="0" fillId="3" borderId="45" xfId="0" applyFill="1" applyBorder="1"/>
    <xf numFmtId="0" fontId="0" fillId="0" borderId="45" xfId="0" applyBorder="1"/>
    <xf numFmtId="0" fontId="9" fillId="4" borderId="46" xfId="0" applyFont="1" applyFill="1" applyBorder="1"/>
    <xf numFmtId="0" fontId="5" fillId="7" borderId="0" xfId="0" applyFont="1" applyFill="1"/>
    <xf numFmtId="0" fontId="6" fillId="7" borderId="0" xfId="0" applyFont="1" applyFill="1"/>
    <xf numFmtId="0" fontId="0" fillId="7" borderId="0" xfId="0" applyFill="1"/>
    <xf numFmtId="0" fontId="5" fillId="0" borderId="0" xfId="0" applyFont="1"/>
    <xf numFmtId="0" fontId="7" fillId="7" borderId="47" xfId="0" applyFont="1" applyFill="1" applyBorder="1" applyAlignment="1">
      <alignment wrapText="1"/>
    </xf>
    <xf numFmtId="0" fontId="7" fillId="7" borderId="37" xfId="0" applyFont="1" applyFill="1" applyBorder="1" applyAlignment="1">
      <alignment wrapText="1"/>
    </xf>
    <xf numFmtId="0" fontId="6" fillId="7" borderId="36" xfId="0" applyFont="1" applyFill="1" applyBorder="1" applyAlignment="1">
      <alignment horizontal="centerContinuous" wrapText="1"/>
    </xf>
    <xf numFmtId="0" fontId="6" fillId="7" borderId="37" xfId="0" applyFont="1" applyFill="1" applyBorder="1" applyAlignment="1">
      <alignment horizontal="centerContinuous" wrapText="1"/>
    </xf>
    <xf numFmtId="0" fontId="6" fillId="7" borderId="38" xfId="0" applyFont="1" applyFill="1" applyBorder="1" applyAlignment="1">
      <alignment horizontal="centerContinuous" wrapText="1"/>
    </xf>
    <xf numFmtId="0" fontId="7" fillId="0" borderId="0" xfId="0" applyFont="1" applyAlignment="1">
      <alignment wrapText="1"/>
    </xf>
    <xf numFmtId="0" fontId="7" fillId="7" borderId="16" xfId="0" applyFont="1" applyFill="1" applyBorder="1" applyAlignment="1">
      <alignment wrapText="1"/>
    </xf>
    <xf numFmtId="0" fontId="7" fillId="7" borderId="17" xfId="0" applyFont="1" applyFill="1" applyBorder="1" applyAlignment="1">
      <alignment wrapText="1"/>
    </xf>
    <xf numFmtId="0" fontId="11" fillId="7" borderId="40" xfId="0" applyFont="1" applyFill="1" applyBorder="1" applyAlignment="1">
      <alignment wrapText="1"/>
    </xf>
    <xf numFmtId="0" fontId="7" fillId="7" borderId="41" xfId="0" applyFont="1" applyFill="1" applyBorder="1" applyAlignment="1">
      <alignment wrapText="1"/>
    </xf>
    <xf numFmtId="0" fontId="7" fillId="7" borderId="42" xfId="0" applyFont="1" applyFill="1" applyBorder="1" applyAlignment="1">
      <alignment wrapText="1"/>
    </xf>
    <xf numFmtId="0" fontId="11" fillId="7" borderId="42" xfId="0" applyFont="1" applyFill="1" applyBorder="1" applyAlignment="1">
      <alignment wrapText="1"/>
    </xf>
    <xf numFmtId="0" fontId="7" fillId="7" borderId="43" xfId="0" applyFont="1" applyFill="1" applyBorder="1" applyAlignment="1">
      <alignment wrapText="1"/>
    </xf>
    <xf numFmtId="0" fontId="0" fillId="0" borderId="0" xfId="0" applyAlignment="1">
      <alignment horizontal="left" vertical="center" wrapText="1"/>
    </xf>
    <xf numFmtId="0" fontId="7" fillId="0" borderId="0" xfId="0" applyFont="1" applyAlignment="1">
      <alignment horizontal="left" vertical="center" wrapText="1"/>
    </xf>
    <xf numFmtId="0" fontId="7" fillId="7" borderId="6" xfId="0" applyFont="1" applyFill="1" applyBorder="1" applyAlignment="1">
      <alignment horizontal="center" wrapText="1"/>
    </xf>
    <xf numFmtId="0" fontId="7" fillId="7" borderId="47" xfId="0" applyFont="1" applyFill="1" applyBorder="1" applyAlignment="1">
      <alignment horizontal="centerContinuous" wrapText="1"/>
    </xf>
    <xf numFmtId="0" fontId="7" fillId="7" borderId="37" xfId="0" applyFont="1" applyFill="1" applyBorder="1" applyAlignment="1">
      <alignment horizontal="centerContinuous" wrapText="1"/>
    </xf>
    <xf numFmtId="0" fontId="7" fillId="7" borderId="48" xfId="0" applyFont="1" applyFill="1" applyBorder="1" applyAlignment="1">
      <alignment horizontal="centerContinuous" wrapText="1"/>
    </xf>
    <xf numFmtId="0" fontId="7" fillId="7" borderId="15" xfId="0" applyFont="1" applyFill="1" applyBorder="1" applyAlignment="1">
      <alignment horizontal="center" wrapText="1"/>
    </xf>
    <xf numFmtId="0" fontId="6" fillId="7" borderId="19" xfId="0" applyFont="1" applyFill="1" applyBorder="1" applyAlignment="1">
      <alignment wrapText="1"/>
    </xf>
    <xf numFmtId="0" fontId="9" fillId="4" borderId="31" xfId="0" applyFont="1" applyFill="1" applyBorder="1"/>
    <xf numFmtId="0" fontId="7" fillId="0" borderId="0" xfId="0" applyFont="1" applyAlignment="1">
      <alignment horizontal="center" vertical="center" wrapText="1"/>
    </xf>
    <xf numFmtId="0" fontId="5" fillId="8" borderId="0" xfId="0" applyFont="1" applyFill="1"/>
    <xf numFmtId="0" fontId="6" fillId="8" borderId="0" xfId="0" applyFont="1" applyFill="1"/>
    <xf numFmtId="0" fontId="0" fillId="8" borderId="0" xfId="0" applyFill="1"/>
    <xf numFmtId="0" fontId="7" fillId="8" borderId="37" xfId="0" applyFont="1" applyFill="1" applyBorder="1" applyAlignment="1">
      <alignment horizontal="centerContinuous" wrapText="1"/>
    </xf>
    <xf numFmtId="0" fontId="7" fillId="8" borderId="50" xfId="0" applyFont="1" applyFill="1" applyBorder="1" applyAlignment="1">
      <alignment horizontal="centerContinuous" wrapText="1"/>
    </xf>
    <xf numFmtId="0" fontId="13" fillId="8" borderId="37" xfId="0" applyFont="1" applyFill="1" applyBorder="1" applyAlignment="1">
      <alignment horizontal="centerContinuous" wrapText="1"/>
    </xf>
    <xf numFmtId="0" fontId="7" fillId="8" borderId="38" xfId="0" applyFont="1" applyFill="1" applyBorder="1" applyAlignment="1">
      <alignment horizontal="centerContinuous" wrapText="1"/>
    </xf>
    <xf numFmtId="0" fontId="7" fillId="8" borderId="16" xfId="0" applyFont="1" applyFill="1" applyBorder="1" applyAlignment="1">
      <alignment wrapText="1"/>
    </xf>
    <xf numFmtId="0" fontId="7" fillId="8" borderId="17" xfId="0" applyFont="1" applyFill="1" applyBorder="1" applyAlignment="1">
      <alignment wrapText="1"/>
    </xf>
    <xf numFmtId="0" fontId="7" fillId="8" borderId="18" xfId="0" applyFont="1" applyFill="1" applyBorder="1" applyAlignment="1">
      <alignment wrapText="1"/>
    </xf>
    <xf numFmtId="0" fontId="6" fillId="8" borderId="24" xfId="0" applyFont="1" applyFill="1" applyBorder="1" applyAlignment="1">
      <alignment wrapText="1"/>
    </xf>
    <xf numFmtId="0" fontId="7" fillId="8" borderId="21" xfId="0" applyFont="1" applyFill="1" applyBorder="1" applyAlignment="1">
      <alignment wrapText="1"/>
    </xf>
    <xf numFmtId="0" fontId="12" fillId="0" borderId="19" xfId="0" applyFont="1" applyBorder="1"/>
    <xf numFmtId="0" fontId="0" fillId="3" borderId="24" xfId="0" applyFill="1" applyBorder="1"/>
    <xf numFmtId="0" fontId="0" fillId="4" borderId="24" xfId="0" applyFill="1" applyBorder="1"/>
    <xf numFmtId="0" fontId="0" fillId="0" borderId="24" xfId="0" applyBorder="1"/>
    <xf numFmtId="0" fontId="17" fillId="0" borderId="16" xfId="0" applyFont="1" applyBorder="1"/>
    <xf numFmtId="0" fontId="17" fillId="0" borderId="17" xfId="0" applyFont="1" applyBorder="1"/>
    <xf numFmtId="0" fontId="17" fillId="0" borderId="21" xfId="0" applyFont="1" applyBorder="1"/>
    <xf numFmtId="0" fontId="9" fillId="4" borderId="31" xfId="0" applyFont="1" applyFill="1" applyBorder="1" applyAlignment="1">
      <alignment horizontal="right"/>
    </xf>
    <xf numFmtId="0" fontId="0" fillId="4" borderId="27" xfId="0" applyFill="1" applyBorder="1"/>
    <xf numFmtId="0" fontId="9" fillId="4" borderId="33" xfId="0" applyFont="1" applyFill="1" applyBorder="1"/>
    <xf numFmtId="0" fontId="7" fillId="0" borderId="52" xfId="0" applyFont="1" applyBorder="1" applyAlignment="1">
      <alignment horizontal="left"/>
    </xf>
    <xf numFmtId="0" fontId="9" fillId="0" borderId="14" xfId="0" applyFont="1" applyBorder="1" applyAlignment="1">
      <alignment horizontal="right"/>
    </xf>
    <xf numFmtId="0" fontId="9" fillId="0" borderId="53" xfId="0" applyFont="1" applyBorder="1" applyAlignment="1">
      <alignment horizontal="right"/>
    </xf>
    <xf numFmtId="0" fontId="0" fillId="0" borderId="23" xfId="0" applyBorder="1"/>
    <xf numFmtId="0" fontId="16" fillId="8" borderId="4" xfId="0" applyFont="1" applyFill="1" applyBorder="1" applyAlignment="1">
      <alignment wrapText="1"/>
    </xf>
    <xf numFmtId="0" fontId="6" fillId="8" borderId="5" xfId="0" applyFont="1" applyFill="1" applyBorder="1" applyAlignment="1">
      <alignment horizontal="center" wrapText="1"/>
    </xf>
    <xf numFmtId="0" fontId="7" fillId="8" borderId="54" xfId="0" applyFont="1" applyFill="1" applyBorder="1" applyAlignment="1">
      <alignment wrapText="1"/>
    </xf>
    <xf numFmtId="0" fontId="11" fillId="8" borderId="11" xfId="0" applyFont="1" applyFill="1" applyBorder="1" applyAlignment="1">
      <alignment wrapText="1"/>
    </xf>
    <xf numFmtId="0" fontId="7" fillId="8" borderId="8" xfId="0" applyFont="1" applyFill="1" applyBorder="1" applyAlignment="1">
      <alignment wrapText="1"/>
    </xf>
    <xf numFmtId="0" fontId="7" fillId="8" borderId="12" xfId="0" applyFont="1" applyFill="1" applyBorder="1" applyAlignment="1">
      <alignment wrapText="1"/>
    </xf>
    <xf numFmtId="0" fontId="6" fillId="8" borderId="12" xfId="0" applyFont="1" applyFill="1" applyBorder="1" applyAlignment="1">
      <alignment wrapText="1"/>
    </xf>
    <xf numFmtId="0" fontId="0" fillId="4" borderId="21" xfId="0" applyFill="1" applyBorder="1"/>
    <xf numFmtId="0" fontId="7" fillId="0" borderId="0" xfId="0" applyFont="1" applyAlignment="1">
      <alignment horizontal="left"/>
    </xf>
    <xf numFmtId="0" fontId="5" fillId="9" borderId="0" xfId="0" applyFont="1" applyFill="1"/>
    <xf numFmtId="0" fontId="6" fillId="9" borderId="0" xfId="0" applyFont="1" applyFill="1"/>
    <xf numFmtId="0" fontId="0" fillId="9" borderId="0" xfId="0" applyFill="1"/>
    <xf numFmtId="0" fontId="7" fillId="9" borderId="47" xfId="0" applyFont="1" applyFill="1" applyBorder="1" applyAlignment="1">
      <alignment horizontal="centerContinuous" wrapText="1"/>
    </xf>
    <xf numFmtId="0" fontId="7" fillId="9" borderId="37" xfId="0" applyFont="1" applyFill="1" applyBorder="1" applyAlignment="1">
      <alignment horizontal="centerContinuous" wrapText="1"/>
    </xf>
    <xf numFmtId="0" fontId="7" fillId="9" borderId="50" xfId="0" applyFont="1" applyFill="1" applyBorder="1" applyAlignment="1">
      <alignment horizontal="centerContinuous" wrapText="1"/>
    </xf>
    <xf numFmtId="0" fontId="7" fillId="9" borderId="48" xfId="0" applyFont="1" applyFill="1" applyBorder="1" applyAlignment="1">
      <alignment wrapText="1"/>
    </xf>
    <xf numFmtId="0" fontId="7" fillId="9" borderId="42" xfId="0" applyFont="1" applyFill="1" applyBorder="1" applyAlignment="1">
      <alignment wrapText="1"/>
    </xf>
    <xf numFmtId="0" fontId="7" fillId="9" borderId="41" xfId="0" applyFont="1" applyFill="1" applyBorder="1" applyAlignment="1">
      <alignment wrapText="1"/>
    </xf>
    <xf numFmtId="0" fontId="6" fillId="9" borderId="24" xfId="0" applyFont="1" applyFill="1" applyBorder="1" applyAlignment="1">
      <alignment wrapText="1"/>
    </xf>
    <xf numFmtId="0" fontId="6" fillId="9" borderId="55" xfId="0" applyFont="1" applyFill="1" applyBorder="1" applyAlignment="1">
      <alignment wrapText="1"/>
    </xf>
    <xf numFmtId="0" fontId="7" fillId="9" borderId="40" xfId="0" applyFont="1" applyFill="1" applyBorder="1" applyAlignment="1">
      <alignment wrapText="1"/>
    </xf>
    <xf numFmtId="0" fontId="7" fillId="9" borderId="43" xfId="0" applyFont="1" applyFill="1" applyBorder="1" applyAlignment="1">
      <alignment wrapText="1"/>
    </xf>
    <xf numFmtId="0" fontId="0" fillId="4" borderId="46" xfId="0" applyFill="1" applyBorder="1"/>
    <xf numFmtId="0" fontId="7" fillId="9" borderId="17" xfId="0" applyFont="1" applyFill="1" applyBorder="1" applyAlignment="1">
      <alignment wrapText="1"/>
    </xf>
    <xf numFmtId="0" fontId="10" fillId="9" borderId="17" xfId="0" applyFont="1" applyFill="1" applyBorder="1" applyAlignment="1">
      <alignment wrapText="1"/>
    </xf>
    <xf numFmtId="0" fontId="6" fillId="9" borderId="19" xfId="0" applyFont="1" applyFill="1" applyBorder="1" applyAlignment="1">
      <alignment wrapText="1"/>
    </xf>
    <xf numFmtId="0" fontId="10" fillId="9" borderId="16" xfId="0" applyFont="1" applyFill="1" applyBorder="1" applyAlignment="1">
      <alignment wrapText="1"/>
    </xf>
    <xf numFmtId="0" fontId="7" fillId="9" borderId="21" xfId="0" applyFont="1" applyFill="1" applyBorder="1" applyAlignment="1">
      <alignment wrapText="1"/>
    </xf>
    <xf numFmtId="0" fontId="12" fillId="0" borderId="15" xfId="0" applyFont="1" applyBorder="1"/>
    <xf numFmtId="0" fontId="0" fillId="3" borderId="42" xfId="0" applyFill="1" applyBorder="1"/>
    <xf numFmtId="0" fontId="0" fillId="4" borderId="51" xfId="0" applyFill="1" applyBorder="1"/>
    <xf numFmtId="0" fontId="19" fillId="5" borderId="0" xfId="0" applyFont="1" applyFill="1"/>
    <xf numFmtId="0" fontId="8" fillId="5" borderId="4" xfId="0" applyFont="1" applyFill="1" applyBorder="1" applyAlignment="1">
      <alignment wrapText="1"/>
    </xf>
    <xf numFmtId="0" fontId="6" fillId="5" borderId="8" xfId="0" applyFont="1" applyFill="1" applyBorder="1" applyAlignment="1">
      <alignment horizontal="center" wrapText="1"/>
    </xf>
    <xf numFmtId="0" fontId="7" fillId="5" borderId="54" xfId="0" applyFont="1" applyFill="1" applyBorder="1" applyAlignment="1">
      <alignment wrapText="1"/>
    </xf>
    <xf numFmtId="0" fontId="7" fillId="5" borderId="7" xfId="0" applyFont="1" applyFill="1" applyBorder="1" applyAlignment="1">
      <alignment wrapText="1"/>
    </xf>
    <xf numFmtId="0" fontId="11" fillId="5" borderId="8" xfId="0" applyFont="1" applyFill="1" applyBorder="1" applyAlignment="1">
      <alignment wrapText="1"/>
    </xf>
    <xf numFmtId="0" fontId="11" fillId="5" borderId="12" xfId="0" applyFont="1" applyFill="1" applyBorder="1" applyAlignment="1">
      <alignment wrapText="1"/>
    </xf>
    <xf numFmtId="0" fontId="0" fillId="3" borderId="59" xfId="0" applyFill="1" applyBorder="1"/>
    <xf numFmtId="0" fontId="0" fillId="3" borderId="60" xfId="0" applyFill="1" applyBorder="1"/>
    <xf numFmtId="0" fontId="0" fillId="3" borderId="61" xfId="0" applyFill="1" applyBorder="1"/>
    <xf numFmtId="0" fontId="8" fillId="10" borderId="4" xfId="0" applyFont="1" applyFill="1" applyBorder="1" applyAlignment="1">
      <alignment wrapText="1"/>
    </xf>
    <xf numFmtId="0" fontId="6" fillId="10" borderId="8" xfId="0" applyFont="1" applyFill="1" applyBorder="1" applyAlignment="1">
      <alignment horizontal="center" wrapText="1"/>
    </xf>
    <xf numFmtId="0" fontId="0" fillId="10" borderId="8" xfId="0" applyFill="1" applyBorder="1" applyAlignment="1">
      <alignment horizontal="center" wrapText="1"/>
    </xf>
    <xf numFmtId="0" fontId="0" fillId="10" borderId="12" xfId="0" applyFill="1" applyBorder="1" applyAlignment="1">
      <alignment horizontal="center" wrapText="1"/>
    </xf>
    <xf numFmtId="0" fontId="20" fillId="0" borderId="13" xfId="0" applyFont="1" applyBorder="1" applyAlignment="1">
      <alignment vertical="center" wrapText="1"/>
    </xf>
    <xf numFmtId="0" fontId="7" fillId="3" borderId="60" xfId="0" applyFont="1" applyFill="1" applyBorder="1" applyAlignment="1">
      <alignment vertical="center" wrapText="1"/>
    </xf>
    <xf numFmtId="0" fontId="12" fillId="4" borderId="17" xfId="0" applyFont="1" applyFill="1" applyBorder="1"/>
    <xf numFmtId="0" fontId="12" fillId="4" borderId="21" xfId="0" applyFont="1" applyFill="1" applyBorder="1"/>
    <xf numFmtId="0" fontId="20" fillId="0" borderId="13" xfId="0" quotePrefix="1" applyFont="1" applyBorder="1" applyAlignment="1">
      <alignment vertical="center" wrapText="1"/>
    </xf>
    <xf numFmtId="0" fontId="7" fillId="3" borderId="14" xfId="0" applyFont="1" applyFill="1" applyBorder="1" applyAlignment="1">
      <alignment vertical="center" wrapText="1"/>
    </xf>
    <xf numFmtId="3" fontId="12" fillId="3" borderId="17" xfId="0" applyNumberFormat="1" applyFont="1" applyFill="1" applyBorder="1"/>
    <xf numFmtId="0" fontId="12" fillId="3" borderId="21" xfId="0" applyFont="1" applyFill="1" applyBorder="1"/>
    <xf numFmtId="3" fontId="12" fillId="3" borderId="21" xfId="0" applyNumberFormat="1" applyFont="1" applyFill="1" applyBorder="1"/>
    <xf numFmtId="0" fontId="20" fillId="4" borderId="62" xfId="0" applyFont="1" applyFill="1" applyBorder="1" applyAlignment="1">
      <alignment vertical="center" wrapText="1"/>
    </xf>
    <xf numFmtId="0" fontId="7" fillId="3" borderId="63" xfId="0" applyFont="1" applyFill="1" applyBorder="1" applyAlignment="1">
      <alignment vertical="center" wrapText="1"/>
    </xf>
    <xf numFmtId="0" fontId="9" fillId="4" borderId="29" xfId="0" applyFont="1" applyFill="1" applyBorder="1" applyAlignment="1">
      <alignment horizontal="right"/>
    </xf>
    <xf numFmtId="3" fontId="0" fillId="4" borderId="33" xfId="0" applyNumberFormat="1" applyFill="1" applyBorder="1"/>
    <xf numFmtId="3" fontId="0" fillId="0" borderId="0" xfId="0" applyNumberFormat="1"/>
    <xf numFmtId="0" fontId="4" fillId="3" borderId="1" xfId="0" applyFont="1" applyFill="1" applyBorder="1"/>
    <xf numFmtId="0" fontId="4" fillId="3" borderId="2" xfId="0" applyFont="1" applyFill="1" applyBorder="1"/>
    <xf numFmtId="0" fontId="4" fillId="3" borderId="3" xfId="0" applyFont="1" applyFill="1" applyBorder="1"/>
    <xf numFmtId="0" fontId="0" fillId="3" borderId="16" xfId="0" applyFill="1" applyBorder="1" applyAlignment="1">
      <alignment horizontal="right" vertical="center"/>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4" borderId="19" xfId="0" applyFill="1" applyBorder="1" applyAlignment="1">
      <alignment horizontal="right" vertical="center"/>
    </xf>
    <xf numFmtId="0" fontId="0" fillId="3" borderId="20" xfId="0" applyFill="1" applyBorder="1" applyAlignment="1">
      <alignment horizontal="right" vertical="center"/>
    </xf>
    <xf numFmtId="0" fontId="0" fillId="3" borderId="21" xfId="0" applyFill="1" applyBorder="1" applyAlignment="1">
      <alignment horizontal="right" vertical="center"/>
    </xf>
    <xf numFmtId="0" fontId="0" fillId="4" borderId="28" xfId="0" applyFill="1" applyBorder="1" applyAlignment="1">
      <alignment horizontal="right"/>
    </xf>
    <xf numFmtId="0" fontId="0" fillId="4" borderId="31" xfId="0" applyFill="1" applyBorder="1" applyAlignment="1">
      <alignment horizontal="right"/>
    </xf>
    <xf numFmtId="0" fontId="0" fillId="4" borderId="32" xfId="0" applyFill="1" applyBorder="1" applyAlignment="1">
      <alignment horizontal="right"/>
    </xf>
    <xf numFmtId="0" fontId="0" fillId="4" borderId="33" xfId="0" applyFill="1" applyBorder="1" applyAlignment="1">
      <alignment horizontal="right"/>
    </xf>
    <xf numFmtId="0" fontId="0" fillId="3" borderId="16" xfId="0" applyFill="1" applyBorder="1" applyAlignment="1">
      <alignment horizontal="right"/>
    </xf>
    <xf numFmtId="0" fontId="0" fillId="3" borderId="17" xfId="0" applyFill="1" applyBorder="1" applyAlignment="1">
      <alignment horizontal="right"/>
    </xf>
    <xf numFmtId="0" fontId="0" fillId="3" borderId="18" xfId="0" applyFill="1" applyBorder="1" applyAlignment="1">
      <alignment horizontal="right"/>
    </xf>
    <xf numFmtId="0" fontId="0" fillId="4" borderId="19" xfId="0"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12" fillId="3" borderId="17" xfId="0" applyFont="1" applyFill="1" applyBorder="1" applyAlignment="1">
      <alignment horizontal="right"/>
    </xf>
    <xf numFmtId="0" fontId="0" fillId="3" borderId="20" xfId="0" applyFill="1" applyBorder="1" applyAlignment="1">
      <alignment horizontal="right"/>
    </xf>
    <xf numFmtId="0" fontId="0" fillId="3" borderId="21" xfId="0" applyFill="1" applyBorder="1" applyAlignment="1">
      <alignment horizontal="right"/>
    </xf>
    <xf numFmtId="0" fontId="17" fillId="3" borderId="16" xfId="0" applyFont="1" applyFill="1" applyBorder="1"/>
    <xf numFmtId="0" fontId="17" fillId="3" borderId="17" xfId="0" applyFont="1" applyFill="1" applyBorder="1"/>
    <xf numFmtId="0" fontId="17" fillId="3" borderId="20" xfId="0" applyFont="1" applyFill="1" applyBorder="1"/>
    <xf numFmtId="0" fontId="17" fillId="3" borderId="21" xfId="0" applyFont="1" applyFill="1" applyBorder="1"/>
    <xf numFmtId="0" fontId="27" fillId="7" borderId="41" xfId="0" applyFont="1" applyFill="1" applyBorder="1" applyAlignment="1">
      <alignment wrapText="1"/>
    </xf>
    <xf numFmtId="0" fontId="0" fillId="3" borderId="29" xfId="0" applyFill="1" applyBorder="1"/>
    <xf numFmtId="0" fontId="28" fillId="3" borderId="20" xfId="0" applyFont="1" applyFill="1" applyBorder="1"/>
    <xf numFmtId="0" fontId="6" fillId="10" borderId="5" xfId="0" applyFont="1" applyFill="1" applyBorder="1" applyAlignment="1">
      <alignment horizontal="center" wrapText="1"/>
    </xf>
    <xf numFmtId="0" fontId="20" fillId="0" borderId="22" xfId="0" applyFont="1" applyBorder="1" applyAlignment="1">
      <alignment vertical="center" wrapText="1"/>
    </xf>
    <xf numFmtId="0" fontId="12" fillId="4" borderId="16" xfId="0" applyFont="1" applyFill="1" applyBorder="1"/>
    <xf numFmtId="0" fontId="20" fillId="0" borderId="22" xfId="0" quotePrefix="1" applyFont="1" applyBorder="1" applyAlignment="1">
      <alignment vertical="center" wrapText="1"/>
    </xf>
    <xf numFmtId="0" fontId="12" fillId="3" borderId="16" xfId="0" applyFont="1" applyFill="1" applyBorder="1"/>
    <xf numFmtId="0" fontId="0" fillId="3" borderId="64" xfId="0" applyFill="1" applyBorder="1" applyAlignment="1">
      <alignment horizontal="center" vertical="center" wrapText="1"/>
    </xf>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2" fontId="12" fillId="3" borderId="17" xfId="0" applyNumberFormat="1" applyFont="1" applyFill="1" applyBorder="1"/>
    <xf numFmtId="2" fontId="12" fillId="0" borderId="17" xfId="0" applyNumberFormat="1" applyFont="1" applyBorder="1"/>
    <xf numFmtId="2" fontId="12" fillId="3" borderId="21" xfId="0" applyNumberFormat="1" applyFont="1" applyFill="1" applyBorder="1"/>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0" fontId="29" fillId="0" borderId="0" xfId="0" applyFont="1"/>
    <xf numFmtId="0" fontId="8" fillId="2" borderId="13" xfId="0" applyFont="1" applyFill="1" applyBorder="1" applyAlignment="1">
      <alignment vertical="center" wrapText="1"/>
    </xf>
    <xf numFmtId="0" fontId="8" fillId="2" borderId="22" xfId="0" applyFont="1" applyFill="1" applyBorder="1" applyAlignment="1">
      <alignment vertical="center" wrapText="1"/>
    </xf>
    <xf numFmtId="4" fontId="12" fillId="4" borderId="21" xfId="0" applyNumberFormat="1" applyFont="1" applyFill="1" applyBorder="1"/>
    <xf numFmtId="4" fontId="12" fillId="3" borderId="21" xfId="0" applyNumberFormat="1" applyFont="1" applyFill="1" applyBorder="1"/>
    <xf numFmtId="4" fontId="0" fillId="4" borderId="33" xfId="0" applyNumberFormat="1" applyFill="1" applyBorder="1"/>
    <xf numFmtId="0" fontId="31" fillId="3" borderId="0" xfId="0" applyFont="1" applyFill="1" applyAlignment="1">
      <alignment vertical="center" wrapText="1"/>
    </xf>
    <xf numFmtId="0" fontId="31" fillId="0" borderId="0" xfId="0" applyFont="1" applyAlignment="1">
      <alignment vertical="center" wrapText="1"/>
    </xf>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4" fontId="12" fillId="0" borderId="21" xfId="0" applyNumberFormat="1" applyFont="1" applyBorder="1"/>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0" fillId="11" borderId="0" xfId="0" applyFill="1"/>
    <xf numFmtId="0" fontId="7" fillId="9" borderId="65" xfId="0" applyFont="1" applyFill="1" applyBorder="1" applyAlignment="1">
      <alignment wrapText="1"/>
    </xf>
    <xf numFmtId="0" fontId="20" fillId="0" borderId="66" xfId="0" applyFont="1" applyBorder="1" applyAlignment="1">
      <alignment vertical="center" wrapText="1"/>
    </xf>
    <xf numFmtId="0" fontId="7" fillId="13" borderId="17" xfId="0" applyFont="1" applyFill="1" applyBorder="1" applyAlignment="1">
      <alignment vertical="center" wrapText="1"/>
    </xf>
    <xf numFmtId="0" fontId="12" fillId="13" borderId="17" xfId="0" applyFont="1" applyFill="1" applyBorder="1"/>
    <xf numFmtId="0" fontId="12" fillId="0" borderId="21" xfId="0" applyFont="1" applyBorder="1"/>
    <xf numFmtId="0" fontId="20" fillId="0" borderId="57" xfId="0" quotePrefix="1" applyFont="1" applyBorder="1" applyAlignment="1">
      <alignment vertical="center" wrapText="1"/>
    </xf>
    <xf numFmtId="0" fontId="7" fillId="3" borderId="17" xfId="0" applyFont="1" applyFill="1" applyBorder="1" applyAlignment="1">
      <alignment vertical="center" wrapText="1"/>
    </xf>
    <xf numFmtId="2" fontId="12" fillId="0" borderId="21" xfId="0" applyNumberFormat="1" applyFont="1" applyBorder="1"/>
    <xf numFmtId="49" fontId="7" fillId="3" borderId="14" xfId="0" applyNumberFormat="1" applyFont="1" applyFill="1" applyBorder="1" applyAlignment="1">
      <alignment vertical="center" wrapText="1"/>
    </xf>
    <xf numFmtId="0" fontId="12" fillId="3" borderId="17" xfId="0" applyFont="1" applyFill="1" applyBorder="1" applyAlignment="1">
      <alignment vertical="center"/>
    </xf>
    <xf numFmtId="0" fontId="12" fillId="0" borderId="17" xfId="0" applyFont="1" applyBorder="1" applyAlignment="1">
      <alignment vertical="center"/>
    </xf>
    <xf numFmtId="0" fontId="12" fillId="0" borderId="21" xfId="0" applyFont="1" applyBorder="1" applyAlignment="1">
      <alignment vertical="center"/>
    </xf>
    <xf numFmtId="0" fontId="20" fillId="13" borderId="62" xfId="0" applyFont="1" applyFill="1" applyBorder="1" applyAlignment="1">
      <alignment vertical="center" wrapText="1"/>
    </xf>
    <xf numFmtId="0" fontId="7" fillId="13" borderId="63" xfId="0" applyFont="1" applyFill="1" applyBorder="1" applyAlignment="1">
      <alignment vertical="center" wrapText="1"/>
    </xf>
    <xf numFmtId="0" fontId="12" fillId="14" borderId="17" xfId="0" applyFont="1" applyFill="1" applyBorder="1"/>
    <xf numFmtId="0" fontId="12" fillId="14" borderId="21" xfId="0" applyFont="1" applyFill="1" applyBorder="1"/>
    <xf numFmtId="0" fontId="9" fillId="14" borderId="29" xfId="0" applyFont="1" applyFill="1" applyBorder="1" applyAlignment="1">
      <alignment horizontal="right"/>
    </xf>
    <xf numFmtId="4" fontId="0" fillId="14" borderId="33" xfId="0" applyNumberFormat="1" applyFill="1" applyBorder="1"/>
    <xf numFmtId="0" fontId="42" fillId="0" borderId="24" xfId="0" applyFont="1" applyBorder="1"/>
    <xf numFmtId="0" fontId="28" fillId="3" borderId="21" xfId="0" applyFont="1" applyFill="1" applyBorder="1"/>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0" fontId="12" fillId="0" borderId="24" xfId="0" applyFont="1" applyBorder="1" applyAlignment="1">
      <alignment horizontal="right"/>
    </xf>
    <xf numFmtId="0" fontId="0" fillId="3" borderId="16" xfId="0" applyFill="1" applyBorder="1" applyAlignment="1">
      <alignment horizontal="center"/>
    </xf>
    <xf numFmtId="0" fontId="0" fillId="3" borderId="17"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0" borderId="0" xfId="0" applyAlignment="1">
      <alignment horizontal="center" wrapText="1"/>
    </xf>
    <xf numFmtId="0" fontId="0" fillId="0" borderId="0" xfId="0"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32" xfId="0" applyFill="1" applyBorder="1" applyAlignment="1">
      <alignment horizontal="center"/>
    </xf>
    <xf numFmtId="0" fontId="0" fillId="4" borderId="33" xfId="0" applyFill="1" applyBorder="1" applyAlignment="1">
      <alignment horizontal="center"/>
    </xf>
    <xf numFmtId="0" fontId="0" fillId="4" borderId="19" xfId="0" applyFill="1" applyBorder="1" applyAlignment="1">
      <alignment horizontal="center"/>
    </xf>
    <xf numFmtId="0" fontId="9" fillId="4" borderId="31" xfId="0" applyFont="1" applyFill="1" applyBorder="1" applyAlignment="1">
      <alignment horizontal="center"/>
    </xf>
    <xf numFmtId="0" fontId="0" fillId="3" borderId="24" xfId="0" applyFill="1" applyBorder="1" applyAlignment="1">
      <alignment horizontal="center"/>
    </xf>
    <xf numFmtId="0" fontId="0" fillId="4" borderId="24" xfId="0" applyFill="1" applyBorder="1" applyAlignment="1">
      <alignment horizontal="center"/>
    </xf>
    <xf numFmtId="0" fontId="0" fillId="4" borderId="27" xfId="0" applyFill="1" applyBorder="1" applyAlignment="1">
      <alignment horizontal="center"/>
    </xf>
    <xf numFmtId="0" fontId="9" fillId="4" borderId="33" xfId="0" applyFont="1" applyFill="1" applyBorder="1" applyAlignment="1">
      <alignment horizontal="center"/>
    </xf>
    <xf numFmtId="0" fontId="0" fillId="4" borderId="21" xfId="0" applyFill="1" applyBorder="1" applyAlignment="1">
      <alignment horizontal="center"/>
    </xf>
    <xf numFmtId="0" fontId="0" fillId="3" borderId="45" xfId="0" applyFill="1" applyBorder="1" applyAlignment="1">
      <alignment horizontal="center"/>
    </xf>
    <xf numFmtId="0" fontId="0" fillId="4" borderId="46" xfId="0" applyFill="1" applyBorder="1" applyAlignment="1">
      <alignment horizontal="center"/>
    </xf>
    <xf numFmtId="0" fontId="0" fillId="4" borderId="51" xfId="0" applyFill="1" applyBorder="1" applyAlignment="1">
      <alignment horizontal="center"/>
    </xf>
    <xf numFmtId="0" fontId="0" fillId="4" borderId="31" xfId="0" applyFill="1" applyBorder="1" applyAlignment="1">
      <alignment horizontal="center"/>
    </xf>
    <xf numFmtId="0" fontId="0" fillId="3" borderId="59" xfId="0" applyFill="1" applyBorder="1" applyAlignment="1">
      <alignment horizontal="center"/>
    </xf>
    <xf numFmtId="0" fontId="0" fillId="3" borderId="60" xfId="0" applyFill="1" applyBorder="1" applyAlignment="1">
      <alignment horizontal="center"/>
    </xf>
    <xf numFmtId="0" fontId="0" fillId="3" borderId="61" xfId="0" applyFill="1" applyBorder="1" applyAlignment="1">
      <alignment horizontal="center"/>
    </xf>
    <xf numFmtId="0" fontId="31" fillId="3" borderId="60" xfId="0" applyFont="1" applyFill="1" applyBorder="1" applyAlignment="1">
      <alignment vertical="center" wrapText="1"/>
    </xf>
    <xf numFmtId="0" fontId="0" fillId="0" borderId="67" xfId="0" applyBorder="1" applyAlignment="1">
      <alignment wrapText="1"/>
    </xf>
    <xf numFmtId="3" fontId="0" fillId="4" borderId="19" xfId="0" applyNumberFormat="1" applyFill="1" applyBorder="1"/>
    <xf numFmtId="0" fontId="11" fillId="0" borderId="25" xfId="0" applyFont="1" applyBorder="1" applyAlignment="1">
      <alignment vertical="top" wrapText="1"/>
    </xf>
    <xf numFmtId="0" fontId="11" fillId="0" borderId="26" xfId="0" applyFont="1" applyBorder="1" applyAlignment="1">
      <alignment vertical="top" wrapText="1"/>
    </xf>
    <xf numFmtId="3" fontId="0" fillId="4" borderId="28" xfId="0" applyNumberFormat="1" applyFill="1" applyBorder="1"/>
    <xf numFmtId="3" fontId="0" fillId="4" borderId="29" xfId="0" applyNumberFormat="1" applyFill="1" applyBorder="1"/>
    <xf numFmtId="3" fontId="0" fillId="4" borderId="31" xfId="0" applyNumberFormat="1" applyFill="1" applyBorder="1"/>
    <xf numFmtId="0" fontId="13" fillId="0" borderId="25" xfId="0" applyFont="1" applyBorder="1" applyAlignment="1">
      <alignment vertical="top" wrapText="1"/>
    </xf>
    <xf numFmtId="0" fontId="13" fillId="0" borderId="26"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3" borderId="0" xfId="0" applyFill="1"/>
    <xf numFmtId="0" fontId="2" fillId="4" borderId="33" xfId="0" applyFont="1" applyFill="1" applyBorder="1"/>
    <xf numFmtId="4" fontId="0" fillId="0" borderId="0" xfId="0" applyNumberFormat="1"/>
    <xf numFmtId="4" fontId="2" fillId="4" borderId="33" xfId="0" applyNumberFormat="1" applyFont="1" applyFill="1" applyBorder="1"/>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3" fontId="0" fillId="0" borderId="16" xfId="0" applyNumberFormat="1" applyBorder="1"/>
    <xf numFmtId="3" fontId="0" fillId="0" borderId="17" xfId="0" applyNumberFormat="1" applyBorder="1"/>
    <xf numFmtId="3" fontId="0" fillId="0" borderId="18" xfId="0" applyNumberFormat="1" applyBorder="1"/>
    <xf numFmtId="0" fontId="0" fillId="0" borderId="59" xfId="0" applyBorder="1"/>
    <xf numFmtId="0" fontId="0" fillId="0" borderId="60" xfId="0" applyBorder="1"/>
    <xf numFmtId="0" fontId="0" fillId="0" borderId="61" xfId="0" applyBorder="1"/>
    <xf numFmtId="0" fontId="20" fillId="0" borderId="17" xfId="0" applyFont="1" applyBorder="1" applyAlignment="1">
      <alignment vertical="center" wrapText="1"/>
    </xf>
    <xf numFmtId="0" fontId="7" fillId="3" borderId="41" xfId="0" applyFont="1" applyFill="1" applyBorder="1" applyAlignment="1">
      <alignment vertical="center" wrapText="1"/>
    </xf>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4" borderId="51" xfId="0" applyNumberFormat="1" applyFill="1" applyBorder="1"/>
    <xf numFmtId="3" fontId="0" fillId="3" borderId="21" xfId="0" applyNumberFormat="1" applyFill="1" applyBorder="1"/>
    <xf numFmtId="4" fontId="12" fillId="3" borderId="21" xfId="0" applyNumberFormat="1" applyFont="1" applyFill="1" applyBorder="1" applyAlignment="1">
      <alignment vertical="center"/>
    </xf>
    <xf numFmtId="0" fontId="7" fillId="4" borderId="63" xfId="0" applyFont="1" applyFill="1" applyBorder="1" applyAlignment="1">
      <alignment vertical="center" wrapText="1"/>
    </xf>
    <xf numFmtId="0" fontId="7" fillId="3" borderId="64" xfId="0" applyFont="1" applyFill="1" applyBorder="1" applyAlignment="1">
      <alignment horizontal="center" vertical="center" wrapText="1"/>
    </xf>
    <xf numFmtId="0" fontId="20" fillId="4" borderId="25" xfId="0" applyFont="1" applyFill="1" applyBorder="1" applyAlignment="1">
      <alignment vertical="center" wrapText="1"/>
    </xf>
    <xf numFmtId="0" fontId="7" fillId="3" borderId="3" xfId="0" applyFont="1" applyFill="1" applyBorder="1" applyAlignment="1">
      <alignment vertical="center" wrapText="1"/>
    </xf>
    <xf numFmtId="0" fontId="9" fillId="4" borderId="28" xfId="0" applyFont="1" applyFill="1" applyBorder="1" applyAlignment="1">
      <alignment horizontal="right"/>
    </xf>
    <xf numFmtId="0" fontId="28" fillId="3" borderId="16" xfId="0" applyFont="1" applyFill="1" applyBorder="1"/>
    <xf numFmtId="0" fontId="28" fillId="3" borderId="0" xfId="0" applyFont="1" applyFill="1"/>
    <xf numFmtId="0" fontId="2" fillId="4" borderId="28" xfId="0" applyFont="1" applyFill="1" applyBorder="1"/>
    <xf numFmtId="0" fontId="2" fillId="4" borderId="29" xfId="0" applyFont="1" applyFill="1" applyBorder="1"/>
    <xf numFmtId="0" fontId="2" fillId="4" borderId="31" xfId="0" applyFont="1" applyFill="1" applyBorder="1"/>
    <xf numFmtId="0" fontId="2" fillId="4" borderId="32" xfId="0" applyFont="1" applyFill="1" applyBorder="1"/>
    <xf numFmtId="3" fontId="2" fillId="4" borderId="28" xfId="0" applyNumberFormat="1" applyFont="1" applyFill="1" applyBorder="1"/>
    <xf numFmtId="3" fontId="2" fillId="4" borderId="29" xfId="0" applyNumberFormat="1" applyFont="1" applyFill="1" applyBorder="1"/>
    <xf numFmtId="3" fontId="2" fillId="4" borderId="31" xfId="0" applyNumberFormat="1" applyFont="1" applyFill="1" applyBorder="1"/>
    <xf numFmtId="0" fontId="2" fillId="4" borderId="29" xfId="0" applyFont="1" applyFill="1" applyBorder="1" applyAlignment="1">
      <alignment horizontal="right"/>
    </xf>
    <xf numFmtId="0" fontId="2" fillId="4" borderId="46" xfId="0" applyFont="1" applyFill="1" applyBorder="1"/>
    <xf numFmtId="0" fontId="2" fillId="4" borderId="27" xfId="0" applyFont="1" applyFill="1" applyBorder="1"/>
    <xf numFmtId="4" fontId="42" fillId="4" borderId="21" xfId="0" applyNumberFormat="1" applyFont="1" applyFill="1" applyBorder="1"/>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9"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4" borderId="19" xfId="0" applyFill="1" applyBorder="1" applyAlignment="1">
      <alignment horizontal="center" vertical="center"/>
    </xf>
    <xf numFmtId="0" fontId="0" fillId="3" borderId="20"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32" xfId="0" applyFill="1" applyBorder="1" applyAlignment="1">
      <alignment horizontal="center" vertical="center"/>
    </xf>
    <xf numFmtId="0" fontId="12" fillId="0" borderId="53" xfId="0" applyFont="1" applyBorder="1"/>
    <xf numFmtId="0" fontId="9" fillId="0" borderId="0" xfId="0" applyFont="1" applyAlignment="1">
      <alignment horizontal="center" vertical="center"/>
    </xf>
    <xf numFmtId="0" fontId="0" fillId="0" borderId="0" xfId="0" applyAlignment="1">
      <alignment horizontal="center" vertical="center" wrapText="1"/>
    </xf>
    <xf numFmtId="0" fontId="0" fillId="4" borderId="31" xfId="0" applyFill="1" applyBorder="1" applyAlignment="1">
      <alignment horizontal="center" vertical="center"/>
    </xf>
    <xf numFmtId="0" fontId="0" fillId="5" borderId="0" xfId="0" applyFill="1" applyAlignment="1">
      <alignment horizontal="center" vertical="center"/>
    </xf>
    <xf numFmtId="0" fontId="11" fillId="5" borderId="40"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12" fillId="3" borderId="17"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12" fillId="0" borderId="17" xfId="0" applyFont="1" applyBorder="1" applyAlignment="1">
      <alignment horizontal="center" vertical="center"/>
    </xf>
    <xf numFmtId="0" fontId="14" fillId="6" borderId="0" xfId="0" applyFont="1" applyFill="1" applyAlignment="1">
      <alignment horizontal="center" vertical="center"/>
    </xf>
    <xf numFmtId="0" fontId="11" fillId="6" borderId="4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0" fillId="3" borderId="45" xfId="0" applyFill="1" applyBorder="1" applyAlignment="1">
      <alignment horizontal="center" vertical="center"/>
    </xf>
    <xf numFmtId="0" fontId="0" fillId="0" borderId="45" xfId="0" applyBorder="1" applyAlignment="1">
      <alignment horizontal="center" vertical="center"/>
    </xf>
    <xf numFmtId="0" fontId="9" fillId="4" borderId="46" xfId="0" applyFont="1" applyFill="1" applyBorder="1" applyAlignment="1">
      <alignment horizontal="center" vertical="center"/>
    </xf>
    <xf numFmtId="0" fontId="0" fillId="4" borderId="29" xfId="0" applyFill="1" applyBorder="1" applyAlignment="1">
      <alignment vertical="center"/>
    </xf>
    <xf numFmtId="0" fontId="0" fillId="4" borderId="33" xfId="0" applyFill="1" applyBorder="1" applyAlignment="1">
      <alignment vertical="center"/>
    </xf>
    <xf numFmtId="0" fontId="0" fillId="7" borderId="0" xfId="0" applyFill="1" applyAlignment="1">
      <alignment horizontal="center" vertical="center"/>
    </xf>
    <xf numFmtId="0" fontId="7" fillId="7" borderId="47"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28" fillId="3" borderId="17" xfId="0" applyFont="1" applyFill="1" applyBorder="1" applyAlignment="1">
      <alignment horizontal="center" vertical="center"/>
    </xf>
    <xf numFmtId="0" fontId="27" fillId="7" borderId="41"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9" fillId="4" borderId="31" xfId="0" applyFont="1" applyFill="1" applyBorder="1" applyAlignment="1">
      <alignment horizontal="center" vertical="center"/>
    </xf>
    <xf numFmtId="0" fontId="0" fillId="8" borderId="0" xfId="0" applyFill="1" applyAlignment="1">
      <alignment horizontal="center" vertical="center"/>
    </xf>
    <xf numFmtId="0" fontId="7" fillId="8" borderId="5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0" fillId="8" borderId="21" xfId="0" applyFill="1" applyBorder="1" applyAlignment="1">
      <alignment horizontal="center" vertical="center"/>
    </xf>
    <xf numFmtId="0" fontId="0" fillId="3" borderId="24" xfId="0" applyFill="1" applyBorder="1" applyAlignment="1">
      <alignment horizontal="center" vertical="center"/>
    </xf>
    <xf numFmtId="0" fontId="0" fillId="4" borderId="24" xfId="0" applyFill="1" applyBorder="1" applyAlignment="1">
      <alignment horizontal="center" vertical="center"/>
    </xf>
    <xf numFmtId="0" fontId="0" fillId="0" borderId="24" xfId="0"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4" borderId="27" xfId="0" applyFill="1" applyBorder="1" applyAlignment="1">
      <alignment horizontal="center" vertical="center"/>
    </xf>
    <xf numFmtId="0" fontId="9" fillId="0" borderId="53" xfId="0" applyFont="1" applyBorder="1" applyAlignment="1">
      <alignment horizontal="center" vertical="center"/>
    </xf>
    <xf numFmtId="0" fontId="0" fillId="0" borderId="23" xfId="0" applyBorder="1" applyAlignment="1">
      <alignment horizontal="center" vertical="center"/>
    </xf>
    <xf numFmtId="0" fontId="7" fillId="8" borderId="54"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0" fillId="3" borderId="21" xfId="0" applyFill="1" applyBorder="1" applyAlignment="1">
      <alignment horizontal="center" vertical="center"/>
    </xf>
    <xf numFmtId="0" fontId="0" fillId="0" borderId="21" xfId="0" applyBorder="1" applyAlignment="1">
      <alignment horizontal="center" vertical="center"/>
    </xf>
    <xf numFmtId="0" fontId="0" fillId="4" borderId="33" xfId="0" applyFill="1" applyBorder="1" applyAlignment="1">
      <alignment horizontal="center" vertical="center"/>
    </xf>
    <xf numFmtId="0" fontId="0" fillId="9" borderId="0" xfId="0" applyFill="1" applyAlignment="1">
      <alignment horizontal="center" vertical="center"/>
    </xf>
    <xf numFmtId="0" fontId="7" fillId="9" borderId="47"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48"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55"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42" xfId="0" applyFont="1" applyFill="1" applyBorder="1" applyAlignment="1">
      <alignment vertical="center" wrapText="1"/>
    </xf>
    <xf numFmtId="0" fontId="0" fillId="4" borderId="46" xfId="0" applyFill="1" applyBorder="1" applyAlignment="1">
      <alignment horizontal="center" vertical="center"/>
    </xf>
    <xf numFmtId="0" fontId="7" fillId="9" borderId="17"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0" fillId="3" borderId="42" xfId="0" applyFill="1" applyBorder="1" applyAlignment="1">
      <alignment horizontal="center" vertical="center"/>
    </xf>
    <xf numFmtId="0" fontId="0" fillId="4" borderId="51" xfId="0" applyFill="1" applyBorder="1" applyAlignment="1">
      <alignment horizontal="center" vertical="center"/>
    </xf>
    <xf numFmtId="0" fontId="7" fillId="5" borderId="5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10" borderId="8" xfId="0" applyFill="1" applyBorder="1" applyAlignment="1">
      <alignment horizontal="center" vertical="center" wrapText="1"/>
    </xf>
    <xf numFmtId="0" fontId="0" fillId="10" borderId="12" xfId="0" applyFill="1" applyBorder="1" applyAlignment="1">
      <alignment horizontal="center" vertical="center" wrapText="1"/>
    </xf>
    <xf numFmtId="0" fontId="12" fillId="4" borderId="17" xfId="0" applyFont="1" applyFill="1" applyBorder="1" applyAlignment="1">
      <alignment horizontal="right" vertical="center"/>
    </xf>
    <xf numFmtId="165" fontId="12" fillId="4" borderId="21" xfId="0" applyNumberFormat="1" applyFont="1" applyFill="1" applyBorder="1" applyAlignment="1">
      <alignment horizontal="right" vertical="center"/>
    </xf>
    <xf numFmtId="0" fontId="12" fillId="3" borderId="17" xfId="0" applyFont="1" applyFill="1" applyBorder="1" applyAlignment="1">
      <alignment horizontal="right" vertical="center"/>
    </xf>
    <xf numFmtId="0" fontId="12" fillId="0" borderId="17" xfId="0" applyFont="1" applyBorder="1" applyAlignment="1">
      <alignment horizontal="right" vertical="center"/>
    </xf>
    <xf numFmtId="165" fontId="12" fillId="3" borderId="21" xfId="0" applyNumberFormat="1" applyFont="1" applyFill="1" applyBorder="1" applyAlignment="1">
      <alignment horizontal="right" vertical="center"/>
    </xf>
    <xf numFmtId="4" fontId="51" fillId="0" borderId="0" xfId="0" applyNumberFormat="1" applyFont="1" applyAlignment="1">
      <alignment horizontal="right" vertical="center"/>
    </xf>
    <xf numFmtId="0" fontId="9" fillId="4" borderId="29" xfId="0" applyFont="1" applyFill="1" applyBorder="1" applyAlignment="1">
      <alignment horizontal="right" vertical="center"/>
    </xf>
    <xf numFmtId="1" fontId="9" fillId="4" borderId="29" xfId="0" applyNumberFormat="1" applyFont="1" applyFill="1" applyBorder="1" applyAlignment="1">
      <alignment horizontal="right" vertical="center"/>
    </xf>
    <xf numFmtId="165" fontId="0" fillId="4" borderId="33" xfId="0" applyNumberFormat="1" applyFill="1" applyBorder="1" applyAlignment="1">
      <alignment horizontal="right" vertical="center"/>
    </xf>
    <xf numFmtId="0" fontId="2" fillId="0" borderId="0" xfId="0" applyFont="1"/>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11" fillId="0" borderId="0" xfId="0" applyFont="1" applyAlignment="1">
      <alignment horizontal="left" vertical="top" wrapText="1"/>
    </xf>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0" fontId="9" fillId="4" borderId="63" xfId="0" applyFont="1" applyFill="1" applyBorder="1" applyAlignment="1">
      <alignment horizontal="right"/>
    </xf>
    <xf numFmtId="0" fontId="13" fillId="0" borderId="0" xfId="0" applyFont="1" applyAlignment="1">
      <alignment horizontal="left" vertical="top" wrapText="1"/>
    </xf>
    <xf numFmtId="0" fontId="12" fillId="4" borderId="60" xfId="0" applyFont="1" applyFill="1" applyBorder="1"/>
    <xf numFmtId="0" fontId="20" fillId="0" borderId="17" xfId="0" quotePrefix="1" applyFont="1" applyBorder="1" applyAlignment="1">
      <alignment vertical="center" wrapText="1"/>
    </xf>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7" fillId="0" borderId="0" xfId="0" applyFont="1" applyAlignment="1">
      <alignment horizontal="center" vertical="center" wrapText="1"/>
    </xf>
    <xf numFmtId="0" fontId="13" fillId="0" borderId="23" xfId="0" applyFont="1" applyBorder="1" applyAlignment="1">
      <alignment vertical="center" wrapText="1"/>
    </xf>
    <xf numFmtId="0" fontId="13" fillId="0" borderId="26" xfId="0" applyFont="1" applyBorder="1" applyAlignment="1">
      <alignment vertical="center" wrapText="1"/>
    </xf>
    <xf numFmtId="164" fontId="12" fillId="4" borderId="21" xfId="1" applyFont="1" applyFill="1" applyBorder="1"/>
    <xf numFmtId="164" fontId="12" fillId="3" borderId="21" xfId="1" applyFont="1" applyFill="1" applyBorder="1"/>
    <xf numFmtId="164" fontId="12" fillId="0" borderId="21" xfId="1" applyFont="1" applyFill="1" applyBorder="1" applyAlignment="1">
      <alignment horizontal="center" vertical="center"/>
    </xf>
    <xf numFmtId="0" fontId="0" fillId="4" borderId="0" xfId="0" applyFill="1"/>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7" fillId="0" borderId="0" xfId="0" applyFont="1" applyAlignment="1">
      <alignment horizontal="center" vertical="center" wrapText="1"/>
    </xf>
    <xf numFmtId="4" fontId="12" fillId="3" borderId="17" xfId="0" applyNumberFormat="1" applyFont="1" applyFill="1" applyBorder="1"/>
    <xf numFmtId="4" fontId="12" fillId="0" borderId="17" xfId="0" applyNumberFormat="1" applyFont="1" applyBorder="1"/>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0" fontId="7" fillId="0" borderId="0" xfId="0" applyFont="1" applyAlignment="1">
      <alignment horizontal="center" vertical="center" wrapText="1"/>
    </xf>
    <xf numFmtId="0" fontId="7" fillId="3" borderId="64" xfId="0" applyFont="1" applyFill="1" applyBorder="1" applyAlignment="1">
      <alignment vertical="center" wrapText="1"/>
    </xf>
    <xf numFmtId="0" fontId="12" fillId="3" borderId="74" xfId="0" applyFont="1" applyFill="1" applyBorder="1"/>
    <xf numFmtId="0" fontId="2" fillId="15" borderId="0" xfId="0" applyFont="1" applyFill="1"/>
    <xf numFmtId="0" fontId="0" fillId="15" borderId="64" xfId="0" applyFill="1" applyBorder="1" applyAlignment="1">
      <alignment wrapText="1"/>
    </xf>
    <xf numFmtId="0" fontId="0" fillId="0" borderId="64" xfId="0" applyBorder="1" applyAlignment="1">
      <alignment vertical="center"/>
    </xf>
    <xf numFmtId="0" fontId="0" fillId="0" borderId="0" xfId="0" applyAlignment="1">
      <alignment vertical="center"/>
    </xf>
    <xf numFmtId="0" fontId="0" fillId="0" borderId="64" xfId="0" applyBorder="1" applyAlignment="1">
      <alignment vertical="center" wrapText="1"/>
    </xf>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7" fillId="0" borderId="0" xfId="0" applyFont="1" applyAlignment="1">
      <alignment horizontal="center" vertical="center" wrapText="1"/>
    </xf>
    <xf numFmtId="0" fontId="7" fillId="3" borderId="60" xfId="0" applyFont="1" applyFill="1" applyBorder="1" applyAlignment="1">
      <alignment vertical="center" wrapText="1"/>
    </xf>
    <xf numFmtId="0" fontId="0" fillId="4" borderId="75" xfId="0" applyFill="1" applyBorder="1"/>
    <xf numFmtId="0" fontId="55" fillId="0" borderId="0" xfId="0" applyFont="1"/>
    <xf numFmtId="0" fontId="12" fillId="3" borderId="24" xfId="0" applyFont="1" applyFill="1" applyBorder="1"/>
    <xf numFmtId="0" fontId="28" fillId="0" borderId="0" xfId="0" applyFont="1"/>
    <xf numFmtId="0" fontId="12" fillId="3" borderId="17" xfId="0" applyFont="1" applyFill="1" applyBorder="1" applyAlignment="1">
      <alignment horizontal="center"/>
    </xf>
    <xf numFmtId="0" fontId="0" fillId="0" borderId="0" xfId="0" applyAlignment="1">
      <alignment horizontal="right"/>
    </xf>
    <xf numFmtId="4" fontId="12" fillId="4" borderId="17" xfId="0" applyNumberFormat="1" applyFont="1" applyFill="1" applyBorder="1" applyAlignment="1">
      <alignment horizontal="right"/>
    </xf>
    <xf numFmtId="4" fontId="0" fillId="3" borderId="16" xfId="0" applyNumberFormat="1" applyFill="1" applyBorder="1" applyAlignment="1">
      <alignment horizontal="right" vertical="center"/>
    </xf>
    <xf numFmtId="0" fontId="10" fillId="3" borderId="14" xfId="0" applyFont="1" applyFill="1" applyBorder="1" applyAlignment="1">
      <alignment vertical="center" wrapText="1"/>
    </xf>
    <xf numFmtId="4" fontId="9" fillId="4" borderId="29" xfId="0" applyNumberFormat="1" applyFont="1" applyFill="1" applyBorder="1" applyAlignment="1">
      <alignment horizontal="right"/>
    </xf>
    <xf numFmtId="0" fontId="0" fillId="0" borderId="24" xfId="0" applyBorder="1" applyAlignment="1">
      <alignment horizontal="right"/>
    </xf>
    <xf numFmtId="0" fontId="0" fillId="4" borderId="24" xfId="0" applyFill="1" applyBorder="1" applyAlignment="1">
      <alignment horizontal="right"/>
    </xf>
    <xf numFmtId="0" fontId="0" fillId="4" borderId="76" xfId="0" applyFill="1" applyBorder="1"/>
    <xf numFmtId="4" fontId="0" fillId="3" borderId="21" xfId="0" applyNumberFormat="1" applyFill="1" applyBorder="1" applyAlignment="1">
      <alignment horizontal="right" vertical="center"/>
    </xf>
    <xf numFmtId="0" fontId="6" fillId="2" borderId="14"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8" borderId="5" xfId="0" applyFont="1" applyFill="1" applyBorder="1" applyAlignment="1">
      <alignment horizontal="center" wrapText="1"/>
    </xf>
    <xf numFmtId="0" fontId="7" fillId="3" borderId="60" xfId="0" applyFont="1" applyFill="1" applyBorder="1" applyAlignment="1">
      <alignment vertical="center" wrapText="1"/>
    </xf>
    <xf numFmtId="0" fontId="6" fillId="8"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6" fillId="2" borderId="14" xfId="0" applyFont="1" applyFill="1" applyBorder="1" applyAlignment="1">
      <alignment horizontal="center" wrapText="1"/>
    </xf>
    <xf numFmtId="0" fontId="7" fillId="3" borderId="60" xfId="0" applyFont="1" applyFill="1" applyBorder="1" applyAlignment="1">
      <alignment vertical="center" wrapText="1"/>
    </xf>
    <xf numFmtId="0" fontId="0" fillId="0" borderId="0" xfId="0" applyBorder="1" applyAlignment="1">
      <alignment wrapText="1"/>
    </xf>
    <xf numFmtId="0" fontId="0" fillId="0" borderId="16" xfId="0" applyFill="1" applyBorder="1"/>
    <xf numFmtId="0" fontId="0" fillId="0" borderId="17" xfId="0" applyFill="1" applyBorder="1"/>
    <xf numFmtId="0" fontId="0" fillId="0" borderId="18" xfId="0" applyFill="1" applyBorder="1"/>
    <xf numFmtId="0" fontId="0" fillId="0" borderId="20" xfId="0" applyFill="1" applyBorder="1"/>
    <xf numFmtId="0" fontId="0" fillId="0" borderId="21" xfId="0" applyFill="1" applyBorder="1"/>
    <xf numFmtId="0" fontId="0" fillId="0" borderId="0" xfId="0" applyFill="1"/>
    <xf numFmtId="0" fontId="12" fillId="0" borderId="17" xfId="0" applyFont="1" applyFill="1" applyBorder="1"/>
    <xf numFmtId="0" fontId="0" fillId="4" borderId="29" xfId="0" applyFont="1" applyFill="1" applyBorder="1" applyAlignment="1">
      <alignment horizontal="right"/>
    </xf>
    <xf numFmtId="0" fontId="14" fillId="0" borderId="0" xfId="0" applyFont="1" applyFill="1"/>
    <xf numFmtId="0" fontId="0" fillId="0" borderId="45" xfId="0" applyFill="1" applyBorder="1"/>
    <xf numFmtId="0" fontId="5" fillId="0" borderId="0" xfId="0" applyFont="1" applyFill="1"/>
    <xf numFmtId="0" fontId="6" fillId="0" borderId="0" xfId="0" applyFont="1" applyFill="1"/>
    <xf numFmtId="0" fontId="7" fillId="0" borderId="0" xfId="0" applyFont="1" applyFill="1" applyBorder="1" applyAlignment="1">
      <alignment wrapText="1"/>
    </xf>
    <xf numFmtId="0" fontId="0" fillId="3" borderId="20" xfId="0" applyFont="1" applyFill="1" applyBorder="1"/>
    <xf numFmtId="0" fontId="0" fillId="3" borderId="17" xfId="0" applyFont="1" applyFill="1" applyBorder="1"/>
    <xf numFmtId="0" fontId="0" fillId="3" borderId="21" xfId="0" applyFont="1" applyFill="1" applyBorder="1"/>
    <xf numFmtId="0" fontId="0" fillId="0" borderId="20" xfId="0" applyFont="1" applyFill="1" applyBorder="1"/>
    <xf numFmtId="0" fontId="0" fillId="0" borderId="17" xfId="0" applyFont="1" applyFill="1" applyBorder="1"/>
    <xf numFmtId="0" fontId="0" fillId="0" borderId="21" xfId="0" applyFont="1" applyFill="1" applyBorder="1"/>
    <xf numFmtId="0" fontId="0" fillId="4" borderId="32" xfId="0" applyFont="1" applyFill="1" applyBorder="1"/>
    <xf numFmtId="0" fontId="0" fillId="4" borderId="29" xfId="0" applyFont="1" applyFill="1" applyBorder="1"/>
    <xf numFmtId="0" fontId="0" fillId="4" borderId="33" xfId="0" applyFont="1" applyFill="1" applyBorder="1"/>
    <xf numFmtId="0" fontId="0" fillId="0" borderId="0" xfId="0"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Border="1" applyAlignment="1">
      <alignment horizontal="right"/>
    </xf>
    <xf numFmtId="0" fontId="0" fillId="0" borderId="0" xfId="0" applyBorder="1"/>
    <xf numFmtId="0" fontId="0" fillId="0" borderId="0" xfId="0" applyFont="1" applyBorder="1"/>
    <xf numFmtId="0" fontId="0" fillId="0" borderId="0" xfId="0" applyFont="1" applyFill="1" applyBorder="1"/>
    <xf numFmtId="0" fontId="0" fillId="4" borderId="19"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right"/>
    </xf>
    <xf numFmtId="0" fontId="0" fillId="0" borderId="0" xfId="0" applyFill="1" applyBorder="1"/>
    <xf numFmtId="0" fontId="9" fillId="0" borderId="0" xfId="0" applyFont="1" applyFill="1" applyBorder="1"/>
    <xf numFmtId="0" fontId="0" fillId="3" borderId="16" xfId="0" applyFont="1" applyFill="1" applyBorder="1"/>
    <xf numFmtId="0" fontId="0" fillId="3" borderId="24" xfId="0" applyFont="1" applyFill="1" applyBorder="1"/>
    <xf numFmtId="0" fontId="0" fillId="4" borderId="24" xfId="0" applyFont="1" applyFill="1" applyBorder="1"/>
    <xf numFmtId="0" fontId="0" fillId="0" borderId="16" xfId="0" applyFont="1" applyFill="1" applyBorder="1"/>
    <xf numFmtId="0" fontId="0" fillId="0" borderId="24" xfId="0" applyFont="1" applyFill="1" applyBorder="1"/>
    <xf numFmtId="0" fontId="17" fillId="0" borderId="16" xfId="0" applyFont="1" applyFill="1" applyBorder="1"/>
    <xf numFmtId="0" fontId="17" fillId="0" borderId="17" xfId="0" applyFont="1" applyFill="1" applyBorder="1"/>
    <xf numFmtId="0" fontId="17" fillId="0" borderId="21" xfId="0" applyFont="1" applyFill="1" applyBorder="1"/>
    <xf numFmtId="0" fontId="0" fillId="4" borderId="28" xfId="0" applyFont="1" applyFill="1" applyBorder="1"/>
    <xf numFmtId="0" fontId="0" fillId="4" borderId="27" xfId="0" applyFont="1" applyFill="1" applyBorder="1"/>
    <xf numFmtId="0" fontId="7" fillId="0" borderId="52" xfId="0" applyFont="1" applyFill="1" applyBorder="1" applyAlignment="1">
      <alignment horizontal="left"/>
    </xf>
    <xf numFmtId="0" fontId="9" fillId="0" borderId="14" xfId="0" applyFont="1" applyFill="1" applyBorder="1" applyAlignment="1">
      <alignment horizontal="right"/>
    </xf>
    <xf numFmtId="0" fontId="9" fillId="0" borderId="53" xfId="0" applyFont="1" applyFill="1" applyBorder="1" applyAlignment="1">
      <alignment horizontal="right"/>
    </xf>
    <xf numFmtId="0" fontId="0" fillId="0" borderId="23" xfId="0" applyFont="1" applyFill="1" applyBorder="1"/>
    <xf numFmtId="0" fontId="0" fillId="4" borderId="21" xfId="0" applyFont="1" applyFill="1" applyBorder="1"/>
    <xf numFmtId="0" fontId="7" fillId="0" borderId="0" xfId="0" applyFont="1" applyFill="1" applyBorder="1" applyAlignment="1">
      <alignment horizontal="left"/>
    </xf>
    <xf numFmtId="0" fontId="0" fillId="10" borderId="8" xfId="0" applyFont="1" applyFill="1" applyBorder="1" applyAlignment="1">
      <alignment horizontal="center" wrapText="1"/>
    </xf>
    <xf numFmtId="0" fontId="0" fillId="10" borderId="12" xfId="0" applyFont="1" applyFill="1" applyBorder="1" applyAlignment="1">
      <alignment horizontal="center" wrapText="1"/>
    </xf>
    <xf numFmtId="0" fontId="12" fillId="3" borderId="17" xfId="0" quotePrefix="1" applyFont="1" applyFill="1" applyBorder="1"/>
    <xf numFmtId="0" fontId="20" fillId="0" borderId="13" xfId="0" applyFont="1" applyFill="1" applyBorder="1" applyAlignment="1">
      <alignment vertical="center" wrapText="1"/>
    </xf>
    <xf numFmtId="0" fontId="13" fillId="0" borderId="58" xfId="0" applyFont="1" applyBorder="1" applyAlignment="1">
      <alignment horizontal="left" vertical="top" wrapText="1"/>
    </xf>
    <xf numFmtId="0" fontId="13" fillId="0" borderId="59"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7" fillId="9" borderId="36" xfId="0" applyFont="1" applyFill="1" applyBorder="1" applyAlignment="1">
      <alignment horizontal="center" wrapText="1"/>
    </xf>
    <xf numFmtId="0" fontId="7" fillId="9" borderId="37" xfId="0" applyFont="1" applyFill="1" applyBorder="1" applyAlignment="1">
      <alignment horizontal="center" wrapText="1"/>
    </xf>
    <xf numFmtId="0" fontId="7" fillId="9" borderId="38" xfId="0" applyFont="1" applyFill="1" applyBorder="1" applyAlignment="1">
      <alignment horizontal="center" wrapText="1"/>
    </xf>
    <xf numFmtId="0" fontId="11"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2"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8" fillId="9" borderId="56" xfId="0" applyFont="1" applyFill="1" applyBorder="1" applyAlignment="1">
      <alignment horizontal="left"/>
    </xf>
    <xf numFmtId="0" fontId="8" fillId="9" borderId="57" xfId="0" applyFont="1" applyFill="1" applyBorder="1" applyAlignment="1">
      <alignment horizontal="left"/>
    </xf>
    <xf numFmtId="0" fontId="6" fillId="9" borderId="8" xfId="0" applyFont="1" applyFill="1" applyBorder="1" applyAlignment="1">
      <alignment horizontal="center" wrapText="1"/>
    </xf>
    <xf numFmtId="0" fontId="6" fillId="9" borderId="17" xfId="0" applyFont="1" applyFill="1" applyBorder="1" applyAlignment="1">
      <alignment horizontal="center" wrapText="1"/>
    </xf>
    <xf numFmtId="0" fontId="7" fillId="9" borderId="8" xfId="0" applyFont="1" applyFill="1" applyBorder="1" applyAlignment="1">
      <alignment horizontal="center" wrapText="1"/>
    </xf>
    <xf numFmtId="0" fontId="7" fillId="9" borderId="17" xfId="0" applyFont="1" applyFill="1" applyBorder="1" applyAlignment="1">
      <alignment horizontal="center" wrapText="1"/>
    </xf>
    <xf numFmtId="0" fontId="7" fillId="9" borderId="10" xfId="0" applyFont="1" applyFill="1" applyBorder="1" applyAlignment="1">
      <alignment horizontal="center" wrapText="1"/>
    </xf>
    <xf numFmtId="0" fontId="7" fillId="9" borderId="7" xfId="0" applyFont="1" applyFill="1" applyBorder="1" applyAlignment="1">
      <alignment horizontal="center" wrapText="1"/>
    </xf>
    <xf numFmtId="0" fontId="7" fillId="9" borderId="12" xfId="0" applyFont="1" applyFill="1" applyBorder="1" applyAlignment="1">
      <alignment horizontal="center" wrapText="1"/>
    </xf>
    <xf numFmtId="0" fontId="7" fillId="8" borderId="49" xfId="0" applyFont="1" applyFill="1" applyBorder="1" applyAlignment="1">
      <alignment horizontal="center" wrapText="1"/>
    </xf>
    <xf numFmtId="0" fontId="7" fillId="8" borderId="51" xfId="0" applyFont="1" applyFill="1" applyBorder="1" applyAlignment="1">
      <alignment horizontal="center" wrapText="1"/>
    </xf>
    <xf numFmtId="0" fontId="11" fillId="0" borderId="23"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8" fillId="9" borderId="34" xfId="0" applyFont="1" applyFill="1" applyBorder="1" applyAlignment="1">
      <alignment horizontal="left" wrapText="1"/>
    </xf>
    <xf numFmtId="0" fontId="8" fillId="9" borderId="13" xfId="0" applyFont="1" applyFill="1" applyBorder="1" applyAlignment="1">
      <alignment horizontal="left" wrapText="1"/>
    </xf>
    <xf numFmtId="0" fontId="6" fillId="9" borderId="5" xfId="0" applyFont="1" applyFill="1" applyBorder="1" applyAlignment="1">
      <alignment horizontal="center" wrapText="1"/>
    </xf>
    <xf numFmtId="0" fontId="6" fillId="9" borderId="14" xfId="0" applyFont="1" applyFill="1" applyBorder="1" applyAlignment="1">
      <alignment horizontal="center" wrapText="1"/>
    </xf>
    <xf numFmtId="0" fontId="7" fillId="9" borderId="6" xfId="0" applyFont="1" applyFill="1" applyBorder="1" applyAlignment="1">
      <alignment wrapText="1"/>
    </xf>
    <xf numFmtId="0" fontId="7" fillId="9" borderId="15" xfId="0" applyFont="1" applyFill="1" applyBorder="1" applyAlignment="1">
      <alignment wrapText="1"/>
    </xf>
    <xf numFmtId="0" fontId="16" fillId="7" borderId="34" xfId="0" applyFont="1" applyFill="1" applyBorder="1" applyAlignment="1">
      <alignment horizontal="left" wrapText="1"/>
    </xf>
    <xf numFmtId="0" fontId="8" fillId="7" borderId="13" xfId="0" applyFont="1" applyFill="1" applyBorder="1" applyAlignment="1">
      <alignment horizontal="left" wrapText="1"/>
    </xf>
    <xf numFmtId="0" fontId="6" fillId="7" borderId="5" xfId="0" applyFont="1" applyFill="1" applyBorder="1" applyAlignment="1">
      <alignment horizontal="center" wrapText="1"/>
    </xf>
    <xf numFmtId="0" fontId="6" fillId="7" borderId="14" xfId="0" applyFont="1" applyFill="1" applyBorder="1" applyAlignment="1">
      <alignment horizontal="center" wrapText="1"/>
    </xf>
    <xf numFmtId="0" fontId="8" fillId="8" borderId="4" xfId="0" applyFont="1" applyFill="1" applyBorder="1" applyAlignment="1">
      <alignment horizontal="left" wrapText="1"/>
    </xf>
    <xf numFmtId="0" fontId="8" fillId="8" borderId="22" xfId="0" applyFont="1" applyFill="1" applyBorder="1" applyAlignment="1">
      <alignment horizontal="left" wrapText="1"/>
    </xf>
    <xf numFmtId="0" fontId="6" fillId="8" borderId="5" xfId="0" applyFont="1" applyFill="1" applyBorder="1" applyAlignment="1">
      <alignment horizontal="center" wrapText="1"/>
    </xf>
    <xf numFmtId="0" fontId="6" fillId="8" borderId="14" xfId="0" applyFont="1" applyFill="1" applyBorder="1" applyAlignment="1">
      <alignment horizontal="center" wrapText="1"/>
    </xf>
    <xf numFmtId="0" fontId="10" fillId="7" borderId="35" xfId="0" applyFont="1" applyFill="1" applyBorder="1" applyAlignment="1">
      <alignment horizontal="center" wrapText="1"/>
    </xf>
    <xf numFmtId="0" fontId="10" fillId="7" borderId="39" xfId="0" applyFont="1" applyFill="1" applyBorder="1" applyAlignment="1">
      <alignment horizontal="center" wrapText="1"/>
    </xf>
    <xf numFmtId="0" fontId="8" fillId="7" borderId="34" xfId="0" applyFont="1" applyFill="1" applyBorder="1" applyAlignment="1">
      <alignment horizontal="left" wrapText="1"/>
    </xf>
    <xf numFmtId="0" fontId="7" fillId="7" borderId="6" xfId="0" applyFont="1" applyFill="1" applyBorder="1" applyAlignment="1">
      <alignment horizontal="center" wrapText="1"/>
    </xf>
    <xf numFmtId="0" fontId="7" fillId="7" borderId="15" xfId="0" applyFont="1" applyFill="1" applyBorder="1" applyAlignment="1">
      <alignment horizontal="center" wrapText="1"/>
    </xf>
    <xf numFmtId="0" fontId="7" fillId="7" borderId="35" xfId="0" applyFont="1" applyFill="1" applyBorder="1" applyAlignment="1">
      <alignment horizontal="center" wrapText="1"/>
    </xf>
    <xf numFmtId="0" fontId="7" fillId="7" borderId="39" xfId="0" applyFont="1" applyFill="1" applyBorder="1" applyAlignment="1">
      <alignment horizontal="center" wrapText="1"/>
    </xf>
    <xf numFmtId="0" fontId="6" fillId="5" borderId="35" xfId="0" applyFont="1" applyFill="1" applyBorder="1" applyAlignment="1">
      <alignment horizontal="center" wrapText="1"/>
    </xf>
    <xf numFmtId="0" fontId="6" fillId="5" borderId="39" xfId="0" applyFont="1" applyFill="1" applyBorder="1" applyAlignment="1">
      <alignment horizontal="center" wrapText="1"/>
    </xf>
    <xf numFmtId="0" fontId="13" fillId="3" borderId="22"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5" xfId="0" applyFont="1" applyFill="1" applyBorder="1" applyAlignment="1">
      <alignment horizontal="left" vertical="top" wrapText="1"/>
    </xf>
    <xf numFmtId="0" fontId="13" fillId="3" borderId="26" xfId="0" applyFont="1" applyFill="1" applyBorder="1" applyAlignment="1">
      <alignment horizontal="left" vertical="top" wrapText="1"/>
    </xf>
    <xf numFmtId="0" fontId="15" fillId="6" borderId="44" xfId="0" applyFont="1" applyFill="1" applyBorder="1" applyAlignment="1">
      <alignment horizontal="left" wrapText="1"/>
    </xf>
    <xf numFmtId="0" fontId="15" fillId="6" borderId="0" xfId="0" applyFont="1" applyFill="1" applyAlignment="1">
      <alignment horizontal="left" wrapText="1"/>
    </xf>
    <xf numFmtId="0" fontId="6" fillId="6" borderId="5" xfId="0" applyFont="1" applyFill="1" applyBorder="1" applyAlignment="1">
      <alignment horizontal="center" wrapText="1"/>
    </xf>
    <xf numFmtId="0" fontId="6" fillId="6" borderId="14" xfId="0" applyFont="1" applyFill="1" applyBorder="1" applyAlignment="1">
      <alignment horizontal="center" wrapText="1"/>
    </xf>
    <xf numFmtId="0" fontId="7" fillId="6" borderId="6" xfId="0" applyFont="1" applyFill="1" applyBorder="1" applyAlignment="1">
      <alignment horizontal="center" wrapText="1"/>
    </xf>
    <xf numFmtId="0" fontId="7" fillId="6" borderId="15" xfId="0" applyFont="1" applyFill="1" applyBorder="1" applyAlignment="1">
      <alignment horizontal="center" wrapText="1"/>
    </xf>
    <xf numFmtId="0" fontId="6" fillId="6" borderId="35" xfId="0" applyFont="1" applyFill="1" applyBorder="1" applyAlignment="1">
      <alignment horizontal="center" wrapText="1"/>
    </xf>
    <xf numFmtId="0" fontId="6" fillId="6" borderId="39" xfId="0" applyFont="1" applyFill="1" applyBorder="1" applyAlignment="1">
      <alignment horizontal="center" wrapText="1"/>
    </xf>
    <xf numFmtId="0" fontId="8" fillId="5" borderId="34" xfId="0" applyFont="1" applyFill="1" applyBorder="1" applyAlignment="1">
      <alignment horizontal="left"/>
    </xf>
    <xf numFmtId="0" fontId="8" fillId="5" borderId="13" xfId="0" applyFont="1" applyFill="1" applyBorder="1" applyAlignment="1">
      <alignment horizontal="left"/>
    </xf>
    <xf numFmtId="0" fontId="6" fillId="5" borderId="5" xfId="0" applyFont="1" applyFill="1" applyBorder="1" applyAlignment="1">
      <alignment horizontal="center" wrapText="1"/>
    </xf>
    <xf numFmtId="0" fontId="6" fillId="5" borderId="14" xfId="0" applyFont="1" applyFill="1" applyBorder="1" applyAlignment="1">
      <alignment horizontal="center" wrapText="1"/>
    </xf>
    <xf numFmtId="0" fontId="7" fillId="5" borderId="6" xfId="0" applyFont="1" applyFill="1" applyBorder="1" applyAlignment="1">
      <alignment horizontal="center" wrapText="1"/>
    </xf>
    <xf numFmtId="0" fontId="7" fillId="5" borderId="15" xfId="0" applyFont="1" applyFill="1" applyBorder="1" applyAlignment="1">
      <alignment horizontal="center" wrapText="1"/>
    </xf>
    <xf numFmtId="0" fontId="6" fillId="2" borderId="5" xfId="0" applyFont="1" applyFill="1" applyBorder="1" applyAlignment="1">
      <alignment horizontal="center" wrapText="1"/>
    </xf>
    <xf numFmtId="0" fontId="6" fillId="2" borderId="14" xfId="0" applyFont="1" applyFill="1" applyBorder="1" applyAlignment="1">
      <alignment horizontal="center" wrapText="1"/>
    </xf>
    <xf numFmtId="0" fontId="7" fillId="2" borderId="6" xfId="0" applyFont="1" applyFill="1" applyBorder="1" applyAlignment="1">
      <alignment horizontal="center" wrapText="1"/>
    </xf>
    <xf numFmtId="0" fontId="7" fillId="2" borderId="15" xfId="0" applyFont="1" applyFill="1" applyBorder="1" applyAlignment="1">
      <alignment horizontal="center" wrapText="1"/>
    </xf>
    <xf numFmtId="0" fontId="1" fillId="3" borderId="58"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0" fillId="3" borderId="64" xfId="0" applyFill="1" applyBorder="1" applyAlignment="1">
      <alignment horizontal="center" vertical="center"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25" fillId="3" borderId="22" xfId="0" applyFont="1" applyFill="1" applyBorder="1" applyAlignment="1">
      <alignment horizontal="left" vertical="top" wrapText="1"/>
    </xf>
    <xf numFmtId="0" fontId="25" fillId="3" borderId="23"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11" fillId="0" borderId="58" xfId="0" applyFont="1" applyBorder="1" applyAlignment="1">
      <alignment horizontal="left" vertical="top" wrapText="1"/>
    </xf>
    <xf numFmtId="0" fontId="11" fillId="0" borderId="59" xfId="0" applyFont="1" applyBorder="1" applyAlignment="1">
      <alignment horizontal="left" vertical="top" wrapText="1"/>
    </xf>
    <xf numFmtId="0" fontId="30" fillId="3" borderId="60" xfId="0" applyFont="1" applyFill="1" applyBorder="1" applyAlignment="1">
      <alignment vertical="center" wrapText="1"/>
    </xf>
    <xf numFmtId="0" fontId="30" fillId="0" borderId="14" xfId="0" applyFont="1" applyBorder="1" applyAlignment="1">
      <alignment vertical="center" wrapText="1"/>
    </xf>
    <xf numFmtId="0" fontId="30" fillId="0" borderId="63" xfId="0" applyFont="1" applyBorder="1" applyAlignment="1">
      <alignment vertical="center" wrapText="1"/>
    </xf>
    <xf numFmtId="0" fontId="8" fillId="9" borderId="34"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11" fillId="12" borderId="22" xfId="0" applyFont="1" applyFill="1" applyBorder="1" applyAlignment="1">
      <alignment horizontal="left" vertical="top" wrapText="1"/>
    </xf>
    <xf numFmtId="0" fontId="11" fillId="12" borderId="23" xfId="0" applyFont="1" applyFill="1" applyBorder="1" applyAlignment="1">
      <alignment horizontal="left" vertical="top" wrapText="1"/>
    </xf>
    <xf numFmtId="0" fontId="11" fillId="12" borderId="25" xfId="0" applyFont="1" applyFill="1" applyBorder="1" applyAlignment="1">
      <alignment horizontal="left" vertical="top" wrapText="1"/>
    </xf>
    <xf numFmtId="0" fontId="11" fillId="12" borderId="26" xfId="0" applyFont="1" applyFill="1" applyBorder="1" applyAlignment="1">
      <alignment horizontal="left" vertical="top" wrapText="1"/>
    </xf>
    <xf numFmtId="0" fontId="7" fillId="3" borderId="6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4" fillId="0" borderId="0" xfId="0" applyFont="1" applyAlignment="1">
      <alignment horizontal="center" wrapText="1"/>
    </xf>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46" fillId="0" borderId="0" xfId="0" applyFont="1" applyAlignment="1">
      <alignment horizontal="right" wrapText="1"/>
    </xf>
    <xf numFmtId="0" fontId="0" fillId="0" borderId="0" xfId="0" applyAlignment="1">
      <alignment horizontal="right" wrapText="1"/>
    </xf>
    <xf numFmtId="0" fontId="47" fillId="0" borderId="58" xfId="0" applyFont="1" applyBorder="1" applyAlignment="1">
      <alignment horizontal="left" vertical="top" wrapText="1"/>
    </xf>
    <xf numFmtId="0" fontId="47" fillId="0" borderId="59" xfId="0" applyFont="1" applyBorder="1" applyAlignment="1">
      <alignment horizontal="left" vertical="top" wrapText="1"/>
    </xf>
    <xf numFmtId="0" fontId="47" fillId="0" borderId="22" xfId="0" applyFont="1" applyBorder="1" applyAlignment="1">
      <alignment horizontal="left" vertical="top" wrapText="1"/>
    </xf>
    <xf numFmtId="0" fontId="47" fillId="0" borderId="23" xfId="0" applyFont="1" applyBorder="1" applyAlignment="1">
      <alignment horizontal="left" vertical="top"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34" fillId="0" borderId="22" xfId="0" applyFont="1" applyBorder="1" applyAlignment="1">
      <alignment horizontal="left" vertical="top" wrapText="1"/>
    </xf>
    <xf numFmtId="0" fontId="15" fillId="6" borderId="0" xfId="0" applyFont="1" applyFill="1" applyBorder="1" applyAlignment="1">
      <alignment horizontal="left" wrapText="1"/>
    </xf>
    <xf numFmtId="0" fontId="56" fillId="0" borderId="23" xfId="0" applyFont="1" applyBorder="1" applyAlignment="1">
      <alignment horizontal="left" vertical="top" wrapText="1"/>
    </xf>
    <xf numFmtId="0" fontId="56" fillId="0" borderId="22" xfId="0" applyFont="1" applyBorder="1" applyAlignment="1">
      <alignment horizontal="left" vertical="top"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9" fillId="4" borderId="60" xfId="0" applyFont="1" applyFill="1" applyBorder="1" applyAlignment="1">
      <alignment horizontal="right"/>
    </xf>
    <xf numFmtId="0" fontId="9" fillId="4" borderId="14" xfId="0" applyFont="1" applyFill="1" applyBorder="1" applyAlignment="1">
      <alignment horizontal="right"/>
    </xf>
    <xf numFmtId="0" fontId="9" fillId="4" borderId="63" xfId="0" applyFont="1" applyFill="1" applyBorder="1" applyAlignment="1">
      <alignment horizontal="right"/>
    </xf>
    <xf numFmtId="4" fontId="2" fillId="4" borderId="61" xfId="0" applyNumberFormat="1" applyFont="1" applyFill="1" applyBorder="1" applyAlignment="1">
      <alignment horizontal="right"/>
    </xf>
    <xf numFmtId="4" fontId="2" fillId="4" borderId="69" xfId="0" applyNumberFormat="1" applyFont="1" applyFill="1" applyBorder="1" applyAlignment="1">
      <alignment horizontal="right"/>
    </xf>
    <xf numFmtId="4" fontId="2" fillId="4" borderId="71" xfId="0" applyNumberFormat="1" applyFont="1" applyFill="1" applyBorder="1" applyAlignment="1">
      <alignment horizontal="right"/>
    </xf>
    <xf numFmtId="0" fontId="7" fillId="3" borderId="68" xfId="0" applyFont="1" applyFill="1" applyBorder="1" applyAlignment="1">
      <alignment horizontal="left" vertical="top" wrapText="1"/>
    </xf>
    <xf numFmtId="0" fontId="7" fillId="3" borderId="0" xfId="0" applyFont="1" applyFill="1" applyAlignment="1">
      <alignment horizontal="left" vertical="top" wrapText="1"/>
    </xf>
    <xf numFmtId="0" fontId="7" fillId="3" borderId="70" xfId="0" applyFont="1" applyFill="1" applyBorder="1" applyAlignment="1">
      <alignment horizontal="left" vertical="top" wrapText="1"/>
    </xf>
    <xf numFmtId="0" fontId="50" fillId="4" borderId="0" xfId="0" applyFont="1" applyFill="1" applyAlignment="1">
      <alignment horizontal="left" wrapText="1"/>
    </xf>
    <xf numFmtId="0" fontId="50" fillId="4" borderId="70" xfId="0" applyFont="1" applyFill="1" applyBorder="1" applyAlignment="1">
      <alignment horizontal="left" wrapText="1"/>
    </xf>
    <xf numFmtId="0" fontId="9" fillId="4" borderId="59" xfId="0" applyFont="1" applyFill="1" applyBorder="1" applyAlignment="1">
      <alignment horizontal="right"/>
    </xf>
    <xf numFmtId="0" fontId="9" fillId="4" borderId="23" xfId="0" applyFont="1" applyFill="1" applyBorder="1" applyAlignment="1">
      <alignment horizontal="right"/>
    </xf>
    <xf numFmtId="0" fontId="9" fillId="4" borderId="26" xfId="0" applyFont="1" applyFill="1" applyBorder="1" applyAlignment="1">
      <alignment horizontal="right"/>
    </xf>
    <xf numFmtId="0" fontId="27" fillId="3" borderId="60"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63" xfId="0" applyFont="1" applyFill="1" applyBorder="1" applyAlignment="1">
      <alignment horizontal="left" vertical="center" wrapText="1"/>
    </xf>
    <xf numFmtId="0" fontId="7" fillId="9" borderId="8"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51"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13" fillId="8" borderId="47"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1" fillId="3" borderId="23"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5" xfId="0" applyFont="1" applyFill="1" applyBorder="1" applyAlignment="1">
      <alignment horizontal="left" vertical="top" wrapText="1"/>
    </xf>
    <xf numFmtId="0" fontId="11" fillId="3" borderId="26" xfId="0" applyFont="1" applyFill="1" applyBorder="1" applyAlignment="1">
      <alignment horizontal="left" vertical="top" wrapText="1"/>
    </xf>
    <xf numFmtId="0" fontId="18" fillId="7" borderId="47"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1"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7" fillId="0" borderId="0" xfId="0" applyFont="1" applyAlignment="1">
      <alignment horizontal="center" vertical="center" wrapText="1"/>
    </xf>
    <xf numFmtId="0" fontId="7" fillId="0" borderId="70" xfId="0" applyFont="1" applyBorder="1" applyAlignment="1">
      <alignment horizontal="center" vertical="center" wrapText="1"/>
    </xf>
    <xf numFmtId="0" fontId="15" fillId="6" borderId="73" xfId="0" applyFont="1" applyFill="1" applyBorder="1" applyAlignment="1">
      <alignment horizontal="left" wrapText="1"/>
    </xf>
    <xf numFmtId="0" fontId="15" fillId="6" borderId="23" xfId="0" applyFont="1" applyFill="1" applyBorder="1" applyAlignment="1">
      <alignment horizontal="left" wrapText="1"/>
    </xf>
    <xf numFmtId="0" fontId="16" fillId="7" borderId="13" xfId="0" applyFont="1" applyFill="1" applyBorder="1" applyAlignment="1">
      <alignment horizontal="left" wrapText="1"/>
    </xf>
    <xf numFmtId="0" fontId="8" fillId="8" borderId="34" xfId="0" applyFont="1" applyFill="1" applyBorder="1" applyAlignment="1">
      <alignment horizontal="left" wrapText="1"/>
    </xf>
    <xf numFmtId="0" fontId="8" fillId="8" borderId="13" xfId="0" applyFont="1" applyFill="1" applyBorder="1" applyAlignment="1">
      <alignment horizontal="left" wrapText="1"/>
    </xf>
    <xf numFmtId="0" fontId="9" fillId="4" borderId="60" xfId="0" applyFont="1" applyFill="1" applyBorder="1" applyAlignment="1">
      <alignment horizontal="center"/>
    </xf>
    <xf numFmtId="0" fontId="9" fillId="4" borderId="14" xfId="0" applyFont="1" applyFill="1" applyBorder="1" applyAlignment="1">
      <alignment horizontal="center"/>
    </xf>
    <xf numFmtId="0" fontId="9" fillId="4" borderId="63" xfId="0" applyFont="1" applyFill="1" applyBorder="1" applyAlignment="1">
      <alignment horizontal="center"/>
    </xf>
    <xf numFmtId="0" fontId="2" fillId="4" borderId="61" xfId="0" applyFont="1" applyFill="1" applyBorder="1" applyAlignment="1">
      <alignment horizontal="center"/>
    </xf>
    <xf numFmtId="0" fontId="2" fillId="4" borderId="69" xfId="0" applyFont="1" applyFill="1" applyBorder="1" applyAlignment="1">
      <alignment horizontal="center"/>
    </xf>
    <xf numFmtId="0" fontId="2" fillId="4" borderId="71" xfId="0" applyFont="1" applyFill="1" applyBorder="1" applyAlignment="1">
      <alignment horizontal="center"/>
    </xf>
    <xf numFmtId="0" fontId="1" fillId="4" borderId="60" xfId="0" applyFont="1" applyFill="1" applyBorder="1" applyAlignment="1">
      <alignment horizontal="center"/>
    </xf>
    <xf numFmtId="0" fontId="1" fillId="4" borderId="14" xfId="0" applyFont="1" applyFill="1" applyBorder="1" applyAlignment="1">
      <alignment horizontal="center"/>
    </xf>
    <xf numFmtId="0" fontId="1" fillId="4" borderId="63" xfId="0" applyFont="1" applyFill="1" applyBorder="1" applyAlignment="1">
      <alignment horizontal="center"/>
    </xf>
    <xf numFmtId="0" fontId="8" fillId="9" borderId="34" xfId="0" applyFont="1" applyFill="1" applyBorder="1" applyAlignment="1">
      <alignment horizontal="left"/>
    </xf>
    <xf numFmtId="0" fontId="8" fillId="9" borderId="66" xfId="0" applyFont="1" applyFill="1" applyBorder="1" applyAlignment="1">
      <alignment horizontal="left"/>
    </xf>
    <xf numFmtId="0" fontId="6" fillId="9" borderId="41" xfId="0" applyFont="1" applyFill="1" applyBorder="1" applyAlignment="1">
      <alignment horizontal="center" wrapText="1"/>
    </xf>
    <xf numFmtId="0" fontId="7" fillId="3" borderId="68" xfId="0" applyFont="1" applyFill="1" applyBorder="1" applyAlignment="1">
      <alignment horizontal="left" vertical="center" wrapText="1"/>
    </xf>
    <xf numFmtId="0" fontId="7" fillId="3" borderId="0" xfId="0" applyFont="1" applyFill="1" applyAlignment="1">
      <alignment horizontal="left" vertical="center" wrapText="1"/>
    </xf>
    <xf numFmtId="0" fontId="20" fillId="4" borderId="13"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13" fillId="0" borderId="23" xfId="0" applyFont="1" applyBorder="1" applyAlignment="1">
      <alignment horizontal="center" vertical="top" wrapText="1"/>
    </xf>
    <xf numFmtId="0" fontId="13" fillId="0" borderId="26" xfId="0" applyFont="1" applyBorder="1" applyAlignment="1">
      <alignment horizontal="center" vertical="top" wrapText="1"/>
    </xf>
    <xf numFmtId="0" fontId="11" fillId="0" borderId="59" xfId="0" applyFont="1" applyBorder="1" applyAlignment="1">
      <alignment horizontal="center" vertical="top" wrapText="1"/>
    </xf>
    <xf numFmtId="0" fontId="7" fillId="0" borderId="23" xfId="0" applyFont="1" applyBorder="1" applyAlignment="1">
      <alignment horizontal="center" vertical="top" wrapText="1"/>
    </xf>
    <xf numFmtId="0" fontId="7" fillId="0" borderId="26" xfId="0" applyFont="1" applyBorder="1" applyAlignment="1">
      <alignment horizontal="center" vertical="top" wrapText="1"/>
    </xf>
    <xf numFmtId="0" fontId="11" fillId="0" borderId="23" xfId="0" applyFont="1" applyBorder="1" applyAlignment="1">
      <alignment horizontal="left" vertical="top"/>
    </xf>
    <xf numFmtId="0" fontId="11" fillId="0" borderId="22" xfId="0" applyFont="1" applyBorder="1" applyAlignment="1">
      <alignment horizontal="left" vertical="top"/>
    </xf>
    <xf numFmtId="0" fontId="11" fillId="0" borderId="25" xfId="0" applyFont="1" applyBorder="1" applyAlignment="1">
      <alignment horizontal="left" vertical="top"/>
    </xf>
    <xf numFmtId="0" fontId="11" fillId="0" borderId="26" xfId="0" applyFont="1" applyBorder="1" applyAlignment="1">
      <alignment horizontal="left" vertical="top"/>
    </xf>
    <xf numFmtId="0" fontId="7" fillId="3" borderId="60" xfId="0" applyFont="1" applyFill="1" applyBorder="1" applyAlignment="1">
      <alignment vertical="center" wrapText="1"/>
    </xf>
    <xf numFmtId="0" fontId="0" fillId="0" borderId="14" xfId="0" applyBorder="1" applyAlignment="1">
      <alignment vertical="center" wrapText="1"/>
    </xf>
    <xf numFmtId="0" fontId="0" fillId="0" borderId="41" xfId="0" applyBorder="1" applyAlignment="1">
      <alignment vertical="center" wrapText="1"/>
    </xf>
    <xf numFmtId="0" fontId="0" fillId="0" borderId="63" xfId="0" applyBorder="1" applyAlignment="1">
      <alignment vertical="center" wrapText="1"/>
    </xf>
    <xf numFmtId="4" fontId="12" fillId="3" borderId="21" xfId="2" applyNumberFormat="1" applyFont="1" applyFill="1" applyBorder="1"/>
  </cellXfs>
  <cellStyles count="4">
    <cellStyle name="Normal 2" xfId="3" xr:uid="{0068D5B0-32A4-463A-982F-198CE6F87016}"/>
    <cellStyle name="Normalny" xfId="0" builtinId="0"/>
    <cellStyle name="Normalny 2" xfId="2" xr:uid="{9ED95F0D-CCB3-4FE3-865B-8F29FA066A28}"/>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1"/>
  <sheetViews>
    <sheetView workbookViewId="0"/>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21.75" customHeight="1" x14ac:dyDescent="0.5">
      <c r="A1" s="543" t="s">
        <v>423</v>
      </c>
    </row>
    <row r="2" spans="1:17" s="2" customFormat="1" ht="31.5" x14ac:dyDescent="0.5">
      <c r="A2" s="1" t="s">
        <v>0</v>
      </c>
    </row>
    <row r="3" spans="1:17" s="2" customFormat="1" ht="15.75" x14ac:dyDescent="0.25">
      <c r="A3" s="3" t="s">
        <v>1</v>
      </c>
    </row>
    <row r="4" spans="1:17" s="2" customFormat="1" ht="15.75" x14ac:dyDescent="0.25">
      <c r="A4" s="4" t="s">
        <v>422</v>
      </c>
    </row>
    <row r="5" spans="1:17" s="2" customFormat="1" ht="15.75" x14ac:dyDescent="0.25">
      <c r="A5" s="202"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72"/>
      <c r="B12" s="673"/>
      <c r="C12" s="29">
        <v>2014</v>
      </c>
      <c r="D12" s="30"/>
      <c r="E12" s="31"/>
      <c r="F12" s="31"/>
      <c r="G12" s="32"/>
      <c r="H12" s="33">
        <f>SUM(D12:G12)</f>
        <v>0</v>
      </c>
      <c r="I12" s="34"/>
      <c r="J12" s="31"/>
      <c r="K12" s="31"/>
      <c r="L12" s="31"/>
      <c r="M12" s="31"/>
      <c r="N12" s="31"/>
      <c r="O12" s="35"/>
      <c r="P12" s="10"/>
      <c r="Q12" s="10"/>
    </row>
    <row r="13" spans="1:17" x14ac:dyDescent="0.25">
      <c r="A13" s="672"/>
      <c r="B13" s="673"/>
      <c r="C13" s="29">
        <v>2015</v>
      </c>
      <c r="D13" s="30"/>
      <c r="E13" s="31"/>
      <c r="F13" s="31"/>
      <c r="G13" s="32"/>
      <c r="H13" s="33">
        <f t="shared" ref="H13:H18" si="0">SUM(D13:G13)</f>
        <v>0</v>
      </c>
      <c r="I13" s="34"/>
      <c r="J13" s="31"/>
      <c r="K13" s="31"/>
      <c r="L13" s="31"/>
      <c r="M13" s="31"/>
      <c r="N13" s="31"/>
      <c r="O13" s="35"/>
      <c r="P13" s="10"/>
      <c r="Q13" s="10"/>
    </row>
    <row r="14" spans="1:17" x14ac:dyDescent="0.25">
      <c r="A14" s="672"/>
      <c r="B14" s="673"/>
      <c r="C14" s="29">
        <v>2016</v>
      </c>
      <c r="D14" s="30"/>
      <c r="E14" s="31"/>
      <c r="F14" s="31"/>
      <c r="G14" s="32"/>
      <c r="H14" s="33">
        <f t="shared" si="0"/>
        <v>0</v>
      </c>
      <c r="I14" s="34"/>
      <c r="J14" s="31"/>
      <c r="K14" s="31"/>
      <c r="L14" s="31"/>
      <c r="M14" s="31"/>
      <c r="N14" s="31"/>
      <c r="O14" s="35"/>
      <c r="P14" s="10"/>
      <c r="Q14" s="10"/>
    </row>
    <row r="15" spans="1:17" x14ac:dyDescent="0.25">
      <c r="A15" s="672"/>
      <c r="B15" s="673"/>
      <c r="C15" s="29">
        <v>2017</v>
      </c>
      <c r="D15" s="36"/>
      <c r="E15" s="37"/>
      <c r="F15" s="37"/>
      <c r="G15" s="38"/>
      <c r="H15" s="33">
        <f t="shared" si="0"/>
        <v>0</v>
      </c>
      <c r="I15" s="39"/>
      <c r="J15" s="37"/>
      <c r="K15" s="37"/>
      <c r="L15" s="37"/>
      <c r="M15" s="37"/>
      <c r="N15" s="37"/>
      <c r="O15" s="40"/>
      <c r="P15" s="10"/>
      <c r="Q15" s="10"/>
    </row>
    <row r="16" spans="1:17" x14ac:dyDescent="0.25">
      <c r="A16" s="672"/>
      <c r="B16" s="673"/>
      <c r="C16" s="29">
        <v>2018</v>
      </c>
      <c r="D16" s="30"/>
      <c r="E16" s="31"/>
      <c r="F16" s="31"/>
      <c r="G16" s="32"/>
      <c r="H16" s="33">
        <f t="shared" si="0"/>
        <v>0</v>
      </c>
      <c r="I16" s="34"/>
      <c r="J16" s="31"/>
      <c r="K16" s="31"/>
      <c r="L16" s="31"/>
      <c r="M16" s="31"/>
      <c r="N16" s="31"/>
      <c r="O16" s="35"/>
      <c r="P16" s="10"/>
      <c r="Q16" s="10"/>
    </row>
    <row r="17" spans="1:17" x14ac:dyDescent="0.25">
      <c r="A17" s="672"/>
      <c r="B17" s="673"/>
      <c r="C17" s="544">
        <v>2019</v>
      </c>
      <c r="D17" s="389"/>
      <c r="E17" s="389"/>
      <c r="F17" s="389"/>
      <c r="G17" s="389"/>
      <c r="H17" s="33">
        <f t="shared" si="0"/>
        <v>0</v>
      </c>
      <c r="I17" s="389"/>
      <c r="J17" s="389"/>
      <c r="K17" s="389"/>
      <c r="L17" s="389"/>
      <c r="M17" s="389"/>
      <c r="N17" s="389"/>
      <c r="O17" s="297"/>
      <c r="P17" s="10"/>
      <c r="Q17" s="10"/>
    </row>
    <row r="18" spans="1:17" x14ac:dyDescent="0.25">
      <c r="A18" s="672"/>
      <c r="B18" s="673"/>
      <c r="C18" s="29">
        <v>2020</v>
      </c>
      <c r="D18" s="203">
        <f>SUM('dolnośląskie:ODR woj. zachodniopomorskie'!D18)</f>
        <v>678</v>
      </c>
      <c r="E18" s="203">
        <f>SUM('dolnośląskie:ODR woj. zachodniopomorskie'!E18)</f>
        <v>128</v>
      </c>
      <c r="F18" s="203">
        <f>SUM('dolnośląskie:ODR woj. zachodniopomorskie'!F18)</f>
        <v>5</v>
      </c>
      <c r="G18" s="203">
        <f>SUM('dolnośląskie:ODR woj. zachodniopomorskie'!G18)</f>
        <v>89</v>
      </c>
      <c r="H18" s="33">
        <f t="shared" si="0"/>
        <v>900</v>
      </c>
      <c r="I18" s="203">
        <f>SUM('dolnośląskie:ODR woj. zachodniopomorskie'!I18)</f>
        <v>407</v>
      </c>
      <c r="J18" s="203">
        <f>SUM('dolnośląskie:ODR woj. zachodniopomorskie'!J18)</f>
        <v>56</v>
      </c>
      <c r="K18" s="203">
        <f>SUM('dolnośląskie:ODR woj. zachodniopomorskie'!K18)</f>
        <v>69</v>
      </c>
      <c r="L18" s="203">
        <f>SUM('dolnośląskie:ODR woj. zachodniopomorskie'!L18)</f>
        <v>21</v>
      </c>
      <c r="M18" s="203">
        <f>SUM('dolnośląskie:ODR woj. zachodniopomorskie'!M18)</f>
        <v>16</v>
      </c>
      <c r="N18" s="203">
        <f>SUM('dolnośląskie:ODR woj. zachodniopomorskie'!N18)</f>
        <v>246</v>
      </c>
      <c r="O18" s="222">
        <f>SUM('dolnośląskie:ODR woj. zachodniopomorskie'!O18)</f>
        <v>85</v>
      </c>
      <c r="P18" s="10"/>
      <c r="Q18" s="10"/>
    </row>
    <row r="19" spans="1:17" ht="141.75" customHeight="1" thickBot="1" x14ac:dyDescent="0.3">
      <c r="A19" s="674"/>
      <c r="B19" s="675"/>
      <c r="C19" s="41" t="s">
        <v>13</v>
      </c>
      <c r="D19" s="209">
        <f>SUM(D12:D18)</f>
        <v>678</v>
      </c>
      <c r="E19" s="70">
        <f>SUM(E12:E18)</f>
        <v>128</v>
      </c>
      <c r="F19" s="70">
        <f>SUM(F12:F18)</f>
        <v>5</v>
      </c>
      <c r="G19" s="70">
        <f>SUM(G12:G18)</f>
        <v>89</v>
      </c>
      <c r="H19" s="45">
        <f>SUM(D19:G19)</f>
        <v>900</v>
      </c>
      <c r="I19" s="43">
        <f t="shared" ref="I19:O19" si="1">SUM(I12:I18)</f>
        <v>407</v>
      </c>
      <c r="J19" s="42">
        <f t="shared" si="1"/>
        <v>56</v>
      </c>
      <c r="K19" s="43">
        <f t="shared" si="1"/>
        <v>69</v>
      </c>
      <c r="L19" s="43">
        <f t="shared" si="1"/>
        <v>21</v>
      </c>
      <c r="M19" s="43">
        <f t="shared" si="1"/>
        <v>16</v>
      </c>
      <c r="N19" s="43">
        <f t="shared" si="1"/>
        <v>246</v>
      </c>
      <c r="O19" s="47">
        <f t="shared" si="1"/>
        <v>85</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39" t="s">
        <v>23</v>
      </c>
      <c r="C22" s="693"/>
      <c r="D22" s="20" t="s">
        <v>9</v>
      </c>
      <c r="E22" s="22" t="s">
        <v>10</v>
      </c>
      <c r="F22" s="22" t="s">
        <v>11</v>
      </c>
      <c r="G22" s="23" t="s">
        <v>12</v>
      </c>
      <c r="H22" s="24" t="s">
        <v>13</v>
      </c>
    </row>
    <row r="23" spans="1:17" ht="17.25" customHeight="1" x14ac:dyDescent="0.25">
      <c r="A23" s="672"/>
      <c r="B23" s="673"/>
      <c r="C23" s="29">
        <v>2014</v>
      </c>
      <c r="D23" s="30"/>
      <c r="E23" s="31"/>
      <c r="F23" s="31"/>
      <c r="G23" s="32"/>
      <c r="H23" s="33">
        <f>SUM(D23:G23)</f>
        <v>0</v>
      </c>
    </row>
    <row r="24" spans="1:17" x14ac:dyDescent="0.25">
      <c r="A24" s="672"/>
      <c r="B24" s="673"/>
      <c r="C24" s="29">
        <v>2015</v>
      </c>
      <c r="D24" s="30"/>
      <c r="E24" s="31"/>
      <c r="F24" s="31"/>
      <c r="G24" s="32"/>
      <c r="H24" s="33">
        <f t="shared" ref="H24:H29" si="2">SUM(D24:G24)</f>
        <v>0</v>
      </c>
    </row>
    <row r="25" spans="1:17" x14ac:dyDescent="0.25">
      <c r="A25" s="672"/>
      <c r="B25" s="673"/>
      <c r="C25" s="29">
        <v>2016</v>
      </c>
      <c r="D25" s="30"/>
      <c r="E25" s="31"/>
      <c r="F25" s="31"/>
      <c r="G25" s="32"/>
      <c r="H25" s="33">
        <f t="shared" si="2"/>
        <v>0</v>
      </c>
    </row>
    <row r="26" spans="1:17" x14ac:dyDescent="0.25">
      <c r="A26" s="672"/>
      <c r="B26" s="673"/>
      <c r="C26" s="29">
        <v>2017</v>
      </c>
      <c r="D26" s="36"/>
      <c r="E26" s="37"/>
      <c r="F26" s="37"/>
      <c r="G26" s="38"/>
      <c r="H26" s="33">
        <f t="shared" si="2"/>
        <v>0</v>
      </c>
    </row>
    <row r="27" spans="1:17" x14ac:dyDescent="0.25">
      <c r="A27" s="672"/>
      <c r="B27" s="673"/>
      <c r="C27" s="29">
        <v>2018</v>
      </c>
      <c r="D27" s="30"/>
      <c r="E27" s="31"/>
      <c r="F27" s="31"/>
      <c r="G27" s="32"/>
      <c r="H27" s="33">
        <f t="shared" si="2"/>
        <v>0</v>
      </c>
    </row>
    <row r="28" spans="1:17" x14ac:dyDescent="0.25">
      <c r="A28" s="672"/>
      <c r="B28" s="673"/>
      <c r="C28" s="544">
        <v>2019</v>
      </c>
      <c r="D28" s="389"/>
      <c r="E28" s="389"/>
      <c r="F28" s="389"/>
      <c r="G28" s="389"/>
      <c r="H28" s="33">
        <f t="shared" si="2"/>
        <v>0</v>
      </c>
      <c r="I28" s="545"/>
    </row>
    <row r="29" spans="1:17" ht="14.25" customHeight="1" x14ac:dyDescent="0.25">
      <c r="A29" s="672"/>
      <c r="B29" s="673"/>
      <c r="C29" s="29">
        <v>2020</v>
      </c>
      <c r="D29" s="203">
        <f>SUM('dolnośląskie:ODR woj. zachodniopomorskie'!D29)</f>
        <v>65880</v>
      </c>
      <c r="E29" s="203">
        <f>SUM('dolnośląskie:ODR woj. zachodniopomorskie'!E29)</f>
        <v>104696</v>
      </c>
      <c r="F29" s="203">
        <f>SUM('dolnośląskie:ODR woj. zachodniopomorskie'!F29)</f>
        <v>7996</v>
      </c>
      <c r="G29" s="203">
        <f>SUM('dolnośląskie:ODR woj. zachodniopomorskie'!G29)</f>
        <v>2899854</v>
      </c>
      <c r="H29" s="33">
        <f t="shared" si="2"/>
        <v>3078426</v>
      </c>
    </row>
    <row r="30" spans="1:17" ht="23.25" customHeight="1" thickBot="1" x14ac:dyDescent="0.3">
      <c r="A30" s="674"/>
      <c r="B30" s="675"/>
      <c r="C30" s="41" t="s">
        <v>13</v>
      </c>
      <c r="D30" s="42">
        <f>SUM(D23:D29)</f>
        <v>65880</v>
      </c>
      <c r="E30" s="43">
        <f>SUM(E23:E29)</f>
        <v>104696</v>
      </c>
      <c r="F30" s="43">
        <f>SUM(F23:F29)</f>
        <v>7996</v>
      </c>
      <c r="G30" s="43">
        <f>SUM(G23:G29)</f>
        <v>2899854</v>
      </c>
      <c r="H30" s="45">
        <f t="shared" ref="H30" si="3">SUM(D30:F30)</f>
        <v>178572</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72"/>
      <c r="B36" s="673"/>
      <c r="C36" s="29">
        <v>2014</v>
      </c>
      <c r="D36" s="65"/>
      <c r="E36" s="66"/>
      <c r="F36" s="67"/>
      <c r="G36" s="67"/>
      <c r="H36" s="67"/>
      <c r="I36" s="67"/>
      <c r="J36" s="67"/>
      <c r="K36" s="68"/>
    </row>
    <row r="37" spans="1:13" x14ac:dyDescent="0.25">
      <c r="A37" s="672"/>
      <c r="B37" s="673"/>
      <c r="C37" s="29">
        <v>2015</v>
      </c>
      <c r="D37" s="65"/>
      <c r="E37" s="34"/>
      <c r="F37" s="31"/>
      <c r="G37" s="31"/>
      <c r="H37" s="31"/>
      <c r="I37" s="31"/>
      <c r="J37" s="31"/>
      <c r="K37" s="35"/>
    </row>
    <row r="38" spans="1:13" x14ac:dyDescent="0.25">
      <c r="A38" s="672"/>
      <c r="B38" s="673"/>
      <c r="C38" s="29">
        <v>2016</v>
      </c>
      <c r="D38" s="65"/>
      <c r="E38" s="34"/>
      <c r="F38" s="31"/>
      <c r="G38" s="31"/>
      <c r="H38" s="31"/>
      <c r="I38" s="31"/>
      <c r="J38" s="31"/>
      <c r="K38" s="35"/>
    </row>
    <row r="39" spans="1:13" x14ac:dyDescent="0.25">
      <c r="A39" s="672"/>
      <c r="B39" s="673"/>
      <c r="C39" s="29">
        <v>2017</v>
      </c>
      <c r="D39" s="69"/>
      <c r="E39" s="39"/>
      <c r="F39" s="37"/>
      <c r="G39" s="37"/>
      <c r="H39" s="37"/>
      <c r="I39" s="37"/>
      <c r="J39" s="37"/>
      <c r="K39" s="40"/>
    </row>
    <row r="40" spans="1:13" x14ac:dyDescent="0.25">
      <c r="A40" s="672"/>
      <c r="B40" s="673"/>
      <c r="C40" s="29">
        <v>2018</v>
      </c>
      <c r="D40" s="65"/>
      <c r="E40" s="34"/>
      <c r="F40" s="31"/>
      <c r="G40" s="31"/>
      <c r="H40" s="31"/>
      <c r="I40" s="31"/>
      <c r="J40" s="31"/>
      <c r="K40" s="35"/>
    </row>
    <row r="41" spans="1:13" x14ac:dyDescent="0.25">
      <c r="A41" s="672"/>
      <c r="B41" s="673"/>
      <c r="C41" s="544">
        <v>2019</v>
      </c>
      <c r="D41" s="546"/>
      <c r="E41" s="296"/>
      <c r="F41" s="389"/>
      <c r="G41" s="389"/>
      <c r="H41" s="389"/>
      <c r="I41" s="389"/>
      <c r="J41" s="389"/>
      <c r="K41" s="297"/>
    </row>
    <row r="42" spans="1:13" ht="17.25" customHeight="1" x14ac:dyDescent="0.25">
      <c r="A42" s="672"/>
      <c r="B42" s="673"/>
      <c r="C42" s="29">
        <v>2020</v>
      </c>
      <c r="D42" s="65">
        <f>SUM('dolnośląskie:ODR woj. zachodniopomorskie'!D42)</f>
        <v>434</v>
      </c>
      <c r="E42" s="221">
        <f>SUM('dolnośląskie:ODR woj. zachodniopomorskie'!E42)</f>
        <v>249</v>
      </c>
      <c r="F42" s="203">
        <f>SUM('dolnośląskie:ODR woj. zachodniopomorskie'!F42)</f>
        <v>10</v>
      </c>
      <c r="G42" s="203">
        <f>SUM('dolnośląskie:ODR woj. zachodniopomorskie'!G42)</f>
        <v>15</v>
      </c>
      <c r="H42" s="203">
        <f>SUM('dolnośląskie:ODR woj. zachodniopomorskie'!H42)</f>
        <v>0</v>
      </c>
      <c r="I42" s="203">
        <f>SUM('dolnośląskie:ODR woj. zachodniopomorskie'!I42)</f>
        <v>2</v>
      </c>
      <c r="J42" s="203">
        <f>SUM('dolnośląskie:ODR woj. zachodniopomorskie'!J42)</f>
        <v>132</v>
      </c>
      <c r="K42" s="222">
        <f>SUM('dolnośląskie:ODR woj. zachodniopomorskie'!K42)</f>
        <v>26</v>
      </c>
    </row>
    <row r="43" spans="1:13" ht="35.25" customHeight="1" thickBot="1" x14ac:dyDescent="0.3">
      <c r="A43" s="674"/>
      <c r="B43" s="675"/>
      <c r="C43" s="41" t="s">
        <v>13</v>
      </c>
      <c r="D43" s="70">
        <f>SUM(D36:D42)</f>
        <v>434</v>
      </c>
      <c r="E43" s="46">
        <f t="shared" ref="E43:J43" si="4">SUM(E36:E42)</f>
        <v>249</v>
      </c>
      <c r="F43" s="43">
        <f t="shared" si="4"/>
        <v>10</v>
      </c>
      <c r="G43" s="43">
        <f t="shared" si="4"/>
        <v>15</v>
      </c>
      <c r="H43" s="43">
        <f t="shared" si="4"/>
        <v>0</v>
      </c>
      <c r="I43" s="43">
        <f t="shared" si="4"/>
        <v>2</v>
      </c>
      <c r="J43" s="43">
        <f t="shared" si="4"/>
        <v>132</v>
      </c>
      <c r="K43" s="47">
        <f>SUM(K36:K42)</f>
        <v>26</v>
      </c>
    </row>
    <row r="44" spans="1:13" ht="18" customHeight="1" x14ac:dyDescent="0.25">
      <c r="A44" s="503"/>
      <c r="B44" s="503"/>
      <c r="C44" s="48"/>
      <c r="D44" s="547"/>
    </row>
    <row r="45" spans="1:13" ht="18" customHeight="1" x14ac:dyDescent="0.25">
      <c r="B45" s="9"/>
    </row>
    <row r="46" spans="1:13" ht="18" customHeight="1" x14ac:dyDescent="0.35">
      <c r="A46" s="71" t="s">
        <v>30</v>
      </c>
      <c r="B46" s="72"/>
      <c r="C46" s="71"/>
      <c r="D46" s="73"/>
      <c r="E46" s="73"/>
      <c r="F46" s="73"/>
      <c r="G46" s="73"/>
      <c r="H46" s="73"/>
      <c r="I46" s="73"/>
      <c r="J46" s="73"/>
      <c r="K46" s="73"/>
      <c r="L46" s="74"/>
      <c r="M46" s="74"/>
    </row>
    <row r="47" spans="1:13" ht="18" customHeight="1" thickBot="1" x14ac:dyDescent="0.3">
      <c r="A47" s="75"/>
      <c r="B47" s="76"/>
    </row>
    <row r="48" spans="1:13" ht="15.75" customHeight="1" x14ac:dyDescent="0.25">
      <c r="A48" s="676" t="s">
        <v>31</v>
      </c>
      <c r="B48" s="678" t="s">
        <v>32</v>
      </c>
      <c r="C48" s="680" t="s">
        <v>5</v>
      </c>
      <c r="D48" s="682" t="s">
        <v>33</v>
      </c>
      <c r="E48" s="77" t="s">
        <v>7</v>
      </c>
      <c r="F48" s="78"/>
      <c r="G48" s="78"/>
      <c r="H48" s="78"/>
      <c r="I48" s="78"/>
      <c r="J48" s="78"/>
      <c r="K48" s="79"/>
    </row>
    <row r="49" spans="1:14" s="10" customFormat="1" ht="88.5" customHeight="1" x14ac:dyDescent="0.25">
      <c r="A49" s="677"/>
      <c r="B49" s="679"/>
      <c r="C49" s="681"/>
      <c r="D49" s="683"/>
      <c r="E49" s="80" t="s">
        <v>14</v>
      </c>
      <c r="F49" s="81" t="s">
        <v>15</v>
      </c>
      <c r="G49" s="81" t="s">
        <v>16</v>
      </c>
      <c r="H49" s="82" t="s">
        <v>17</v>
      </c>
      <c r="I49" s="82" t="s">
        <v>28</v>
      </c>
      <c r="J49" s="83" t="s">
        <v>19</v>
      </c>
      <c r="K49" s="84" t="s">
        <v>20</v>
      </c>
    </row>
    <row r="50" spans="1:14" ht="18" customHeight="1" x14ac:dyDescent="0.25">
      <c r="A50" s="630" t="s">
        <v>21</v>
      </c>
      <c r="B50" s="646"/>
      <c r="C50" s="29">
        <v>2014</v>
      </c>
      <c r="D50" s="85"/>
      <c r="E50" s="34"/>
      <c r="F50" s="31"/>
      <c r="G50" s="31"/>
      <c r="H50" s="31"/>
      <c r="I50" s="31"/>
      <c r="J50" s="31"/>
      <c r="K50" s="35"/>
    </row>
    <row r="51" spans="1:14" ht="18" customHeight="1" x14ac:dyDescent="0.25">
      <c r="A51" s="630"/>
      <c r="B51" s="646"/>
      <c r="C51" s="29">
        <v>2015</v>
      </c>
      <c r="D51" s="85"/>
      <c r="E51" s="34"/>
      <c r="F51" s="31"/>
      <c r="G51" s="31"/>
      <c r="H51" s="31"/>
      <c r="I51" s="31"/>
      <c r="J51" s="31"/>
      <c r="K51" s="35"/>
    </row>
    <row r="52" spans="1:14" ht="18" customHeight="1" x14ac:dyDescent="0.25">
      <c r="A52" s="630"/>
      <c r="B52" s="646"/>
      <c r="C52" s="29">
        <v>2016</v>
      </c>
      <c r="D52" s="85"/>
      <c r="E52" s="34"/>
      <c r="F52" s="31"/>
      <c r="G52" s="31"/>
      <c r="H52" s="31"/>
      <c r="I52" s="31"/>
      <c r="J52" s="31"/>
      <c r="K52" s="35"/>
    </row>
    <row r="53" spans="1:14" ht="18" customHeight="1" x14ac:dyDescent="0.25">
      <c r="A53" s="630"/>
      <c r="B53" s="646"/>
      <c r="C53" s="29">
        <v>2017</v>
      </c>
      <c r="D53" s="86"/>
      <c r="E53" s="39"/>
      <c r="F53" s="37"/>
      <c r="G53" s="37"/>
      <c r="H53" s="37"/>
      <c r="I53" s="37"/>
      <c r="J53" s="37"/>
      <c r="K53" s="40"/>
    </row>
    <row r="54" spans="1:14" ht="18" customHeight="1" x14ac:dyDescent="0.25">
      <c r="A54" s="630"/>
      <c r="B54" s="646"/>
      <c r="C54" s="29">
        <v>2018</v>
      </c>
      <c r="D54" s="85"/>
      <c r="E54" s="34"/>
      <c r="F54" s="31"/>
      <c r="G54" s="31"/>
      <c r="H54" s="31"/>
      <c r="I54" s="31"/>
      <c r="J54" s="31"/>
      <c r="K54" s="35"/>
    </row>
    <row r="55" spans="1:14" ht="18" customHeight="1" x14ac:dyDescent="0.25">
      <c r="A55" s="630"/>
      <c r="B55" s="646"/>
      <c r="C55" s="544">
        <v>2019</v>
      </c>
      <c r="D55" s="311"/>
      <c r="E55" s="389"/>
      <c r="F55" s="389"/>
      <c r="G55" s="389"/>
      <c r="H55" s="389"/>
      <c r="I55" s="389"/>
      <c r="J55" s="389"/>
      <c r="K55" s="297"/>
    </row>
    <row r="56" spans="1:14" ht="18" customHeight="1" x14ac:dyDescent="0.25">
      <c r="A56" s="630"/>
      <c r="B56" s="646"/>
      <c r="C56" s="29">
        <v>2020</v>
      </c>
      <c r="D56" s="85">
        <f>SUM('dolnośląskie:ODR woj. zachodniopomorskie'!D56)</f>
        <v>382</v>
      </c>
      <c r="E56" s="203">
        <f>SUM('dolnośląskie:ODR woj. zachodniopomorskie'!E56)</f>
        <v>66</v>
      </c>
      <c r="F56" s="203">
        <f>SUM('dolnośląskie:ODR woj. zachodniopomorskie'!F56)</f>
        <v>2</v>
      </c>
      <c r="G56" s="203">
        <f>SUM('dolnośląskie:ODR woj. zachodniopomorskie'!G56)</f>
        <v>22</v>
      </c>
      <c r="H56" s="203">
        <f>SUM('dolnośląskie:ODR woj. zachodniopomorskie'!H56)</f>
        <v>0</v>
      </c>
      <c r="I56" s="203">
        <f>SUM('dolnośląskie:ODR woj. zachodniopomorskie'!I56)</f>
        <v>1</v>
      </c>
      <c r="J56" s="203">
        <f>SUM('dolnośląskie:ODR woj. zachodniopomorskie'!J56)</f>
        <v>287</v>
      </c>
      <c r="K56" s="222">
        <f>SUM('dolnośląskie:ODR woj. zachodniopomorskie'!K56)</f>
        <v>4</v>
      </c>
    </row>
    <row r="57" spans="1:14" ht="18" customHeight="1" thickBot="1" x14ac:dyDescent="0.3">
      <c r="A57" s="647"/>
      <c r="B57" s="648"/>
      <c r="C57" s="41" t="s">
        <v>13</v>
      </c>
      <c r="D57" s="87">
        <f t="shared" ref="D57:I57" si="5">SUM(D50:D56)</f>
        <v>382</v>
      </c>
      <c r="E57" s="46">
        <f t="shared" si="5"/>
        <v>66</v>
      </c>
      <c r="F57" s="43">
        <f t="shared" si="5"/>
        <v>2</v>
      </c>
      <c r="G57" s="43">
        <f t="shared" si="5"/>
        <v>22</v>
      </c>
      <c r="H57" s="43">
        <f t="shared" si="5"/>
        <v>0</v>
      </c>
      <c r="I57" s="43">
        <f t="shared" si="5"/>
        <v>1</v>
      </c>
      <c r="J57" s="43">
        <f>SUM(J50:J56)</f>
        <v>287</v>
      </c>
      <c r="K57" s="47">
        <f>SUM(K50:K56)</f>
        <v>4</v>
      </c>
    </row>
    <row r="58" spans="1:14" ht="18" customHeight="1" x14ac:dyDescent="0.25">
      <c r="B58" s="9"/>
    </row>
    <row r="59" spans="1:14" ht="18" customHeight="1" x14ac:dyDescent="0.35">
      <c r="A59" s="88" t="s">
        <v>34</v>
      </c>
      <c r="B59" s="89"/>
      <c r="C59" s="88"/>
      <c r="D59" s="90"/>
      <c r="E59" s="90"/>
      <c r="F59" s="90"/>
      <c r="G59" s="90"/>
      <c r="H59" s="90"/>
      <c r="I59" s="90"/>
      <c r="J59" s="90"/>
      <c r="K59" s="90"/>
      <c r="L59" s="90"/>
      <c r="M59" s="10"/>
    </row>
    <row r="60" spans="1:14" ht="18" customHeight="1" thickBot="1" x14ac:dyDescent="0.4">
      <c r="A60" s="91"/>
      <c r="B60" s="76"/>
      <c r="M60" s="10"/>
    </row>
    <row r="61" spans="1:14" s="10" customFormat="1" ht="18" customHeigh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ht="18" customHeight="1" x14ac:dyDescent="0.25">
      <c r="A63" s="630" t="s">
        <v>21</v>
      </c>
      <c r="B63" s="646"/>
      <c r="C63" s="29">
        <v>2014</v>
      </c>
      <c r="D63" s="30"/>
      <c r="E63" s="31"/>
      <c r="F63" s="34"/>
      <c r="G63" s="31"/>
      <c r="H63" s="31"/>
      <c r="I63" s="31"/>
      <c r="J63" s="31"/>
      <c r="K63" s="31"/>
      <c r="L63" s="35"/>
      <c r="M63" s="10"/>
    </row>
    <row r="64" spans="1:14" ht="18" customHeight="1" x14ac:dyDescent="0.25">
      <c r="A64" s="630"/>
      <c r="B64" s="646"/>
      <c r="C64" s="29">
        <v>2015</v>
      </c>
      <c r="D64" s="30"/>
      <c r="E64" s="31"/>
      <c r="F64" s="34"/>
      <c r="G64" s="31"/>
      <c r="H64" s="31"/>
      <c r="I64" s="31"/>
      <c r="J64" s="31"/>
      <c r="K64" s="31"/>
      <c r="L64" s="35"/>
      <c r="M64" s="10"/>
    </row>
    <row r="65" spans="1:13" ht="18" customHeight="1" x14ac:dyDescent="0.25">
      <c r="A65" s="630"/>
      <c r="B65" s="646"/>
      <c r="C65" s="29">
        <v>2016</v>
      </c>
      <c r="D65" s="30"/>
      <c r="E65" s="31"/>
      <c r="F65" s="34"/>
      <c r="G65" s="31"/>
      <c r="H65" s="31"/>
      <c r="I65" s="31"/>
      <c r="J65" s="31"/>
      <c r="K65" s="31"/>
      <c r="L65" s="35"/>
      <c r="M65" s="10"/>
    </row>
    <row r="66" spans="1:13" ht="18" customHeight="1" x14ac:dyDescent="0.25">
      <c r="A66" s="630"/>
      <c r="B66" s="646"/>
      <c r="C66" s="29">
        <v>2017</v>
      </c>
      <c r="D66" s="36"/>
      <c r="E66" s="37"/>
      <c r="F66" s="39"/>
      <c r="G66" s="37"/>
      <c r="H66" s="37"/>
      <c r="I66" s="37"/>
      <c r="J66" s="37"/>
      <c r="K66" s="37"/>
      <c r="L66" s="40"/>
      <c r="M66" s="10"/>
    </row>
    <row r="67" spans="1:13" ht="18" customHeight="1" x14ac:dyDescent="0.25">
      <c r="A67" s="630"/>
      <c r="B67" s="646"/>
      <c r="C67" s="29">
        <v>2018</v>
      </c>
      <c r="D67" s="30"/>
      <c r="E67" s="31"/>
      <c r="F67" s="34"/>
      <c r="G67" s="31"/>
      <c r="H67" s="31"/>
      <c r="I67" s="31"/>
      <c r="J67" s="31"/>
      <c r="K67" s="31"/>
      <c r="L67" s="35"/>
      <c r="M67" s="10"/>
    </row>
    <row r="68" spans="1:13" ht="18" customHeight="1" x14ac:dyDescent="0.25">
      <c r="A68" s="630"/>
      <c r="B68" s="646"/>
      <c r="C68" s="29">
        <v>2019</v>
      </c>
      <c r="D68" s="389"/>
      <c r="E68" s="295"/>
      <c r="F68" s="296"/>
      <c r="G68" s="389"/>
      <c r="H68" s="389"/>
      <c r="I68" s="389"/>
      <c r="J68" s="389"/>
      <c r="K68" s="389"/>
      <c r="L68" s="297"/>
      <c r="M68" s="10"/>
    </row>
    <row r="69" spans="1:13" ht="18" customHeight="1" x14ac:dyDescent="0.25">
      <c r="A69" s="630"/>
      <c r="B69" s="646"/>
      <c r="C69" s="29">
        <v>2020</v>
      </c>
      <c r="D69" s="203">
        <f>SUM('dolnośląskie:ODR woj. zachodniopomorskie'!D69)</f>
        <v>20</v>
      </c>
      <c r="E69" s="214">
        <f>SUM('dolnośląskie:ODR woj. zachodniopomorskie'!E69)</f>
        <v>141</v>
      </c>
      <c r="F69" s="221">
        <f>SUM('dolnośląskie:ODR woj. zachodniopomorskie'!F69)</f>
        <v>4</v>
      </c>
      <c r="G69" s="203">
        <f>SUM('dolnośląskie:ODR woj. zachodniopomorskie'!G69)</f>
        <v>0</v>
      </c>
      <c r="H69" s="203">
        <f>SUM('dolnośląskie:ODR woj. zachodniopomorskie'!H69)</f>
        <v>1</v>
      </c>
      <c r="I69" s="203">
        <f>SUM('dolnośląskie:ODR woj. zachodniopomorskie'!I69)</f>
        <v>0</v>
      </c>
      <c r="J69" s="203">
        <f>SUM('dolnośląskie:ODR woj. zachodniopomorskie'!J69)</f>
        <v>0</v>
      </c>
      <c r="K69" s="203">
        <f>SUM('dolnośląskie:ODR woj. zachodniopomorskie'!K69)</f>
        <v>7</v>
      </c>
      <c r="L69" s="222">
        <f>SUM('dolnośląskie:ODR woj. zachodniopomorskie'!L69)</f>
        <v>23</v>
      </c>
      <c r="M69" s="10"/>
    </row>
    <row r="70" spans="1:13" ht="18" customHeight="1" thickBot="1" x14ac:dyDescent="0.3">
      <c r="A70" s="647"/>
      <c r="B70" s="648"/>
      <c r="C70" s="41" t="s">
        <v>13</v>
      </c>
      <c r="D70" s="42">
        <f t="shared" ref="D70:K70" si="6">SUM(D63:D69)</f>
        <v>20</v>
      </c>
      <c r="E70" s="43">
        <f t="shared" si="6"/>
        <v>141</v>
      </c>
      <c r="F70" s="46">
        <f t="shared" si="6"/>
        <v>4</v>
      </c>
      <c r="G70" s="43">
        <f t="shared" si="6"/>
        <v>0</v>
      </c>
      <c r="H70" s="43">
        <f t="shared" si="6"/>
        <v>1</v>
      </c>
      <c r="I70" s="43">
        <f t="shared" si="6"/>
        <v>0</v>
      </c>
      <c r="J70" s="43">
        <f t="shared" si="6"/>
        <v>0</v>
      </c>
      <c r="K70" s="43">
        <f t="shared" si="6"/>
        <v>7</v>
      </c>
      <c r="L70" s="47">
        <f>SUM(L63:L69)</f>
        <v>23</v>
      </c>
      <c r="M70" s="10"/>
    </row>
    <row r="71" spans="1:13" ht="18" customHeight="1" thickBot="1" x14ac:dyDescent="0.3">
      <c r="A71" s="105"/>
      <c r="B71" s="106"/>
      <c r="D71" s="48"/>
    </row>
    <row r="72" spans="1:13" s="10" customFormat="1" ht="18" customHeight="1" x14ac:dyDescent="0.25">
      <c r="A72" s="665" t="s">
        <v>40</v>
      </c>
      <c r="B72" s="657" t="s">
        <v>41</v>
      </c>
      <c r="C72" s="666" t="s">
        <v>5</v>
      </c>
      <c r="D72" s="663" t="s">
        <v>42</v>
      </c>
      <c r="E72" s="94" t="s">
        <v>43</v>
      </c>
      <c r="F72" s="95"/>
      <c r="G72" s="95"/>
      <c r="H72" s="95"/>
      <c r="I72" s="95"/>
      <c r="J72" s="95"/>
      <c r="K72" s="96"/>
      <c r="L72"/>
      <c r="M72" s="97"/>
    </row>
    <row r="73" spans="1:13" s="10" customFormat="1" ht="90.75" customHeight="1" x14ac:dyDescent="0.25">
      <c r="A73" s="656"/>
      <c r="B73" s="658"/>
      <c r="C73" s="667"/>
      <c r="D73" s="664"/>
      <c r="E73" s="100" t="s">
        <v>14</v>
      </c>
      <c r="F73" s="227" t="s">
        <v>15</v>
      </c>
      <c r="G73" s="101" t="s">
        <v>16</v>
      </c>
      <c r="H73" s="102" t="s">
        <v>17</v>
      </c>
      <c r="I73" s="102" t="s">
        <v>28</v>
      </c>
      <c r="J73" s="103" t="s">
        <v>19</v>
      </c>
      <c r="K73" s="104" t="s">
        <v>20</v>
      </c>
      <c r="L73"/>
    </row>
    <row r="74" spans="1:13" ht="18" customHeight="1" x14ac:dyDescent="0.25">
      <c r="A74" s="630" t="s">
        <v>21</v>
      </c>
      <c r="B74" s="646"/>
      <c r="C74" s="29">
        <v>2014</v>
      </c>
      <c r="D74" s="31"/>
      <c r="E74" s="34"/>
      <c r="F74" s="31"/>
      <c r="G74" s="31"/>
      <c r="H74" s="31"/>
      <c r="I74" s="31"/>
      <c r="J74" s="31"/>
      <c r="K74" s="35"/>
    </row>
    <row r="75" spans="1:13" ht="18" customHeight="1" x14ac:dyDescent="0.25">
      <c r="A75" s="630"/>
      <c r="B75" s="646"/>
      <c r="C75" s="29">
        <v>2015</v>
      </c>
      <c r="D75" s="31"/>
      <c r="E75" s="34"/>
      <c r="F75" s="31"/>
      <c r="G75" s="31"/>
      <c r="H75" s="31"/>
      <c r="I75" s="31"/>
      <c r="J75" s="31"/>
      <c r="K75" s="35"/>
    </row>
    <row r="76" spans="1:13" ht="18" customHeight="1" x14ac:dyDescent="0.25">
      <c r="A76" s="630"/>
      <c r="B76" s="646"/>
      <c r="C76" s="29">
        <v>2016</v>
      </c>
      <c r="D76" s="31"/>
      <c r="E76" s="34"/>
      <c r="F76" s="31"/>
      <c r="G76" s="31"/>
      <c r="H76" s="31"/>
      <c r="I76" s="31"/>
      <c r="J76" s="31"/>
      <c r="K76" s="35"/>
    </row>
    <row r="77" spans="1:13" ht="18" customHeight="1" x14ac:dyDescent="0.25">
      <c r="A77" s="630"/>
      <c r="B77" s="646"/>
      <c r="C77" s="29">
        <v>2017</v>
      </c>
      <c r="D77" s="37"/>
      <c r="E77" s="39"/>
      <c r="F77" s="37"/>
      <c r="G77" s="37"/>
      <c r="H77" s="37"/>
      <c r="I77" s="37"/>
      <c r="J77" s="37"/>
      <c r="K77" s="40"/>
    </row>
    <row r="78" spans="1:13" ht="18" customHeight="1" x14ac:dyDescent="0.25">
      <c r="A78" s="630"/>
      <c r="B78" s="646"/>
      <c r="C78" s="29">
        <v>2018</v>
      </c>
      <c r="D78" s="31"/>
      <c r="E78" s="34"/>
      <c r="F78" s="31"/>
      <c r="G78" s="31"/>
      <c r="H78" s="31"/>
      <c r="I78" s="31"/>
      <c r="J78" s="31"/>
      <c r="K78" s="35"/>
    </row>
    <row r="79" spans="1:13" ht="18" customHeight="1" x14ac:dyDescent="0.25">
      <c r="A79" s="630"/>
      <c r="B79" s="646"/>
      <c r="C79" s="29">
        <v>2019</v>
      </c>
      <c r="D79" s="389"/>
      <c r="E79" s="296"/>
      <c r="F79" s="389"/>
      <c r="G79" s="389"/>
      <c r="H79" s="389"/>
      <c r="I79" s="389"/>
      <c r="J79" s="389"/>
      <c r="K79" s="297"/>
    </row>
    <row r="80" spans="1:13" ht="18" customHeight="1" x14ac:dyDescent="0.25">
      <c r="A80" s="630"/>
      <c r="B80" s="646"/>
      <c r="C80" s="29">
        <v>2020</v>
      </c>
      <c r="D80" s="31">
        <f>SUM('dolnośląskie:ODR woj. zachodniopomorskie'!D80)</f>
        <v>254</v>
      </c>
      <c r="E80" s="221">
        <f>SUM('dolnośląskie:ODR woj. zachodniopomorskie'!E80)</f>
        <v>228</v>
      </c>
      <c r="F80" s="203">
        <f>SUM('dolnośląskie:ODR woj. zachodniopomorskie'!F80)</f>
        <v>2</v>
      </c>
      <c r="G80" s="203">
        <f>SUM('dolnośląskie:ODR woj. zachodniopomorskie'!G80)</f>
        <v>1</v>
      </c>
      <c r="H80" s="203">
        <f>SUM('dolnośląskie:ODR woj. zachodniopomorskie'!H80)</f>
        <v>2</v>
      </c>
      <c r="I80" s="203">
        <f>SUM('dolnośląskie:ODR woj. zachodniopomorskie'!I80)</f>
        <v>3</v>
      </c>
      <c r="J80" s="203">
        <f>SUM('dolnośląskie:ODR woj. zachodniopomorskie'!J80)</f>
        <v>1</v>
      </c>
      <c r="K80" s="222">
        <f>SUM('dolnośląskie:ODR woj. zachodniopomorskie'!K80)</f>
        <v>15</v>
      </c>
    </row>
    <row r="81" spans="1:14" ht="18" customHeight="1" thickBot="1" x14ac:dyDescent="0.3">
      <c r="A81" s="647"/>
      <c r="B81" s="648"/>
      <c r="C81" s="41" t="s">
        <v>13</v>
      </c>
      <c r="D81" s="43">
        <f t="shared" ref="D81:J81" si="7">SUM(D74:D80)</f>
        <v>254</v>
      </c>
      <c r="E81" s="46">
        <f t="shared" si="7"/>
        <v>228</v>
      </c>
      <c r="F81" s="43">
        <f t="shared" si="7"/>
        <v>2</v>
      </c>
      <c r="G81" s="43">
        <f t="shared" si="7"/>
        <v>1</v>
      </c>
      <c r="H81" s="43">
        <f t="shared" si="7"/>
        <v>2</v>
      </c>
      <c r="I81" s="43">
        <f t="shared" si="7"/>
        <v>3</v>
      </c>
      <c r="J81" s="43">
        <f t="shared" si="7"/>
        <v>1</v>
      </c>
      <c r="K81" s="47">
        <f>SUM(K74:K80)</f>
        <v>15</v>
      </c>
    </row>
    <row r="82" spans="1:14" ht="18" customHeight="1" thickBot="1" x14ac:dyDescent="0.4">
      <c r="A82" s="91"/>
      <c r="B82" s="76"/>
    </row>
    <row r="83" spans="1:14" ht="39" customHeight="1" x14ac:dyDescent="0.25">
      <c r="A83" s="665" t="s">
        <v>44</v>
      </c>
      <c r="B83" s="657" t="s">
        <v>41</v>
      </c>
      <c r="C83" s="666" t="s">
        <v>5</v>
      </c>
      <c r="D83" s="668" t="s">
        <v>45</v>
      </c>
      <c r="E83" s="94" t="s">
        <v>46</v>
      </c>
      <c r="F83" s="95"/>
      <c r="G83" s="95"/>
      <c r="H83" s="95"/>
      <c r="I83" s="95"/>
      <c r="J83" s="95"/>
      <c r="K83" s="96"/>
      <c r="L83" s="10"/>
    </row>
    <row r="84" spans="1:14" s="10" customFormat="1" ht="89.2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8" customHeight="1" x14ac:dyDescent="0.25">
      <c r="A86" s="630"/>
      <c r="B86" s="646"/>
      <c r="C86" s="29">
        <v>2015</v>
      </c>
      <c r="D86" s="31"/>
      <c r="E86" s="34"/>
      <c r="F86" s="31"/>
      <c r="G86" s="31"/>
      <c r="H86" s="31"/>
      <c r="I86" s="31"/>
      <c r="J86" s="31"/>
      <c r="K86" s="35"/>
    </row>
    <row r="87" spans="1:14" ht="18" customHeight="1" x14ac:dyDescent="0.25">
      <c r="A87" s="630"/>
      <c r="B87" s="646"/>
      <c r="C87" s="29">
        <v>2016</v>
      </c>
      <c r="D87" s="31"/>
      <c r="E87" s="34"/>
      <c r="F87" s="31"/>
      <c r="G87" s="31"/>
      <c r="H87" s="31"/>
      <c r="I87" s="31"/>
      <c r="J87" s="31"/>
      <c r="K87" s="35"/>
    </row>
    <row r="88" spans="1:14" ht="18" customHeight="1" x14ac:dyDescent="0.25">
      <c r="A88" s="630"/>
      <c r="B88" s="646"/>
      <c r="C88" s="29">
        <v>2017</v>
      </c>
      <c r="D88" s="37"/>
      <c r="E88" s="39"/>
      <c r="F88" s="37"/>
      <c r="G88" s="37"/>
      <c r="H88" s="37"/>
      <c r="I88" s="37"/>
      <c r="J88" s="37"/>
      <c r="K88" s="40"/>
    </row>
    <row r="89" spans="1:14" ht="18" customHeight="1" x14ac:dyDescent="0.25">
      <c r="A89" s="630"/>
      <c r="B89" s="646"/>
      <c r="C89" s="29">
        <v>2018</v>
      </c>
      <c r="D89" s="31"/>
      <c r="E89" s="34"/>
      <c r="F89" s="31"/>
      <c r="G89" s="31"/>
      <c r="H89" s="31"/>
      <c r="I89" s="31"/>
      <c r="J89" s="31"/>
      <c r="K89" s="35"/>
      <c r="L89" s="10"/>
    </row>
    <row r="90" spans="1:14" ht="18" customHeight="1" x14ac:dyDescent="0.25">
      <c r="A90" s="630"/>
      <c r="B90" s="646"/>
      <c r="C90" s="29">
        <v>2019</v>
      </c>
      <c r="D90" s="389"/>
      <c r="E90" s="296"/>
      <c r="F90" s="389"/>
      <c r="G90" s="389"/>
      <c r="H90" s="389"/>
      <c r="I90" s="389"/>
      <c r="J90" s="389"/>
      <c r="K90" s="297"/>
    </row>
    <row r="91" spans="1:14" ht="18" customHeight="1" x14ac:dyDescent="0.25">
      <c r="A91" s="630"/>
      <c r="B91" s="646"/>
      <c r="C91" s="29">
        <v>2020</v>
      </c>
      <c r="D91" s="203">
        <f>SUM('dolnośląskie:ODR woj. zachodniopomorskie'!D91)</f>
        <v>14</v>
      </c>
      <c r="E91" s="221">
        <f>SUM('dolnośląskie:ODR woj. zachodniopomorskie'!E91)</f>
        <v>13</v>
      </c>
      <c r="F91" s="203">
        <f>SUM('dolnośląskie:ODR woj. zachodniopomorskie'!F91)</f>
        <v>0</v>
      </c>
      <c r="G91" s="203">
        <f>SUM('dolnośląskie:ODR woj. zachodniopomorskie'!G91)</f>
        <v>0</v>
      </c>
      <c r="H91" s="203">
        <f>SUM('dolnośląskie:ODR woj. zachodniopomorskie'!H91)</f>
        <v>0</v>
      </c>
      <c r="I91" s="203">
        <f>SUM('dolnośląskie:ODR woj. zachodniopomorskie'!I91)</f>
        <v>0</v>
      </c>
      <c r="J91" s="203">
        <f>SUM('dolnośląskie:ODR woj. zachodniopomorskie'!J91)</f>
        <v>1</v>
      </c>
      <c r="K91" s="222">
        <f>SUM('dolnośląskie:ODR woj. zachodniopomorskie'!K91)</f>
        <v>0</v>
      </c>
    </row>
    <row r="92" spans="1:14" ht="18" customHeight="1" thickBot="1" x14ac:dyDescent="0.3">
      <c r="A92" s="647"/>
      <c r="B92" s="648"/>
      <c r="C92" s="41" t="s">
        <v>13</v>
      </c>
      <c r="D92" s="43">
        <f t="shared" ref="D92:J92" si="8">SUM(D85:D91)</f>
        <v>14</v>
      </c>
      <c r="E92" s="46">
        <f t="shared" si="8"/>
        <v>13</v>
      </c>
      <c r="F92" s="43">
        <f t="shared" si="8"/>
        <v>0</v>
      </c>
      <c r="G92" s="43">
        <f t="shared" si="8"/>
        <v>0</v>
      </c>
      <c r="H92" s="43">
        <f t="shared" si="8"/>
        <v>0</v>
      </c>
      <c r="I92" s="43">
        <f t="shared" si="8"/>
        <v>0</v>
      </c>
      <c r="J92" s="43">
        <f t="shared" si="8"/>
        <v>1</v>
      </c>
      <c r="K92" s="47">
        <f>SUM(K85:K91)</f>
        <v>0</v>
      </c>
    </row>
    <row r="93" spans="1:14" ht="18" customHeight="1" thickBot="1" x14ac:dyDescent="0.4">
      <c r="A93" s="91"/>
      <c r="B93" s="76"/>
    </row>
    <row r="94" spans="1:14" ht="18" customHeight="1" x14ac:dyDescent="0.25">
      <c r="A94" s="655" t="s">
        <v>47</v>
      </c>
      <c r="B94" s="657" t="s">
        <v>48</v>
      </c>
      <c r="C94" s="537" t="s">
        <v>5</v>
      </c>
      <c r="D94" s="108" t="s">
        <v>49</v>
      </c>
      <c r="E94" s="109"/>
      <c r="F94" s="109"/>
      <c r="G94" s="110"/>
      <c r="H94" s="10"/>
      <c r="I94" s="10"/>
      <c r="J94" s="10"/>
      <c r="K94" s="10"/>
    </row>
    <row r="95" spans="1:14" ht="81" customHeight="1" x14ac:dyDescent="0.25">
      <c r="A95" s="656"/>
      <c r="B95" s="658"/>
      <c r="C95" s="538"/>
      <c r="D95" s="98" t="s">
        <v>50</v>
      </c>
      <c r="E95" s="99" t="s">
        <v>51</v>
      </c>
      <c r="F95" s="99" t="s">
        <v>52</v>
      </c>
      <c r="G95" s="112" t="s">
        <v>13</v>
      </c>
      <c r="H95" s="10"/>
      <c r="I95" s="10"/>
      <c r="J95" s="10"/>
      <c r="K95" s="10"/>
      <c r="L95" s="10"/>
      <c r="M95" s="10"/>
      <c r="N95" s="10"/>
    </row>
    <row r="96" spans="1:14" s="10" customFormat="1" ht="18" customHeight="1" x14ac:dyDescent="0.25">
      <c r="A96" s="630" t="s">
        <v>21</v>
      </c>
      <c r="B96" s="646"/>
      <c r="C96" s="29">
        <v>2015</v>
      </c>
      <c r="D96" s="30"/>
      <c r="E96" s="31"/>
      <c r="F96" s="31"/>
      <c r="G96" s="33">
        <f t="shared" ref="G96:G101" si="9">SUM(D96:F96)</f>
        <v>0</v>
      </c>
      <c r="H96"/>
      <c r="I96"/>
      <c r="J96"/>
      <c r="K96"/>
    </row>
    <row r="97" spans="1:14" s="10" customFormat="1" ht="18" customHeight="1" x14ac:dyDescent="0.25">
      <c r="A97" s="630"/>
      <c r="B97" s="646"/>
      <c r="C97" s="29">
        <v>2016</v>
      </c>
      <c r="D97" s="30"/>
      <c r="E97" s="31"/>
      <c r="F97" s="31"/>
      <c r="G97" s="33">
        <f t="shared" si="9"/>
        <v>0</v>
      </c>
      <c r="H97"/>
      <c r="I97"/>
      <c r="J97"/>
      <c r="K97"/>
      <c r="L97"/>
      <c r="M97"/>
      <c r="N97"/>
    </row>
    <row r="98" spans="1:14" ht="18" customHeight="1" x14ac:dyDescent="0.25">
      <c r="A98" s="630"/>
      <c r="B98" s="646"/>
      <c r="C98" s="29">
        <v>2017</v>
      </c>
      <c r="D98" s="36"/>
      <c r="E98" s="37"/>
      <c r="F98" s="37"/>
      <c r="G98" s="33">
        <f t="shared" si="9"/>
        <v>0</v>
      </c>
    </row>
    <row r="99" spans="1:14" ht="18" customHeight="1" x14ac:dyDescent="0.25">
      <c r="A99" s="630"/>
      <c r="B99" s="646"/>
      <c r="C99" s="29">
        <v>2018</v>
      </c>
      <c r="D99" s="30"/>
      <c r="E99" s="31"/>
      <c r="F99" s="31"/>
      <c r="G99" s="33">
        <f t="shared" si="9"/>
        <v>0</v>
      </c>
    </row>
    <row r="100" spans="1:14" ht="18" customHeight="1" x14ac:dyDescent="0.25">
      <c r="A100" s="630"/>
      <c r="B100" s="646"/>
      <c r="C100" s="29">
        <v>2019</v>
      </c>
      <c r="D100" s="389"/>
      <c r="E100" s="389"/>
      <c r="F100" s="389"/>
      <c r="G100" s="33">
        <f t="shared" si="9"/>
        <v>0</v>
      </c>
    </row>
    <row r="101" spans="1:14" ht="18" customHeight="1" x14ac:dyDescent="0.25">
      <c r="A101" s="630"/>
      <c r="B101" s="646"/>
      <c r="C101" s="29">
        <v>2020</v>
      </c>
      <c r="D101" s="203">
        <f>SUM('dolnośląskie:ODR woj. zachodniopomorskie'!D101)</f>
        <v>1340</v>
      </c>
      <c r="E101" s="203">
        <f>SUM('dolnośląskie:ODR woj. zachodniopomorskie'!E101)</f>
        <v>1452</v>
      </c>
      <c r="F101" s="203">
        <f>SUM('dolnośląskie:ODR woj. zachodniopomorskie'!F101)</f>
        <v>1520</v>
      </c>
      <c r="G101" s="33">
        <f t="shared" si="9"/>
        <v>4312</v>
      </c>
    </row>
    <row r="102" spans="1:14" ht="18" customHeight="1" thickBot="1" x14ac:dyDescent="0.3">
      <c r="A102" s="647"/>
      <c r="B102" s="648"/>
      <c r="C102" s="41" t="s">
        <v>13</v>
      </c>
      <c r="D102" s="42">
        <f>SUM(D96:D101)</f>
        <v>1340</v>
      </c>
      <c r="E102" s="43">
        <f>SUM(E96:E101)</f>
        <v>1452</v>
      </c>
      <c r="F102" s="43">
        <f>SUM(F96:F101)</f>
        <v>1520</v>
      </c>
      <c r="G102" s="113">
        <f>SUM(G95:G101)</f>
        <v>4312</v>
      </c>
    </row>
    <row r="103" spans="1:14" ht="18" customHeight="1" x14ac:dyDescent="0.25">
      <c r="A103" s="106"/>
      <c r="B103" s="540"/>
      <c r="C103" s="48"/>
      <c r="D103" s="48"/>
      <c r="J103" s="75"/>
    </row>
    <row r="104" spans="1:14" ht="18" customHeight="1" x14ac:dyDescent="0.35">
      <c r="A104" s="115" t="s">
        <v>53</v>
      </c>
      <c r="B104" s="116"/>
      <c r="C104" s="115"/>
      <c r="D104" s="117"/>
      <c r="E104" s="117"/>
      <c r="F104" s="117"/>
      <c r="G104" s="117"/>
      <c r="H104" s="117"/>
      <c r="I104" s="117"/>
      <c r="J104" s="117"/>
      <c r="K104" s="117"/>
      <c r="L104" s="117"/>
    </row>
    <row r="105" spans="1:14" ht="18" customHeight="1" thickBot="1" x14ac:dyDescent="0.3">
      <c r="B105" s="9"/>
    </row>
    <row r="106" spans="1:14" s="10" customFormat="1" ht="18" customHeight="1" x14ac:dyDescent="0.25">
      <c r="A106" s="659" t="s">
        <v>54</v>
      </c>
      <c r="B106" s="661" t="s">
        <v>55</v>
      </c>
      <c r="C106" s="644" t="s">
        <v>5</v>
      </c>
      <c r="D106" s="118" t="s">
        <v>56</v>
      </c>
      <c r="E106" s="118"/>
      <c r="F106" s="119"/>
      <c r="G106" s="119"/>
      <c r="H106" s="120" t="s">
        <v>57</v>
      </c>
      <c r="I106" s="118"/>
      <c r="J106" s="121"/>
    </row>
    <row r="107" spans="1:14" s="10" customFormat="1" ht="90" customHeight="1" x14ac:dyDescent="0.25">
      <c r="A107" s="660"/>
      <c r="B107" s="662"/>
      <c r="C107" s="645"/>
      <c r="D107" s="122" t="s">
        <v>58</v>
      </c>
      <c r="E107" s="123" t="s">
        <v>59</v>
      </c>
      <c r="F107" s="124" t="s">
        <v>60</v>
      </c>
      <c r="G107" s="125" t="s">
        <v>61</v>
      </c>
      <c r="H107" s="122" t="s">
        <v>62</v>
      </c>
      <c r="I107" s="123" t="s">
        <v>63</v>
      </c>
      <c r="J107" s="126" t="s">
        <v>64</v>
      </c>
    </row>
    <row r="108" spans="1:14" ht="18" customHeight="1" x14ac:dyDescent="0.25">
      <c r="A108" s="630" t="s">
        <v>21</v>
      </c>
      <c r="B108" s="646"/>
      <c r="C108" s="127">
        <v>2014</v>
      </c>
      <c r="D108" s="30"/>
      <c r="E108" s="31"/>
      <c r="F108" s="128"/>
      <c r="G108" s="129">
        <f>SUM(D108:F108)</f>
        <v>0</v>
      </c>
      <c r="H108" s="30"/>
      <c r="I108" s="31"/>
      <c r="J108" s="35"/>
    </row>
    <row r="109" spans="1:14" ht="18" customHeight="1" x14ac:dyDescent="0.25">
      <c r="A109" s="630"/>
      <c r="B109" s="646"/>
      <c r="C109" s="127">
        <v>2015</v>
      </c>
      <c r="D109" s="30"/>
      <c r="E109" s="31"/>
      <c r="F109" s="128"/>
      <c r="G109" s="129">
        <f t="shared" ref="G109:G114" si="10">SUM(D109:F109)</f>
        <v>0</v>
      </c>
      <c r="H109" s="30"/>
      <c r="I109" s="31"/>
      <c r="J109" s="35"/>
    </row>
    <row r="110" spans="1:14" ht="18" customHeight="1" x14ac:dyDescent="0.25">
      <c r="A110" s="630"/>
      <c r="B110" s="646"/>
      <c r="C110" s="127">
        <v>2016</v>
      </c>
      <c r="D110" s="30"/>
      <c r="E110" s="31"/>
      <c r="F110" s="128"/>
      <c r="G110" s="129">
        <f t="shared" si="10"/>
        <v>0</v>
      </c>
      <c r="H110" s="30"/>
      <c r="I110" s="31"/>
      <c r="J110" s="35"/>
    </row>
    <row r="111" spans="1:14" ht="18" customHeight="1" x14ac:dyDescent="0.25">
      <c r="A111" s="630"/>
      <c r="B111" s="646"/>
      <c r="C111" s="127">
        <v>2017</v>
      </c>
      <c r="D111" s="36"/>
      <c r="E111" s="37"/>
      <c r="F111" s="130"/>
      <c r="G111" s="129">
        <f t="shared" si="10"/>
        <v>0</v>
      </c>
      <c r="H111" s="131"/>
      <c r="I111" s="132"/>
      <c r="J111" s="133"/>
    </row>
    <row r="112" spans="1:14" ht="18" customHeight="1" x14ac:dyDescent="0.25">
      <c r="A112" s="630"/>
      <c r="B112" s="646"/>
      <c r="C112" s="127">
        <v>2018</v>
      </c>
      <c r="D112" s="30"/>
      <c r="E112" s="31"/>
      <c r="F112" s="128"/>
      <c r="G112" s="129">
        <f t="shared" si="10"/>
        <v>0</v>
      </c>
      <c r="H112" s="30"/>
      <c r="I112" s="31"/>
      <c r="J112" s="35"/>
    </row>
    <row r="113" spans="1:19" ht="18" customHeight="1" x14ac:dyDescent="0.25">
      <c r="A113" s="630"/>
      <c r="B113" s="646"/>
      <c r="C113" s="127">
        <v>2019</v>
      </c>
      <c r="D113" s="389"/>
      <c r="E113" s="389"/>
      <c r="F113" s="130"/>
      <c r="G113" s="129">
        <f t="shared" si="10"/>
        <v>0</v>
      </c>
      <c r="H113" s="389"/>
      <c r="I113" s="389"/>
      <c r="J113" s="297"/>
    </row>
    <row r="114" spans="1:19" ht="18" customHeight="1" x14ac:dyDescent="0.25">
      <c r="A114" s="630"/>
      <c r="B114" s="646"/>
      <c r="C114" s="127">
        <v>2020</v>
      </c>
      <c r="D114" s="203">
        <f>SUM('dolnośląskie:ODR woj. zachodniopomorskie'!D114)</f>
        <v>0</v>
      </c>
      <c r="E114" s="203">
        <f>SUM('dolnośląskie:ODR woj. zachodniopomorskie'!E114)</f>
        <v>6</v>
      </c>
      <c r="F114" s="552">
        <f>SUM('dolnośląskie:ODR woj. zachodniopomorskie'!F114)</f>
        <v>6</v>
      </c>
      <c r="G114" s="553">
        <f t="shared" si="10"/>
        <v>12</v>
      </c>
      <c r="H114" s="203">
        <f>SUM('dolnośląskie:ODR woj. zachodniopomorskie'!H114)</f>
        <v>1</v>
      </c>
      <c r="I114" s="203">
        <f>SUM('dolnośląskie:ODR woj. zachodniopomorskie'!I114)</f>
        <v>0</v>
      </c>
      <c r="J114" s="222">
        <f>SUM('dolnośląskie:ODR woj. zachodniopomorskie'!J114)</f>
        <v>1</v>
      </c>
    </row>
    <row r="115" spans="1:19" ht="18" customHeight="1" thickBot="1" x14ac:dyDescent="0.3">
      <c r="A115" s="647"/>
      <c r="B115" s="648"/>
      <c r="C115" s="134" t="s">
        <v>13</v>
      </c>
      <c r="D115" s="42">
        <f t="shared" ref="D115:J115" si="11">SUM(D108:D114)</f>
        <v>0</v>
      </c>
      <c r="E115" s="43">
        <f t="shared" si="11"/>
        <v>6</v>
      </c>
      <c r="F115" s="135">
        <f t="shared" si="11"/>
        <v>6</v>
      </c>
      <c r="G115" s="135">
        <f t="shared" si="11"/>
        <v>12</v>
      </c>
      <c r="H115" s="42">
        <f t="shared" si="11"/>
        <v>1</v>
      </c>
      <c r="I115" s="43">
        <f t="shared" si="11"/>
        <v>0</v>
      </c>
      <c r="J115" s="136">
        <f t="shared" si="11"/>
        <v>1</v>
      </c>
    </row>
    <row r="116" spans="1:19" ht="18" customHeight="1" thickBot="1" x14ac:dyDescent="0.3">
      <c r="A116" s="137"/>
      <c r="B116" s="540"/>
      <c r="C116" s="138"/>
      <c r="D116" s="139"/>
      <c r="H116" s="140"/>
      <c r="K116" s="75"/>
    </row>
    <row r="117" spans="1:19" s="10" customFormat="1" ht="71.25" customHeight="1" x14ac:dyDescent="0.3">
      <c r="A117" s="141" t="s">
        <v>65</v>
      </c>
      <c r="B117" s="536" t="s">
        <v>36</v>
      </c>
      <c r="C117" s="143" t="s">
        <v>5</v>
      </c>
      <c r="D117" s="144" t="s">
        <v>66</v>
      </c>
      <c r="E117" s="145" t="s">
        <v>67</v>
      </c>
      <c r="F117" s="145" t="s">
        <v>68</v>
      </c>
      <c r="G117" s="145" t="s">
        <v>69</v>
      </c>
      <c r="H117" s="145" t="s">
        <v>70</v>
      </c>
      <c r="I117" s="146" t="s">
        <v>71</v>
      </c>
      <c r="J117" s="147" t="s">
        <v>72</v>
      </c>
      <c r="K117" s="147" t="s">
        <v>73</v>
      </c>
    </row>
    <row r="118" spans="1:19" ht="18" customHeight="1" x14ac:dyDescent="0.25">
      <c r="A118" s="630" t="s">
        <v>21</v>
      </c>
      <c r="B118" s="646"/>
      <c r="C118" s="29">
        <v>2014</v>
      </c>
      <c r="D118" s="34"/>
      <c r="E118" s="31"/>
      <c r="F118" s="31"/>
      <c r="G118" s="31"/>
      <c r="H118" s="31"/>
      <c r="I118" s="35"/>
      <c r="J118" s="148">
        <f t="shared" ref="J118:K124" si="12">D118+F118+H118</f>
        <v>0</v>
      </c>
      <c r="K118" s="148">
        <f t="shared" si="12"/>
        <v>0</v>
      </c>
    </row>
    <row r="119" spans="1:19" ht="18" customHeight="1" x14ac:dyDescent="0.25">
      <c r="A119" s="630"/>
      <c r="B119" s="646"/>
      <c r="C119" s="29">
        <v>2015</v>
      </c>
      <c r="D119" s="34"/>
      <c r="E119" s="31"/>
      <c r="F119" s="31"/>
      <c r="G119" s="31"/>
      <c r="H119" s="31"/>
      <c r="I119" s="35"/>
      <c r="J119" s="148">
        <f t="shared" si="12"/>
        <v>0</v>
      </c>
      <c r="K119" s="148">
        <f t="shared" si="12"/>
        <v>0</v>
      </c>
    </row>
    <row r="120" spans="1:19" ht="18" customHeight="1" x14ac:dyDescent="0.25">
      <c r="A120" s="630"/>
      <c r="B120" s="646"/>
      <c r="C120" s="29">
        <v>2016</v>
      </c>
      <c r="D120" s="34"/>
      <c r="E120" s="31"/>
      <c r="F120" s="31"/>
      <c r="G120" s="31"/>
      <c r="H120" s="31"/>
      <c r="I120" s="35"/>
      <c r="J120" s="148">
        <f t="shared" si="12"/>
        <v>0</v>
      </c>
      <c r="K120" s="148">
        <f t="shared" si="12"/>
        <v>0</v>
      </c>
    </row>
    <row r="121" spans="1:19" ht="18" customHeight="1" x14ac:dyDescent="0.25">
      <c r="A121" s="630"/>
      <c r="B121" s="646"/>
      <c r="C121" s="29">
        <v>2017</v>
      </c>
      <c r="D121" s="39"/>
      <c r="E121" s="37"/>
      <c r="F121" s="37"/>
      <c r="G121" s="37"/>
      <c r="H121" s="37"/>
      <c r="I121" s="40"/>
      <c r="J121" s="148">
        <f t="shared" si="12"/>
        <v>0</v>
      </c>
      <c r="K121" s="148">
        <f t="shared" si="12"/>
        <v>0</v>
      </c>
    </row>
    <row r="122" spans="1:19" ht="18" customHeight="1" x14ac:dyDescent="0.25">
      <c r="A122" s="630"/>
      <c r="B122" s="646"/>
      <c r="C122" s="29">
        <v>2018</v>
      </c>
      <c r="D122" s="34"/>
      <c r="E122" s="31"/>
      <c r="F122" s="31"/>
      <c r="G122" s="31"/>
      <c r="H122" s="31"/>
      <c r="I122" s="35"/>
      <c r="J122" s="148">
        <f t="shared" si="12"/>
        <v>0</v>
      </c>
      <c r="K122" s="148">
        <f t="shared" si="12"/>
        <v>0</v>
      </c>
    </row>
    <row r="123" spans="1:19" ht="18" customHeight="1" x14ac:dyDescent="0.25">
      <c r="A123" s="630"/>
      <c r="B123" s="646"/>
      <c r="C123" s="29">
        <v>2019</v>
      </c>
      <c r="D123" s="389"/>
      <c r="E123" s="389"/>
      <c r="F123" s="389"/>
      <c r="G123" s="389"/>
      <c r="H123" s="389"/>
      <c r="I123" s="297"/>
      <c r="J123" s="148">
        <f t="shared" si="12"/>
        <v>0</v>
      </c>
      <c r="K123" s="148">
        <f t="shared" si="12"/>
        <v>0</v>
      </c>
    </row>
    <row r="124" spans="1:19" ht="18" customHeight="1" x14ac:dyDescent="0.25">
      <c r="A124" s="630"/>
      <c r="B124" s="646"/>
      <c r="C124" s="29">
        <v>2020</v>
      </c>
      <c r="D124" s="203">
        <f>SUM('dolnośląskie:ODR woj. zachodniopomorskie'!D124)</f>
        <v>1</v>
      </c>
      <c r="E124" s="203">
        <f>SUM('dolnośląskie:ODR woj. zachodniopomorskie'!E124)</f>
        <v>3</v>
      </c>
      <c r="F124" s="203">
        <f>SUM('dolnośląskie:ODR woj. zachodniopomorskie'!F124)</f>
        <v>0</v>
      </c>
      <c r="G124" s="203">
        <f>SUM('dolnośląskie:ODR woj. zachodniopomorskie'!G124)</f>
        <v>0</v>
      </c>
      <c r="H124" s="203">
        <f>SUM('dolnośląskie:ODR woj. zachodniopomorskie'!H124)</f>
        <v>7</v>
      </c>
      <c r="I124" s="222">
        <f>SUM('dolnośląskie:ODR woj. zachodniopomorskie'!I124)</f>
        <v>19</v>
      </c>
      <c r="J124" s="148">
        <f t="shared" si="12"/>
        <v>8</v>
      </c>
      <c r="K124" s="148">
        <f t="shared" si="12"/>
        <v>22</v>
      </c>
    </row>
    <row r="125" spans="1:19" ht="18" customHeight="1" thickBot="1" x14ac:dyDescent="0.3">
      <c r="A125" s="647"/>
      <c r="B125" s="648"/>
      <c r="C125" s="41" t="s">
        <v>13</v>
      </c>
      <c r="D125" s="43">
        <f t="shared" ref="D125" si="13">SUM(D118:D124)</f>
        <v>1</v>
      </c>
      <c r="E125" s="43">
        <f>SUM(E118:E124)</f>
        <v>3</v>
      </c>
      <c r="F125" s="43">
        <f t="shared" ref="F125:I125" si="14">SUM(F118:F124)</f>
        <v>0</v>
      </c>
      <c r="G125" s="43">
        <f t="shared" si="14"/>
        <v>0</v>
      </c>
      <c r="H125" s="43">
        <f t="shared" si="14"/>
        <v>7</v>
      </c>
      <c r="I125" s="44">
        <f t="shared" si="14"/>
        <v>19</v>
      </c>
      <c r="J125" s="554">
        <f>SUM(J118:J124)</f>
        <v>8</v>
      </c>
      <c r="K125" s="47">
        <f>SUM(K118:K124)</f>
        <v>22</v>
      </c>
    </row>
    <row r="126" spans="1:19" ht="18" customHeight="1" x14ac:dyDescent="0.25">
      <c r="A126" s="149"/>
      <c r="B126" s="540"/>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58" t="s">
        <v>15</v>
      </c>
      <c r="K130" s="158" t="s">
        <v>16</v>
      </c>
      <c r="L130" s="157" t="s">
        <v>17</v>
      </c>
      <c r="M130" s="157" t="s">
        <v>28</v>
      </c>
      <c r="N130" s="158" t="s">
        <v>19</v>
      </c>
      <c r="O130" s="162" t="s">
        <v>20</v>
      </c>
    </row>
    <row r="131" spans="1:15" ht="15" customHeight="1" x14ac:dyDescent="0.25">
      <c r="A131" s="630"/>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544">
        <v>2019</v>
      </c>
      <c r="D136" s="389"/>
      <c r="E136" s="389"/>
      <c r="F136" s="389"/>
      <c r="G136" s="129">
        <f t="shared" si="15"/>
        <v>0</v>
      </c>
      <c r="H136" s="389"/>
      <c r="I136" s="296"/>
      <c r="J136" s="389"/>
      <c r="K136" s="389"/>
      <c r="L136" s="389"/>
      <c r="M136" s="389"/>
      <c r="N136" s="389"/>
      <c r="O136" s="297"/>
    </row>
    <row r="137" spans="1:15" x14ac:dyDescent="0.25">
      <c r="A137" s="632"/>
      <c r="B137" s="631"/>
      <c r="C137" s="29">
        <v>2020</v>
      </c>
      <c r="D137" s="203">
        <f>SUM('dolnośląskie:ODR woj. zachodniopomorskie'!D137)</f>
        <v>424</v>
      </c>
      <c r="E137" s="203">
        <f>SUM('dolnośląskie:ODR woj. zachodniopomorskie'!E137)</f>
        <v>79</v>
      </c>
      <c r="F137" s="203">
        <f>SUM('dolnośląskie:ODR woj. zachodniopomorskie'!F137)</f>
        <v>105</v>
      </c>
      <c r="G137" s="129">
        <f t="shared" si="15"/>
        <v>608</v>
      </c>
      <c r="H137" s="203">
        <f>SUM('dolnośląskie:ODR woj. zachodniopomorskie'!H137)</f>
        <v>787</v>
      </c>
      <c r="I137" s="296">
        <f>SUM('dolnośląskie:ODR woj. zachodniopomorskie'!I137)</f>
        <v>317</v>
      </c>
      <c r="J137" s="203">
        <f>SUM('dolnośląskie:ODR woj. zachodniopomorskie'!J137)</f>
        <v>38</v>
      </c>
      <c r="K137" s="203">
        <f>SUM('dolnośląskie:ODR woj. zachodniopomorskie'!K137)</f>
        <v>30</v>
      </c>
      <c r="L137" s="203">
        <f>SUM('dolnośląskie:ODR woj. zachodniopomorskie'!L137)</f>
        <v>12</v>
      </c>
      <c r="M137" s="203">
        <f>SUM('dolnośląskie:ODR woj. zachodniopomorskie'!M137)</f>
        <v>15</v>
      </c>
      <c r="N137" s="203">
        <f>SUM('dolnośląskie:ODR woj. zachodniopomorskie'!N137)</f>
        <v>176</v>
      </c>
      <c r="O137" s="222">
        <f>SUM('dolnośląskie:ODR woj. zachodniopomorskie'!O137)</f>
        <v>20</v>
      </c>
    </row>
    <row r="138" spans="1:15" ht="15.95" customHeight="1" thickBot="1" x14ac:dyDescent="0.3">
      <c r="A138" s="633"/>
      <c r="B138" s="634"/>
      <c r="C138" s="41" t="s">
        <v>13</v>
      </c>
      <c r="D138" s="42">
        <f>SUM(D131:D137)</f>
        <v>424</v>
      </c>
      <c r="E138" s="43">
        <f>SUM(E131:E137)</f>
        <v>79</v>
      </c>
      <c r="F138" s="43">
        <f>SUM(F131:F137)</f>
        <v>105</v>
      </c>
      <c r="G138" s="135">
        <f t="shared" ref="G138:O138" si="16">SUM(G131:G137)</f>
        <v>608</v>
      </c>
      <c r="H138" s="163">
        <f t="shared" si="16"/>
        <v>787</v>
      </c>
      <c r="I138" s="46">
        <f t="shared" si="16"/>
        <v>317</v>
      </c>
      <c r="J138" s="43">
        <f t="shared" si="16"/>
        <v>38</v>
      </c>
      <c r="K138" s="43">
        <f t="shared" si="16"/>
        <v>30</v>
      </c>
      <c r="L138" s="43">
        <f t="shared" si="16"/>
        <v>12</v>
      </c>
      <c r="M138" s="43">
        <f t="shared" si="16"/>
        <v>15</v>
      </c>
      <c r="N138" s="43">
        <f t="shared" si="16"/>
        <v>176</v>
      </c>
      <c r="O138" s="47">
        <f t="shared" si="16"/>
        <v>20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621"/>
      <c r="B142" s="622"/>
      <c r="C142" s="169">
        <v>2014</v>
      </c>
      <c r="D142" s="170"/>
      <c r="E142" s="67"/>
      <c r="F142" s="67"/>
      <c r="G142" s="171">
        <f>SUM(D142:F142)</f>
        <v>0</v>
      </c>
      <c r="H142" s="66"/>
      <c r="I142" s="67"/>
      <c r="J142" s="67"/>
      <c r="K142" s="67"/>
      <c r="L142" s="68"/>
    </row>
    <row r="143" spans="1:15" x14ac:dyDescent="0.25">
      <c r="A143" s="623"/>
      <c r="B143" s="624"/>
      <c r="C143" s="29">
        <v>2015</v>
      </c>
      <c r="D143" s="30"/>
      <c r="E143" s="31"/>
      <c r="F143" s="31"/>
      <c r="G143" s="171">
        <f t="shared" ref="G143:G148" si="17">SUM(D143:F143)</f>
        <v>0</v>
      </c>
      <c r="H143" s="34"/>
      <c r="I143" s="31"/>
      <c r="J143" s="31"/>
      <c r="K143" s="31"/>
      <c r="L143" s="35"/>
    </row>
    <row r="144" spans="1:15" x14ac:dyDescent="0.25">
      <c r="A144" s="623"/>
      <c r="B144" s="624"/>
      <c r="C144" s="29">
        <v>2016</v>
      </c>
      <c r="D144" s="30"/>
      <c r="E144" s="31"/>
      <c r="F144" s="31"/>
      <c r="G144" s="171">
        <f t="shared" si="17"/>
        <v>0</v>
      </c>
      <c r="H144" s="34"/>
      <c r="I144" s="31"/>
      <c r="J144" s="31"/>
      <c r="K144" s="31"/>
      <c r="L144" s="35"/>
    </row>
    <row r="145" spans="1:12" x14ac:dyDescent="0.25">
      <c r="A145" s="623"/>
      <c r="B145" s="624"/>
      <c r="C145" s="29">
        <v>2017</v>
      </c>
      <c r="D145" s="36"/>
      <c r="E145" s="37"/>
      <c r="F145" s="37"/>
      <c r="G145" s="171">
        <f t="shared" si="17"/>
        <v>0</v>
      </c>
      <c r="H145" s="39"/>
      <c r="I145" s="37"/>
      <c r="J145" s="37"/>
      <c r="K145" s="37"/>
      <c r="L145" s="40"/>
    </row>
    <row r="146" spans="1:12" x14ac:dyDescent="0.25">
      <c r="A146" s="623"/>
      <c r="B146" s="624"/>
      <c r="C146" s="29">
        <v>2018</v>
      </c>
      <c r="D146" s="30"/>
      <c r="E146" s="31"/>
      <c r="F146" s="31"/>
      <c r="G146" s="171">
        <f t="shared" si="17"/>
        <v>0</v>
      </c>
      <c r="H146" s="34"/>
      <c r="I146" s="31"/>
      <c r="J146" s="31"/>
      <c r="K146" s="31"/>
      <c r="L146" s="35"/>
    </row>
    <row r="147" spans="1:12" x14ac:dyDescent="0.25">
      <c r="A147" s="623"/>
      <c r="B147" s="624"/>
      <c r="C147" s="544">
        <v>2019</v>
      </c>
      <c r="D147" s="389"/>
      <c r="E147" s="389"/>
      <c r="F147" s="389"/>
      <c r="G147" s="171">
        <f t="shared" si="17"/>
        <v>0</v>
      </c>
      <c r="H147" s="389"/>
      <c r="I147" s="389"/>
      <c r="J147" s="389"/>
      <c r="K147" s="389"/>
      <c r="L147" s="297"/>
    </row>
    <row r="148" spans="1:12" x14ac:dyDescent="0.25">
      <c r="A148" s="623"/>
      <c r="B148" s="624"/>
      <c r="C148" s="29">
        <v>2020</v>
      </c>
      <c r="D148" s="203">
        <f>SUM('dolnośląskie:ODR woj. zachodniopomorskie'!D148)</f>
        <v>19220</v>
      </c>
      <c r="E148" s="203">
        <f>SUM('dolnośląskie:ODR woj. zachodniopomorskie'!E148)</f>
        <v>2665</v>
      </c>
      <c r="F148" s="203">
        <f>SUM('dolnośląskie:ODR woj. zachodniopomorskie'!F148)</f>
        <v>6751</v>
      </c>
      <c r="G148" s="171">
        <f t="shared" si="17"/>
        <v>28636</v>
      </c>
      <c r="H148" s="203">
        <f>SUM('dolnośląskie:ODR woj. zachodniopomorskie'!H148)</f>
        <v>134</v>
      </c>
      <c r="I148" s="203">
        <f>SUM('dolnośląskie:ODR woj. zachodniopomorskie'!I148)</f>
        <v>1093</v>
      </c>
      <c r="J148" s="203">
        <f>SUM('dolnośląskie:ODR woj. zachodniopomorskie'!J148)</f>
        <v>6664</v>
      </c>
      <c r="K148" s="203">
        <f>SUM('dolnośląskie:ODR woj. zachodniopomorskie'!K148)</f>
        <v>10908</v>
      </c>
      <c r="L148" s="222">
        <f>SUM('dolnośląskie:ODR woj. zachodniopomorskie'!L148)</f>
        <v>9837</v>
      </c>
    </row>
    <row r="149" spans="1:12" ht="57" customHeight="1" thickBot="1" x14ac:dyDescent="0.3">
      <c r="A149" s="625"/>
      <c r="B149" s="626"/>
      <c r="C149" s="41" t="s">
        <v>13</v>
      </c>
      <c r="D149" s="42">
        <f t="shared" ref="D149:L149" si="18">SUM(D142:D148)</f>
        <v>19220</v>
      </c>
      <c r="E149" s="43">
        <f t="shared" si="18"/>
        <v>2665</v>
      </c>
      <c r="F149" s="43">
        <f t="shared" si="18"/>
        <v>6751</v>
      </c>
      <c r="G149" s="45">
        <f t="shared" si="18"/>
        <v>28636</v>
      </c>
      <c r="H149" s="46">
        <f t="shared" si="18"/>
        <v>134</v>
      </c>
      <c r="I149" s="43">
        <f t="shared" si="18"/>
        <v>1093</v>
      </c>
      <c r="J149" s="43">
        <f t="shared" si="18"/>
        <v>6664</v>
      </c>
      <c r="K149" s="43">
        <f t="shared" si="18"/>
        <v>10908</v>
      </c>
      <c r="L149" s="47">
        <f t="shared" si="18"/>
        <v>9837</v>
      </c>
    </row>
    <row r="150" spans="1:12" ht="20.25" customHeight="1" x14ac:dyDescent="0.25">
      <c r="A150" s="503"/>
      <c r="B150" s="503"/>
      <c r="C150" s="48"/>
    </row>
    <row r="151" spans="1:12" ht="18" customHeight="1" x14ac:dyDescent="0.25">
      <c r="B151" s="9"/>
    </row>
    <row r="152" spans="1:12" ht="18" customHeight="1" x14ac:dyDescent="0.35">
      <c r="A152" s="172" t="s">
        <v>95</v>
      </c>
      <c r="B152" s="55"/>
      <c r="C152" s="54"/>
      <c r="D152" s="56"/>
      <c r="E152" s="56"/>
      <c r="F152" s="56"/>
      <c r="G152" s="56"/>
      <c r="H152" s="56"/>
      <c r="I152" s="56"/>
      <c r="J152" s="56"/>
      <c r="K152" s="56"/>
      <c r="L152" s="56"/>
    </row>
    <row r="153" spans="1:12" ht="18" customHeight="1" thickBot="1" x14ac:dyDescent="0.3">
      <c r="A153" s="75"/>
      <c r="B153" s="76"/>
    </row>
    <row r="154" spans="1:12" s="10" customFormat="1" ht="68.25" customHeight="1" x14ac:dyDescent="0.3">
      <c r="A154" s="173" t="s">
        <v>96</v>
      </c>
      <c r="B154" s="174" t="s">
        <v>97</v>
      </c>
      <c r="C154" s="175" t="s">
        <v>98</v>
      </c>
      <c r="D154" s="176" t="s">
        <v>99</v>
      </c>
      <c r="E154" s="177" t="s">
        <v>100</v>
      </c>
      <c r="F154" s="177" t="s">
        <v>101</v>
      </c>
      <c r="G154" s="178" t="s">
        <v>102</v>
      </c>
    </row>
    <row r="155" spans="1:12" ht="18" customHeight="1" x14ac:dyDescent="0.25">
      <c r="A155" s="623" t="s">
        <v>21</v>
      </c>
      <c r="B155" s="624"/>
      <c r="C155" s="29">
        <v>2014</v>
      </c>
      <c r="D155" s="30"/>
      <c r="E155" s="31"/>
      <c r="F155" s="31"/>
      <c r="G155" s="35"/>
    </row>
    <row r="156" spans="1:12" ht="18" customHeight="1" x14ac:dyDescent="0.25">
      <c r="A156" s="623"/>
      <c r="B156" s="624"/>
      <c r="C156" s="29">
        <v>2015</v>
      </c>
      <c r="D156" s="30"/>
      <c r="E156" s="31"/>
      <c r="F156" s="31"/>
      <c r="G156" s="35"/>
    </row>
    <row r="157" spans="1:12" ht="18" customHeight="1" x14ac:dyDescent="0.25">
      <c r="A157" s="623"/>
      <c r="B157" s="624"/>
      <c r="C157" s="29">
        <v>2016</v>
      </c>
      <c r="D157" s="30"/>
      <c r="E157" s="31"/>
      <c r="F157" s="31"/>
      <c r="G157" s="35"/>
    </row>
    <row r="158" spans="1:12" ht="18" customHeight="1" x14ac:dyDescent="0.25">
      <c r="A158" s="623"/>
      <c r="B158" s="624"/>
      <c r="C158" s="29">
        <v>2017</v>
      </c>
      <c r="D158" s="36"/>
      <c r="E158" s="37"/>
      <c r="F158" s="37"/>
      <c r="G158" s="40"/>
    </row>
    <row r="159" spans="1:12" ht="18" customHeight="1" x14ac:dyDescent="0.25">
      <c r="A159" s="623"/>
      <c r="B159" s="624"/>
      <c r="C159" s="29">
        <v>2018</v>
      </c>
      <c r="D159" s="30"/>
      <c r="E159" s="31"/>
      <c r="F159" s="31"/>
      <c r="G159" s="35"/>
    </row>
    <row r="160" spans="1:12" ht="18" customHeight="1" x14ac:dyDescent="0.25">
      <c r="A160" s="623"/>
      <c r="B160" s="624"/>
      <c r="C160" s="29">
        <v>2019</v>
      </c>
      <c r="D160" s="389"/>
      <c r="E160" s="389"/>
      <c r="F160" s="389"/>
      <c r="G160" s="297"/>
    </row>
    <row r="161" spans="1:10" ht="18" customHeight="1" x14ac:dyDescent="0.25">
      <c r="A161" s="623"/>
      <c r="B161" s="624"/>
      <c r="C161" s="29">
        <v>2020</v>
      </c>
      <c r="D161" s="203">
        <f>SUM('dolnośląskie:ODR woj. zachodniopomorskie'!D161)</f>
        <v>7</v>
      </c>
      <c r="E161" s="203">
        <f>SUM('dolnośląskie:ODR woj. zachodniopomorskie'!E161)</f>
        <v>326</v>
      </c>
      <c r="F161" s="203">
        <f>SUM('dolnośląskie:ODR woj. zachodniopomorskie'!F161)</f>
        <v>28</v>
      </c>
      <c r="G161" s="222">
        <f>SUM('dolnośląskie:ODR woj. zachodniopomorskie'!G161)</f>
        <v>0</v>
      </c>
    </row>
    <row r="162" spans="1:10" ht="18" customHeight="1" thickBot="1" x14ac:dyDescent="0.3">
      <c r="A162" s="625"/>
      <c r="B162" s="626"/>
      <c r="C162" s="41" t="s">
        <v>13</v>
      </c>
      <c r="D162" s="42">
        <f>SUM(D155:D161)</f>
        <v>7</v>
      </c>
      <c r="E162" s="42">
        <f t="shared" ref="E162:G162" si="19">SUM(E155:E161)</f>
        <v>326</v>
      </c>
      <c r="F162" s="42">
        <f t="shared" si="19"/>
        <v>28</v>
      </c>
      <c r="G162" s="47">
        <f t="shared" si="19"/>
        <v>0</v>
      </c>
    </row>
    <row r="163" spans="1:10" ht="18" customHeight="1" x14ac:dyDescent="0.25">
      <c r="A163" s="503"/>
      <c r="B163" s="503"/>
      <c r="C163" s="48"/>
    </row>
    <row r="164" spans="1:10" ht="18" customHeight="1" thickBot="1" x14ac:dyDescent="0.3">
      <c r="B164" s="9"/>
    </row>
    <row r="165" spans="1:10" ht="18.75" x14ac:dyDescent="0.3">
      <c r="A165" s="182" t="s">
        <v>103</v>
      </c>
      <c r="B165" s="183" t="s">
        <v>104</v>
      </c>
      <c r="C165" s="184">
        <v>2014</v>
      </c>
      <c r="D165" s="184">
        <v>2015</v>
      </c>
      <c r="E165" s="184">
        <v>2016</v>
      </c>
      <c r="F165" s="184">
        <v>2017</v>
      </c>
      <c r="G165" s="184">
        <v>2018</v>
      </c>
      <c r="H165" s="184">
        <v>2019</v>
      </c>
      <c r="I165" s="185">
        <v>2020</v>
      </c>
    </row>
    <row r="166" spans="1:10" ht="14.1" customHeight="1" x14ac:dyDescent="0.25">
      <c r="A166" s="186" t="s">
        <v>105</v>
      </c>
      <c r="B166" s="541"/>
      <c r="C166" s="188">
        <f>SUM(C167:C169)</f>
        <v>0</v>
      </c>
      <c r="D166" s="188">
        <f t="shared" ref="D166:I166" si="20">SUM(D167:D169)</f>
        <v>0</v>
      </c>
      <c r="E166" s="188">
        <f t="shared" si="20"/>
        <v>0</v>
      </c>
      <c r="F166" s="188">
        <f t="shared" si="20"/>
        <v>0</v>
      </c>
      <c r="G166" s="188">
        <f t="shared" si="20"/>
        <v>0</v>
      </c>
      <c r="H166" s="548">
        <f>SUM(H167:H168)</f>
        <v>0</v>
      </c>
      <c r="I166" s="250">
        <f t="shared" si="20"/>
        <v>25945017.399999995</v>
      </c>
    </row>
    <row r="167" spans="1:10" ht="15.75" x14ac:dyDescent="0.25">
      <c r="A167" s="190" t="s">
        <v>106</v>
      </c>
      <c r="B167" s="191"/>
      <c r="C167" s="65"/>
      <c r="D167" s="65"/>
      <c r="E167" s="65"/>
      <c r="F167" s="69"/>
      <c r="G167" s="65"/>
      <c r="H167" s="549"/>
      <c r="I167" s="555">
        <f>SUM('dolnośląskie:ODR woj. zachodniopomorskie'!I167)</f>
        <v>15726346.889999997</v>
      </c>
      <c r="J167" s="334"/>
    </row>
    <row r="168" spans="1:10" ht="15.75" x14ac:dyDescent="0.25">
      <c r="A168" s="190" t="s">
        <v>107</v>
      </c>
      <c r="B168" s="191"/>
      <c r="C168" s="65"/>
      <c r="D168" s="65"/>
      <c r="E168" s="65"/>
      <c r="F168" s="69"/>
      <c r="G168" s="65"/>
      <c r="H168" s="549"/>
      <c r="I168" s="555">
        <f>SUM('dolnośląskie:ODR woj. zachodniopomorskie'!I168)</f>
        <v>5022858.2799999993</v>
      </c>
      <c r="J168" s="334"/>
    </row>
    <row r="169" spans="1:10" ht="15.75" x14ac:dyDescent="0.25">
      <c r="A169" s="190" t="s">
        <v>108</v>
      </c>
      <c r="B169" s="191"/>
      <c r="C169" s="65"/>
      <c r="D169" s="65"/>
      <c r="E169" s="65"/>
      <c r="F169" s="69"/>
      <c r="G169" s="65"/>
      <c r="H169" s="549"/>
      <c r="I169" s="555">
        <f>SUM('dolnośląskie:ODR woj. zachodniopomorskie'!I169)</f>
        <v>5195812.2300000004</v>
      </c>
    </row>
    <row r="170" spans="1:10" ht="31.5" x14ac:dyDescent="0.25">
      <c r="A170" s="186" t="s">
        <v>109</v>
      </c>
      <c r="B170" s="550"/>
      <c r="C170" s="65"/>
      <c r="D170" s="65"/>
      <c r="E170" s="65"/>
      <c r="F170" s="69"/>
      <c r="G170" s="65"/>
      <c r="H170" s="549"/>
      <c r="I170" s="555">
        <f>SUM('dolnośląskie:ODR woj. zachodniopomorskie'!I170)</f>
        <v>17082621.307000004</v>
      </c>
    </row>
    <row r="171" spans="1:10" ht="16.5" thickBot="1" x14ac:dyDescent="0.3">
      <c r="A171" s="195" t="s">
        <v>110</v>
      </c>
      <c r="B171" s="196"/>
      <c r="C171" s="197">
        <f t="shared" ref="C171:I171" si="21">C166+C170</f>
        <v>0</v>
      </c>
      <c r="D171" s="197">
        <f t="shared" si="21"/>
        <v>0</v>
      </c>
      <c r="E171" s="197">
        <f t="shared" si="21"/>
        <v>0</v>
      </c>
      <c r="F171" s="197">
        <f t="shared" si="21"/>
        <v>0</v>
      </c>
      <c r="G171" s="197">
        <f t="shared" si="21"/>
        <v>0</v>
      </c>
      <c r="H171" s="551">
        <f t="shared" si="21"/>
        <v>0</v>
      </c>
      <c r="I171" s="252">
        <f t="shared" si="21"/>
        <v>43027638.707000002</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71"/>
  <sheetViews>
    <sheetView topLeftCell="B2" workbookViewId="0">
      <selection activeCell="H141" sqref="H14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c r="H1" s="722" t="s">
        <v>183</v>
      </c>
      <c r="I1" s="722"/>
      <c r="J1" s="722"/>
      <c r="K1" s="722"/>
      <c r="L1" s="722"/>
      <c r="M1" s="722"/>
      <c r="N1" s="722"/>
      <c r="O1" s="722"/>
    </row>
    <row r="2" spans="1:17" s="2" customFormat="1" ht="15.75" x14ac:dyDescent="0.25">
      <c r="H2" s="722"/>
      <c r="I2" s="722"/>
      <c r="J2" s="722"/>
      <c r="K2" s="722"/>
      <c r="L2" s="722"/>
      <c r="M2" s="722"/>
      <c r="N2" s="722"/>
      <c r="O2" s="722"/>
    </row>
    <row r="3" spans="1:17" s="2" customFormat="1" ht="15.75" x14ac:dyDescent="0.25">
      <c r="A3" s="3" t="s">
        <v>1</v>
      </c>
      <c r="H3" s="722"/>
      <c r="I3" s="722"/>
      <c r="J3" s="722"/>
      <c r="K3" s="722"/>
      <c r="L3" s="722"/>
      <c r="M3" s="722"/>
      <c r="N3" s="722"/>
      <c r="O3" s="722"/>
    </row>
    <row r="4" spans="1:17" s="2" customFormat="1" ht="15.75" x14ac:dyDescent="0.25">
      <c r="A4" s="4" t="s">
        <v>184</v>
      </c>
    </row>
    <row r="5" spans="1:17" s="2" customFormat="1" ht="15.75" x14ac:dyDescent="0.25">
      <c r="A5" s="5" t="s">
        <v>185</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7</v>
      </c>
      <c r="E18" s="31"/>
      <c r="F18" s="31">
        <v>1</v>
      </c>
      <c r="G18" s="32"/>
      <c r="H18" s="33">
        <f t="shared" si="0"/>
        <v>8</v>
      </c>
      <c r="I18" s="34"/>
      <c r="J18" s="31"/>
      <c r="K18" s="31"/>
      <c r="L18" s="31"/>
      <c r="M18" s="31"/>
      <c r="N18" s="31">
        <v>7</v>
      </c>
      <c r="O18" s="35">
        <v>1</v>
      </c>
      <c r="P18" s="10"/>
      <c r="Q18" s="10"/>
    </row>
    <row r="19" spans="1:17" ht="77.25" customHeight="1" thickBot="1" x14ac:dyDescent="0.3">
      <c r="A19" s="647"/>
      <c r="B19" s="648"/>
      <c r="C19" s="41" t="s">
        <v>13</v>
      </c>
      <c r="D19" s="42">
        <f>SUM(D12:D18)</f>
        <v>7</v>
      </c>
      <c r="E19" s="43">
        <f>SUM(E12:E18)</f>
        <v>0</v>
      </c>
      <c r="F19" s="43">
        <f>SUM(F12:F18)</f>
        <v>1</v>
      </c>
      <c r="G19" s="44"/>
      <c r="H19" s="45">
        <f>SUM(D19:G19)</f>
        <v>8</v>
      </c>
      <c r="I19" s="43">
        <f t="shared" ref="I19:O19" si="1">SUM(I12:I18)</f>
        <v>0</v>
      </c>
      <c r="J19" s="46">
        <f t="shared" si="1"/>
        <v>0</v>
      </c>
      <c r="K19" s="43">
        <f t="shared" si="1"/>
        <v>0</v>
      </c>
      <c r="L19" s="43">
        <f t="shared" si="1"/>
        <v>0</v>
      </c>
      <c r="M19" s="43">
        <f t="shared" si="1"/>
        <v>0</v>
      </c>
      <c r="N19" s="43">
        <f t="shared" si="1"/>
        <v>7</v>
      </c>
      <c r="O19" s="47">
        <f t="shared" si="1"/>
        <v>1</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67"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10676</v>
      </c>
      <c r="E29" s="31"/>
      <c r="F29" s="31">
        <v>46</v>
      </c>
      <c r="G29" s="32"/>
      <c r="H29" s="33">
        <f t="shared" si="2"/>
        <v>10722</v>
      </c>
    </row>
    <row r="30" spans="1:17" ht="24" customHeight="1" thickBot="1" x14ac:dyDescent="0.3">
      <c r="A30" s="647"/>
      <c r="B30" s="648"/>
      <c r="C30" s="41" t="s">
        <v>13</v>
      </c>
      <c r="D30" s="42">
        <f>SUM(D23:D29)</f>
        <v>10676</v>
      </c>
      <c r="E30" s="43">
        <f>SUM(E23:E29)</f>
        <v>0</v>
      </c>
      <c r="F30" s="43">
        <f>SUM(F23:F29)</f>
        <v>46</v>
      </c>
      <c r="G30" s="43">
        <f>SUM(G23:G29)</f>
        <v>0</v>
      </c>
      <c r="H30" s="45">
        <f t="shared" ref="H30" si="3">SUM(D30:F30)</f>
        <v>10722</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186</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2</v>
      </c>
      <c r="E42" s="34"/>
      <c r="F42" s="31"/>
      <c r="G42" s="31"/>
      <c r="H42" s="31"/>
      <c r="I42" s="31"/>
      <c r="J42" s="31"/>
      <c r="K42" s="35">
        <v>2</v>
      </c>
    </row>
    <row r="43" spans="1:13" ht="35.25" customHeight="1" thickBot="1" x14ac:dyDescent="0.3">
      <c r="A43" s="625"/>
      <c r="B43" s="626"/>
      <c r="C43" s="41" t="s">
        <v>13</v>
      </c>
      <c r="D43" s="70">
        <f>SUM(D36:D42)</f>
        <v>2</v>
      </c>
      <c r="E43" s="46">
        <f t="shared" ref="E43:J43" si="4">SUM(E36:E42)</f>
        <v>0</v>
      </c>
      <c r="F43" s="43">
        <f t="shared" si="4"/>
        <v>0</v>
      </c>
      <c r="G43" s="43">
        <f t="shared" si="4"/>
        <v>0</v>
      </c>
      <c r="H43" s="43">
        <f t="shared" si="4"/>
        <v>0</v>
      </c>
      <c r="I43" s="43">
        <f t="shared" si="4"/>
        <v>0</v>
      </c>
      <c r="J43" s="43">
        <f t="shared" si="4"/>
        <v>0</v>
      </c>
      <c r="K43" s="47">
        <f>SUM(K36:K42)</f>
        <v>2</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187</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4</v>
      </c>
      <c r="E56" s="34"/>
      <c r="F56" s="31"/>
      <c r="G56" s="31"/>
      <c r="H56" s="31"/>
      <c r="I56" s="31"/>
      <c r="J56" s="31"/>
      <c r="K56" s="35">
        <v>4</v>
      </c>
    </row>
    <row r="57" spans="1:14" ht="94.9" customHeight="1" thickBot="1" x14ac:dyDescent="0.3">
      <c r="A57" s="647"/>
      <c r="B57" s="648"/>
      <c r="C57" s="41" t="s">
        <v>13</v>
      </c>
      <c r="D57" s="87">
        <f t="shared" ref="D57:I57" si="5">SUM(D50:D56)</f>
        <v>4</v>
      </c>
      <c r="E57" s="46">
        <f t="shared" si="5"/>
        <v>0</v>
      </c>
      <c r="F57" s="43">
        <f t="shared" si="5"/>
        <v>0</v>
      </c>
      <c r="G57" s="43">
        <f t="shared" si="5"/>
        <v>0</v>
      </c>
      <c r="H57" s="43">
        <f t="shared" si="5"/>
        <v>0</v>
      </c>
      <c r="I57" s="43">
        <f t="shared" si="5"/>
        <v>0</v>
      </c>
      <c r="J57" s="43">
        <f>SUM(J50:J56)</f>
        <v>0</v>
      </c>
      <c r="K57" s="47">
        <f>SUM(K50:K56)</f>
        <v>4</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188</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11</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11</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189</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65" t="s">
        <v>5</v>
      </c>
      <c r="D94" s="108" t="s">
        <v>49</v>
      </c>
      <c r="E94" s="109"/>
      <c r="F94" s="109"/>
      <c r="G94" s="110"/>
      <c r="H94" s="10"/>
      <c r="I94" s="10"/>
      <c r="J94" s="10"/>
      <c r="K94" s="10"/>
    </row>
    <row r="95" spans="1:14" ht="64.5" x14ac:dyDescent="0.25">
      <c r="A95" s="656"/>
      <c r="B95" s="658"/>
      <c r="C95" s="266"/>
      <c r="D95" s="98" t="s">
        <v>50</v>
      </c>
      <c r="E95" s="99" t="s">
        <v>51</v>
      </c>
      <c r="F95" s="99" t="s">
        <v>52</v>
      </c>
      <c r="G95" s="112" t="s">
        <v>13</v>
      </c>
      <c r="H95" s="10"/>
      <c r="I95" s="10"/>
      <c r="J95" s="10"/>
      <c r="K95" s="10"/>
      <c r="L95" s="10"/>
      <c r="M95" s="10"/>
      <c r="N95" s="10"/>
    </row>
    <row r="96" spans="1:14" s="10" customFormat="1" ht="26.25" customHeight="1" x14ac:dyDescent="0.25">
      <c r="A96" s="630" t="s">
        <v>190</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64"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191</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3</v>
      </c>
      <c r="E137" s="31">
        <v>4</v>
      </c>
      <c r="F137" s="31">
        <v>1</v>
      </c>
      <c r="G137" s="129">
        <f t="shared" si="15"/>
        <v>8</v>
      </c>
      <c r="H137" s="85">
        <v>8</v>
      </c>
      <c r="I137" s="34">
        <v>3</v>
      </c>
      <c r="J137" s="31"/>
      <c r="K137" s="31"/>
      <c r="L137" s="31"/>
      <c r="M137" s="31"/>
      <c r="N137" s="31">
        <v>5</v>
      </c>
      <c r="O137" s="35"/>
    </row>
    <row r="138" spans="1:15" ht="15.95" customHeight="1" thickBot="1" x14ac:dyDescent="0.3">
      <c r="A138" s="633"/>
      <c r="B138" s="634"/>
      <c r="C138" s="41" t="s">
        <v>13</v>
      </c>
      <c r="D138" s="42">
        <f>SUM(D131:D137)</f>
        <v>3</v>
      </c>
      <c r="E138" s="43">
        <f>SUM(E131:E137)</f>
        <v>4</v>
      </c>
      <c r="F138" s="43">
        <f>SUM(F131:F137)</f>
        <v>1</v>
      </c>
      <c r="G138" s="135">
        <f t="shared" ref="G138:O138" si="16">SUM(G131:G137)</f>
        <v>8</v>
      </c>
      <c r="H138" s="163">
        <f t="shared" si="16"/>
        <v>8</v>
      </c>
      <c r="I138" s="46">
        <f t="shared" si="16"/>
        <v>3</v>
      </c>
      <c r="J138" s="43">
        <f t="shared" si="16"/>
        <v>0</v>
      </c>
      <c r="K138" s="43">
        <f t="shared" si="16"/>
        <v>0</v>
      </c>
      <c r="L138" s="43">
        <f t="shared" si="16"/>
        <v>0</v>
      </c>
      <c r="M138" s="43">
        <f t="shared" si="16"/>
        <v>0</v>
      </c>
      <c r="N138" s="43">
        <f t="shared" si="16"/>
        <v>5</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192</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106</v>
      </c>
      <c r="E148" s="31">
        <v>175</v>
      </c>
      <c r="F148" s="31">
        <v>200</v>
      </c>
      <c r="G148" s="171">
        <f t="shared" si="17"/>
        <v>481</v>
      </c>
      <c r="H148" s="34"/>
      <c r="I148" s="31">
        <v>85</v>
      </c>
      <c r="J148" s="31">
        <v>16</v>
      </c>
      <c r="K148" s="31"/>
      <c r="L148" s="35">
        <v>380</v>
      </c>
    </row>
    <row r="149" spans="1:12" ht="15.75" thickBot="1" x14ac:dyDescent="0.3">
      <c r="A149" s="647"/>
      <c r="B149" s="648"/>
      <c r="C149" s="41" t="s">
        <v>13</v>
      </c>
      <c r="D149" s="42">
        <f t="shared" ref="D149:L149" si="18">SUM(D142:D148)</f>
        <v>106</v>
      </c>
      <c r="E149" s="43">
        <f t="shared" si="18"/>
        <v>175</v>
      </c>
      <c r="F149" s="43">
        <f t="shared" si="18"/>
        <v>200</v>
      </c>
      <c r="G149" s="45">
        <f t="shared" si="18"/>
        <v>481</v>
      </c>
      <c r="H149" s="46">
        <f t="shared" si="18"/>
        <v>0</v>
      </c>
      <c r="I149" s="43">
        <f t="shared" si="18"/>
        <v>85</v>
      </c>
      <c r="J149" s="43">
        <f t="shared" si="18"/>
        <v>16</v>
      </c>
      <c r="K149" s="43">
        <f t="shared" si="18"/>
        <v>0</v>
      </c>
      <c r="L149" s="47">
        <f t="shared" si="18"/>
        <v>380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1283776.7200000002</v>
      </c>
    </row>
    <row r="167" spans="1:9" ht="15.75" x14ac:dyDescent="0.25">
      <c r="A167" s="190" t="s">
        <v>106</v>
      </c>
      <c r="B167" s="191"/>
      <c r="C167" s="65"/>
      <c r="D167" s="65"/>
      <c r="E167" s="65"/>
      <c r="F167" s="69"/>
      <c r="G167" s="65"/>
      <c r="H167" s="65"/>
      <c r="I167" s="193">
        <v>1141770.1200000001</v>
      </c>
    </row>
    <row r="168" spans="1:9" ht="15.75" x14ac:dyDescent="0.25">
      <c r="A168" s="190" t="s">
        <v>107</v>
      </c>
      <c r="B168" s="191"/>
      <c r="C168" s="65"/>
      <c r="D168" s="65"/>
      <c r="E168" s="65"/>
      <c r="F168" s="69"/>
      <c r="G168" s="65"/>
      <c r="H168" s="65"/>
      <c r="I168" s="193">
        <v>142006.6</v>
      </c>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273">
        <v>372947.24</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1656723.9600000002</v>
      </c>
    </row>
  </sheetData>
  <mergeCells count="50">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H1:O3"/>
    <mergeCell ref="B10:B11"/>
    <mergeCell ref="C10:C11"/>
    <mergeCell ref="A12:B19"/>
    <mergeCell ref="C21:C22"/>
    <mergeCell ref="A23:B30"/>
    <mergeCell ref="A34:A35"/>
    <mergeCell ref="B34:B35"/>
    <mergeCell ref="C34:C35"/>
    <mergeCell ref="D34:D35"/>
    <mergeCell ref="A36:B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1"/>
  <sheetViews>
    <sheetView topLeftCell="C13" workbookViewId="0">
      <selection activeCell="H148" sqref="H148:L148"/>
    </sheetView>
  </sheetViews>
  <sheetFormatPr defaultColWidth="8.85546875" defaultRowHeight="15" x14ac:dyDescent="0.25"/>
  <cols>
    <col min="1" max="1" width="100.7109375" customWidth="1"/>
    <col min="2" max="2" width="17"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193</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114.75"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194</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ht="58.5" customHeight="1" x14ac:dyDescent="0.25">
      <c r="A17" s="630"/>
      <c r="B17" s="646"/>
      <c r="C17" s="29">
        <v>2019</v>
      </c>
      <c r="D17" s="30"/>
      <c r="E17" s="31"/>
      <c r="F17" s="31"/>
      <c r="G17" s="32"/>
      <c r="H17" s="33">
        <f t="shared" si="0"/>
        <v>0</v>
      </c>
      <c r="I17" s="34"/>
      <c r="J17" s="31"/>
      <c r="K17" s="31"/>
      <c r="L17" s="31"/>
      <c r="M17" s="31"/>
      <c r="N17" s="31"/>
      <c r="O17" s="35"/>
      <c r="P17" s="10"/>
      <c r="Q17" s="10"/>
    </row>
    <row r="18" spans="1:17" ht="99.75" customHeight="1" x14ac:dyDescent="0.25">
      <c r="A18" s="630"/>
      <c r="B18" s="646"/>
      <c r="C18" s="29">
        <v>2020</v>
      </c>
      <c r="D18" s="30">
        <v>50</v>
      </c>
      <c r="E18" s="31"/>
      <c r="F18" s="31"/>
      <c r="G18" s="32">
        <v>1</v>
      </c>
      <c r="H18" s="33">
        <f t="shared" si="0"/>
        <v>51</v>
      </c>
      <c r="I18" s="34">
        <v>3</v>
      </c>
      <c r="J18" s="31">
        <v>4</v>
      </c>
      <c r="K18" s="31">
        <v>9</v>
      </c>
      <c r="L18" s="31">
        <v>0</v>
      </c>
      <c r="M18" s="31">
        <v>0</v>
      </c>
      <c r="N18" s="31">
        <v>33</v>
      </c>
      <c r="O18" s="35">
        <v>2</v>
      </c>
      <c r="P18" s="10"/>
      <c r="Q18" s="10"/>
    </row>
    <row r="19" spans="1:17" ht="267" customHeight="1" thickBot="1" x14ac:dyDescent="0.3">
      <c r="A19" s="647"/>
      <c r="B19" s="648"/>
      <c r="C19" s="41" t="s">
        <v>13</v>
      </c>
      <c r="D19" s="42">
        <f>SUM(D12:D18)</f>
        <v>50</v>
      </c>
      <c r="E19" s="43">
        <f>SUM(E12:E18)</f>
        <v>0</v>
      </c>
      <c r="F19" s="43">
        <f>SUM(F12:F18)</f>
        <v>0</v>
      </c>
      <c r="G19" s="44">
        <v>1</v>
      </c>
      <c r="H19" s="45">
        <f>SUM(D19:G19)</f>
        <v>51</v>
      </c>
      <c r="I19" s="43">
        <f t="shared" ref="I19:O19" si="1">SUM(I12:I18)</f>
        <v>3</v>
      </c>
      <c r="J19" s="46">
        <f t="shared" si="1"/>
        <v>4</v>
      </c>
      <c r="K19" s="43">
        <f t="shared" si="1"/>
        <v>9</v>
      </c>
      <c r="L19" s="43">
        <f t="shared" si="1"/>
        <v>0</v>
      </c>
      <c r="M19" s="43">
        <f t="shared" si="1"/>
        <v>0</v>
      </c>
      <c r="N19" s="43">
        <f t="shared" si="1"/>
        <v>33</v>
      </c>
      <c r="O19" s="47">
        <f t="shared" si="1"/>
        <v>2</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125.25" customHeight="1" x14ac:dyDescent="0.3">
      <c r="A22" s="50" t="s">
        <v>22</v>
      </c>
      <c r="B22" s="267" t="s">
        <v>23</v>
      </c>
      <c r="C22" s="693"/>
      <c r="D22" s="20" t="s">
        <v>9</v>
      </c>
      <c r="E22" s="22" t="s">
        <v>10</v>
      </c>
      <c r="F22" s="22" t="s">
        <v>11</v>
      </c>
      <c r="G22" s="23" t="s">
        <v>12</v>
      </c>
      <c r="H22" s="24" t="s">
        <v>13</v>
      </c>
    </row>
    <row r="23" spans="1:17" ht="15" customHeight="1" x14ac:dyDescent="0.25">
      <c r="A23" s="630" t="s">
        <v>195</v>
      </c>
      <c r="B23" s="646"/>
      <c r="C23" s="29">
        <v>2014</v>
      </c>
      <c r="D23" s="30"/>
      <c r="E23" s="31"/>
      <c r="F23" s="31"/>
      <c r="G23" s="32"/>
      <c r="H23" s="33">
        <f>SUM(D23:G23)</f>
        <v>0</v>
      </c>
    </row>
    <row r="24" spans="1:17" ht="54" customHeight="1" x14ac:dyDescent="0.25">
      <c r="A24" s="630"/>
      <c r="B24" s="646"/>
      <c r="C24" s="29">
        <v>2015</v>
      </c>
      <c r="D24" s="30"/>
      <c r="E24" s="31"/>
      <c r="F24" s="31"/>
      <c r="G24" s="32"/>
      <c r="H24" s="33">
        <f t="shared" ref="H24:H29" si="2">SUM(D24:G24)</f>
        <v>0</v>
      </c>
    </row>
    <row r="25" spans="1:17" ht="103.5" customHeight="1"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ht="87.75" customHeight="1" x14ac:dyDescent="0.25">
      <c r="A28" s="630"/>
      <c r="B28" s="646"/>
      <c r="C28" s="29">
        <v>2019</v>
      </c>
      <c r="D28" s="30"/>
      <c r="E28" s="31"/>
      <c r="F28" s="31"/>
      <c r="G28" s="32"/>
      <c r="H28" s="33">
        <f t="shared" si="2"/>
        <v>0</v>
      </c>
    </row>
    <row r="29" spans="1:17" x14ac:dyDescent="0.25">
      <c r="A29" s="630"/>
      <c r="B29" s="646"/>
      <c r="C29" s="29">
        <v>2020</v>
      </c>
      <c r="D29" s="30">
        <v>978</v>
      </c>
      <c r="E29" s="31">
        <v>0</v>
      </c>
      <c r="F29" s="31">
        <v>0</v>
      </c>
      <c r="G29" s="32">
        <v>250</v>
      </c>
      <c r="H29" s="33">
        <f t="shared" si="2"/>
        <v>1228</v>
      </c>
    </row>
    <row r="30" spans="1:17" ht="206.25" customHeight="1" thickBot="1" x14ac:dyDescent="0.3">
      <c r="A30" s="647"/>
      <c r="B30" s="648"/>
      <c r="C30" s="41" t="s">
        <v>13</v>
      </c>
      <c r="D30" s="42">
        <f>SUM(D23:D29)</f>
        <v>978</v>
      </c>
      <c r="E30" s="43">
        <f>SUM(E23:E29)</f>
        <v>0</v>
      </c>
      <c r="F30" s="43">
        <f>SUM(F23:F29)</f>
        <v>0</v>
      </c>
      <c r="G30" s="43">
        <f>SUM(G23:G29)</f>
        <v>250</v>
      </c>
      <c r="H30" s="45">
        <v>1228</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129.7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196</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4</v>
      </c>
      <c r="E42" s="34">
        <v>1</v>
      </c>
      <c r="F42" s="31">
        <v>1</v>
      </c>
      <c r="G42" s="31">
        <v>0</v>
      </c>
      <c r="H42" s="31">
        <v>0</v>
      </c>
      <c r="I42" s="31">
        <v>0</v>
      </c>
      <c r="J42" s="31">
        <v>2</v>
      </c>
      <c r="K42" s="35">
        <v>0</v>
      </c>
    </row>
    <row r="43" spans="1:13" ht="35.25" customHeight="1" thickBot="1" x14ac:dyDescent="0.3">
      <c r="A43" s="625"/>
      <c r="B43" s="626"/>
      <c r="C43" s="41" t="s">
        <v>13</v>
      </c>
      <c r="D43" s="70">
        <f>SUM(D36:D42)</f>
        <v>4</v>
      </c>
      <c r="E43" s="46">
        <f t="shared" ref="E43:J43" si="3">SUM(E36:E42)</f>
        <v>1</v>
      </c>
      <c r="F43" s="43">
        <f t="shared" si="3"/>
        <v>1</v>
      </c>
      <c r="G43" s="43">
        <v>0</v>
      </c>
      <c r="H43" s="43">
        <f t="shared" si="3"/>
        <v>0</v>
      </c>
      <c r="I43" s="43">
        <f t="shared" si="3"/>
        <v>0</v>
      </c>
      <c r="J43" s="43">
        <f t="shared" si="3"/>
        <v>2</v>
      </c>
      <c r="K43" s="47">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197</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ht="66" customHeight="1" x14ac:dyDescent="0.25">
      <c r="A56" s="630"/>
      <c r="B56" s="646"/>
      <c r="C56" s="29">
        <v>2020</v>
      </c>
      <c r="D56" s="85">
        <v>7</v>
      </c>
      <c r="E56" s="34">
        <v>0</v>
      </c>
      <c r="F56" s="31">
        <v>2</v>
      </c>
      <c r="G56" s="31">
        <v>1</v>
      </c>
      <c r="H56" s="31">
        <v>0</v>
      </c>
      <c r="I56" s="31">
        <v>0</v>
      </c>
      <c r="J56" s="31">
        <v>4</v>
      </c>
      <c r="K56" s="35">
        <v>0</v>
      </c>
    </row>
    <row r="57" spans="1:14" ht="94.9" customHeight="1" thickBot="1" x14ac:dyDescent="0.3">
      <c r="A57" s="647"/>
      <c r="B57" s="648"/>
      <c r="C57" s="41" t="s">
        <v>13</v>
      </c>
      <c r="D57" s="87">
        <f t="shared" ref="D57:I57" si="4">SUM(D50:D56)</f>
        <v>7</v>
      </c>
      <c r="E57" s="46">
        <f t="shared" si="4"/>
        <v>0</v>
      </c>
      <c r="F57" s="43">
        <f t="shared" si="4"/>
        <v>2</v>
      </c>
      <c r="G57" s="43">
        <f t="shared" si="4"/>
        <v>1</v>
      </c>
      <c r="H57" s="43">
        <f t="shared" si="4"/>
        <v>0</v>
      </c>
      <c r="I57" s="43">
        <f t="shared" si="4"/>
        <v>0</v>
      </c>
      <c r="J57" s="43">
        <f>SUM(J50:J56)</f>
        <v>4</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198</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s="299" customFormat="1" x14ac:dyDescent="0.25">
      <c r="A69" s="630"/>
      <c r="B69" s="646"/>
      <c r="C69" s="293">
        <v>2020</v>
      </c>
      <c r="D69" s="294">
        <v>2</v>
      </c>
      <c r="E69" s="295">
        <v>14</v>
      </c>
      <c r="F69" s="296">
        <v>0</v>
      </c>
      <c r="G69" s="295">
        <v>0</v>
      </c>
      <c r="H69" s="295">
        <v>1</v>
      </c>
      <c r="I69" s="295">
        <v>0</v>
      </c>
      <c r="J69" s="295">
        <v>0</v>
      </c>
      <c r="K69" s="295">
        <v>0</v>
      </c>
      <c r="L69" s="297">
        <v>1</v>
      </c>
      <c r="M69" s="298"/>
    </row>
    <row r="70" spans="1:13" ht="33" customHeight="1" thickBot="1" x14ac:dyDescent="0.3">
      <c r="A70" s="647"/>
      <c r="B70" s="648"/>
      <c r="C70" s="41" t="s">
        <v>13</v>
      </c>
      <c r="D70" s="300">
        <f t="shared" ref="D70:K70" si="5">SUM(D63:D69)</f>
        <v>2</v>
      </c>
      <c r="E70" s="301">
        <f t="shared" si="5"/>
        <v>14</v>
      </c>
      <c r="F70" s="302">
        <f t="shared" si="5"/>
        <v>0</v>
      </c>
      <c r="G70" s="301">
        <f t="shared" si="5"/>
        <v>0</v>
      </c>
      <c r="H70" s="301">
        <f t="shared" si="5"/>
        <v>1</v>
      </c>
      <c r="I70" s="301">
        <f t="shared" si="5"/>
        <v>0</v>
      </c>
      <c r="J70" s="301">
        <f t="shared" si="5"/>
        <v>0</v>
      </c>
      <c r="K70" s="301">
        <f t="shared" si="5"/>
        <v>0</v>
      </c>
      <c r="L70" s="303">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s="299" customFormat="1" x14ac:dyDescent="0.25">
      <c r="A80" s="630"/>
      <c r="B80" s="646"/>
      <c r="C80" s="293">
        <v>2020</v>
      </c>
      <c r="D80" s="295">
        <v>0</v>
      </c>
      <c r="E80" s="296">
        <v>0</v>
      </c>
      <c r="F80" s="295">
        <v>0</v>
      </c>
      <c r="G80" s="295">
        <v>0</v>
      </c>
      <c r="H80" s="295">
        <v>0</v>
      </c>
      <c r="I80" s="295">
        <v>0</v>
      </c>
      <c r="J80" s="295">
        <v>0</v>
      </c>
      <c r="K80" s="297">
        <v>0</v>
      </c>
    </row>
    <row r="81" spans="1:14" ht="42" customHeight="1" thickBot="1" x14ac:dyDescent="0.3">
      <c r="A81" s="647"/>
      <c r="B81" s="648"/>
      <c r="C81" s="41" t="s">
        <v>13</v>
      </c>
      <c r="D81" s="301">
        <f t="shared" ref="D81:J81" si="6">SUM(D74:D80)</f>
        <v>0</v>
      </c>
      <c r="E81" s="302">
        <f t="shared" si="6"/>
        <v>0</v>
      </c>
      <c r="F81" s="301">
        <f t="shared" si="6"/>
        <v>0</v>
      </c>
      <c r="G81" s="301">
        <f t="shared" si="6"/>
        <v>0</v>
      </c>
      <c r="H81" s="301">
        <f t="shared" si="6"/>
        <v>0</v>
      </c>
      <c r="I81" s="301">
        <f t="shared" si="6"/>
        <v>0</v>
      </c>
      <c r="J81" s="301">
        <f t="shared" si="6"/>
        <v>0</v>
      </c>
      <c r="K81" s="303">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295">
        <v>0</v>
      </c>
      <c r="E91" s="296">
        <v>0</v>
      </c>
      <c r="F91" s="295">
        <v>0</v>
      </c>
      <c r="G91" s="295">
        <v>0</v>
      </c>
      <c r="H91" s="295">
        <v>0</v>
      </c>
      <c r="I91" s="295">
        <v>0</v>
      </c>
      <c r="J91" s="295">
        <v>0</v>
      </c>
      <c r="K91" s="297">
        <v>0</v>
      </c>
    </row>
    <row r="92" spans="1:14" ht="18.95" customHeight="1" thickBot="1" x14ac:dyDescent="0.3">
      <c r="A92" s="647"/>
      <c r="B92" s="648"/>
      <c r="C92" s="41" t="s">
        <v>13</v>
      </c>
      <c r="D92" s="301">
        <f t="shared" ref="D92:J92" si="7">SUM(D85:D91)</f>
        <v>0</v>
      </c>
      <c r="E92" s="302">
        <f t="shared" si="7"/>
        <v>0</v>
      </c>
      <c r="F92" s="301">
        <f t="shared" si="7"/>
        <v>0</v>
      </c>
      <c r="G92" s="301">
        <f t="shared" si="7"/>
        <v>0</v>
      </c>
      <c r="H92" s="301">
        <f t="shared" si="7"/>
        <v>0</v>
      </c>
      <c r="I92" s="301">
        <f t="shared" si="7"/>
        <v>0</v>
      </c>
      <c r="J92" s="301">
        <f t="shared" si="7"/>
        <v>0</v>
      </c>
      <c r="K92" s="303">
        <f>SUM(K85:K91)</f>
        <v>0</v>
      </c>
    </row>
    <row r="93" spans="1:14" ht="18.75" customHeight="1" thickBot="1" x14ac:dyDescent="0.4">
      <c r="A93" s="91"/>
      <c r="B93" s="76"/>
    </row>
    <row r="94" spans="1:14" x14ac:dyDescent="0.25">
      <c r="A94" s="655" t="s">
        <v>47</v>
      </c>
      <c r="B94" s="657" t="s">
        <v>48</v>
      </c>
      <c r="C94" s="265" t="s">
        <v>5</v>
      </c>
      <c r="D94" s="108" t="s">
        <v>49</v>
      </c>
      <c r="E94" s="109"/>
      <c r="F94" s="109"/>
      <c r="G94" s="110"/>
      <c r="H94" s="10"/>
      <c r="I94" s="10"/>
      <c r="J94" s="10"/>
      <c r="K94" s="10"/>
    </row>
    <row r="95" spans="1:14" ht="64.5" x14ac:dyDescent="0.25">
      <c r="A95" s="656"/>
      <c r="B95" s="658"/>
      <c r="C95" s="266"/>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8">SUM(D96:F96)</f>
        <v>0</v>
      </c>
      <c r="H96"/>
      <c r="I96"/>
      <c r="J96"/>
      <c r="K96"/>
    </row>
    <row r="97" spans="1:14" s="10" customFormat="1" ht="16.5" customHeight="1" x14ac:dyDescent="0.25">
      <c r="A97" s="630"/>
      <c r="B97" s="646"/>
      <c r="C97" s="29">
        <v>2016</v>
      </c>
      <c r="D97" s="30"/>
      <c r="E97" s="31"/>
      <c r="F97" s="31"/>
      <c r="G97" s="33">
        <f t="shared" si="8"/>
        <v>0</v>
      </c>
      <c r="H97"/>
      <c r="I97"/>
      <c r="J97"/>
      <c r="K97"/>
      <c r="L97"/>
      <c r="M97"/>
      <c r="N97"/>
    </row>
    <row r="98" spans="1:14" x14ac:dyDescent="0.25">
      <c r="A98" s="630"/>
      <c r="B98" s="646"/>
      <c r="C98" s="29">
        <v>2017</v>
      </c>
      <c r="D98" s="36"/>
      <c r="E98" s="37"/>
      <c r="F98" s="37"/>
      <c r="G98" s="33">
        <f t="shared" si="8"/>
        <v>0</v>
      </c>
    </row>
    <row r="99" spans="1:14" x14ac:dyDescent="0.25">
      <c r="A99" s="630"/>
      <c r="B99" s="646"/>
      <c r="C99" s="29">
        <v>2018</v>
      </c>
      <c r="D99" s="30"/>
      <c r="E99" s="31"/>
      <c r="F99" s="31"/>
      <c r="G99" s="33">
        <f t="shared" si="8"/>
        <v>0</v>
      </c>
    </row>
    <row r="100" spans="1:14" x14ac:dyDescent="0.25">
      <c r="A100" s="630"/>
      <c r="B100" s="646"/>
      <c r="C100" s="29">
        <v>2019</v>
      </c>
      <c r="D100" s="30"/>
      <c r="E100" s="31"/>
      <c r="F100" s="31"/>
      <c r="G100" s="33">
        <f t="shared" si="8"/>
        <v>0</v>
      </c>
    </row>
    <row r="101" spans="1:14" x14ac:dyDescent="0.25">
      <c r="A101" s="630"/>
      <c r="B101" s="646"/>
      <c r="C101" s="29">
        <v>2020</v>
      </c>
      <c r="D101" s="294">
        <v>462</v>
      </c>
      <c r="E101" s="295">
        <v>0</v>
      </c>
      <c r="F101" s="295">
        <v>0</v>
      </c>
      <c r="G101" s="304">
        <f t="shared" si="8"/>
        <v>462</v>
      </c>
    </row>
    <row r="102" spans="1:14" ht="15.75" thickBot="1" x14ac:dyDescent="0.3">
      <c r="A102" s="647"/>
      <c r="B102" s="648"/>
      <c r="C102" s="41" t="s">
        <v>13</v>
      </c>
      <c r="D102" s="300">
        <f>SUM(D96:D101)</f>
        <v>462</v>
      </c>
      <c r="E102" s="301">
        <f>SUM(E96:E101)</f>
        <v>0</v>
      </c>
      <c r="F102" s="301">
        <f>SUM(F96:F101)</f>
        <v>0</v>
      </c>
      <c r="G102" s="305">
        <f>SUM(G95:G101)</f>
        <v>462</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294">
        <v>0</v>
      </c>
      <c r="E114" s="295">
        <v>0</v>
      </c>
      <c r="F114" s="306">
        <v>0</v>
      </c>
      <c r="G114" s="307">
        <f t="shared" si="9"/>
        <v>0</v>
      </c>
      <c r="H114" s="294">
        <v>0</v>
      </c>
      <c r="I114" s="295">
        <v>0</v>
      </c>
      <c r="J114" s="297">
        <v>0</v>
      </c>
    </row>
    <row r="115" spans="1:19" ht="30.6" customHeight="1" thickBot="1" x14ac:dyDescent="0.3">
      <c r="A115" s="647"/>
      <c r="B115" s="648"/>
      <c r="C115" s="134" t="s">
        <v>13</v>
      </c>
      <c r="D115" s="300">
        <f t="shared" ref="D115:J115" si="10">SUM(D108:D114)</f>
        <v>0</v>
      </c>
      <c r="E115" s="301">
        <f t="shared" si="10"/>
        <v>0</v>
      </c>
      <c r="F115" s="308">
        <f t="shared" si="10"/>
        <v>0</v>
      </c>
      <c r="G115" s="308">
        <f t="shared" si="10"/>
        <v>0</v>
      </c>
      <c r="H115" s="300">
        <f t="shared" si="10"/>
        <v>0</v>
      </c>
      <c r="I115" s="301">
        <f t="shared" si="10"/>
        <v>0</v>
      </c>
      <c r="J115" s="309">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264"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296">
        <v>0</v>
      </c>
      <c r="E124" s="295">
        <v>0</v>
      </c>
      <c r="F124" s="295">
        <v>0</v>
      </c>
      <c r="G124" s="295">
        <v>0</v>
      </c>
      <c r="H124" s="295">
        <v>0</v>
      </c>
      <c r="I124" s="297">
        <v>0</v>
      </c>
      <c r="J124" s="310">
        <f t="shared" si="11"/>
        <v>0</v>
      </c>
      <c r="K124" s="310">
        <f t="shared" si="11"/>
        <v>0</v>
      </c>
    </row>
    <row r="125" spans="1:19" ht="51" customHeight="1" thickBot="1" x14ac:dyDescent="0.3">
      <c r="A125" s="647"/>
      <c r="B125" s="648"/>
      <c r="C125" s="41" t="s">
        <v>13</v>
      </c>
      <c r="D125" s="301">
        <f t="shared" ref="D125" si="12">SUM(D118:D124)</f>
        <v>0</v>
      </c>
      <c r="E125" s="301">
        <f>SUM(E118:E124)</f>
        <v>0</v>
      </c>
      <c r="F125" s="301">
        <f t="shared" ref="F125:I125" si="13">SUM(F118:F124)</f>
        <v>0</v>
      </c>
      <c r="G125" s="301">
        <f t="shared" si="13"/>
        <v>0</v>
      </c>
      <c r="H125" s="301">
        <f t="shared" si="13"/>
        <v>0</v>
      </c>
      <c r="I125" s="301">
        <f t="shared" si="13"/>
        <v>0</v>
      </c>
      <c r="J125" s="303">
        <f>SUM(J118:J124)</f>
        <v>0</v>
      </c>
      <c r="K125" s="303">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0" t="s">
        <v>199</v>
      </c>
      <c r="B131" s="646"/>
      <c r="C131" s="29">
        <v>2014</v>
      </c>
      <c r="D131" s="30"/>
      <c r="E131" s="31"/>
      <c r="F131" s="31"/>
      <c r="G131" s="129">
        <f>SUM(D131:F131)</f>
        <v>0</v>
      </c>
      <c r="H131" s="85"/>
      <c r="I131" s="34"/>
      <c r="J131" s="31"/>
      <c r="K131" s="31"/>
      <c r="L131" s="31"/>
      <c r="M131" s="31"/>
      <c r="N131" s="31"/>
      <c r="O131" s="35"/>
    </row>
    <row r="132" spans="1:15" ht="59.25" customHeight="1" x14ac:dyDescent="0.25">
      <c r="A132" s="630"/>
      <c r="B132" s="646"/>
      <c r="C132" s="29">
        <v>2015</v>
      </c>
      <c r="D132" s="30"/>
      <c r="E132" s="31"/>
      <c r="F132" s="31"/>
      <c r="G132" s="129">
        <f t="shared" ref="G132:G137" si="14">SUM(D132:F132)</f>
        <v>0</v>
      </c>
      <c r="H132" s="85"/>
      <c r="I132" s="34"/>
      <c r="J132" s="31"/>
      <c r="K132" s="31"/>
      <c r="L132" s="31"/>
      <c r="M132" s="31"/>
      <c r="N132" s="31"/>
      <c r="O132" s="35"/>
    </row>
    <row r="133" spans="1:15" ht="73.5" customHeight="1" x14ac:dyDescent="0.25">
      <c r="A133" s="630"/>
      <c r="B133" s="646"/>
      <c r="C133" s="29">
        <v>2016</v>
      </c>
      <c r="D133" s="30"/>
      <c r="E133" s="31"/>
      <c r="F133" s="31"/>
      <c r="G133" s="129">
        <f t="shared" si="14"/>
        <v>0</v>
      </c>
      <c r="H133" s="85"/>
      <c r="I133" s="34"/>
      <c r="J133" s="31"/>
      <c r="K133" s="31"/>
      <c r="L133" s="31"/>
      <c r="M133" s="31"/>
      <c r="N133" s="31"/>
      <c r="O133" s="35"/>
    </row>
    <row r="134" spans="1:15" ht="66.75" customHeight="1" x14ac:dyDescent="0.25">
      <c r="A134" s="630"/>
      <c r="B134" s="646"/>
      <c r="C134" s="29">
        <v>2017</v>
      </c>
      <c r="D134" s="36"/>
      <c r="E134" s="37"/>
      <c r="F134" s="37"/>
      <c r="G134" s="129">
        <f t="shared" si="14"/>
        <v>0</v>
      </c>
      <c r="H134" s="85"/>
      <c r="I134" s="39"/>
      <c r="J134" s="37"/>
      <c r="K134" s="37"/>
      <c r="L134" s="37"/>
      <c r="M134" s="37"/>
      <c r="N134" s="37"/>
      <c r="O134" s="40"/>
    </row>
    <row r="135" spans="1:15" ht="71.25" customHeight="1" x14ac:dyDescent="0.25">
      <c r="A135" s="630"/>
      <c r="B135" s="646"/>
      <c r="C135" s="29">
        <v>2018</v>
      </c>
      <c r="D135" s="30"/>
      <c r="E135" s="31"/>
      <c r="F135" s="31"/>
      <c r="G135" s="129">
        <f t="shared" si="14"/>
        <v>0</v>
      </c>
      <c r="H135" s="85"/>
      <c r="I135" s="34"/>
      <c r="J135" s="31"/>
      <c r="K135" s="31"/>
      <c r="L135" s="31"/>
      <c r="M135" s="31"/>
      <c r="N135" s="31"/>
      <c r="O135" s="35"/>
    </row>
    <row r="136" spans="1:15" ht="70.5" customHeight="1" x14ac:dyDescent="0.25">
      <c r="A136" s="630"/>
      <c r="B136" s="646"/>
      <c r="C136" s="29">
        <v>2019</v>
      </c>
      <c r="D136" s="30"/>
      <c r="E136" s="31"/>
      <c r="F136" s="31"/>
      <c r="G136" s="129">
        <f t="shared" si="14"/>
        <v>0</v>
      </c>
      <c r="H136" s="85"/>
      <c r="I136" s="34"/>
      <c r="J136" s="31"/>
      <c r="K136" s="31"/>
      <c r="L136" s="31"/>
      <c r="M136" s="31"/>
      <c r="N136" s="31"/>
      <c r="O136" s="35"/>
    </row>
    <row r="137" spans="1:15" ht="66" customHeight="1" x14ac:dyDescent="0.25">
      <c r="A137" s="630"/>
      <c r="B137" s="646"/>
      <c r="C137" s="29">
        <v>2020</v>
      </c>
      <c r="D137" s="294">
        <v>40</v>
      </c>
      <c r="E137" s="295">
        <v>2</v>
      </c>
      <c r="F137" s="295">
        <v>0</v>
      </c>
      <c r="G137" s="307">
        <f t="shared" si="14"/>
        <v>42</v>
      </c>
      <c r="H137" s="311">
        <v>53</v>
      </c>
      <c r="I137" s="296">
        <v>3</v>
      </c>
      <c r="J137" s="295">
        <v>3</v>
      </c>
      <c r="K137" s="295">
        <v>7</v>
      </c>
      <c r="L137" s="295">
        <v>0</v>
      </c>
      <c r="M137" s="295">
        <v>0</v>
      </c>
      <c r="N137" s="295">
        <v>27</v>
      </c>
      <c r="O137" s="297">
        <v>2</v>
      </c>
    </row>
    <row r="138" spans="1:15" ht="15.95" customHeight="1" thickBot="1" x14ac:dyDescent="0.3">
      <c r="A138" s="647"/>
      <c r="B138" s="648"/>
      <c r="C138" s="41" t="s">
        <v>13</v>
      </c>
      <c r="D138" s="300">
        <f>SUM(D131:D137)</f>
        <v>40</v>
      </c>
      <c r="E138" s="301">
        <f>SUM(E131:E137)</f>
        <v>2</v>
      </c>
      <c r="F138" s="301">
        <f>SUM(F131:F137)</f>
        <v>0</v>
      </c>
      <c r="G138" s="308">
        <f t="shared" ref="G138:O138" si="15">SUM(G131:G137)</f>
        <v>42</v>
      </c>
      <c r="H138" s="312">
        <f t="shared" si="15"/>
        <v>53</v>
      </c>
      <c r="I138" s="302">
        <f t="shared" si="15"/>
        <v>3</v>
      </c>
      <c r="J138" s="301">
        <f t="shared" si="15"/>
        <v>3</v>
      </c>
      <c r="K138" s="301">
        <f t="shared" si="15"/>
        <v>7</v>
      </c>
      <c r="L138" s="301">
        <f t="shared" si="15"/>
        <v>0</v>
      </c>
      <c r="M138" s="301">
        <f t="shared" si="15"/>
        <v>0</v>
      </c>
      <c r="N138" s="301">
        <f t="shared" si="15"/>
        <v>27</v>
      </c>
      <c r="O138" s="303">
        <f t="shared" si="15"/>
        <v>2</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630" t="s">
        <v>200</v>
      </c>
      <c r="B142" s="646"/>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ht="42" customHeight="1" x14ac:dyDescent="0.25">
      <c r="A144" s="630"/>
      <c r="B144" s="646"/>
      <c r="C144" s="29">
        <v>2016</v>
      </c>
      <c r="D144" s="30"/>
      <c r="E144" s="31"/>
      <c r="F144" s="31"/>
      <c r="G144" s="171">
        <f t="shared" si="16"/>
        <v>0</v>
      </c>
      <c r="H144" s="34"/>
      <c r="I144" s="31"/>
      <c r="J144" s="31"/>
      <c r="K144" s="31"/>
      <c r="L144" s="35"/>
    </row>
    <row r="145" spans="1:12" ht="63.75" customHeight="1" x14ac:dyDescent="0.25">
      <c r="A145" s="630"/>
      <c r="B145" s="646"/>
      <c r="C145" s="29">
        <v>2017</v>
      </c>
      <c r="D145" s="36"/>
      <c r="E145" s="37"/>
      <c r="F145" s="37"/>
      <c r="G145" s="171">
        <f t="shared" si="16"/>
        <v>0</v>
      </c>
      <c r="H145" s="39"/>
      <c r="I145" s="37"/>
      <c r="J145" s="37"/>
      <c r="K145" s="37"/>
      <c r="L145" s="40"/>
    </row>
    <row r="146" spans="1:12" ht="51" customHeight="1" x14ac:dyDescent="0.25">
      <c r="A146" s="630"/>
      <c r="B146" s="646"/>
      <c r="C146" s="29">
        <v>2018</v>
      </c>
      <c r="D146" s="30"/>
      <c r="E146" s="31"/>
      <c r="F146" s="31"/>
      <c r="G146" s="171">
        <f t="shared" si="16"/>
        <v>0</v>
      </c>
      <c r="H146" s="34"/>
      <c r="I146" s="31"/>
      <c r="J146" s="31"/>
      <c r="K146" s="31"/>
      <c r="L146" s="35"/>
    </row>
    <row r="147" spans="1:12" ht="84.75" customHeight="1" x14ac:dyDescent="0.25">
      <c r="A147" s="630"/>
      <c r="B147" s="646"/>
      <c r="C147" s="29">
        <v>2019</v>
      </c>
      <c r="D147" s="30"/>
      <c r="E147" s="31"/>
      <c r="F147" s="31"/>
      <c r="G147" s="171">
        <f t="shared" si="16"/>
        <v>0</v>
      </c>
      <c r="H147" s="34"/>
      <c r="I147" s="31"/>
      <c r="J147" s="31"/>
      <c r="K147" s="31"/>
      <c r="L147" s="35"/>
    </row>
    <row r="148" spans="1:12" ht="70.5" customHeight="1" x14ac:dyDescent="0.25">
      <c r="A148" s="630"/>
      <c r="B148" s="646"/>
      <c r="C148" s="29">
        <v>2020</v>
      </c>
      <c r="D148" s="294">
        <v>789</v>
      </c>
      <c r="E148" s="295">
        <v>33</v>
      </c>
      <c r="F148" s="295">
        <v>0</v>
      </c>
      <c r="G148" s="313">
        <f t="shared" si="16"/>
        <v>822</v>
      </c>
      <c r="H148" s="296">
        <v>0</v>
      </c>
      <c r="I148" s="295">
        <v>50</v>
      </c>
      <c r="J148" s="295">
        <v>0</v>
      </c>
      <c r="K148" s="295">
        <v>0</v>
      </c>
      <c r="L148" s="297">
        <v>772</v>
      </c>
    </row>
    <row r="149" spans="1:12" ht="69.75" customHeight="1" thickBot="1" x14ac:dyDescent="0.3">
      <c r="A149" s="647"/>
      <c r="B149" s="648"/>
      <c r="C149" s="41" t="s">
        <v>13</v>
      </c>
      <c r="D149" s="300">
        <f t="shared" ref="D149:L149" si="17">SUM(D142:D148)</f>
        <v>789</v>
      </c>
      <c r="E149" s="301">
        <f t="shared" si="17"/>
        <v>33</v>
      </c>
      <c r="F149" s="301">
        <f t="shared" si="17"/>
        <v>0</v>
      </c>
      <c r="G149" s="314">
        <f t="shared" si="17"/>
        <v>822</v>
      </c>
      <c r="H149" s="302">
        <f t="shared" si="17"/>
        <v>0</v>
      </c>
      <c r="I149" s="301">
        <f t="shared" si="17"/>
        <v>50</v>
      </c>
      <c r="J149" s="301">
        <f t="shared" si="17"/>
        <v>0</v>
      </c>
      <c r="K149" s="301">
        <f t="shared" si="17"/>
        <v>0</v>
      </c>
      <c r="L149" s="303">
        <f t="shared" si="17"/>
        <v>772</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90.75" x14ac:dyDescent="0.3">
      <c r="A154" s="173" t="s">
        <v>96</v>
      </c>
      <c r="B154" s="174" t="s">
        <v>97</v>
      </c>
      <c r="C154" s="175" t="s">
        <v>98</v>
      </c>
      <c r="D154" s="176" t="s">
        <v>99</v>
      </c>
      <c r="E154" s="177" t="s">
        <v>100</v>
      </c>
      <c r="F154" s="177" t="s">
        <v>101</v>
      </c>
      <c r="G154" s="178" t="s">
        <v>102</v>
      </c>
    </row>
    <row r="155" spans="1:12" ht="15" customHeight="1" x14ac:dyDescent="0.25">
      <c r="A155" s="623" t="s">
        <v>201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315">
        <v>2</v>
      </c>
      <c r="E161" s="316">
        <v>47</v>
      </c>
      <c r="F161" s="316">
        <v>0</v>
      </c>
      <c r="G161" s="317">
        <v>0</v>
      </c>
    </row>
    <row r="162" spans="1:9" ht="15.75" thickBot="1" x14ac:dyDescent="0.3">
      <c r="A162" s="625"/>
      <c r="B162" s="626"/>
      <c r="C162" s="41" t="s">
        <v>13</v>
      </c>
      <c r="D162" s="300">
        <f>SUM(D155:D161)</f>
        <v>2</v>
      </c>
      <c r="E162" s="300">
        <f t="shared" ref="E162:G162" si="18">SUM(E155:E161)</f>
        <v>47</v>
      </c>
      <c r="F162" s="300">
        <f t="shared" si="18"/>
        <v>0</v>
      </c>
      <c r="G162" s="303">
        <f t="shared" si="18"/>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05" customHeight="1" x14ac:dyDescent="0.25">
      <c r="A166" s="186" t="s">
        <v>105</v>
      </c>
      <c r="B166" s="318" t="s">
        <v>202</v>
      </c>
      <c r="C166" s="188">
        <f>SUM(C167:C169)</f>
        <v>0</v>
      </c>
      <c r="D166" s="188">
        <f t="shared" ref="D166:I166" si="19">SUM(D167:D169)</f>
        <v>0</v>
      </c>
      <c r="E166" s="188">
        <f t="shared" si="19"/>
        <v>0</v>
      </c>
      <c r="F166" s="188">
        <f t="shared" si="19"/>
        <v>0</v>
      </c>
      <c r="G166" s="188">
        <f t="shared" si="19"/>
        <v>0</v>
      </c>
      <c r="H166" s="188">
        <f t="shared" si="19"/>
        <v>0</v>
      </c>
      <c r="I166" s="189">
        <f t="shared" si="19"/>
        <v>779881.13000000012</v>
      </c>
    </row>
    <row r="167" spans="1:9" ht="15.75" x14ac:dyDescent="0.25">
      <c r="A167" s="190" t="s">
        <v>106</v>
      </c>
      <c r="B167" s="191"/>
      <c r="C167" s="65"/>
      <c r="D167" s="65"/>
      <c r="E167" s="65"/>
      <c r="F167" s="69"/>
      <c r="G167" s="65"/>
      <c r="H167" s="65"/>
      <c r="I167" s="193">
        <v>444874.53</v>
      </c>
    </row>
    <row r="168" spans="1:9" ht="15.75" x14ac:dyDescent="0.25">
      <c r="A168" s="190" t="s">
        <v>107</v>
      </c>
      <c r="B168" s="191"/>
      <c r="C168" s="65"/>
      <c r="D168" s="65"/>
      <c r="E168" s="65"/>
      <c r="F168" s="69"/>
      <c r="G168" s="65"/>
      <c r="H168" s="65"/>
      <c r="I168" s="193">
        <v>131181.9</v>
      </c>
    </row>
    <row r="169" spans="1:9" ht="15.75" x14ac:dyDescent="0.25">
      <c r="A169" s="190" t="s">
        <v>108</v>
      </c>
      <c r="B169" s="191"/>
      <c r="C169" s="65"/>
      <c r="D169" s="65"/>
      <c r="E169" s="65"/>
      <c r="F169" s="69"/>
      <c r="G169" s="65"/>
      <c r="H169" s="65"/>
      <c r="I169" s="193">
        <v>203824.7</v>
      </c>
    </row>
    <row r="170" spans="1:9" ht="31.5" x14ac:dyDescent="0.25">
      <c r="A170" s="186" t="s">
        <v>109</v>
      </c>
      <c r="B170" s="191"/>
      <c r="C170" s="65"/>
      <c r="D170" s="65"/>
      <c r="E170" s="65"/>
      <c r="F170" s="69"/>
      <c r="G170" s="65"/>
      <c r="H170" s="65"/>
      <c r="I170" s="193">
        <v>424272.83</v>
      </c>
    </row>
    <row r="171" spans="1:9"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47">
        <f t="shared" si="20"/>
        <v>1204153.9600000002</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71"/>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203</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t="s">
        <v>204</v>
      </c>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t="s">
        <v>205</v>
      </c>
      <c r="B16" s="646"/>
      <c r="C16" s="29">
        <v>2018</v>
      </c>
      <c r="D16" s="30"/>
      <c r="E16" s="31"/>
      <c r="F16" s="31"/>
      <c r="G16" s="32"/>
      <c r="H16" s="33">
        <f t="shared" si="0"/>
        <v>0</v>
      </c>
      <c r="I16" s="34"/>
      <c r="J16" s="31"/>
      <c r="K16" s="31"/>
      <c r="L16" s="31"/>
      <c r="M16" s="31"/>
      <c r="N16" s="31"/>
      <c r="O16" s="35"/>
      <c r="P16" s="10"/>
      <c r="Q16" s="10"/>
    </row>
    <row r="17" spans="1:17" x14ac:dyDescent="0.25">
      <c r="A17" s="630" t="s">
        <v>206</v>
      </c>
      <c r="B17" s="646"/>
      <c r="C17" s="29">
        <v>2019</v>
      </c>
      <c r="D17" s="30"/>
      <c r="E17" s="31"/>
      <c r="F17" s="31"/>
      <c r="G17" s="32"/>
      <c r="H17" s="33">
        <f t="shared" si="0"/>
        <v>0</v>
      </c>
      <c r="I17" s="34"/>
      <c r="J17" s="31"/>
      <c r="K17" s="31"/>
      <c r="L17" s="31"/>
      <c r="M17" s="31"/>
      <c r="N17" s="31"/>
      <c r="O17" s="35"/>
      <c r="P17" s="10"/>
      <c r="Q17" s="10"/>
    </row>
    <row r="18" spans="1:17" x14ac:dyDescent="0.25">
      <c r="A18" s="723"/>
      <c r="B18" s="724"/>
      <c r="C18" s="29">
        <v>2020</v>
      </c>
      <c r="D18" s="36">
        <v>45</v>
      </c>
      <c r="E18" s="37">
        <v>0</v>
      </c>
      <c r="F18" s="37">
        <v>0</v>
      </c>
      <c r="G18" s="38">
        <v>1</v>
      </c>
      <c r="H18" s="33">
        <f t="shared" si="0"/>
        <v>46</v>
      </c>
      <c r="I18" s="39">
        <v>23</v>
      </c>
      <c r="J18" s="37">
        <v>0</v>
      </c>
      <c r="K18" s="37">
        <v>3</v>
      </c>
      <c r="L18" s="37">
        <v>0</v>
      </c>
      <c r="M18" s="37">
        <v>0</v>
      </c>
      <c r="N18" s="37">
        <v>13</v>
      </c>
      <c r="O18" s="40">
        <v>7</v>
      </c>
      <c r="P18" s="10"/>
      <c r="Q18" s="10"/>
    </row>
    <row r="19" spans="1:17" ht="77.25" customHeight="1" thickBot="1" x14ac:dyDescent="0.3">
      <c r="A19" s="725"/>
      <c r="B19" s="726"/>
      <c r="C19" s="41" t="s">
        <v>13</v>
      </c>
      <c r="D19" s="42">
        <f>SUM(D12:D18)</f>
        <v>45</v>
      </c>
      <c r="E19" s="43">
        <f>SUM(E12:E18)</f>
        <v>0</v>
      </c>
      <c r="F19" s="43">
        <f>SUM(F12:F18)</f>
        <v>0</v>
      </c>
      <c r="G19" s="43">
        <f>SUM(G12:G18)</f>
        <v>1</v>
      </c>
      <c r="H19" s="45">
        <f>SUM(D19:G19)</f>
        <v>46</v>
      </c>
      <c r="I19" s="46">
        <f t="shared" ref="I19:O19" si="1">SUM(I12:I18)</f>
        <v>23</v>
      </c>
      <c r="J19" s="42">
        <f t="shared" si="1"/>
        <v>0</v>
      </c>
      <c r="K19" s="43">
        <f t="shared" si="1"/>
        <v>3</v>
      </c>
      <c r="L19" s="43">
        <f t="shared" si="1"/>
        <v>0</v>
      </c>
      <c r="M19" s="43">
        <f t="shared" si="1"/>
        <v>0</v>
      </c>
      <c r="N19" s="43">
        <f t="shared" si="1"/>
        <v>13</v>
      </c>
      <c r="O19" s="47">
        <f t="shared" si="1"/>
        <v>7</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c r="I21" s="319"/>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30" t="s">
        <v>169</v>
      </c>
      <c r="B23" s="646"/>
      <c r="C23" s="29">
        <v>2014</v>
      </c>
      <c r="D23" s="30"/>
      <c r="E23" s="31"/>
      <c r="F23" s="31"/>
      <c r="G23" s="32"/>
      <c r="H23" s="33">
        <f>SUM(D23:G23)</f>
        <v>0</v>
      </c>
    </row>
    <row r="24" spans="1:17" ht="24.6" customHeight="1" x14ac:dyDescent="0.25">
      <c r="A24" s="630" t="s">
        <v>207</v>
      </c>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ht="15" customHeight="1" x14ac:dyDescent="0.25">
      <c r="A27" s="630" t="s">
        <v>208</v>
      </c>
      <c r="B27" s="646"/>
      <c r="C27" s="29">
        <v>2018</v>
      </c>
      <c r="D27" s="30"/>
      <c r="E27" s="31"/>
      <c r="F27" s="31"/>
      <c r="G27" s="32"/>
      <c r="H27" s="33">
        <f t="shared" si="2"/>
        <v>0</v>
      </c>
    </row>
    <row r="28" spans="1:17" ht="19.5" customHeight="1" x14ac:dyDescent="0.25">
      <c r="A28" s="630"/>
      <c r="B28" s="646"/>
      <c r="C28" s="29">
        <v>2019</v>
      </c>
      <c r="D28" s="30"/>
      <c r="E28" s="31"/>
      <c r="F28" s="31"/>
      <c r="G28" s="32"/>
      <c r="H28" s="33">
        <f t="shared" si="2"/>
        <v>0</v>
      </c>
    </row>
    <row r="29" spans="1:17" ht="21" customHeight="1" x14ac:dyDescent="0.25">
      <c r="A29" s="630"/>
      <c r="B29" s="646"/>
      <c r="C29" s="29">
        <v>2020</v>
      </c>
      <c r="D29" s="342">
        <v>1522</v>
      </c>
      <c r="E29" s="343">
        <v>0</v>
      </c>
      <c r="F29" s="343">
        <v>0</v>
      </c>
      <c r="G29" s="344">
        <v>1800000</v>
      </c>
      <c r="H29" s="320">
        <f t="shared" si="2"/>
        <v>1801522</v>
      </c>
    </row>
    <row r="30" spans="1:17" ht="24" customHeight="1" thickBot="1" x14ac:dyDescent="0.3">
      <c r="A30" s="321"/>
      <c r="B30" s="322"/>
      <c r="C30" s="41" t="s">
        <v>13</v>
      </c>
      <c r="D30" s="323">
        <f>SUM(D23:D29)</f>
        <v>1522</v>
      </c>
      <c r="E30" s="324">
        <f>SUM(E23:E29)</f>
        <v>0</v>
      </c>
      <c r="F30" s="324">
        <f>SUM(F23:F29)</f>
        <v>0</v>
      </c>
      <c r="G30" s="324">
        <f>SUM(G23:G29)</f>
        <v>1800000</v>
      </c>
      <c r="H30" s="325">
        <f>H29</f>
        <v>1801522</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29</v>
      </c>
      <c r="B36" s="624"/>
      <c r="C36" s="29">
        <v>2014</v>
      </c>
      <c r="D36" s="65"/>
      <c r="E36" s="66"/>
      <c r="F36" s="67"/>
      <c r="G36" s="67"/>
      <c r="H36" s="67"/>
      <c r="I36" s="67"/>
      <c r="J36" s="67"/>
      <c r="K36" s="68"/>
    </row>
    <row r="37" spans="1:13" ht="15" customHeight="1" x14ac:dyDescent="0.25">
      <c r="A37" s="623" t="s">
        <v>209</v>
      </c>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ht="15" customHeight="1" x14ac:dyDescent="0.25">
      <c r="A39" s="623" t="s">
        <v>210</v>
      </c>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t="s">
        <v>211</v>
      </c>
      <c r="B42" s="624"/>
      <c r="C42" s="29">
        <v>2020</v>
      </c>
      <c r="D42" s="69">
        <f>SUM(E42:K42)</f>
        <v>8</v>
      </c>
      <c r="E42" s="39">
        <v>2</v>
      </c>
      <c r="F42" s="37">
        <v>0</v>
      </c>
      <c r="G42" s="37">
        <v>3</v>
      </c>
      <c r="H42" s="37"/>
      <c r="I42" s="37">
        <v>0</v>
      </c>
      <c r="J42" s="37">
        <v>0</v>
      </c>
      <c r="K42" s="40">
        <v>3</v>
      </c>
    </row>
    <row r="43" spans="1:13" ht="35.25" customHeight="1" thickBot="1" x14ac:dyDescent="0.3">
      <c r="A43" s="326"/>
      <c r="B43" s="327"/>
      <c r="C43" s="41" t="s">
        <v>13</v>
      </c>
      <c r="D43" s="70">
        <f>SUM(D36:D42)</f>
        <v>8</v>
      </c>
      <c r="E43" s="46">
        <f t="shared" ref="E43:J43" si="3">SUM(E36:E42)</f>
        <v>2</v>
      </c>
      <c r="F43" s="43">
        <f t="shared" si="3"/>
        <v>0</v>
      </c>
      <c r="G43" s="43">
        <f t="shared" si="3"/>
        <v>3</v>
      </c>
      <c r="H43" s="43">
        <f t="shared" si="3"/>
        <v>0</v>
      </c>
      <c r="I43" s="43">
        <f t="shared" si="3"/>
        <v>0</v>
      </c>
      <c r="J43" s="43">
        <f t="shared" si="3"/>
        <v>0</v>
      </c>
      <c r="K43" s="47">
        <f>SUM(K36:K42)</f>
        <v>3</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328" t="s">
        <v>169</v>
      </c>
      <c r="B50" s="329"/>
      <c r="C50" s="29">
        <v>2014</v>
      </c>
      <c r="D50" s="85"/>
      <c r="E50" s="34"/>
      <c r="F50" s="31"/>
      <c r="G50" s="31"/>
      <c r="H50" s="31"/>
      <c r="I50" s="31"/>
      <c r="J50" s="31"/>
      <c r="K50" s="35"/>
    </row>
    <row r="51" spans="1:14" x14ac:dyDescent="0.25">
      <c r="A51" s="328" t="s">
        <v>212</v>
      </c>
      <c r="B51" s="329"/>
      <c r="C51" s="29">
        <v>2015</v>
      </c>
      <c r="D51" s="85"/>
      <c r="E51" s="34"/>
      <c r="F51" s="31"/>
      <c r="G51" s="31"/>
      <c r="H51" s="31"/>
      <c r="I51" s="31"/>
      <c r="J51" s="31"/>
      <c r="K51" s="35"/>
    </row>
    <row r="52" spans="1:14" x14ac:dyDescent="0.25">
      <c r="A52" s="630" t="s">
        <v>213</v>
      </c>
      <c r="B52" s="646"/>
      <c r="C52" s="29">
        <v>2016</v>
      </c>
      <c r="D52" s="85"/>
      <c r="E52" s="34"/>
      <c r="F52" s="31"/>
      <c r="G52" s="31"/>
      <c r="H52" s="31"/>
      <c r="I52" s="31"/>
      <c r="J52" s="31"/>
      <c r="K52" s="35"/>
    </row>
    <row r="53" spans="1:14" ht="15" customHeight="1" x14ac:dyDescent="0.25">
      <c r="A53" s="630" t="s">
        <v>214</v>
      </c>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328"/>
      <c r="B56" s="329"/>
      <c r="C56" s="29">
        <v>2020</v>
      </c>
      <c r="D56" s="86">
        <f>SUM(E56:K56)</f>
        <v>5</v>
      </c>
      <c r="E56" s="39">
        <v>1</v>
      </c>
      <c r="F56" s="37">
        <v>0</v>
      </c>
      <c r="G56" s="37">
        <v>1</v>
      </c>
      <c r="H56" s="37">
        <v>0</v>
      </c>
      <c r="I56" s="37">
        <v>0</v>
      </c>
      <c r="J56" s="37">
        <v>3</v>
      </c>
      <c r="K56" s="40">
        <v>0</v>
      </c>
    </row>
    <row r="57" spans="1:14" ht="94.9" customHeight="1" thickBot="1" x14ac:dyDescent="0.3">
      <c r="A57" s="321"/>
      <c r="B57" s="322"/>
      <c r="C57" s="41" t="s">
        <v>13</v>
      </c>
      <c r="D57" s="87">
        <f t="shared" ref="D57:I57" si="4">SUM(D50:D56)</f>
        <v>5</v>
      </c>
      <c r="E57" s="46">
        <f t="shared" si="4"/>
        <v>1</v>
      </c>
      <c r="F57" s="43">
        <f t="shared" si="4"/>
        <v>0</v>
      </c>
      <c r="G57" s="43">
        <f t="shared" si="4"/>
        <v>1</v>
      </c>
      <c r="H57" s="43">
        <f t="shared" si="4"/>
        <v>0</v>
      </c>
      <c r="I57" s="43">
        <f t="shared" si="4"/>
        <v>0</v>
      </c>
      <c r="J57" s="43">
        <f>SUM(J50:J56)</f>
        <v>3</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328" t="s">
        <v>169</v>
      </c>
      <c r="B63" s="329"/>
      <c r="C63" s="29">
        <v>2014</v>
      </c>
      <c r="D63" s="30"/>
      <c r="E63" s="31"/>
      <c r="F63" s="34"/>
      <c r="G63" s="31"/>
      <c r="H63" s="31"/>
      <c r="I63" s="31"/>
      <c r="J63" s="31"/>
      <c r="K63" s="31"/>
      <c r="L63" s="35"/>
      <c r="M63" s="10"/>
    </row>
    <row r="64" spans="1:14" x14ac:dyDescent="0.25">
      <c r="A64" s="630" t="s">
        <v>215</v>
      </c>
      <c r="B64" s="646"/>
      <c r="C64" s="29">
        <v>2015</v>
      </c>
      <c r="D64" s="30"/>
      <c r="E64" s="31"/>
      <c r="F64" s="34"/>
      <c r="G64" s="31"/>
      <c r="H64" s="31"/>
      <c r="I64" s="31"/>
      <c r="J64" s="31"/>
      <c r="K64" s="31"/>
      <c r="L64" s="35"/>
      <c r="M64" s="10"/>
    </row>
    <row r="65" spans="1:13" x14ac:dyDescent="0.25">
      <c r="A65" s="328" t="s">
        <v>216</v>
      </c>
      <c r="B65" s="329"/>
      <c r="C65" s="29">
        <v>2016</v>
      </c>
      <c r="D65" s="30"/>
      <c r="E65" s="31"/>
      <c r="F65" s="34"/>
      <c r="G65" s="31"/>
      <c r="H65" s="31"/>
      <c r="I65" s="31"/>
      <c r="J65" s="31"/>
      <c r="K65" s="31"/>
      <c r="L65" s="35"/>
      <c r="M65" s="10"/>
    </row>
    <row r="66" spans="1:13" x14ac:dyDescent="0.25">
      <c r="A66" s="328"/>
      <c r="B66" s="329"/>
      <c r="C66" s="29">
        <v>2017</v>
      </c>
      <c r="D66" s="36"/>
      <c r="E66" s="37"/>
      <c r="F66" s="39"/>
      <c r="G66" s="37"/>
      <c r="H66" s="37"/>
      <c r="I66" s="37"/>
      <c r="J66" s="37"/>
      <c r="K66" s="37"/>
      <c r="L66" s="40"/>
      <c r="M66" s="10"/>
    </row>
    <row r="67" spans="1:13" x14ac:dyDescent="0.25">
      <c r="A67" s="328"/>
      <c r="B67" s="329"/>
      <c r="C67" s="29">
        <v>2018</v>
      </c>
      <c r="D67" s="30"/>
      <c r="E67" s="31"/>
      <c r="F67" s="34"/>
      <c r="G67" s="31"/>
      <c r="H67" s="31"/>
      <c r="I67" s="31"/>
      <c r="J67" s="31"/>
      <c r="K67" s="31"/>
      <c r="L67" s="35"/>
      <c r="M67" s="10"/>
    </row>
    <row r="68" spans="1:13" x14ac:dyDescent="0.25">
      <c r="A68" s="328"/>
      <c r="B68" s="329"/>
      <c r="C68" s="29">
        <v>2019</v>
      </c>
      <c r="D68" s="30"/>
      <c r="E68" s="31"/>
      <c r="F68" s="34"/>
      <c r="G68" s="31"/>
      <c r="H68" s="31"/>
      <c r="I68" s="31"/>
      <c r="J68" s="31"/>
      <c r="K68" s="31"/>
      <c r="L68" s="35"/>
      <c r="M68" s="10"/>
    </row>
    <row r="69" spans="1:13" x14ac:dyDescent="0.25">
      <c r="A69" s="328"/>
      <c r="B69" s="329"/>
      <c r="C69" s="29">
        <v>2020</v>
      </c>
      <c r="D69" s="36">
        <v>1</v>
      </c>
      <c r="E69" s="37">
        <v>6</v>
      </c>
      <c r="F69" s="39">
        <v>0</v>
      </c>
      <c r="G69" s="37">
        <v>0</v>
      </c>
      <c r="H69" s="37">
        <v>0</v>
      </c>
      <c r="I69" s="37">
        <v>0</v>
      </c>
      <c r="J69" s="37">
        <v>0</v>
      </c>
      <c r="K69" s="37">
        <v>0</v>
      </c>
      <c r="L69" s="40">
        <v>1</v>
      </c>
      <c r="M69" s="10"/>
    </row>
    <row r="70" spans="1:13" ht="33" customHeight="1" thickBot="1" x14ac:dyDescent="0.3">
      <c r="A70" s="321"/>
      <c r="B70" s="322"/>
      <c r="C70" s="41" t="s">
        <v>13</v>
      </c>
      <c r="D70" s="42">
        <f t="shared" ref="D70:K70" si="5">SUM(D63:D69)</f>
        <v>1</v>
      </c>
      <c r="E70" s="43">
        <f t="shared" si="5"/>
        <v>6</v>
      </c>
      <c r="F70" s="46">
        <f t="shared" si="5"/>
        <v>0</v>
      </c>
      <c r="G70" s="43">
        <f t="shared" si="5"/>
        <v>0</v>
      </c>
      <c r="H70" s="43">
        <f t="shared" si="5"/>
        <v>0</v>
      </c>
      <c r="I70" s="43">
        <f t="shared" si="5"/>
        <v>0</v>
      </c>
      <c r="J70" s="43">
        <f t="shared" si="5"/>
        <v>0</v>
      </c>
      <c r="K70" s="43">
        <f t="shared" si="5"/>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7">
        <v>0</v>
      </c>
      <c r="E80" s="39">
        <v>0</v>
      </c>
      <c r="F80" s="37">
        <v>0</v>
      </c>
      <c r="G80" s="37">
        <v>0</v>
      </c>
      <c r="H80" s="37">
        <v>0</v>
      </c>
      <c r="I80" s="37">
        <v>0</v>
      </c>
      <c r="J80" s="37">
        <v>0</v>
      </c>
      <c r="K80" s="40">
        <v>0</v>
      </c>
    </row>
    <row r="81" spans="1:14" ht="42" customHeight="1" thickBot="1" x14ac:dyDescent="0.3">
      <c r="A81" s="647"/>
      <c r="B81" s="648"/>
      <c r="C81" s="41" t="s">
        <v>13</v>
      </c>
      <c r="D81" s="43">
        <f t="shared" ref="D81:J81" si="6">SUM(D74:D80)</f>
        <v>0</v>
      </c>
      <c r="E81" s="46">
        <f t="shared" si="6"/>
        <v>0</v>
      </c>
      <c r="F81" s="43">
        <f t="shared" si="6"/>
        <v>0</v>
      </c>
      <c r="G81" s="43">
        <f t="shared" si="6"/>
        <v>0</v>
      </c>
      <c r="H81" s="43">
        <f t="shared" si="6"/>
        <v>0</v>
      </c>
      <c r="I81" s="43">
        <f t="shared" si="6"/>
        <v>0</v>
      </c>
      <c r="J81" s="43">
        <f t="shared" si="6"/>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9.6"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7">
        <v>0</v>
      </c>
      <c r="E91" s="39">
        <v>0</v>
      </c>
      <c r="F91" s="37">
        <v>0</v>
      </c>
      <c r="G91" s="37">
        <v>0</v>
      </c>
      <c r="H91" s="37">
        <v>0</v>
      </c>
      <c r="I91" s="37">
        <v>0</v>
      </c>
      <c r="J91" s="37">
        <v>0</v>
      </c>
      <c r="K91" s="40">
        <v>0</v>
      </c>
    </row>
    <row r="92" spans="1:14" ht="18.95" customHeight="1"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x14ac:dyDescent="0.25">
      <c r="A96" s="328" t="s">
        <v>21</v>
      </c>
      <c r="B96" s="329"/>
      <c r="C96" s="29">
        <v>2015</v>
      </c>
      <c r="D96" s="30"/>
      <c r="E96" s="31"/>
      <c r="F96" s="31"/>
      <c r="G96" s="33">
        <f t="shared" ref="G96:G101" si="8">SUM(D96:F96)</f>
        <v>0</v>
      </c>
      <c r="H96"/>
      <c r="I96"/>
      <c r="J96"/>
      <c r="K96"/>
    </row>
    <row r="97" spans="1:14" s="10" customFormat="1" ht="16.5" customHeight="1" x14ac:dyDescent="0.25">
      <c r="A97" s="328" t="s">
        <v>217</v>
      </c>
      <c r="B97" s="329"/>
      <c r="C97" s="29">
        <v>2016</v>
      </c>
      <c r="D97" s="30"/>
      <c r="E97" s="31"/>
      <c r="F97" s="31"/>
      <c r="G97" s="33">
        <f t="shared" si="8"/>
        <v>0</v>
      </c>
      <c r="H97"/>
      <c r="I97"/>
      <c r="J97"/>
      <c r="K97"/>
      <c r="L97"/>
      <c r="M97"/>
      <c r="N97"/>
    </row>
    <row r="98" spans="1:14" x14ac:dyDescent="0.25">
      <c r="A98" s="328"/>
      <c r="B98" s="329"/>
      <c r="C98" s="29">
        <v>2017</v>
      </c>
      <c r="D98" s="36"/>
      <c r="E98" s="37"/>
      <c r="F98" s="37"/>
      <c r="G98" s="33">
        <f t="shared" si="8"/>
        <v>0</v>
      </c>
    </row>
    <row r="99" spans="1:14" x14ac:dyDescent="0.25">
      <c r="A99" s="328"/>
      <c r="B99" s="329"/>
      <c r="C99" s="29">
        <v>2018</v>
      </c>
      <c r="D99" s="30"/>
      <c r="E99" s="31"/>
      <c r="F99" s="31"/>
      <c r="G99" s="33">
        <f t="shared" si="8"/>
        <v>0</v>
      </c>
    </row>
    <row r="100" spans="1:14" x14ac:dyDescent="0.25">
      <c r="A100" s="328"/>
      <c r="B100" s="329"/>
      <c r="C100" s="29">
        <v>2019</v>
      </c>
      <c r="D100" s="30"/>
      <c r="E100" s="31"/>
      <c r="F100" s="31"/>
      <c r="G100" s="33">
        <f t="shared" si="8"/>
        <v>0</v>
      </c>
    </row>
    <row r="101" spans="1:14" x14ac:dyDescent="0.25">
      <c r="A101" s="328"/>
      <c r="B101" s="329"/>
      <c r="C101" s="29">
        <v>2020</v>
      </c>
      <c r="D101" s="36">
        <v>63</v>
      </c>
      <c r="E101" s="37">
        <v>0</v>
      </c>
      <c r="F101" s="37">
        <v>0</v>
      </c>
      <c r="G101" s="33">
        <f t="shared" si="8"/>
        <v>63</v>
      </c>
    </row>
    <row r="102" spans="1:14" ht="15.75" thickBot="1" x14ac:dyDescent="0.3">
      <c r="A102" s="321"/>
      <c r="B102" s="322"/>
      <c r="C102" s="41" t="s">
        <v>13</v>
      </c>
      <c r="D102" s="42">
        <f>SUM(D96:D101)</f>
        <v>63</v>
      </c>
      <c r="E102" s="43">
        <f>SUM(E96:E101)</f>
        <v>0</v>
      </c>
      <c r="F102" s="43">
        <f>SUM(F96:F101)</f>
        <v>0</v>
      </c>
      <c r="G102" s="113">
        <f>SUM(G95:G101)</f>
        <v>63</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6">
        <v>0</v>
      </c>
      <c r="E114" s="37">
        <v>0</v>
      </c>
      <c r="F114" s="130">
        <v>0</v>
      </c>
      <c r="G114" s="129">
        <f t="shared" si="9"/>
        <v>0</v>
      </c>
      <c r="H114" s="36">
        <v>0</v>
      </c>
      <c r="I114" s="37">
        <v>0</v>
      </c>
      <c r="J114" s="40">
        <v>0</v>
      </c>
    </row>
    <row r="115" spans="1:19" ht="30.6" customHeight="1"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9">
        <v>0</v>
      </c>
      <c r="E124" s="37">
        <v>0</v>
      </c>
      <c r="F124" s="37">
        <v>0</v>
      </c>
      <c r="G124" s="37">
        <v>0</v>
      </c>
      <c r="H124" s="37">
        <v>0</v>
      </c>
      <c r="I124" s="40">
        <v>0</v>
      </c>
      <c r="J124" s="148">
        <f t="shared" si="11"/>
        <v>0</v>
      </c>
      <c r="K124" s="148">
        <f t="shared" si="11"/>
        <v>0</v>
      </c>
    </row>
    <row r="125" spans="1:19" ht="51" customHeight="1" thickBot="1" x14ac:dyDescent="0.3">
      <c r="A125" s="647"/>
      <c r="B125" s="648"/>
      <c r="C125" s="41" t="s">
        <v>13</v>
      </c>
      <c r="D125" s="43">
        <f t="shared" ref="D125" si="12">SUM(D118:D124)</f>
        <v>0</v>
      </c>
      <c r="E125" s="43">
        <f>SUM(E118:E124)</f>
        <v>0</v>
      </c>
      <c r="F125" s="43">
        <f t="shared" ref="F125:I125" si="13">SUM(F118:F124)</f>
        <v>0</v>
      </c>
      <c r="G125" s="43">
        <f t="shared" si="13"/>
        <v>0</v>
      </c>
      <c r="H125" s="43">
        <f t="shared" si="13"/>
        <v>0</v>
      </c>
      <c r="I125" s="43">
        <f t="shared" si="13"/>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169</v>
      </c>
      <c r="B131" s="631"/>
      <c r="C131" s="29">
        <v>2014</v>
      </c>
      <c r="D131" s="30"/>
      <c r="E131" s="31"/>
      <c r="F131" s="31"/>
      <c r="G131" s="129">
        <f>SUM(D131:F131)</f>
        <v>0</v>
      </c>
      <c r="H131" s="85"/>
      <c r="I131" s="34"/>
      <c r="J131" s="31"/>
      <c r="K131" s="31"/>
      <c r="L131" s="31"/>
      <c r="M131" s="31"/>
      <c r="N131" s="31"/>
      <c r="O131" s="35"/>
    </row>
    <row r="132" spans="1:15" x14ac:dyDescent="0.25">
      <c r="A132" s="632" t="s">
        <v>218</v>
      </c>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t="s">
        <v>219</v>
      </c>
      <c r="B134" s="631"/>
      <c r="C134" s="29">
        <v>2017</v>
      </c>
      <c r="D134" s="36"/>
      <c r="E134" s="37"/>
      <c r="F134" s="37"/>
      <c r="G134" s="129">
        <f t="shared" si="14"/>
        <v>0</v>
      </c>
      <c r="H134" s="85"/>
      <c r="I134" s="39"/>
      <c r="J134" s="37"/>
      <c r="K134" s="37"/>
      <c r="L134" s="37"/>
      <c r="M134" s="37"/>
      <c r="N134" s="37"/>
      <c r="O134" s="40"/>
    </row>
    <row r="135" spans="1:15" x14ac:dyDescent="0.25">
      <c r="A135" s="632" t="s">
        <v>220</v>
      </c>
      <c r="B135" s="631"/>
      <c r="C135" s="29">
        <v>2018</v>
      </c>
      <c r="D135" s="30"/>
      <c r="E135" s="31"/>
      <c r="F135" s="31"/>
      <c r="G135" s="129">
        <f t="shared" si="14"/>
        <v>0</v>
      </c>
      <c r="H135" s="85"/>
      <c r="I135" s="34"/>
      <c r="J135" s="31"/>
      <c r="K135" s="31"/>
      <c r="L135" s="31"/>
      <c r="M135" s="31"/>
      <c r="N135" s="31"/>
      <c r="O135" s="35"/>
    </row>
    <row r="136" spans="1:15" x14ac:dyDescent="0.25">
      <c r="A136" s="330"/>
      <c r="B136" s="331"/>
      <c r="C136" s="29">
        <v>2019</v>
      </c>
      <c r="D136" s="30"/>
      <c r="E136" s="31"/>
      <c r="F136" s="31"/>
      <c r="G136" s="129">
        <f t="shared" si="14"/>
        <v>0</v>
      </c>
      <c r="H136" s="85"/>
      <c r="I136" s="34"/>
      <c r="J136" s="31"/>
      <c r="K136" s="31"/>
      <c r="L136" s="31"/>
      <c r="M136" s="31"/>
      <c r="N136" s="31"/>
      <c r="O136" s="35"/>
    </row>
    <row r="137" spans="1:15" x14ac:dyDescent="0.25">
      <c r="A137" s="330"/>
      <c r="B137" s="331"/>
      <c r="C137" s="29">
        <v>2020</v>
      </c>
      <c r="D137" s="36">
        <v>27</v>
      </c>
      <c r="E137" s="37">
        <v>3</v>
      </c>
      <c r="F137" s="37">
        <v>1</v>
      </c>
      <c r="G137" s="129">
        <f t="shared" si="14"/>
        <v>31</v>
      </c>
      <c r="H137" s="86">
        <v>45</v>
      </c>
      <c r="I137" s="39">
        <v>19</v>
      </c>
      <c r="J137" s="37">
        <v>0</v>
      </c>
      <c r="K137" s="37">
        <v>0</v>
      </c>
      <c r="L137" s="37">
        <v>0</v>
      </c>
      <c r="M137" s="37">
        <v>0</v>
      </c>
      <c r="N137" s="37">
        <v>12</v>
      </c>
      <c r="O137" s="40">
        <v>0</v>
      </c>
    </row>
    <row r="138" spans="1:15" ht="15.95" customHeight="1" thickBot="1" x14ac:dyDescent="0.3">
      <c r="A138" s="332"/>
      <c r="B138" s="333"/>
      <c r="C138" s="41" t="s">
        <v>13</v>
      </c>
      <c r="D138" s="42">
        <f>SUM(D131:D137)</f>
        <v>27</v>
      </c>
      <c r="E138" s="43">
        <f>SUM(E131:E137)</f>
        <v>3</v>
      </c>
      <c r="F138" s="43">
        <f>SUM(F131:F137)</f>
        <v>1</v>
      </c>
      <c r="G138" s="135">
        <f t="shared" ref="G138:O138" si="15">SUM(G131:G137)</f>
        <v>31</v>
      </c>
      <c r="H138" s="163">
        <f t="shared" si="15"/>
        <v>45</v>
      </c>
      <c r="I138" s="46">
        <f t="shared" si="15"/>
        <v>19</v>
      </c>
      <c r="J138" s="43">
        <f t="shared" si="15"/>
        <v>0</v>
      </c>
      <c r="K138" s="43">
        <f t="shared" si="15"/>
        <v>0</v>
      </c>
      <c r="L138" s="43">
        <f t="shared" si="15"/>
        <v>0</v>
      </c>
      <c r="M138" s="43">
        <f t="shared" si="15"/>
        <v>0</v>
      </c>
      <c r="N138" s="43">
        <f t="shared" si="15"/>
        <v>12</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169</v>
      </c>
      <c r="B142" s="710"/>
      <c r="C142" s="169">
        <v>2014</v>
      </c>
      <c r="D142" s="170"/>
      <c r="E142" s="67"/>
      <c r="F142" s="67"/>
      <c r="G142" s="171">
        <f>SUM(D142:F142)</f>
        <v>0</v>
      </c>
      <c r="H142" s="66"/>
      <c r="I142" s="67"/>
      <c r="J142" s="67"/>
      <c r="K142" s="67"/>
      <c r="L142" s="68"/>
    </row>
    <row r="143" spans="1:15" x14ac:dyDescent="0.25">
      <c r="A143" s="630" t="s">
        <v>221</v>
      </c>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4" x14ac:dyDescent="0.25">
      <c r="A145" s="630"/>
      <c r="B145" s="646"/>
      <c r="C145" s="29">
        <v>2017</v>
      </c>
      <c r="D145" s="36"/>
      <c r="E145" s="37"/>
      <c r="F145" s="37"/>
      <c r="G145" s="171">
        <f t="shared" si="16"/>
        <v>0</v>
      </c>
      <c r="H145" s="39"/>
      <c r="I145" s="37"/>
      <c r="J145" s="37"/>
      <c r="K145" s="37"/>
      <c r="L145" s="40"/>
    </row>
    <row r="146" spans="1:14" x14ac:dyDescent="0.25">
      <c r="A146" s="630"/>
      <c r="B146" s="646"/>
      <c r="C146" s="29">
        <v>2018</v>
      </c>
      <c r="D146" s="30"/>
      <c r="E146" s="31"/>
      <c r="F146" s="31"/>
      <c r="G146" s="171">
        <f t="shared" si="16"/>
        <v>0</v>
      </c>
      <c r="H146" s="34"/>
      <c r="I146" s="31"/>
      <c r="J146" s="31"/>
      <c r="K146" s="31"/>
      <c r="L146" s="35"/>
    </row>
    <row r="147" spans="1:14" x14ac:dyDescent="0.25">
      <c r="A147" s="328"/>
      <c r="B147" s="329"/>
      <c r="C147" s="29">
        <v>2019</v>
      </c>
      <c r="D147" s="30"/>
      <c r="E147" s="31"/>
      <c r="F147" s="31"/>
      <c r="G147" s="171">
        <f t="shared" si="16"/>
        <v>0</v>
      </c>
      <c r="H147" s="34"/>
      <c r="I147" s="31"/>
      <c r="J147" s="31"/>
      <c r="K147" s="31"/>
      <c r="L147" s="35"/>
    </row>
    <row r="148" spans="1:14" x14ac:dyDescent="0.25">
      <c r="A148" s="328"/>
      <c r="B148" s="329"/>
      <c r="C148" s="29">
        <v>2020</v>
      </c>
      <c r="D148" s="36">
        <v>777</v>
      </c>
      <c r="E148" s="37">
        <v>82</v>
      </c>
      <c r="F148" s="37">
        <v>30</v>
      </c>
      <c r="G148" s="171">
        <f t="shared" si="16"/>
        <v>889</v>
      </c>
      <c r="H148" s="39">
        <v>2</v>
      </c>
      <c r="I148" s="37">
        <f>31+3+24+2</f>
        <v>60</v>
      </c>
      <c r="J148" s="37">
        <v>1</v>
      </c>
      <c r="K148" s="37">
        <v>0</v>
      </c>
      <c r="L148" s="40">
        <f>57+728+14+27</f>
        <v>826</v>
      </c>
    </row>
    <row r="149" spans="1:14" ht="15.75" thickBot="1" x14ac:dyDescent="0.3">
      <c r="A149" s="321"/>
      <c r="B149" s="322"/>
      <c r="C149" s="41" t="s">
        <v>13</v>
      </c>
      <c r="D149" s="42">
        <f t="shared" ref="D149:L149" si="17">SUM(D142:D148)</f>
        <v>777</v>
      </c>
      <c r="E149" s="43">
        <f t="shared" si="17"/>
        <v>82</v>
      </c>
      <c r="F149" s="43">
        <f t="shared" si="17"/>
        <v>30</v>
      </c>
      <c r="G149" s="45">
        <f t="shared" si="17"/>
        <v>889</v>
      </c>
      <c r="H149" s="46">
        <f t="shared" si="17"/>
        <v>2</v>
      </c>
      <c r="I149" s="43">
        <f t="shared" si="17"/>
        <v>60</v>
      </c>
      <c r="J149" s="43">
        <f t="shared" si="17"/>
        <v>1</v>
      </c>
      <c r="K149" s="43">
        <f t="shared" si="17"/>
        <v>0</v>
      </c>
      <c r="L149" s="47">
        <f t="shared" si="17"/>
        <v>826</v>
      </c>
      <c r="N149" s="334"/>
    </row>
    <row r="150" spans="1:14" x14ac:dyDescent="0.25">
      <c r="B150" s="9"/>
    </row>
    <row r="151" spans="1:14" x14ac:dyDescent="0.25">
      <c r="B151" s="9"/>
    </row>
    <row r="152" spans="1:14" ht="21" x14ac:dyDescent="0.35">
      <c r="A152" s="172" t="s">
        <v>95</v>
      </c>
      <c r="B152" s="55"/>
      <c r="C152" s="54"/>
      <c r="D152" s="56"/>
      <c r="E152" s="56"/>
      <c r="F152" s="56"/>
      <c r="G152" s="56"/>
      <c r="H152" s="56"/>
      <c r="I152" s="56"/>
      <c r="J152" s="56"/>
      <c r="K152" s="56"/>
      <c r="L152" s="56"/>
    </row>
    <row r="153" spans="1:14" ht="15.75" thickBot="1" x14ac:dyDescent="0.3">
      <c r="A153" s="75"/>
      <c r="B153" s="76"/>
    </row>
    <row r="154" spans="1:14" s="10" customFormat="1" ht="65.25" x14ac:dyDescent="0.3">
      <c r="A154" s="173" t="s">
        <v>96</v>
      </c>
      <c r="B154" s="174" t="s">
        <v>97</v>
      </c>
      <c r="C154" s="175" t="s">
        <v>98</v>
      </c>
      <c r="D154" s="176" t="s">
        <v>99</v>
      </c>
      <c r="E154" s="177" t="s">
        <v>100</v>
      </c>
      <c r="F154" s="177" t="s">
        <v>101</v>
      </c>
      <c r="G154" s="178" t="s">
        <v>102</v>
      </c>
    </row>
    <row r="155" spans="1:14" ht="15" customHeight="1" x14ac:dyDescent="0.25">
      <c r="A155" s="623" t="s">
        <v>21</v>
      </c>
      <c r="B155" s="624"/>
      <c r="C155" s="29">
        <v>2014</v>
      </c>
      <c r="D155" s="30"/>
      <c r="E155" s="31"/>
      <c r="F155" s="31"/>
      <c r="G155" s="35"/>
    </row>
    <row r="156" spans="1:14" x14ac:dyDescent="0.25">
      <c r="A156" s="623"/>
      <c r="B156" s="624"/>
      <c r="C156" s="29">
        <v>2015</v>
      </c>
      <c r="D156" s="30"/>
      <c r="E156" s="31"/>
      <c r="F156" s="31"/>
      <c r="G156" s="35"/>
    </row>
    <row r="157" spans="1:14" x14ac:dyDescent="0.25">
      <c r="A157" s="623"/>
      <c r="B157" s="624"/>
      <c r="C157" s="29">
        <v>2016</v>
      </c>
      <c r="D157" s="30"/>
      <c r="E157" s="31"/>
      <c r="F157" s="31"/>
      <c r="G157" s="35"/>
    </row>
    <row r="158" spans="1:14" x14ac:dyDescent="0.25">
      <c r="A158" s="623"/>
      <c r="B158" s="624"/>
      <c r="C158" s="29">
        <v>2017</v>
      </c>
      <c r="D158" s="36"/>
      <c r="E158" s="37"/>
      <c r="F158" s="37"/>
      <c r="G158" s="40"/>
    </row>
    <row r="159" spans="1:14" x14ac:dyDescent="0.25">
      <c r="A159" s="623"/>
      <c r="B159" s="624"/>
      <c r="C159" s="29">
        <v>2018</v>
      </c>
      <c r="D159" s="30"/>
      <c r="E159" s="31"/>
      <c r="F159" s="31"/>
      <c r="G159" s="35"/>
    </row>
    <row r="160" spans="1:14" x14ac:dyDescent="0.25">
      <c r="A160" s="623"/>
      <c r="B160" s="624"/>
      <c r="C160" s="29">
        <v>2019</v>
      </c>
      <c r="D160" s="30"/>
      <c r="E160" s="31"/>
      <c r="F160" s="31"/>
      <c r="G160" s="35"/>
    </row>
    <row r="161" spans="1:11" x14ac:dyDescent="0.25">
      <c r="A161" s="623"/>
      <c r="B161" s="624"/>
      <c r="C161" s="29">
        <v>2020</v>
      </c>
      <c r="D161" s="345">
        <v>0</v>
      </c>
      <c r="E161" s="346">
        <v>0</v>
      </c>
      <c r="F161" s="346">
        <v>0</v>
      </c>
      <c r="G161" s="347">
        <v>0</v>
      </c>
    </row>
    <row r="162" spans="1:11" ht="15.75" thickBot="1" x14ac:dyDescent="0.3">
      <c r="A162" s="625"/>
      <c r="B162" s="626"/>
      <c r="C162" s="41" t="s">
        <v>13</v>
      </c>
      <c r="D162" s="42">
        <f>SUM(D155:D161)</f>
        <v>0</v>
      </c>
      <c r="E162" s="42">
        <f t="shared" ref="E162:G162" si="18">SUM(E155:E161)</f>
        <v>0</v>
      </c>
      <c r="F162" s="42">
        <f t="shared" si="18"/>
        <v>0</v>
      </c>
      <c r="G162" s="335">
        <f t="shared" si="18"/>
        <v>0</v>
      </c>
    </row>
    <row r="163" spans="1:11" x14ac:dyDescent="0.25">
      <c r="B163" s="9"/>
    </row>
    <row r="164" spans="1:11" ht="15.75" thickBot="1" x14ac:dyDescent="0.3">
      <c r="B164" s="9"/>
    </row>
    <row r="165" spans="1:11" ht="18.75" x14ac:dyDescent="0.3">
      <c r="A165" s="182" t="s">
        <v>103</v>
      </c>
      <c r="B165" s="183" t="s">
        <v>104</v>
      </c>
      <c r="C165" s="184">
        <v>2014</v>
      </c>
      <c r="D165" s="184">
        <v>2015</v>
      </c>
      <c r="E165" s="184">
        <v>2016</v>
      </c>
      <c r="F165" s="184">
        <v>2017</v>
      </c>
      <c r="G165" s="184">
        <v>2018</v>
      </c>
      <c r="H165" s="184">
        <v>2019</v>
      </c>
      <c r="I165" s="185">
        <v>2020</v>
      </c>
    </row>
    <row r="166" spans="1:11" ht="14.1" customHeight="1" x14ac:dyDescent="0.25">
      <c r="A166" s="186" t="s">
        <v>105</v>
      </c>
      <c r="B166" s="187"/>
      <c r="C166" s="188">
        <f>SUM(C167:C169)</f>
        <v>0</v>
      </c>
      <c r="D166" s="188">
        <f t="shared" ref="D166:I166" si="19">SUM(D167:D169)</f>
        <v>0</v>
      </c>
      <c r="E166" s="188">
        <f t="shared" si="19"/>
        <v>0</v>
      </c>
      <c r="F166" s="188">
        <f t="shared" si="19"/>
        <v>0</v>
      </c>
      <c r="G166" s="188">
        <f t="shared" si="19"/>
        <v>0</v>
      </c>
      <c r="H166" s="188">
        <f t="shared" si="19"/>
        <v>0</v>
      </c>
      <c r="I166" s="250">
        <f t="shared" si="19"/>
        <v>640275.36</v>
      </c>
    </row>
    <row r="167" spans="1:11" ht="15.75" x14ac:dyDescent="0.25">
      <c r="A167" s="190" t="s">
        <v>106</v>
      </c>
      <c r="B167" s="191"/>
      <c r="C167" s="65"/>
      <c r="D167" s="65"/>
      <c r="E167" s="65"/>
      <c r="F167" s="69"/>
      <c r="G167" s="65"/>
      <c r="H167" s="65"/>
      <c r="I167" s="263">
        <f>317790.67+292459.16+30025.53</f>
        <v>640275.36</v>
      </c>
      <c r="K167" s="193"/>
    </row>
    <row r="168" spans="1:11" ht="51" x14ac:dyDescent="0.25">
      <c r="A168" s="190" t="s">
        <v>222</v>
      </c>
      <c r="B168" s="191" t="s">
        <v>223</v>
      </c>
      <c r="C168" s="65"/>
      <c r="D168" s="65"/>
      <c r="E168" s="65"/>
      <c r="F168" s="69"/>
      <c r="G168" s="65"/>
      <c r="H168" s="65"/>
      <c r="I168" s="263">
        <v>0</v>
      </c>
      <c r="K168" s="336"/>
    </row>
    <row r="169" spans="1:11" ht="51" x14ac:dyDescent="0.25">
      <c r="A169" s="190" t="s">
        <v>224</v>
      </c>
      <c r="B169" s="191" t="s">
        <v>225</v>
      </c>
      <c r="C169" s="65"/>
      <c r="D169" s="65"/>
      <c r="E169" s="65"/>
      <c r="F169" s="69"/>
      <c r="G169" s="65"/>
      <c r="H169" s="65"/>
      <c r="I169" s="263">
        <v>0</v>
      </c>
    </row>
    <row r="170" spans="1:11" ht="63.75" x14ac:dyDescent="0.25">
      <c r="A170" s="186" t="s">
        <v>226</v>
      </c>
      <c r="B170" s="191" t="s">
        <v>227</v>
      </c>
      <c r="C170" s="65"/>
      <c r="D170" s="65"/>
      <c r="E170" s="65"/>
      <c r="F170" s="69"/>
      <c r="G170" s="65"/>
      <c r="H170" s="65"/>
      <c r="I170" s="263">
        <f>6259.34+272490.28</f>
        <v>278749.62000000005</v>
      </c>
    </row>
    <row r="171" spans="1:11"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337">
        <f t="shared" si="20"/>
        <v>919024.98</v>
      </c>
    </row>
  </sheetData>
  <mergeCells count="63">
    <mergeCell ref="A27:B29"/>
    <mergeCell ref="B10:B11"/>
    <mergeCell ref="C10:C11"/>
    <mergeCell ref="A12:B12"/>
    <mergeCell ref="A13:B15"/>
    <mergeCell ref="A16:B16"/>
    <mergeCell ref="A17:B17"/>
    <mergeCell ref="A18:B18"/>
    <mergeCell ref="A19:B19"/>
    <mergeCell ref="C21:C22"/>
    <mergeCell ref="A23:B23"/>
    <mergeCell ref="A24:B26"/>
    <mergeCell ref="D48:D49"/>
    <mergeCell ref="A34:A35"/>
    <mergeCell ref="B34:B35"/>
    <mergeCell ref="C34:C35"/>
    <mergeCell ref="D34:D35"/>
    <mergeCell ref="A36:B36"/>
    <mergeCell ref="A37:B38"/>
    <mergeCell ref="A39:B41"/>
    <mergeCell ref="A42:B42"/>
    <mergeCell ref="A48:A49"/>
    <mergeCell ref="B48:B49"/>
    <mergeCell ref="C48:C49"/>
    <mergeCell ref="A83:A84"/>
    <mergeCell ref="B83:B84"/>
    <mergeCell ref="C83:C84"/>
    <mergeCell ref="D83:D84"/>
    <mergeCell ref="A52:B52"/>
    <mergeCell ref="A53:B55"/>
    <mergeCell ref="A61:A62"/>
    <mergeCell ref="B61:B62"/>
    <mergeCell ref="C61:C62"/>
    <mergeCell ref="A64:B64"/>
    <mergeCell ref="A72:A73"/>
    <mergeCell ref="B72:B73"/>
    <mergeCell ref="C72:C73"/>
    <mergeCell ref="D72:D73"/>
    <mergeCell ref="A74:B81"/>
    <mergeCell ref="I129:O129"/>
    <mergeCell ref="A85:B92"/>
    <mergeCell ref="A94:A95"/>
    <mergeCell ref="B94:B95"/>
    <mergeCell ref="A106:A107"/>
    <mergeCell ref="B106:B107"/>
    <mergeCell ref="C106:C107"/>
    <mergeCell ref="A108:B115"/>
    <mergeCell ref="A118:B125"/>
    <mergeCell ref="A129:A130"/>
    <mergeCell ref="B129:B130"/>
    <mergeCell ref="C129:C130"/>
    <mergeCell ref="A155:B162"/>
    <mergeCell ref="A131:B131"/>
    <mergeCell ref="A132:B133"/>
    <mergeCell ref="A134:B134"/>
    <mergeCell ref="A135:B135"/>
    <mergeCell ref="A140:A141"/>
    <mergeCell ref="B140:B141"/>
    <mergeCell ref="C140:C141"/>
    <mergeCell ref="D140:G140"/>
    <mergeCell ref="H140:L140"/>
    <mergeCell ref="A142:B142"/>
    <mergeCell ref="A143:B1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71"/>
  <sheetViews>
    <sheetView topLeftCell="B1" workbookViewId="0">
      <selection activeCell="I148" sqref="I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228</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8</v>
      </c>
      <c r="E18" s="31"/>
      <c r="F18" s="31"/>
      <c r="G18" s="32"/>
      <c r="H18" s="33">
        <f t="shared" si="0"/>
        <v>8</v>
      </c>
      <c r="I18" s="34">
        <v>2</v>
      </c>
      <c r="J18" s="31"/>
      <c r="K18" s="31"/>
      <c r="L18" s="31">
        <v>1</v>
      </c>
      <c r="M18" s="31"/>
      <c r="N18" s="31">
        <v>5</v>
      </c>
      <c r="O18" s="35"/>
      <c r="P18" s="10"/>
      <c r="Q18" s="10"/>
    </row>
    <row r="19" spans="1:17" ht="77.25" customHeight="1" thickBot="1" x14ac:dyDescent="0.3">
      <c r="A19" s="647"/>
      <c r="B19" s="648"/>
      <c r="C19" s="41" t="s">
        <v>13</v>
      </c>
      <c r="D19" s="42">
        <f>SUM(D12:D18)</f>
        <v>8</v>
      </c>
      <c r="E19" s="43">
        <f>SUM(E12:E18)</f>
        <v>0</v>
      </c>
      <c r="F19" s="43">
        <f>SUM(F12:F18)</f>
        <v>0</v>
      </c>
      <c r="G19" s="44"/>
      <c r="H19" s="45">
        <f>SUM(D19:G19)</f>
        <v>8</v>
      </c>
      <c r="I19" s="46">
        <f t="shared" ref="I19:O19" si="1">SUM(I12:I18)</f>
        <v>2</v>
      </c>
      <c r="J19" s="43">
        <f t="shared" si="1"/>
        <v>0</v>
      </c>
      <c r="K19" s="43">
        <f t="shared" si="1"/>
        <v>0</v>
      </c>
      <c r="L19" s="43">
        <f t="shared" si="1"/>
        <v>1</v>
      </c>
      <c r="M19" s="43">
        <f t="shared" si="1"/>
        <v>0</v>
      </c>
      <c r="N19" s="43">
        <f t="shared" si="1"/>
        <v>5</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1240</v>
      </c>
      <c r="E29" s="31"/>
      <c r="F29" s="31"/>
      <c r="G29" s="32"/>
      <c r="H29" s="33">
        <f t="shared" si="2"/>
        <v>1240</v>
      </c>
    </row>
    <row r="30" spans="1:17" ht="24" customHeight="1" thickBot="1" x14ac:dyDescent="0.3">
      <c r="A30" s="647"/>
      <c r="B30" s="648"/>
      <c r="C30" s="41" t="s">
        <v>13</v>
      </c>
      <c r="D30" s="42">
        <f>SUM(D23:D29)</f>
        <v>1240</v>
      </c>
      <c r="E30" s="43">
        <f>SUM(E23:E29)</f>
        <v>0</v>
      </c>
      <c r="F30" s="43">
        <f>SUM(F23:F29)</f>
        <v>0</v>
      </c>
      <c r="G30" s="43">
        <f>SUM(G23:G29)</f>
        <v>0</v>
      </c>
      <c r="H30" s="45">
        <f t="shared" ref="H30" si="3">SUM(D30:F30)</f>
        <v>1240</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229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3</v>
      </c>
      <c r="E42" s="34">
        <v>3</v>
      </c>
      <c r="F42" s="31"/>
      <c r="G42" s="31"/>
      <c r="H42" s="31"/>
      <c r="I42" s="31"/>
      <c r="J42" s="31"/>
      <c r="K42" s="35"/>
    </row>
    <row r="43" spans="1:13" ht="35.25" customHeight="1" thickBot="1" x14ac:dyDescent="0.3">
      <c r="A43" s="625"/>
      <c r="B43" s="626"/>
      <c r="C43" s="41" t="s">
        <v>13</v>
      </c>
      <c r="D43" s="70">
        <f>SUM(D36:D42)</f>
        <v>3</v>
      </c>
      <c r="E43" s="46">
        <f t="shared" ref="E43:J43" si="4">SUM(E36:E42)</f>
        <v>3</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230</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8</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8</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ht="26.25" customHeight="1" x14ac:dyDescent="0.25">
      <c r="A96" s="630" t="s">
        <v>231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66</v>
      </c>
      <c r="E101" s="31"/>
      <c r="F101" s="31"/>
      <c r="G101" s="33">
        <f t="shared" si="9"/>
        <v>66</v>
      </c>
    </row>
    <row r="102" spans="1:14" ht="15.75" thickBot="1" x14ac:dyDescent="0.3">
      <c r="A102" s="647"/>
      <c r="B102" s="648"/>
      <c r="C102" s="41" t="s">
        <v>13</v>
      </c>
      <c r="D102" s="42">
        <f>SUM(D96:D101)</f>
        <v>66</v>
      </c>
      <c r="E102" s="43">
        <f>SUM(E96:E101)</f>
        <v>0</v>
      </c>
      <c r="F102" s="43">
        <f>SUM(F96:F101)</f>
        <v>0</v>
      </c>
      <c r="G102" s="113">
        <f>SUM(G95:G101)</f>
        <v>66</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232</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3</v>
      </c>
      <c r="E137" s="31"/>
      <c r="F137" s="31">
        <v>1</v>
      </c>
      <c r="G137" s="129">
        <f t="shared" si="15"/>
        <v>4</v>
      </c>
      <c r="H137" s="85">
        <v>8</v>
      </c>
      <c r="I137" s="34">
        <v>1</v>
      </c>
      <c r="J137" s="31"/>
      <c r="K137" s="31"/>
      <c r="L137" s="31"/>
      <c r="M137" s="31"/>
      <c r="N137" s="31">
        <v>3</v>
      </c>
      <c r="O137" s="35"/>
    </row>
    <row r="138" spans="1:15" ht="15.95" customHeight="1" thickBot="1" x14ac:dyDescent="0.3">
      <c r="A138" s="633"/>
      <c r="B138" s="634"/>
      <c r="C138" s="41" t="s">
        <v>13</v>
      </c>
      <c r="D138" s="42">
        <f>SUM(D131:D137)</f>
        <v>3</v>
      </c>
      <c r="E138" s="43">
        <f>SUM(E131:E137)</f>
        <v>0</v>
      </c>
      <c r="F138" s="43">
        <f>SUM(F131:F137)</f>
        <v>1</v>
      </c>
      <c r="G138" s="135">
        <f t="shared" ref="G138:O138" si="16">SUM(G131:G137)</f>
        <v>4</v>
      </c>
      <c r="H138" s="163">
        <f t="shared" si="16"/>
        <v>8</v>
      </c>
      <c r="I138" s="46">
        <f t="shared" si="16"/>
        <v>1</v>
      </c>
      <c r="J138" s="43">
        <f t="shared" si="16"/>
        <v>0</v>
      </c>
      <c r="K138" s="43">
        <f t="shared" si="16"/>
        <v>0</v>
      </c>
      <c r="L138" s="43">
        <f t="shared" si="16"/>
        <v>0</v>
      </c>
      <c r="M138" s="43">
        <f t="shared" si="16"/>
        <v>0</v>
      </c>
      <c r="N138" s="43">
        <f t="shared" si="16"/>
        <v>3</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233</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112</v>
      </c>
      <c r="E148" s="31"/>
      <c r="F148" s="31">
        <v>5</v>
      </c>
      <c r="G148" s="171">
        <f t="shared" si="17"/>
        <v>117</v>
      </c>
      <c r="H148" s="34"/>
      <c r="I148" s="31">
        <v>5</v>
      </c>
      <c r="J148" s="31">
        <v>2</v>
      </c>
      <c r="K148" s="31"/>
      <c r="L148" s="35">
        <v>110</v>
      </c>
    </row>
    <row r="149" spans="1:12" ht="15.75" thickBot="1" x14ac:dyDescent="0.3">
      <c r="A149" s="647"/>
      <c r="B149" s="648"/>
      <c r="C149" s="41" t="s">
        <v>13</v>
      </c>
      <c r="D149" s="42">
        <f t="shared" ref="D149:L149" si="18">SUM(D142:D148)</f>
        <v>112</v>
      </c>
      <c r="E149" s="43">
        <f t="shared" si="18"/>
        <v>0</v>
      </c>
      <c r="F149" s="43">
        <f t="shared" si="18"/>
        <v>5</v>
      </c>
      <c r="G149" s="45">
        <f t="shared" si="18"/>
        <v>117</v>
      </c>
      <c r="H149" s="46">
        <f t="shared" si="18"/>
        <v>0</v>
      </c>
      <c r="I149" s="43">
        <f t="shared" si="18"/>
        <v>5</v>
      </c>
      <c r="J149" s="43">
        <f t="shared" si="18"/>
        <v>2</v>
      </c>
      <c r="K149" s="43">
        <f t="shared" si="18"/>
        <v>0</v>
      </c>
      <c r="L149" s="47">
        <f t="shared" si="18"/>
        <v>110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230" t="s">
        <v>104</v>
      </c>
      <c r="C165" s="184">
        <v>2014</v>
      </c>
      <c r="D165" s="184">
        <v>2015</v>
      </c>
      <c r="E165" s="184">
        <v>2016</v>
      </c>
      <c r="F165" s="184">
        <v>2017</v>
      </c>
      <c r="G165" s="184">
        <v>2018</v>
      </c>
      <c r="H165" s="184">
        <v>2019</v>
      </c>
      <c r="I165" s="185">
        <v>2020</v>
      </c>
    </row>
    <row r="166" spans="1:9" ht="14.1" customHeight="1" x14ac:dyDescent="0.25">
      <c r="A166" s="348" t="s">
        <v>105</v>
      </c>
      <c r="B166" s="275"/>
      <c r="C166" s="232">
        <f>SUM(C167:C169)</f>
        <v>0</v>
      </c>
      <c r="D166" s="188">
        <f t="shared" ref="D166:I166" si="20">SUM(D167:D169)</f>
        <v>0</v>
      </c>
      <c r="E166" s="188">
        <f t="shared" si="20"/>
        <v>0</v>
      </c>
      <c r="F166" s="188">
        <f t="shared" si="20"/>
        <v>0</v>
      </c>
      <c r="G166" s="188">
        <f t="shared" si="20"/>
        <v>0</v>
      </c>
      <c r="H166" s="188">
        <f t="shared" si="20"/>
        <v>0</v>
      </c>
      <c r="I166" s="189">
        <f t="shared" si="20"/>
        <v>286695.82</v>
      </c>
    </row>
    <row r="167" spans="1:9" ht="15.75" x14ac:dyDescent="0.25">
      <c r="A167" s="233" t="s">
        <v>106</v>
      </c>
      <c r="B167" s="349"/>
      <c r="C167" s="234"/>
      <c r="D167" s="65"/>
      <c r="E167" s="65"/>
      <c r="F167" s="69"/>
      <c r="G167" s="65"/>
      <c r="H167" s="65"/>
      <c r="I167" s="251">
        <v>123970.04</v>
      </c>
    </row>
    <row r="168" spans="1:9" ht="15.75" x14ac:dyDescent="0.25">
      <c r="A168" s="233" t="s">
        <v>107</v>
      </c>
      <c r="B168" s="275"/>
      <c r="C168" s="234"/>
      <c r="D168" s="65"/>
      <c r="E168" s="65"/>
      <c r="F168" s="69"/>
      <c r="G168" s="65"/>
      <c r="H168" s="65"/>
      <c r="I168" s="251">
        <v>18591.78</v>
      </c>
    </row>
    <row r="169" spans="1:9" ht="76.5" x14ac:dyDescent="0.25">
      <c r="A169" s="233" t="s">
        <v>108</v>
      </c>
      <c r="B169" s="275" t="s">
        <v>234</v>
      </c>
      <c r="C169" s="234"/>
      <c r="D169" s="65"/>
      <c r="E169" s="65"/>
      <c r="F169" s="69"/>
      <c r="G169" s="65"/>
      <c r="H169" s="65"/>
      <c r="I169" s="242">
        <v>144134</v>
      </c>
    </row>
    <row r="170" spans="1:9" ht="191.25" x14ac:dyDescent="0.25">
      <c r="A170" s="231" t="s">
        <v>109</v>
      </c>
      <c r="B170" s="275" t="s">
        <v>235</v>
      </c>
      <c r="C170" s="234"/>
      <c r="D170" s="65"/>
      <c r="E170" s="65"/>
      <c r="F170" s="69"/>
      <c r="G170" s="65"/>
      <c r="H170" s="65"/>
      <c r="I170" s="251">
        <v>326803.33</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613499.15</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71"/>
  <sheetViews>
    <sheetView topLeftCell="B1" workbookViewId="0">
      <selection activeCell="J148" sqref="J148:K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236</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237</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7"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5</v>
      </c>
      <c r="E18" s="31">
        <v>4</v>
      </c>
      <c r="F18" s="31">
        <v>3</v>
      </c>
      <c r="G18" s="32">
        <v>1</v>
      </c>
      <c r="H18" s="33">
        <v>13</v>
      </c>
      <c r="I18" s="34">
        <v>5</v>
      </c>
      <c r="J18" s="31">
        <v>4</v>
      </c>
      <c r="K18" s="31"/>
      <c r="L18" s="31"/>
      <c r="M18" s="31"/>
      <c r="N18" s="31">
        <v>4</v>
      </c>
      <c r="O18" s="35"/>
      <c r="P18" s="10"/>
      <c r="Q18" s="10"/>
    </row>
    <row r="19" spans="1:17" ht="77.25" customHeight="1" thickBot="1" x14ac:dyDescent="0.3">
      <c r="A19" s="647"/>
      <c r="B19" s="648"/>
      <c r="C19" s="41" t="s">
        <v>13</v>
      </c>
      <c r="D19" s="42">
        <f>SUM(D12:D18)</f>
        <v>5</v>
      </c>
      <c r="E19" s="43">
        <f>SUM(E12:E18)</f>
        <v>4</v>
      </c>
      <c r="F19" s="43">
        <f>SUM(F12:F18)</f>
        <v>3</v>
      </c>
      <c r="G19" s="44">
        <v>1</v>
      </c>
      <c r="H19" s="45">
        <v>13</v>
      </c>
      <c r="I19" s="43">
        <f t="shared" ref="I19:O19" si="1">SUM(I12:I18)</f>
        <v>5</v>
      </c>
      <c r="J19" s="46">
        <f t="shared" si="1"/>
        <v>4</v>
      </c>
      <c r="K19" s="43">
        <f t="shared" si="1"/>
        <v>0</v>
      </c>
      <c r="L19" s="43">
        <f t="shared" si="1"/>
        <v>0</v>
      </c>
      <c r="M19" s="43">
        <f t="shared" si="1"/>
        <v>0</v>
      </c>
      <c r="N19" s="43">
        <f t="shared" si="1"/>
        <v>4</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30" t="s">
        <v>238</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50">
        <v>3202</v>
      </c>
      <c r="E29" s="351">
        <v>1835</v>
      </c>
      <c r="F29" s="31">
        <v>520</v>
      </c>
      <c r="G29" s="32">
        <v>1840</v>
      </c>
      <c r="H29" s="33">
        <f t="shared" si="2"/>
        <v>7397</v>
      </c>
    </row>
    <row r="30" spans="1:17" ht="24" customHeight="1" thickBot="1" x14ac:dyDescent="0.3">
      <c r="A30" s="647"/>
      <c r="B30" s="648"/>
      <c r="C30" s="41" t="s">
        <v>13</v>
      </c>
      <c r="D30" s="42">
        <f>SUM(D23:D29)</f>
        <v>3202</v>
      </c>
      <c r="E30" s="43">
        <f>SUM(E23:E29)</f>
        <v>1835</v>
      </c>
      <c r="F30" s="43">
        <f>SUM(F23:F29)</f>
        <v>520</v>
      </c>
      <c r="G30" s="43">
        <f>SUM(G23:G29)</f>
        <v>1840</v>
      </c>
      <c r="H30" s="45">
        <v>7397</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239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192">
        <v>1</v>
      </c>
      <c r="E42" s="34"/>
      <c r="F42" s="31">
        <v>1</v>
      </c>
      <c r="G42" s="31"/>
      <c r="H42" s="31"/>
      <c r="I42" s="31"/>
      <c r="J42" s="31"/>
      <c r="K42" s="35"/>
    </row>
    <row r="43" spans="1:13" ht="35.25" customHeight="1" thickBot="1" x14ac:dyDescent="0.3">
      <c r="A43" s="625"/>
      <c r="B43" s="626"/>
      <c r="C43" s="41" t="s">
        <v>13</v>
      </c>
      <c r="D43" s="70">
        <f>SUM(D36:D42)</f>
        <v>1</v>
      </c>
      <c r="E43" s="46">
        <f t="shared" ref="E43:J43" si="3">SUM(E36:E42)</f>
        <v>0</v>
      </c>
      <c r="F43" s="43">
        <f t="shared" si="3"/>
        <v>1</v>
      </c>
      <c r="G43" s="43">
        <f t="shared" si="3"/>
        <v>0</v>
      </c>
      <c r="H43" s="43">
        <f t="shared" si="3"/>
        <v>0</v>
      </c>
      <c r="I43" s="43">
        <f t="shared" si="3"/>
        <v>0</v>
      </c>
      <c r="J43" s="43">
        <f t="shared" si="3"/>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240</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7</v>
      </c>
      <c r="F69" s="34"/>
      <c r="G69" s="31"/>
      <c r="H69" s="31"/>
      <c r="I69" s="31"/>
      <c r="J69" s="31"/>
      <c r="K69" s="31"/>
      <c r="L69" s="35">
        <v>1</v>
      </c>
      <c r="M69" s="10"/>
    </row>
    <row r="70" spans="1:13" ht="33" customHeight="1" thickBot="1" x14ac:dyDescent="0.3">
      <c r="A70" s="647"/>
      <c r="B70" s="648"/>
      <c r="C70" s="41" t="s">
        <v>13</v>
      </c>
      <c r="D70" s="42">
        <f t="shared" ref="D70:L70" si="5">SUM(D63:D69)</f>
        <v>1</v>
      </c>
      <c r="E70" s="43">
        <f t="shared" si="5"/>
        <v>7</v>
      </c>
      <c r="F70" s="46">
        <f t="shared" si="5"/>
        <v>0</v>
      </c>
      <c r="G70" s="43">
        <f t="shared" si="5"/>
        <v>0</v>
      </c>
      <c r="H70" s="43">
        <f t="shared" si="5"/>
        <v>0</v>
      </c>
      <c r="I70" s="43">
        <f t="shared" si="5"/>
        <v>0</v>
      </c>
      <c r="J70" s="43">
        <f t="shared" si="5"/>
        <v>0</v>
      </c>
      <c r="K70" s="43">
        <f t="shared" si="5"/>
        <v>0</v>
      </c>
      <c r="L70" s="43">
        <f t="shared" si="5"/>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6">SUM(D74:D80)</f>
        <v>0</v>
      </c>
      <c r="E81" s="46">
        <f t="shared" si="6"/>
        <v>0</v>
      </c>
      <c r="F81" s="43">
        <f t="shared" si="6"/>
        <v>0</v>
      </c>
      <c r="G81" s="43">
        <f t="shared" si="6"/>
        <v>0</v>
      </c>
      <c r="H81" s="43">
        <f t="shared" si="6"/>
        <v>0</v>
      </c>
      <c r="I81" s="43">
        <f t="shared" si="6"/>
        <v>0</v>
      </c>
      <c r="J81" s="43">
        <f t="shared" si="6"/>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ht="26.25" customHeight="1" x14ac:dyDescent="0.25">
      <c r="A96" s="630" t="s">
        <v>241</v>
      </c>
      <c r="B96" s="646"/>
      <c r="C96" s="29">
        <v>2015</v>
      </c>
      <c r="D96" s="30"/>
      <c r="E96" s="31"/>
      <c r="F96" s="31"/>
      <c r="G96" s="33">
        <f t="shared" ref="G96:G101" si="8">SUM(D96:F96)</f>
        <v>0</v>
      </c>
      <c r="H96"/>
      <c r="I96"/>
      <c r="J96"/>
      <c r="K96"/>
    </row>
    <row r="97" spans="1:14" s="10" customFormat="1" ht="16.5" customHeight="1" x14ac:dyDescent="0.25">
      <c r="A97" s="630"/>
      <c r="B97" s="646"/>
      <c r="C97" s="29">
        <v>2016</v>
      </c>
      <c r="D97" s="30"/>
      <c r="E97" s="31"/>
      <c r="F97" s="31"/>
      <c r="G97" s="33">
        <f t="shared" si="8"/>
        <v>0</v>
      </c>
      <c r="H97"/>
      <c r="I97"/>
      <c r="J97"/>
      <c r="K97"/>
      <c r="L97"/>
      <c r="M97"/>
      <c r="N97"/>
    </row>
    <row r="98" spans="1:14" x14ac:dyDescent="0.25">
      <c r="A98" s="630"/>
      <c r="B98" s="646"/>
      <c r="C98" s="29">
        <v>2017</v>
      </c>
      <c r="D98" s="36"/>
      <c r="E98" s="37"/>
      <c r="F98" s="37"/>
      <c r="G98" s="33">
        <f t="shared" si="8"/>
        <v>0</v>
      </c>
    </row>
    <row r="99" spans="1:14" x14ac:dyDescent="0.25">
      <c r="A99" s="630"/>
      <c r="B99" s="646"/>
      <c r="C99" s="29">
        <v>2018</v>
      </c>
      <c r="D99" s="30"/>
      <c r="E99" s="31"/>
      <c r="F99" s="31"/>
      <c r="G99" s="33">
        <f t="shared" si="8"/>
        <v>0</v>
      </c>
    </row>
    <row r="100" spans="1:14" x14ac:dyDescent="0.25">
      <c r="A100" s="630"/>
      <c r="B100" s="646"/>
      <c r="C100" s="29">
        <v>2019</v>
      </c>
      <c r="D100" s="30"/>
      <c r="E100" s="31"/>
      <c r="F100" s="31"/>
      <c r="G100" s="33">
        <f t="shared" si="8"/>
        <v>0</v>
      </c>
    </row>
    <row r="101" spans="1:14" x14ac:dyDescent="0.25">
      <c r="A101" s="630"/>
      <c r="B101" s="646"/>
      <c r="C101" s="29">
        <v>2020</v>
      </c>
      <c r="D101" s="30">
        <v>8</v>
      </c>
      <c r="E101" s="31"/>
      <c r="F101" s="31"/>
      <c r="G101" s="33">
        <f t="shared" si="8"/>
        <v>8</v>
      </c>
    </row>
    <row r="102" spans="1:14" ht="15.75" thickBot="1" x14ac:dyDescent="0.3">
      <c r="A102" s="647"/>
      <c r="B102" s="648"/>
      <c r="C102" s="41" t="s">
        <v>13</v>
      </c>
      <c r="D102" s="42">
        <v>8</v>
      </c>
      <c r="E102" s="43">
        <f>SUM(E96:E101)</f>
        <v>0</v>
      </c>
      <c r="F102" s="43">
        <f>SUM(F96:F101)</f>
        <v>0</v>
      </c>
      <c r="G102" s="113">
        <v>8</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0"/>
      <c r="E114" s="31"/>
      <c r="F114" s="128"/>
      <c r="G114" s="129">
        <f t="shared" si="9"/>
        <v>0</v>
      </c>
      <c r="H114" s="30"/>
      <c r="I114" s="31"/>
      <c r="J114" s="35"/>
    </row>
    <row r="115" spans="1:19" ht="30.6" customHeight="1"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4"/>
      <c r="E124" s="31"/>
      <c r="F124" s="31"/>
      <c r="G124" s="31"/>
      <c r="H124" s="31"/>
      <c r="I124" s="35"/>
      <c r="J124" s="148">
        <f t="shared" si="11"/>
        <v>0</v>
      </c>
      <c r="K124" s="148">
        <f t="shared" si="11"/>
        <v>0</v>
      </c>
    </row>
    <row r="125" spans="1:19" ht="51" customHeight="1" thickBot="1" x14ac:dyDescent="0.3">
      <c r="A125" s="647"/>
      <c r="B125" s="648"/>
      <c r="C125" s="41" t="s">
        <v>13</v>
      </c>
      <c r="D125" s="43">
        <f t="shared" ref="D125" si="12">SUM(D118:D124)</f>
        <v>0</v>
      </c>
      <c r="E125" s="43">
        <f>SUM(E118:E124)</f>
        <v>0</v>
      </c>
      <c r="F125" s="43">
        <f t="shared" ref="F125:I125" si="13">SUM(F118:F124)</f>
        <v>0</v>
      </c>
      <c r="G125" s="43">
        <f t="shared" si="13"/>
        <v>0</v>
      </c>
      <c r="H125" s="43">
        <f t="shared" si="13"/>
        <v>0</v>
      </c>
      <c r="I125" s="43">
        <f t="shared" si="13"/>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21</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36"/>
      <c r="E134" s="37"/>
      <c r="F134" s="37"/>
      <c r="G134" s="129">
        <f t="shared" si="14"/>
        <v>0</v>
      </c>
      <c r="H134" s="85"/>
      <c r="I134" s="39"/>
      <c r="J134" s="37"/>
      <c r="K134" s="37"/>
      <c r="L134" s="37"/>
      <c r="M134" s="37"/>
      <c r="N134" s="37"/>
      <c r="O134" s="40"/>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v>2</v>
      </c>
      <c r="E137" s="31">
        <v>4</v>
      </c>
      <c r="F137" s="31"/>
      <c r="G137" s="129">
        <f t="shared" si="14"/>
        <v>6</v>
      </c>
      <c r="H137" s="85">
        <v>12</v>
      </c>
      <c r="I137" s="34">
        <v>4</v>
      </c>
      <c r="J137" s="31"/>
      <c r="K137" s="31"/>
      <c r="L137" s="31"/>
      <c r="M137" s="31"/>
      <c r="N137" s="31">
        <v>2</v>
      </c>
      <c r="O137" s="35"/>
    </row>
    <row r="138" spans="1:15" ht="15.95" customHeight="1" thickBot="1" x14ac:dyDescent="0.3">
      <c r="A138" s="633"/>
      <c r="B138" s="634"/>
      <c r="C138" s="41" t="s">
        <v>13</v>
      </c>
      <c r="D138" s="42">
        <f>SUM(D131:D137)</f>
        <v>2</v>
      </c>
      <c r="E138" s="43">
        <f>SUM(E131:E137)</f>
        <v>4</v>
      </c>
      <c r="F138" s="43">
        <f>SUM(F131:F137)</f>
        <v>0</v>
      </c>
      <c r="G138" s="135">
        <f t="shared" ref="G138:O138" si="15">SUM(G131:G137)</f>
        <v>6</v>
      </c>
      <c r="H138" s="163">
        <f t="shared" si="15"/>
        <v>12</v>
      </c>
      <c r="I138" s="46">
        <f t="shared" si="15"/>
        <v>4</v>
      </c>
      <c r="J138" s="43">
        <f t="shared" si="15"/>
        <v>0</v>
      </c>
      <c r="K138" s="43">
        <f t="shared" si="15"/>
        <v>0</v>
      </c>
      <c r="L138" s="43">
        <f t="shared" si="15"/>
        <v>0</v>
      </c>
      <c r="M138" s="43">
        <f t="shared" si="15"/>
        <v>0</v>
      </c>
      <c r="N138" s="43">
        <f t="shared" si="15"/>
        <v>2</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2" x14ac:dyDescent="0.25">
      <c r="A145" s="630"/>
      <c r="B145" s="646"/>
      <c r="C145" s="29">
        <v>2017</v>
      </c>
      <c r="D145" s="36"/>
      <c r="E145" s="37"/>
      <c r="F145" s="37"/>
      <c r="G145" s="171">
        <f t="shared" si="16"/>
        <v>0</v>
      </c>
      <c r="H145" s="39"/>
      <c r="I145" s="37"/>
      <c r="J145" s="37"/>
      <c r="K145" s="37"/>
      <c r="L145" s="40"/>
    </row>
    <row r="146" spans="1:12" x14ac:dyDescent="0.25">
      <c r="A146" s="630"/>
      <c r="B146" s="646"/>
      <c r="C146" s="29">
        <v>2018</v>
      </c>
      <c r="D146" s="30"/>
      <c r="E146" s="31"/>
      <c r="F146" s="31"/>
      <c r="G146" s="171">
        <f t="shared" si="16"/>
        <v>0</v>
      </c>
      <c r="H146" s="34"/>
      <c r="I146" s="31"/>
      <c r="J146" s="31"/>
      <c r="K146" s="31"/>
      <c r="L146" s="35"/>
    </row>
    <row r="147" spans="1:12" x14ac:dyDescent="0.25">
      <c r="A147" s="630"/>
      <c r="B147" s="646"/>
      <c r="C147" s="29">
        <v>2019</v>
      </c>
      <c r="D147" s="30"/>
      <c r="E147" s="31"/>
      <c r="F147" s="31"/>
      <c r="G147" s="171">
        <f t="shared" si="16"/>
        <v>0</v>
      </c>
      <c r="H147" s="34"/>
      <c r="I147" s="31"/>
      <c r="J147" s="31"/>
      <c r="K147" s="31"/>
      <c r="L147" s="35"/>
    </row>
    <row r="148" spans="1:12" x14ac:dyDescent="0.25">
      <c r="A148" s="630"/>
      <c r="B148" s="646"/>
      <c r="C148" s="29">
        <v>2020</v>
      </c>
      <c r="D148" s="30">
        <v>333</v>
      </c>
      <c r="E148" s="31">
        <v>155</v>
      </c>
      <c r="F148" s="31"/>
      <c r="G148" s="171">
        <f t="shared" si="16"/>
        <v>488</v>
      </c>
      <c r="H148" s="34"/>
      <c r="I148" s="31"/>
      <c r="J148" s="31">
        <v>30</v>
      </c>
      <c r="K148" s="31">
        <v>458</v>
      </c>
      <c r="L148" s="35"/>
    </row>
    <row r="149" spans="1:12" ht="15.75" thickBot="1" x14ac:dyDescent="0.3">
      <c r="A149" s="647"/>
      <c r="B149" s="648"/>
      <c r="C149" s="41" t="s">
        <v>13</v>
      </c>
      <c r="D149" s="42">
        <f t="shared" ref="D149:L149" si="17">SUM(D142:D148)</f>
        <v>333</v>
      </c>
      <c r="E149" s="43">
        <f t="shared" si="17"/>
        <v>155</v>
      </c>
      <c r="F149" s="43">
        <f t="shared" si="17"/>
        <v>0</v>
      </c>
      <c r="G149" s="45">
        <f t="shared" si="17"/>
        <v>488</v>
      </c>
      <c r="H149" s="46">
        <f t="shared" si="17"/>
        <v>0</v>
      </c>
      <c r="I149" s="43">
        <f t="shared" si="17"/>
        <v>0</v>
      </c>
      <c r="J149" s="43">
        <f t="shared" si="17"/>
        <v>30</v>
      </c>
      <c r="K149" s="43">
        <f t="shared" si="17"/>
        <v>458</v>
      </c>
      <c r="L149" s="47">
        <f t="shared" si="17"/>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8">SUM(E155:E161)</f>
        <v>0</v>
      </c>
      <c r="F162" s="42">
        <f t="shared" si="18"/>
        <v>0</v>
      </c>
      <c r="G162" s="47">
        <f t="shared" si="18"/>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H166" si="19">SUM(D167:D169)</f>
        <v>0</v>
      </c>
      <c r="E166" s="188">
        <f t="shared" si="19"/>
        <v>0</v>
      </c>
      <c r="F166" s="188">
        <f t="shared" si="19"/>
        <v>0</v>
      </c>
      <c r="G166" s="188">
        <f t="shared" si="19"/>
        <v>0</v>
      </c>
      <c r="H166" s="188">
        <f t="shared" si="19"/>
        <v>0</v>
      </c>
      <c r="I166" s="250">
        <v>263615.38</v>
      </c>
    </row>
    <row r="167" spans="1:9" ht="15.75" x14ac:dyDescent="0.25">
      <c r="A167" s="190" t="s">
        <v>106</v>
      </c>
      <c r="B167" s="191"/>
      <c r="C167" s="65"/>
      <c r="D167" s="65"/>
      <c r="E167" s="65"/>
      <c r="F167" s="69"/>
      <c r="G167" s="65"/>
      <c r="H167" s="65"/>
      <c r="I167" s="251">
        <v>249101.38</v>
      </c>
    </row>
    <row r="168" spans="1:9" ht="15.75" x14ac:dyDescent="0.25">
      <c r="A168" s="190" t="s">
        <v>107</v>
      </c>
      <c r="B168" s="191"/>
      <c r="C168" s="65"/>
      <c r="D168" s="65"/>
      <c r="E168" s="65"/>
      <c r="F168" s="69"/>
      <c r="G168" s="65"/>
      <c r="H168" s="65"/>
      <c r="I168" s="251">
        <v>14514</v>
      </c>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193"/>
    </row>
    <row r="171" spans="1:9"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47">
        <f t="shared" si="20"/>
        <v>263615.38</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71"/>
  <sheetViews>
    <sheetView topLeftCell="B127" workbookViewId="0">
      <selection activeCell="H144" sqref="H144"/>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c r="L1" s="727" t="s">
        <v>242</v>
      </c>
      <c r="M1" s="728"/>
      <c r="N1" s="728"/>
      <c r="O1" s="728"/>
    </row>
    <row r="2" spans="1:17" s="2" customFormat="1" ht="15.75" x14ac:dyDescent="0.25"/>
    <row r="3" spans="1:17" s="2" customFormat="1" ht="15.75" x14ac:dyDescent="0.25">
      <c r="A3" s="3" t="s">
        <v>1</v>
      </c>
    </row>
    <row r="4" spans="1:17" s="2" customFormat="1" ht="15.75" x14ac:dyDescent="0.25">
      <c r="A4" s="4" t="s">
        <v>243</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244</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16</v>
      </c>
      <c r="E18" s="31"/>
      <c r="F18" s="31"/>
      <c r="G18" s="32">
        <v>3</v>
      </c>
      <c r="H18" s="33">
        <f t="shared" si="0"/>
        <v>19</v>
      </c>
      <c r="I18" s="34">
        <v>9</v>
      </c>
      <c r="J18" s="31"/>
      <c r="K18" s="31">
        <v>1</v>
      </c>
      <c r="L18" s="31"/>
      <c r="M18" s="31">
        <v>1</v>
      </c>
      <c r="N18" s="31">
        <v>3</v>
      </c>
      <c r="O18" s="35">
        <v>5</v>
      </c>
      <c r="P18" s="10"/>
      <c r="Q18" s="10"/>
    </row>
    <row r="19" spans="1:17" ht="77.25" customHeight="1" thickBot="1" x14ac:dyDescent="0.3">
      <c r="A19" s="647"/>
      <c r="B19" s="648"/>
      <c r="C19" s="41" t="s">
        <v>13</v>
      </c>
      <c r="D19" s="42">
        <f>SUM(D12:D18)</f>
        <v>16</v>
      </c>
      <c r="E19" s="43">
        <f>SUM(E12:E18)</f>
        <v>0</v>
      </c>
      <c r="F19" s="43">
        <f>SUM(F12:F18)</f>
        <v>0</v>
      </c>
      <c r="G19" s="43">
        <f>SUM(G12:G18)</f>
        <v>3</v>
      </c>
      <c r="H19" s="45">
        <f>SUM(D19:G19)</f>
        <v>19</v>
      </c>
      <c r="I19" s="43">
        <f t="shared" ref="I19:O19" si="1">SUM(I12:I18)</f>
        <v>9</v>
      </c>
      <c r="J19" s="46">
        <f t="shared" si="1"/>
        <v>0</v>
      </c>
      <c r="K19" s="43">
        <f t="shared" si="1"/>
        <v>1</v>
      </c>
      <c r="L19" s="43">
        <f t="shared" si="1"/>
        <v>0</v>
      </c>
      <c r="M19" s="43">
        <f t="shared" si="1"/>
        <v>1</v>
      </c>
      <c r="N19" s="43">
        <f t="shared" si="1"/>
        <v>3</v>
      </c>
      <c r="O19" s="47">
        <f t="shared" si="1"/>
        <v>5</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30" t="s">
        <v>245</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50">
        <v>1056</v>
      </c>
      <c r="E29" s="351"/>
      <c r="F29" s="351"/>
      <c r="G29" s="352">
        <v>2720</v>
      </c>
      <c r="H29" s="320">
        <f t="shared" si="2"/>
        <v>3776</v>
      </c>
    </row>
    <row r="30" spans="1:17" ht="24" customHeight="1" thickBot="1" x14ac:dyDescent="0.3">
      <c r="A30" s="647"/>
      <c r="B30" s="648"/>
      <c r="C30" s="41" t="s">
        <v>13</v>
      </c>
      <c r="D30" s="323">
        <f>SUM(D23:D29)</f>
        <v>1056</v>
      </c>
      <c r="E30" s="324">
        <f>SUM(E23:E29)</f>
        <v>0</v>
      </c>
      <c r="F30" s="324">
        <f>SUM(F23:F29)</f>
        <v>0</v>
      </c>
      <c r="G30" s="324">
        <f>SUM(G23:G29)</f>
        <v>2720</v>
      </c>
      <c r="H30" s="325">
        <f t="shared" ref="H30" si="3">SUM(D30:F30)</f>
        <v>1056</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246</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7</v>
      </c>
      <c r="E42" s="34">
        <v>3</v>
      </c>
      <c r="F42" s="31"/>
      <c r="G42" s="31"/>
      <c r="H42" s="31"/>
      <c r="I42" s="31"/>
      <c r="J42" s="31">
        <v>4</v>
      </c>
      <c r="K42" s="35"/>
    </row>
    <row r="43" spans="1:13" ht="35.25" customHeight="1" thickBot="1" x14ac:dyDescent="0.3">
      <c r="A43" s="625"/>
      <c r="B43" s="626"/>
      <c r="C43" s="41" t="s">
        <v>13</v>
      </c>
      <c r="D43" s="70">
        <f>SUM(D36:D42)</f>
        <v>7</v>
      </c>
      <c r="E43" s="46">
        <f t="shared" ref="E43:J43" si="4">SUM(E36:E42)</f>
        <v>3</v>
      </c>
      <c r="F43" s="43">
        <f t="shared" si="4"/>
        <v>0</v>
      </c>
      <c r="G43" s="43">
        <f t="shared" si="4"/>
        <v>0</v>
      </c>
      <c r="H43" s="43">
        <f t="shared" si="4"/>
        <v>0</v>
      </c>
      <c r="I43" s="43">
        <f t="shared" si="4"/>
        <v>0</v>
      </c>
      <c r="J43" s="43">
        <f t="shared" si="4"/>
        <v>4</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247</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v>
      </c>
      <c r="E56" s="34"/>
      <c r="F56" s="31"/>
      <c r="G56" s="31"/>
      <c r="H56" s="31"/>
      <c r="I56" s="31"/>
      <c r="J56" s="31">
        <v>2</v>
      </c>
      <c r="K56" s="35"/>
    </row>
    <row r="57" spans="1:14" ht="94.9" customHeight="1" thickBot="1" x14ac:dyDescent="0.3">
      <c r="A57" s="647"/>
      <c r="B57" s="648"/>
      <c r="C57" s="41" t="s">
        <v>13</v>
      </c>
      <c r="D57" s="87">
        <f t="shared" ref="D57:I57" si="5">SUM(D50:D56)</f>
        <v>2</v>
      </c>
      <c r="E57" s="46">
        <f t="shared" si="5"/>
        <v>0</v>
      </c>
      <c r="F57" s="43">
        <f t="shared" si="5"/>
        <v>0</v>
      </c>
      <c r="G57" s="43">
        <f t="shared" si="5"/>
        <v>0</v>
      </c>
      <c r="H57" s="43">
        <f t="shared" si="5"/>
        <v>0</v>
      </c>
      <c r="I57" s="43">
        <f t="shared" si="5"/>
        <v>0</v>
      </c>
      <c r="J57" s="43">
        <f>SUM(J50:J56)</f>
        <v>2</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248</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5</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5</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ht="26.25" customHeight="1" x14ac:dyDescent="0.25">
      <c r="A96" s="630" t="s">
        <v>249</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32</v>
      </c>
      <c r="E101" s="31"/>
      <c r="F101" s="31"/>
      <c r="G101" s="33">
        <f t="shared" si="9"/>
        <v>32</v>
      </c>
    </row>
    <row r="102" spans="1:14" ht="15.75" thickBot="1" x14ac:dyDescent="0.3">
      <c r="A102" s="647"/>
      <c r="B102" s="648"/>
      <c r="C102" s="41" t="s">
        <v>13</v>
      </c>
      <c r="D102" s="42">
        <f>SUM(D96:D101)</f>
        <v>32</v>
      </c>
      <c r="E102" s="43">
        <f>SUM(E96:E101)</f>
        <v>0</v>
      </c>
      <c r="F102" s="43">
        <f>SUM(F96:F101)</f>
        <v>0</v>
      </c>
      <c r="G102" s="113">
        <f>SUM(G95:G101)</f>
        <v>32</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250</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4</v>
      </c>
      <c r="E137" s="31">
        <v>1</v>
      </c>
      <c r="F137" s="31">
        <v>5</v>
      </c>
      <c r="G137" s="129">
        <f t="shared" si="15"/>
        <v>10</v>
      </c>
      <c r="H137" s="85">
        <v>19</v>
      </c>
      <c r="I137" s="34">
        <v>6</v>
      </c>
      <c r="J137" s="31"/>
      <c r="K137" s="31"/>
      <c r="L137" s="31"/>
      <c r="M137" s="31">
        <v>1</v>
      </c>
      <c r="N137" s="31">
        <v>3</v>
      </c>
      <c r="O137" s="35"/>
    </row>
    <row r="138" spans="1:15" ht="15.95" customHeight="1" thickBot="1" x14ac:dyDescent="0.3">
      <c r="A138" s="633"/>
      <c r="B138" s="634"/>
      <c r="C138" s="41" t="s">
        <v>13</v>
      </c>
      <c r="D138" s="42">
        <f>SUM(D131:D137)</f>
        <v>4</v>
      </c>
      <c r="E138" s="43">
        <f>SUM(E131:E137)</f>
        <v>1</v>
      </c>
      <c r="F138" s="43">
        <f>SUM(F131:F137)</f>
        <v>5</v>
      </c>
      <c r="G138" s="135">
        <f t="shared" ref="G138:O138" si="16">SUM(G131:G137)</f>
        <v>10</v>
      </c>
      <c r="H138" s="163">
        <f t="shared" si="16"/>
        <v>19</v>
      </c>
      <c r="I138" s="46">
        <f t="shared" si="16"/>
        <v>6</v>
      </c>
      <c r="J138" s="43">
        <f t="shared" si="16"/>
        <v>0</v>
      </c>
      <c r="K138" s="43">
        <f t="shared" si="16"/>
        <v>0</v>
      </c>
      <c r="L138" s="43">
        <f t="shared" si="16"/>
        <v>0</v>
      </c>
      <c r="M138" s="43">
        <f t="shared" si="16"/>
        <v>1</v>
      </c>
      <c r="N138" s="43">
        <f t="shared" si="16"/>
        <v>3</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29" t="s">
        <v>251</v>
      </c>
      <c r="B142" s="730"/>
      <c r="C142" s="169">
        <v>2014</v>
      </c>
      <c r="D142" s="170"/>
      <c r="E142" s="67"/>
      <c r="F142" s="67"/>
      <c r="G142" s="171">
        <f>SUM(D142:F142)</f>
        <v>0</v>
      </c>
      <c r="H142" s="66"/>
      <c r="I142" s="67"/>
      <c r="J142" s="67"/>
      <c r="K142" s="67"/>
      <c r="L142" s="68"/>
    </row>
    <row r="143" spans="1:15" x14ac:dyDescent="0.25">
      <c r="A143" s="731"/>
      <c r="B143" s="732"/>
      <c r="C143" s="29">
        <v>2015</v>
      </c>
      <c r="D143" s="30"/>
      <c r="E143" s="31"/>
      <c r="F143" s="31"/>
      <c r="G143" s="171">
        <f t="shared" ref="G143:G148" si="17">SUM(D143:F143)</f>
        <v>0</v>
      </c>
      <c r="H143" s="34"/>
      <c r="I143" s="31"/>
      <c r="J143" s="31"/>
      <c r="K143" s="31"/>
      <c r="L143" s="35"/>
    </row>
    <row r="144" spans="1:15" x14ac:dyDescent="0.25">
      <c r="A144" s="731"/>
      <c r="B144" s="732"/>
      <c r="C144" s="29">
        <v>2016</v>
      </c>
      <c r="D144" s="30"/>
      <c r="E144" s="31"/>
      <c r="F144" s="31"/>
      <c r="G144" s="171">
        <f t="shared" si="17"/>
        <v>0</v>
      </c>
      <c r="H144" s="34"/>
      <c r="I144" s="31"/>
      <c r="J144" s="31"/>
      <c r="K144" s="31"/>
      <c r="L144" s="35"/>
    </row>
    <row r="145" spans="1:12" x14ac:dyDescent="0.25">
      <c r="A145" s="731"/>
      <c r="B145" s="732"/>
      <c r="C145" s="29">
        <v>2017</v>
      </c>
      <c r="D145" s="36"/>
      <c r="E145" s="37"/>
      <c r="F145" s="37"/>
      <c r="G145" s="171">
        <f t="shared" si="17"/>
        <v>0</v>
      </c>
      <c r="H145" s="39"/>
      <c r="I145" s="37"/>
      <c r="J145" s="37"/>
      <c r="K145" s="37"/>
      <c r="L145" s="40"/>
    </row>
    <row r="146" spans="1:12" x14ac:dyDescent="0.25">
      <c r="A146" s="731"/>
      <c r="B146" s="732"/>
      <c r="C146" s="29">
        <v>2018</v>
      </c>
      <c r="D146" s="30"/>
      <c r="E146" s="31"/>
      <c r="F146" s="31"/>
      <c r="G146" s="171">
        <f t="shared" si="17"/>
        <v>0</v>
      </c>
      <c r="H146" s="34"/>
      <c r="I146" s="31"/>
      <c r="J146" s="31"/>
      <c r="K146" s="31"/>
      <c r="L146" s="35"/>
    </row>
    <row r="147" spans="1:12" x14ac:dyDescent="0.25">
      <c r="A147" s="731"/>
      <c r="B147" s="732"/>
      <c r="C147" s="29">
        <v>2019</v>
      </c>
      <c r="D147" s="30"/>
      <c r="E147" s="31"/>
      <c r="F147" s="31"/>
      <c r="G147" s="171">
        <f t="shared" si="17"/>
        <v>0</v>
      </c>
      <c r="H147" s="34"/>
      <c r="I147" s="31"/>
      <c r="J147" s="31"/>
      <c r="K147" s="31"/>
      <c r="L147" s="35"/>
    </row>
    <row r="148" spans="1:12" x14ac:dyDescent="0.25">
      <c r="A148" s="731"/>
      <c r="B148" s="732"/>
      <c r="C148" s="29">
        <v>2020</v>
      </c>
      <c r="D148" s="30">
        <v>391</v>
      </c>
      <c r="E148" s="31">
        <v>22</v>
      </c>
      <c r="F148" s="31">
        <v>582</v>
      </c>
      <c r="G148" s="353">
        <f t="shared" si="17"/>
        <v>995</v>
      </c>
      <c r="H148" s="34"/>
      <c r="I148" s="31">
        <v>81</v>
      </c>
      <c r="J148" s="31">
        <v>14</v>
      </c>
      <c r="K148" s="31">
        <v>120</v>
      </c>
      <c r="L148" s="354">
        <v>780</v>
      </c>
    </row>
    <row r="149" spans="1:12" ht="29.25" customHeight="1" thickBot="1" x14ac:dyDescent="0.3">
      <c r="A149" s="733"/>
      <c r="B149" s="734"/>
      <c r="C149" s="41" t="s">
        <v>13</v>
      </c>
      <c r="D149" s="42">
        <f t="shared" ref="D149:L149" si="18">SUM(D142:D148)</f>
        <v>391</v>
      </c>
      <c r="E149" s="43">
        <f t="shared" si="18"/>
        <v>22</v>
      </c>
      <c r="F149" s="43">
        <f t="shared" si="18"/>
        <v>582</v>
      </c>
      <c r="G149" s="325">
        <f t="shared" si="18"/>
        <v>995</v>
      </c>
      <c r="H149" s="46">
        <f t="shared" si="18"/>
        <v>0</v>
      </c>
      <c r="I149" s="43">
        <f t="shared" si="18"/>
        <v>81</v>
      </c>
      <c r="J149" s="43">
        <f t="shared" si="18"/>
        <v>14</v>
      </c>
      <c r="K149" s="43">
        <f t="shared" si="18"/>
        <v>120</v>
      </c>
      <c r="L149" s="198">
        <f t="shared" si="18"/>
        <v>780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720" t="s">
        <v>252</v>
      </c>
      <c r="C166" s="188">
        <f>SUM(C167:C169)</f>
        <v>0</v>
      </c>
      <c r="D166" s="188">
        <f t="shared" ref="D166:G166" si="20">SUM(D167:D169)</f>
        <v>0</v>
      </c>
      <c r="E166" s="188">
        <f t="shared" si="20"/>
        <v>0</v>
      </c>
      <c r="F166" s="188">
        <f t="shared" si="20"/>
        <v>0</v>
      </c>
      <c r="G166" s="188">
        <f t="shared" si="20"/>
        <v>0</v>
      </c>
      <c r="H166" s="188">
        <f>SUM(H167:H169)</f>
        <v>0</v>
      </c>
      <c r="I166" s="250">
        <f>SUM(I167:I169)</f>
        <v>764804.46</v>
      </c>
    </row>
    <row r="167" spans="1:9" ht="15.75" x14ac:dyDescent="0.25">
      <c r="A167" s="190" t="s">
        <v>106</v>
      </c>
      <c r="B167" s="721"/>
      <c r="C167" s="65"/>
      <c r="D167" s="65"/>
      <c r="E167" s="65"/>
      <c r="F167" s="69"/>
      <c r="G167" s="65"/>
      <c r="H167" s="65"/>
      <c r="I167" s="251">
        <v>691161.65</v>
      </c>
    </row>
    <row r="168" spans="1:9" ht="15.75" x14ac:dyDescent="0.25">
      <c r="A168" s="190" t="s">
        <v>107</v>
      </c>
      <c r="B168" s="721"/>
      <c r="C168" s="65"/>
      <c r="D168" s="65"/>
      <c r="E168" s="65"/>
      <c r="F168" s="69"/>
      <c r="G168" s="65"/>
      <c r="H168" s="65"/>
      <c r="I168" s="251"/>
    </row>
    <row r="169" spans="1:9" ht="15.75" x14ac:dyDescent="0.25">
      <c r="A169" s="190" t="s">
        <v>108</v>
      </c>
      <c r="B169" s="721"/>
      <c r="C169" s="65"/>
      <c r="D169" s="65"/>
      <c r="E169" s="65"/>
      <c r="F169" s="69"/>
      <c r="G169" s="65"/>
      <c r="H169" s="65"/>
      <c r="I169" s="251">
        <v>73642.81</v>
      </c>
    </row>
    <row r="170" spans="1:9" ht="46.9" customHeight="1" x14ac:dyDescent="0.25">
      <c r="A170" s="186" t="s">
        <v>109</v>
      </c>
      <c r="B170" s="721"/>
      <c r="C170" s="65"/>
      <c r="D170" s="65"/>
      <c r="E170" s="65"/>
      <c r="F170" s="69"/>
      <c r="G170" s="65"/>
      <c r="H170" s="65"/>
      <c r="I170" s="355">
        <v>298598.27</v>
      </c>
    </row>
    <row r="171" spans="1:9" ht="16.5" thickBot="1" x14ac:dyDescent="0.3">
      <c r="A171" s="195" t="s">
        <v>110</v>
      </c>
      <c r="B171" s="356"/>
      <c r="C171" s="197">
        <f t="shared" ref="C171:I171" si="21">C166+C170</f>
        <v>0</v>
      </c>
      <c r="D171" s="197">
        <f t="shared" si="21"/>
        <v>0</v>
      </c>
      <c r="E171" s="197">
        <f t="shared" si="21"/>
        <v>0</v>
      </c>
      <c r="F171" s="197">
        <f t="shared" si="21"/>
        <v>0</v>
      </c>
      <c r="G171" s="197">
        <f t="shared" si="21"/>
        <v>0</v>
      </c>
      <c r="H171" s="197">
        <f t="shared" si="21"/>
        <v>0</v>
      </c>
      <c r="I171" s="252">
        <f t="shared" si="21"/>
        <v>1063402.73</v>
      </c>
    </row>
  </sheetData>
  <mergeCells count="51">
    <mergeCell ref="A142:B149"/>
    <mergeCell ref="A155:B162"/>
    <mergeCell ref="B166:B170"/>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L1:O1"/>
    <mergeCell ref="B10:B11"/>
    <mergeCell ref="C10:C11"/>
    <mergeCell ref="A12:B19"/>
    <mergeCell ref="C21:C22"/>
    <mergeCell ref="A23:B30"/>
    <mergeCell ref="A34:A35"/>
    <mergeCell ref="B34:B35"/>
    <mergeCell ref="C34:C35"/>
    <mergeCell ref="D34:D35"/>
    <mergeCell ref="A36:B4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1"/>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20.285156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253</v>
      </c>
    </row>
    <row r="5" spans="1:17" s="2" customFormat="1" ht="15.75" x14ac:dyDescent="0.25">
      <c r="A5" s="5" t="s">
        <v>254</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23" t="s">
        <v>255</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32</v>
      </c>
      <c r="E18" s="31"/>
      <c r="F18" s="31"/>
      <c r="G18" s="32">
        <v>12</v>
      </c>
      <c r="H18" s="33">
        <f t="shared" si="0"/>
        <v>44</v>
      </c>
      <c r="I18" s="34">
        <v>6</v>
      </c>
      <c r="J18" s="31"/>
      <c r="K18" s="31">
        <v>3</v>
      </c>
      <c r="L18" s="31"/>
      <c r="M18" s="31"/>
      <c r="N18" s="31">
        <v>35</v>
      </c>
      <c r="O18" s="35"/>
      <c r="P18" s="10"/>
      <c r="Q18" s="10"/>
    </row>
    <row r="19" spans="1:17" ht="77.25" customHeight="1" thickBot="1" x14ac:dyDescent="0.3">
      <c r="A19" s="647"/>
      <c r="B19" s="648"/>
      <c r="C19" s="41" t="s">
        <v>13</v>
      </c>
      <c r="D19" s="42">
        <f>SUM(D12:D18)</f>
        <v>32</v>
      </c>
      <c r="E19" s="43">
        <f>SUM(E12:E18)</f>
        <v>0</v>
      </c>
      <c r="F19" s="43">
        <f>SUM(F12:F18)</f>
        <v>0</v>
      </c>
      <c r="G19" s="43">
        <f>SUM(G12:G18)</f>
        <v>12</v>
      </c>
      <c r="H19" s="45">
        <f>SUM(D19:G19)</f>
        <v>44</v>
      </c>
      <c r="I19" s="43">
        <f t="shared" ref="I19:O19" si="1">SUM(I12:I18)</f>
        <v>6</v>
      </c>
      <c r="J19" s="46">
        <f t="shared" si="1"/>
        <v>0</v>
      </c>
      <c r="K19" s="43">
        <f t="shared" si="1"/>
        <v>3</v>
      </c>
      <c r="L19" s="43">
        <f t="shared" si="1"/>
        <v>0</v>
      </c>
      <c r="M19" s="43">
        <f t="shared" si="1"/>
        <v>0</v>
      </c>
      <c r="N19" s="43">
        <f t="shared" si="1"/>
        <v>35</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23" t="s">
        <v>256</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2253</v>
      </c>
      <c r="E29" s="31"/>
      <c r="F29" s="31"/>
      <c r="G29" s="32">
        <v>408453</v>
      </c>
      <c r="H29" s="33">
        <f t="shared" si="2"/>
        <v>410706</v>
      </c>
    </row>
    <row r="30" spans="1:17" ht="24" customHeight="1" thickBot="1" x14ac:dyDescent="0.3">
      <c r="A30" s="647"/>
      <c r="B30" s="648"/>
      <c r="C30" s="41" t="s">
        <v>13</v>
      </c>
      <c r="D30" s="42">
        <f>SUM(D23:D29)</f>
        <v>2253</v>
      </c>
      <c r="E30" s="43">
        <f>SUM(E23:E29)</f>
        <v>0</v>
      </c>
      <c r="F30" s="43">
        <f>SUM(F23:F29)</f>
        <v>0</v>
      </c>
      <c r="G30" s="43">
        <f>SUM(G23:G29)</f>
        <v>408453</v>
      </c>
      <c r="H30" s="45">
        <f t="shared" ref="H30" si="3">SUM(D30:F30)</f>
        <v>2253</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735" t="s">
        <v>257</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96</v>
      </c>
      <c r="E42" s="34"/>
      <c r="F42" s="31"/>
      <c r="G42" s="31"/>
      <c r="H42" s="31"/>
      <c r="I42" s="31"/>
      <c r="J42" s="31">
        <v>96</v>
      </c>
      <c r="K42" s="35"/>
    </row>
    <row r="43" spans="1:13" ht="35.25" customHeight="1" thickBot="1" x14ac:dyDescent="0.3">
      <c r="A43" s="625"/>
      <c r="B43" s="626"/>
      <c r="C43" s="41" t="s">
        <v>13</v>
      </c>
      <c r="D43" s="70">
        <f>SUM(D36:D42)</f>
        <v>96</v>
      </c>
      <c r="E43" s="46">
        <f t="shared" ref="E43:J43" si="4">SUM(E36:E42)</f>
        <v>0</v>
      </c>
      <c r="F43" s="43">
        <f t="shared" si="4"/>
        <v>0</v>
      </c>
      <c r="G43" s="43">
        <f t="shared" si="4"/>
        <v>0</v>
      </c>
      <c r="H43" s="43">
        <f t="shared" si="4"/>
        <v>0</v>
      </c>
      <c r="I43" s="43">
        <f t="shared" si="4"/>
        <v>0</v>
      </c>
      <c r="J43" s="43">
        <f t="shared" si="4"/>
        <v>96</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258</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236</v>
      </c>
      <c r="E56" s="34">
        <v>1</v>
      </c>
      <c r="F56" s="31"/>
      <c r="G56" s="31">
        <v>1</v>
      </c>
      <c r="H56" s="31"/>
      <c r="I56" s="31"/>
      <c r="J56" s="31">
        <v>234</v>
      </c>
      <c r="K56" s="35"/>
    </row>
    <row r="57" spans="1:14" ht="94.9" customHeight="1" thickBot="1" x14ac:dyDescent="0.3">
      <c r="A57" s="647"/>
      <c r="B57" s="648"/>
      <c r="C57" s="41" t="s">
        <v>13</v>
      </c>
      <c r="D57" s="87">
        <f t="shared" ref="D57:I57" si="5">SUM(D50:D56)</f>
        <v>236</v>
      </c>
      <c r="E57" s="46">
        <f t="shared" si="5"/>
        <v>1</v>
      </c>
      <c r="F57" s="43">
        <f t="shared" si="5"/>
        <v>0</v>
      </c>
      <c r="G57" s="43">
        <f t="shared" si="5"/>
        <v>1</v>
      </c>
      <c r="H57" s="43">
        <f t="shared" si="5"/>
        <v>0</v>
      </c>
      <c r="I57" s="43">
        <f t="shared" si="5"/>
        <v>0</v>
      </c>
      <c r="J57" s="43">
        <f>SUM(J50:J56)</f>
        <v>234</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23" t="s">
        <v>259</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8</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8</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ht="26.25" customHeight="1" x14ac:dyDescent="0.25">
      <c r="A96" s="623" t="s">
        <v>259</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130</v>
      </c>
      <c r="E101" s="31"/>
      <c r="F101" s="31"/>
      <c r="G101" s="33">
        <f t="shared" si="9"/>
        <v>130</v>
      </c>
    </row>
    <row r="102" spans="1:14" ht="15.75" thickBot="1" x14ac:dyDescent="0.3">
      <c r="A102" s="647"/>
      <c r="B102" s="648"/>
      <c r="C102" s="41" t="s">
        <v>13</v>
      </c>
      <c r="D102" s="42">
        <f>SUM(D96:D101)</f>
        <v>130</v>
      </c>
      <c r="E102" s="43">
        <f>SUM(E96:E101)</f>
        <v>0</v>
      </c>
      <c r="F102" s="43">
        <f>SUM(F96:F101)</f>
        <v>0</v>
      </c>
      <c r="G102" s="113">
        <f>SUM(G95:G101)</f>
        <v>130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260</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16</v>
      </c>
      <c r="E137" s="31">
        <v>5</v>
      </c>
      <c r="F137" s="31">
        <v>4</v>
      </c>
      <c r="G137" s="129">
        <f t="shared" si="15"/>
        <v>25</v>
      </c>
      <c r="H137" s="85">
        <v>32</v>
      </c>
      <c r="I137" s="34">
        <v>5</v>
      </c>
      <c r="J137" s="31"/>
      <c r="K137" s="31"/>
      <c r="L137" s="31"/>
      <c r="M137" s="31"/>
      <c r="N137" s="31">
        <v>20</v>
      </c>
      <c r="O137" s="35"/>
    </row>
    <row r="138" spans="1:15" ht="15.95" customHeight="1" thickBot="1" x14ac:dyDescent="0.3">
      <c r="A138" s="633"/>
      <c r="B138" s="634"/>
      <c r="C138" s="41" t="s">
        <v>13</v>
      </c>
      <c r="D138" s="42">
        <f>SUM(D131:D137)</f>
        <v>16</v>
      </c>
      <c r="E138" s="43">
        <f>SUM(E131:E137)</f>
        <v>5</v>
      </c>
      <c r="F138" s="43">
        <f>SUM(F131:F137)</f>
        <v>4</v>
      </c>
      <c r="G138" s="135">
        <f t="shared" ref="G138:O138" si="16">SUM(G131:G137)</f>
        <v>25</v>
      </c>
      <c r="H138" s="163">
        <f t="shared" si="16"/>
        <v>32</v>
      </c>
      <c r="I138" s="46">
        <f t="shared" si="16"/>
        <v>5</v>
      </c>
      <c r="J138" s="43">
        <f t="shared" si="16"/>
        <v>0</v>
      </c>
      <c r="K138" s="43">
        <f t="shared" si="16"/>
        <v>0</v>
      </c>
      <c r="L138" s="43">
        <f t="shared" si="16"/>
        <v>0</v>
      </c>
      <c r="M138" s="43">
        <f t="shared" si="16"/>
        <v>0</v>
      </c>
      <c r="N138" s="43">
        <f t="shared" si="16"/>
        <v>20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261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1169</v>
      </c>
      <c r="E148" s="31">
        <v>165</v>
      </c>
      <c r="F148" s="31">
        <v>337</v>
      </c>
      <c r="G148" s="171">
        <f t="shared" si="17"/>
        <v>1671</v>
      </c>
      <c r="H148" s="34"/>
      <c r="I148" s="31">
        <v>99</v>
      </c>
      <c r="J148" s="31">
        <v>5</v>
      </c>
      <c r="K148" s="31"/>
      <c r="L148" s="35">
        <v>1567</v>
      </c>
    </row>
    <row r="149" spans="1:12" ht="15.75" thickBot="1" x14ac:dyDescent="0.3">
      <c r="A149" s="647"/>
      <c r="B149" s="648"/>
      <c r="C149" s="41" t="s">
        <v>13</v>
      </c>
      <c r="D149" s="42">
        <f t="shared" ref="D149:L149" si="18">SUM(D142:D148)</f>
        <v>1169</v>
      </c>
      <c r="E149" s="43">
        <f t="shared" si="18"/>
        <v>165</v>
      </c>
      <c r="F149" s="43">
        <f t="shared" si="18"/>
        <v>337</v>
      </c>
      <c r="G149" s="45">
        <f t="shared" si="18"/>
        <v>1671</v>
      </c>
      <c r="H149" s="46">
        <f t="shared" si="18"/>
        <v>0</v>
      </c>
      <c r="I149" s="43">
        <f t="shared" si="18"/>
        <v>99</v>
      </c>
      <c r="J149" s="43">
        <f t="shared" si="18"/>
        <v>5</v>
      </c>
      <c r="K149" s="43">
        <f t="shared" si="18"/>
        <v>0</v>
      </c>
      <c r="L149" s="47">
        <f t="shared" si="18"/>
        <v>1567</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230" t="s">
        <v>104</v>
      </c>
      <c r="C165" s="184">
        <v>2014</v>
      </c>
      <c r="D165" s="184">
        <v>2015</v>
      </c>
      <c r="E165" s="184">
        <v>2016</v>
      </c>
      <c r="F165" s="184">
        <v>2017</v>
      </c>
      <c r="G165" s="184">
        <v>2018</v>
      </c>
      <c r="H165" s="184">
        <v>2019</v>
      </c>
      <c r="I165" s="185">
        <v>2020</v>
      </c>
    </row>
    <row r="166" spans="1:9" ht="50.25" customHeight="1" x14ac:dyDescent="0.25">
      <c r="A166" s="231" t="s">
        <v>105</v>
      </c>
      <c r="C166" s="232">
        <f>SUM(C167:C169)</f>
        <v>0</v>
      </c>
      <c r="D166" s="188">
        <f t="shared" ref="D166:I166" si="20">SUM(D167:D169)</f>
        <v>0</v>
      </c>
      <c r="E166" s="188">
        <f t="shared" si="20"/>
        <v>0</v>
      </c>
      <c r="F166" s="188">
        <f t="shared" si="20"/>
        <v>0</v>
      </c>
      <c r="G166" s="188">
        <f t="shared" si="20"/>
        <v>0</v>
      </c>
      <c r="H166" s="188">
        <f t="shared" si="20"/>
        <v>0</v>
      </c>
      <c r="I166" s="189">
        <f t="shared" si="20"/>
        <v>818281.87</v>
      </c>
    </row>
    <row r="167" spans="1:9" ht="25.5" x14ac:dyDescent="0.25">
      <c r="A167" s="233" t="s">
        <v>106</v>
      </c>
      <c r="B167" s="357" t="s">
        <v>262</v>
      </c>
      <c r="C167" s="234"/>
      <c r="D167" s="65"/>
      <c r="E167" s="65"/>
      <c r="F167" s="69"/>
      <c r="G167" s="65"/>
      <c r="H167" s="65"/>
      <c r="I167" s="193">
        <v>606788.69999999995</v>
      </c>
    </row>
    <row r="168" spans="1:9" ht="51" x14ac:dyDescent="0.25">
      <c r="A168" s="233" t="s">
        <v>107</v>
      </c>
      <c r="B168" s="357" t="s">
        <v>263</v>
      </c>
      <c r="C168" s="234"/>
      <c r="D168" s="65"/>
      <c r="E168" s="65"/>
      <c r="F168" s="69"/>
      <c r="G168" s="65"/>
      <c r="H168" s="65"/>
      <c r="I168" s="193">
        <v>211493.17</v>
      </c>
    </row>
    <row r="169" spans="1:9" ht="51" x14ac:dyDescent="0.25">
      <c r="A169" s="233" t="s">
        <v>108</v>
      </c>
      <c r="B169" s="357" t="s">
        <v>264</v>
      </c>
      <c r="C169" s="234"/>
      <c r="D169" s="65"/>
      <c r="E169" s="65"/>
      <c r="F169" s="69"/>
      <c r="G169" s="65"/>
      <c r="H169" s="65"/>
      <c r="I169" s="193">
        <v>0</v>
      </c>
    </row>
    <row r="170" spans="1:9" ht="63.75" x14ac:dyDescent="0.25">
      <c r="A170" s="231" t="s">
        <v>109</v>
      </c>
      <c r="B170" s="357" t="s">
        <v>265</v>
      </c>
      <c r="C170" s="234"/>
      <c r="D170" s="65"/>
      <c r="E170" s="65"/>
      <c r="F170" s="69"/>
      <c r="G170" s="65"/>
      <c r="H170" s="65"/>
      <c r="I170" s="193">
        <v>233318.57</v>
      </c>
    </row>
    <row r="171" spans="1:9" ht="16.5" thickBot="1" x14ac:dyDescent="0.3">
      <c r="A171" s="358" t="s">
        <v>110</v>
      </c>
      <c r="B171" s="359"/>
      <c r="C171" s="360">
        <f t="shared" ref="C171:I171" si="21">C166+C170</f>
        <v>0</v>
      </c>
      <c r="D171" s="197">
        <f t="shared" si="21"/>
        <v>0</v>
      </c>
      <c r="E171" s="197">
        <f t="shared" si="21"/>
        <v>0</v>
      </c>
      <c r="F171" s="197">
        <f t="shared" si="21"/>
        <v>0</v>
      </c>
      <c r="G171" s="197">
        <f t="shared" si="21"/>
        <v>0</v>
      </c>
      <c r="H171" s="197">
        <f t="shared" si="21"/>
        <v>0</v>
      </c>
      <c r="I171" s="47">
        <f t="shared" si="21"/>
        <v>1051600.44</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77"/>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266</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27</v>
      </c>
      <c r="E18" s="31"/>
      <c r="F18" s="31"/>
      <c r="G18" s="30">
        <v>5</v>
      </c>
      <c r="H18" s="33">
        <f t="shared" si="0"/>
        <v>32</v>
      </c>
      <c r="I18" s="30">
        <v>3</v>
      </c>
      <c r="J18" s="30">
        <v>1</v>
      </c>
      <c r="K18" s="30">
        <v>1</v>
      </c>
      <c r="L18" s="31"/>
      <c r="M18" s="31"/>
      <c r="N18" s="30">
        <v>27</v>
      </c>
      <c r="O18" s="35"/>
      <c r="P18" s="10"/>
      <c r="Q18" s="10"/>
    </row>
    <row r="19" spans="1:17" ht="77.25" customHeight="1" thickBot="1" x14ac:dyDescent="0.3">
      <c r="A19" s="647"/>
      <c r="B19" s="648"/>
      <c r="C19" s="41" t="s">
        <v>13</v>
      </c>
      <c r="D19" s="42">
        <f>SUM(D12:D18)</f>
        <v>27</v>
      </c>
      <c r="E19" s="43">
        <f>SUM(E12:E18)</f>
        <v>0</v>
      </c>
      <c r="F19" s="43">
        <f>SUM(F12:F18)</f>
        <v>0</v>
      </c>
      <c r="G19" s="43">
        <f>SUM(G12:G18)</f>
        <v>5</v>
      </c>
      <c r="H19" s="45">
        <f>SUM(D19:G19)</f>
        <v>32</v>
      </c>
      <c r="I19" s="43">
        <f t="shared" ref="I19:O19" si="1">SUM(I12:I18)</f>
        <v>3</v>
      </c>
      <c r="J19" s="46">
        <f t="shared" si="1"/>
        <v>1</v>
      </c>
      <c r="K19" s="43">
        <f t="shared" si="1"/>
        <v>1</v>
      </c>
      <c r="L19" s="43">
        <f t="shared" si="1"/>
        <v>0</v>
      </c>
      <c r="M19" s="43">
        <f t="shared" si="1"/>
        <v>0</v>
      </c>
      <c r="N19" s="43">
        <f t="shared" si="1"/>
        <v>27</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89"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987</v>
      </c>
      <c r="E29" s="31"/>
      <c r="F29" s="31"/>
      <c r="G29" s="30">
        <v>1561</v>
      </c>
      <c r="H29" s="33">
        <f t="shared" si="2"/>
        <v>2548</v>
      </c>
    </row>
    <row r="30" spans="1:17" ht="24" customHeight="1" thickBot="1" x14ac:dyDescent="0.3">
      <c r="A30" s="647"/>
      <c r="B30" s="648"/>
      <c r="C30" s="41" t="s">
        <v>13</v>
      </c>
      <c r="D30" s="42">
        <f>SUM(D23:D29)</f>
        <v>987</v>
      </c>
      <c r="E30" s="43">
        <f>SUM(E23:E29)</f>
        <v>0</v>
      </c>
      <c r="F30" s="43">
        <f>SUM(F23:F29)</f>
        <v>0</v>
      </c>
      <c r="G30" s="43">
        <f>SUM(G23:G29)</f>
        <v>1561</v>
      </c>
      <c r="H30" s="45">
        <f t="shared" ref="H30" si="3">SUM(D30:F30)</f>
        <v>987</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267</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30">
        <v>6</v>
      </c>
      <c r="E42" s="30">
        <v>2</v>
      </c>
      <c r="F42" s="31"/>
      <c r="G42" s="31"/>
      <c r="H42" s="31"/>
      <c r="I42" s="31"/>
      <c r="J42" s="30">
        <v>4</v>
      </c>
      <c r="K42" s="35"/>
    </row>
    <row r="43" spans="1:13" ht="35.25" customHeight="1" thickBot="1" x14ac:dyDescent="0.3">
      <c r="A43" s="625"/>
      <c r="B43" s="626"/>
      <c r="C43" s="41" t="s">
        <v>13</v>
      </c>
      <c r="D43" s="70">
        <f>SUM(D36:D42)</f>
        <v>6</v>
      </c>
      <c r="E43" s="46">
        <f t="shared" ref="E43:J43" si="4">SUM(E36:E42)</f>
        <v>2</v>
      </c>
      <c r="F43" s="43">
        <f t="shared" si="4"/>
        <v>0</v>
      </c>
      <c r="G43" s="43">
        <f t="shared" si="4"/>
        <v>0</v>
      </c>
      <c r="H43" s="43">
        <f t="shared" si="4"/>
        <v>0</v>
      </c>
      <c r="I43" s="43">
        <f t="shared" si="4"/>
        <v>0</v>
      </c>
      <c r="J43" s="43">
        <f t="shared" si="4"/>
        <v>4</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3</v>
      </c>
      <c r="E56" s="85">
        <v>2</v>
      </c>
      <c r="F56" s="31"/>
      <c r="G56" s="31"/>
      <c r="H56" s="31"/>
      <c r="I56" s="31"/>
      <c r="J56" s="85">
        <v>1</v>
      </c>
      <c r="K56" s="35"/>
    </row>
    <row r="57" spans="1:14" ht="94.9" customHeight="1" thickBot="1" x14ac:dyDescent="0.3">
      <c r="A57" s="647"/>
      <c r="B57" s="648"/>
      <c r="C57" s="41" t="s">
        <v>13</v>
      </c>
      <c r="D57" s="87">
        <f t="shared" ref="D57:I57" si="5">SUM(D50:D56)</f>
        <v>3</v>
      </c>
      <c r="E57" s="46">
        <f t="shared" si="5"/>
        <v>2</v>
      </c>
      <c r="F57" s="43">
        <f t="shared" si="5"/>
        <v>0</v>
      </c>
      <c r="G57" s="43">
        <f t="shared" si="5"/>
        <v>0</v>
      </c>
      <c r="H57" s="43">
        <f t="shared" si="5"/>
        <v>0</v>
      </c>
      <c r="I57" s="43">
        <f t="shared" si="5"/>
        <v>0</v>
      </c>
      <c r="J57" s="43">
        <f>SUM(J50:J56)</f>
        <v>1</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268</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6">
        <v>1</v>
      </c>
      <c r="E69" s="37">
        <v>8</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8</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SUM(D85:D91)</f>
        <v>0</v>
      </c>
      <c r="E92" s="46">
        <f t="shared" ref="E92:J92" si="8">SUM(E85:E91)</f>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90" t="s">
        <v>5</v>
      </c>
      <c r="D94" s="108" t="s">
        <v>49</v>
      </c>
      <c r="E94" s="109"/>
      <c r="F94" s="109"/>
      <c r="G94" s="110"/>
      <c r="H94" s="10"/>
      <c r="I94" s="10"/>
      <c r="J94" s="10"/>
      <c r="K94" s="10"/>
    </row>
    <row r="95" spans="1:14" ht="64.5" x14ac:dyDescent="0.25">
      <c r="A95" s="656"/>
      <c r="B95" s="658"/>
      <c r="C95" s="291"/>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0"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45</v>
      </c>
      <c r="E101" s="31"/>
      <c r="F101" s="31"/>
      <c r="G101" s="33">
        <f>SUM(D101:F101)</f>
        <v>45</v>
      </c>
    </row>
    <row r="102" spans="1:14" ht="15.75" thickBot="1" x14ac:dyDescent="0.3">
      <c r="A102" s="647"/>
      <c r="B102" s="648"/>
      <c r="C102" s="41" t="s">
        <v>13</v>
      </c>
      <c r="D102" s="42">
        <f>SUM(D96:D101)</f>
        <v>45</v>
      </c>
      <c r="E102" s="43">
        <f>SUM(E96:E101)</f>
        <v>0</v>
      </c>
      <c r="F102" s="43">
        <f>SUM(F96:F101)</f>
        <v>0</v>
      </c>
      <c r="G102" s="113">
        <f>SUM(G95:G101)</f>
        <v>45</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9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269</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5</v>
      </c>
      <c r="E137" s="30">
        <v>2</v>
      </c>
      <c r="F137" s="30">
        <v>3</v>
      </c>
      <c r="G137" s="129">
        <f t="shared" si="15"/>
        <v>10</v>
      </c>
      <c r="H137" s="30">
        <v>28</v>
      </c>
      <c r="I137" s="30">
        <v>2</v>
      </c>
      <c r="J137" s="31"/>
      <c r="K137" s="31"/>
      <c r="L137" s="31"/>
      <c r="M137" s="31"/>
      <c r="N137" s="30">
        <v>8</v>
      </c>
      <c r="O137" s="35"/>
    </row>
    <row r="138" spans="1:15" ht="15.95" customHeight="1" thickBot="1" x14ac:dyDescent="0.3">
      <c r="A138" s="633"/>
      <c r="B138" s="634"/>
      <c r="C138" s="41" t="s">
        <v>13</v>
      </c>
      <c r="D138" s="42">
        <f>SUM(D131:D137)</f>
        <v>5</v>
      </c>
      <c r="E138" s="43">
        <f>SUM(E131:E137)</f>
        <v>2</v>
      </c>
      <c r="F138" s="43">
        <f>SUM(F131:F137)</f>
        <v>3</v>
      </c>
      <c r="G138" s="135">
        <f t="shared" ref="G138:O138" si="16">SUM(G131:G137)</f>
        <v>10</v>
      </c>
      <c r="H138" s="163">
        <f t="shared" si="16"/>
        <v>28</v>
      </c>
      <c r="I138" s="46">
        <f t="shared" si="16"/>
        <v>2</v>
      </c>
      <c r="J138" s="43">
        <f t="shared" si="16"/>
        <v>0</v>
      </c>
      <c r="K138" s="43">
        <f t="shared" si="16"/>
        <v>0</v>
      </c>
      <c r="L138" s="43">
        <f t="shared" si="16"/>
        <v>0</v>
      </c>
      <c r="M138" s="43">
        <f t="shared" si="16"/>
        <v>0</v>
      </c>
      <c r="N138" s="43">
        <f t="shared" si="16"/>
        <v>8</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492</v>
      </c>
      <c r="E148" s="30">
        <v>74</v>
      </c>
      <c r="F148" s="30">
        <v>159</v>
      </c>
      <c r="G148" s="171">
        <f t="shared" si="17"/>
        <v>725</v>
      </c>
      <c r="H148" s="34"/>
      <c r="I148" s="30">
        <v>64</v>
      </c>
      <c r="J148" s="30">
        <v>6</v>
      </c>
      <c r="K148" s="30">
        <v>655</v>
      </c>
      <c r="L148" s="35"/>
    </row>
    <row r="149" spans="1:12" ht="15.75" thickBot="1" x14ac:dyDescent="0.3">
      <c r="A149" s="647"/>
      <c r="B149" s="648"/>
      <c r="C149" s="41" t="s">
        <v>13</v>
      </c>
      <c r="D149" s="42">
        <f t="shared" ref="D149:L149" si="18">SUM(D142:D148)</f>
        <v>492</v>
      </c>
      <c r="E149" s="43">
        <f t="shared" si="18"/>
        <v>74</v>
      </c>
      <c r="F149" s="43">
        <f t="shared" si="18"/>
        <v>159</v>
      </c>
      <c r="G149" s="45">
        <f t="shared" si="18"/>
        <v>725</v>
      </c>
      <c r="H149" s="46">
        <f t="shared" si="18"/>
        <v>0</v>
      </c>
      <c r="I149" s="43">
        <f t="shared" si="18"/>
        <v>64</v>
      </c>
      <c r="J149" s="43">
        <f t="shared" si="18"/>
        <v>6</v>
      </c>
      <c r="K149" s="43">
        <f t="shared" si="18"/>
        <v>655</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270</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30">
        <v>1</v>
      </c>
      <c r="E161" s="30">
        <v>24</v>
      </c>
      <c r="F161" s="180"/>
      <c r="G161" s="181"/>
    </row>
    <row r="162" spans="1:9" ht="15.75" thickBot="1" x14ac:dyDescent="0.3">
      <c r="A162" s="625"/>
      <c r="B162" s="626"/>
      <c r="C162" s="41" t="s">
        <v>13</v>
      </c>
      <c r="D162" s="42">
        <f>SUM(D155:D161)</f>
        <v>1</v>
      </c>
      <c r="E162" s="42">
        <f t="shared" ref="E162:G162" si="19">SUM(E155:E161)</f>
        <v>24</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294356.57</v>
      </c>
    </row>
    <row r="167" spans="1:9" ht="15.75" x14ac:dyDescent="0.25">
      <c r="A167" s="190" t="s">
        <v>106</v>
      </c>
      <c r="B167" s="191"/>
      <c r="C167" s="65"/>
      <c r="D167" s="65"/>
      <c r="E167" s="65"/>
      <c r="F167" s="69"/>
      <c r="G167" s="65"/>
      <c r="H167" s="65"/>
      <c r="I167" s="30">
        <v>108988.22</v>
      </c>
    </row>
    <row r="168" spans="1:9" ht="15.75" x14ac:dyDescent="0.25">
      <c r="A168" s="190" t="s">
        <v>107</v>
      </c>
      <c r="B168" s="191"/>
      <c r="C168" s="65"/>
      <c r="D168" s="65"/>
      <c r="E168" s="65"/>
      <c r="F168" s="69"/>
      <c r="G168" s="65"/>
      <c r="H168" s="65"/>
      <c r="I168" s="30">
        <v>49425.23</v>
      </c>
    </row>
    <row r="169" spans="1:9" ht="15.75" x14ac:dyDescent="0.25">
      <c r="A169" s="190" t="s">
        <v>108</v>
      </c>
      <c r="B169" s="191"/>
      <c r="C169" s="65"/>
      <c r="D169" s="65"/>
      <c r="E169" s="65"/>
      <c r="F169" s="69"/>
      <c r="G169" s="65"/>
      <c r="H169" s="65"/>
      <c r="I169" s="30">
        <v>135943.12</v>
      </c>
    </row>
    <row r="170" spans="1:9" ht="38.25" x14ac:dyDescent="0.25">
      <c r="A170" s="186" t="s">
        <v>109</v>
      </c>
      <c r="B170" s="191" t="s">
        <v>271</v>
      </c>
      <c r="C170" s="65"/>
      <c r="D170" s="65"/>
      <c r="E170" s="65"/>
      <c r="F170" s="69"/>
      <c r="G170" s="65"/>
      <c r="H170" s="65"/>
      <c r="I170" s="193">
        <v>209464.06</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503820.63</v>
      </c>
    </row>
    <row r="174" spans="1:9" x14ac:dyDescent="0.25">
      <c r="A174" s="334"/>
    </row>
    <row r="175" spans="1:9" x14ac:dyDescent="0.25">
      <c r="A175" s="361"/>
    </row>
    <row r="176" spans="1:9" x14ac:dyDescent="0.25">
      <c r="A176" s="334"/>
    </row>
    <row r="177" spans="1:1" x14ac:dyDescent="0.25">
      <c r="A177" s="362"/>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71"/>
  <sheetViews>
    <sheetView topLeftCell="B1" workbookViewId="0">
      <selection activeCell="E145" sqref="E145"/>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121</v>
      </c>
    </row>
    <row r="5" spans="1:17" s="2" customFormat="1" ht="15.75" x14ac:dyDescent="0.25">
      <c r="A5" s="5" t="s">
        <v>122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123</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c r="E18" s="31">
        <v>1</v>
      </c>
      <c r="F18" s="31"/>
      <c r="G18" s="32"/>
      <c r="H18" s="33">
        <f t="shared" si="0"/>
        <v>1</v>
      </c>
      <c r="I18" s="34"/>
      <c r="J18" s="31"/>
      <c r="K18" s="31"/>
      <c r="L18" s="31"/>
      <c r="M18" s="31"/>
      <c r="N18" s="31"/>
      <c r="O18" s="35">
        <v>1</v>
      </c>
      <c r="P18" s="10"/>
      <c r="Q18" s="10"/>
    </row>
    <row r="19" spans="1:17" ht="77.25" customHeight="1" thickBot="1" x14ac:dyDescent="0.3">
      <c r="A19" s="647"/>
      <c r="B19" s="648"/>
      <c r="C19" s="41" t="s">
        <v>13</v>
      </c>
      <c r="D19" s="42">
        <f>SUM(D12:D18)</f>
        <v>0</v>
      </c>
      <c r="E19" s="43">
        <f>SUM(E12:E18)</f>
        <v>1</v>
      </c>
      <c r="F19" s="43">
        <f>SUM(F12:F18)</f>
        <v>0</v>
      </c>
      <c r="G19" s="44"/>
      <c r="H19" s="45">
        <f>SUM(D19:G19)</f>
        <v>1</v>
      </c>
      <c r="I19" s="43">
        <f t="shared" ref="I19:O19" si="1">SUM(I12:I18)</f>
        <v>0</v>
      </c>
      <c r="J19" s="46">
        <f t="shared" si="1"/>
        <v>0</v>
      </c>
      <c r="K19" s="43">
        <f t="shared" si="1"/>
        <v>0</v>
      </c>
      <c r="L19" s="43">
        <f t="shared" si="1"/>
        <v>0</v>
      </c>
      <c r="M19" s="43">
        <f t="shared" si="1"/>
        <v>0</v>
      </c>
      <c r="N19" s="43">
        <f t="shared" si="1"/>
        <v>0</v>
      </c>
      <c r="O19" s="47">
        <f t="shared" si="1"/>
        <v>1</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39"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c r="E29" s="31">
        <v>51</v>
      </c>
      <c r="F29" s="31"/>
      <c r="G29" s="32"/>
      <c r="H29" s="33">
        <f t="shared" si="2"/>
        <v>51</v>
      </c>
    </row>
    <row r="30" spans="1:17" ht="24" customHeight="1" thickBot="1" x14ac:dyDescent="0.3">
      <c r="A30" s="647"/>
      <c r="B30" s="648"/>
      <c r="C30" s="41" t="s">
        <v>13</v>
      </c>
      <c r="D30" s="42">
        <f>SUM(D23:D29)</f>
        <v>0</v>
      </c>
      <c r="E30" s="43">
        <f>SUM(E23:E29)</f>
        <v>51</v>
      </c>
      <c r="F30" s="43">
        <f>SUM(F23:F29)</f>
        <v>0</v>
      </c>
      <c r="G30" s="43">
        <f>SUM(G23:G29)</f>
        <v>0</v>
      </c>
      <c r="H30" s="45">
        <f t="shared" ref="H30" si="3">SUM(D30:F30)</f>
        <v>51</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10</v>
      </c>
      <c r="E42" s="34">
        <v>10</v>
      </c>
      <c r="F42" s="31"/>
      <c r="G42" s="31"/>
      <c r="H42" s="31"/>
      <c r="I42" s="31"/>
      <c r="J42" s="31"/>
      <c r="K42" s="35"/>
    </row>
    <row r="43" spans="1:13" ht="35.25" customHeight="1" thickBot="1" x14ac:dyDescent="0.3">
      <c r="A43" s="625"/>
      <c r="B43" s="626"/>
      <c r="C43" s="41" t="s">
        <v>13</v>
      </c>
      <c r="D43" s="70">
        <f>SUM(D36:D42)</f>
        <v>10</v>
      </c>
      <c r="E43" s="46">
        <f t="shared" ref="E43:J43" si="4">SUM(E36:E42)</f>
        <v>10</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13.5"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14.25"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17.25"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37" t="s">
        <v>5</v>
      </c>
      <c r="D94" s="108" t="s">
        <v>49</v>
      </c>
      <c r="E94" s="109"/>
      <c r="F94" s="109"/>
      <c r="G94" s="110"/>
      <c r="H94" s="10"/>
      <c r="I94" s="10"/>
      <c r="J94" s="10"/>
      <c r="K94" s="10"/>
    </row>
    <row r="95" spans="1:14" ht="64.5" x14ac:dyDescent="0.25">
      <c r="A95" s="656"/>
      <c r="B95" s="658"/>
      <c r="C95" s="238"/>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18.75"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36"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20.25"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124</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ht="24.75" customHeight="1" x14ac:dyDescent="0.25">
      <c r="A137" s="632"/>
      <c r="B137" s="631"/>
      <c r="C137" s="29">
        <v>2020</v>
      </c>
      <c r="D137" s="30">
        <v>1</v>
      </c>
      <c r="E137" s="31"/>
      <c r="F137" s="31"/>
      <c r="G137" s="129">
        <f t="shared" si="15"/>
        <v>1</v>
      </c>
      <c r="H137" s="85">
        <v>1</v>
      </c>
      <c r="I137" s="34"/>
      <c r="J137" s="31"/>
      <c r="K137" s="31"/>
      <c r="L137" s="31"/>
      <c r="M137" s="31"/>
      <c r="N137" s="31"/>
      <c r="O137" s="35">
        <v>1</v>
      </c>
    </row>
    <row r="138" spans="1:15" ht="42" customHeight="1" thickBot="1" x14ac:dyDescent="0.3">
      <c r="A138" s="633"/>
      <c r="B138" s="634"/>
      <c r="C138" s="41" t="s">
        <v>13</v>
      </c>
      <c r="D138" s="42">
        <f>SUM(D131:D137)</f>
        <v>1</v>
      </c>
      <c r="E138" s="43">
        <f>SUM(E131:E137)</f>
        <v>0</v>
      </c>
      <c r="F138" s="43">
        <f>SUM(F131:F137)</f>
        <v>0</v>
      </c>
      <c r="G138" s="135">
        <f t="shared" ref="G138:O138" si="16">SUM(G131:G137)</f>
        <v>1</v>
      </c>
      <c r="H138" s="163">
        <f t="shared" si="16"/>
        <v>1</v>
      </c>
      <c r="I138" s="46">
        <f t="shared" si="16"/>
        <v>0</v>
      </c>
      <c r="J138" s="43">
        <f t="shared" si="16"/>
        <v>0</v>
      </c>
      <c r="K138" s="43">
        <f t="shared" si="16"/>
        <v>0</v>
      </c>
      <c r="L138" s="43">
        <f t="shared" si="16"/>
        <v>0</v>
      </c>
      <c r="M138" s="43">
        <f t="shared" si="16"/>
        <v>0</v>
      </c>
      <c r="N138" s="43">
        <f t="shared" si="16"/>
        <v>0</v>
      </c>
      <c r="O138" s="47">
        <f t="shared" si="16"/>
        <v>1</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c r="E148" s="31"/>
      <c r="F148" s="31">
        <v>51</v>
      </c>
      <c r="G148" s="171">
        <f t="shared" si="17"/>
        <v>51</v>
      </c>
      <c r="H148" s="34"/>
      <c r="I148" s="31"/>
      <c r="J148" s="31"/>
      <c r="K148" s="31">
        <v>51</v>
      </c>
      <c r="L148" s="35"/>
    </row>
    <row r="149" spans="1:12" ht="15.75" thickBot="1" x14ac:dyDescent="0.3">
      <c r="A149" s="647"/>
      <c r="B149" s="648"/>
      <c r="C149" s="41" t="s">
        <v>13</v>
      </c>
      <c r="D149" s="42">
        <f t="shared" ref="D149:L149" si="18">SUM(D142:D148)</f>
        <v>0</v>
      </c>
      <c r="E149" s="43">
        <f t="shared" si="18"/>
        <v>0</v>
      </c>
      <c r="F149" s="43">
        <f t="shared" si="18"/>
        <v>51</v>
      </c>
      <c r="G149" s="45">
        <f t="shared" si="18"/>
        <v>51</v>
      </c>
      <c r="H149" s="46">
        <f t="shared" si="18"/>
        <v>0</v>
      </c>
      <c r="I149" s="43">
        <f t="shared" si="18"/>
        <v>0</v>
      </c>
      <c r="J149" s="43">
        <f t="shared" si="18"/>
        <v>0</v>
      </c>
      <c r="K149" s="43">
        <f t="shared" si="18"/>
        <v>51</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79500</v>
      </c>
    </row>
    <row r="167" spans="1:9" ht="15.75" x14ac:dyDescent="0.25">
      <c r="A167" s="190" t="s">
        <v>106</v>
      </c>
      <c r="B167" s="191"/>
      <c r="C167" s="65"/>
      <c r="D167" s="65"/>
      <c r="E167" s="65"/>
      <c r="F167" s="69"/>
      <c r="G167" s="65"/>
      <c r="H167" s="65"/>
      <c r="I167" s="193"/>
    </row>
    <row r="168" spans="1:9" ht="15.75" x14ac:dyDescent="0.25">
      <c r="A168" s="190" t="s">
        <v>107</v>
      </c>
      <c r="B168" s="191"/>
      <c r="C168" s="65"/>
      <c r="D168" s="65"/>
      <c r="E168" s="240"/>
      <c r="F168" s="241"/>
      <c r="G168" s="65"/>
      <c r="H168" s="240"/>
      <c r="I168" s="242">
        <v>79500</v>
      </c>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193"/>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79500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75"/>
  <sheetViews>
    <sheetView tabSelected="1" topLeftCell="A151" workbookViewId="0">
      <selection activeCell="H175" sqref="H175"/>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441</v>
      </c>
    </row>
    <row r="5" spans="1:17" s="2" customFormat="1" ht="15.75" x14ac:dyDescent="0.25">
      <c r="A5" s="5" t="s">
        <v>425</v>
      </c>
    </row>
    <row r="6" spans="1:17" s="2" customFormat="1" ht="15.75" x14ac:dyDescent="0.25"/>
    <row r="8" spans="1:17" ht="21" x14ac:dyDescent="0.35">
      <c r="A8" s="6" t="s">
        <v>3</v>
      </c>
      <c r="B8" s="7"/>
      <c r="C8" s="8"/>
      <c r="D8" s="8"/>
      <c r="E8" s="8"/>
      <c r="F8" s="8"/>
      <c r="G8" s="8"/>
      <c r="H8" s="8"/>
      <c r="I8" s="8"/>
      <c r="J8" s="8"/>
      <c r="K8" s="8"/>
      <c r="L8" s="8"/>
      <c r="M8" s="8"/>
      <c r="N8" s="8"/>
      <c r="O8" s="8"/>
    </row>
    <row r="9" spans="1:17" ht="15.75" thickBot="1" x14ac:dyDescent="0.3">
      <c r="B9" s="9"/>
      <c r="O9" s="10"/>
      <c r="P9" s="10"/>
    </row>
    <row r="10" spans="1:17" s="566" customFormat="1" ht="18.75" x14ac:dyDescent="0.3">
      <c r="A10" s="11"/>
      <c r="B10" s="690" t="s">
        <v>4</v>
      </c>
      <c r="C10" s="692" t="s">
        <v>5</v>
      </c>
      <c r="D10" s="12"/>
      <c r="E10" s="13"/>
      <c r="F10" s="14" t="s">
        <v>6</v>
      </c>
      <c r="G10" s="15"/>
      <c r="H10" s="16"/>
      <c r="I10" s="17" t="s">
        <v>7</v>
      </c>
      <c r="J10" s="13"/>
      <c r="K10" s="13"/>
      <c r="L10" s="13"/>
      <c r="M10" s="13"/>
      <c r="N10" s="13"/>
      <c r="O10" s="18"/>
      <c r="P10" s="10"/>
      <c r="Q10" s="10"/>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24" customHeight="1" x14ac:dyDescent="0.25">
      <c r="A12" s="630"/>
      <c r="B12" s="646"/>
      <c r="C12" s="29">
        <v>2014</v>
      </c>
      <c r="D12" s="30"/>
      <c r="E12" s="31"/>
      <c r="F12" s="31"/>
      <c r="G12" s="32"/>
      <c r="H12" s="33">
        <f>SUM(D12:G12)</f>
        <v>0</v>
      </c>
      <c r="I12" s="34"/>
      <c r="J12" s="31"/>
      <c r="K12" s="31"/>
      <c r="L12" s="31"/>
      <c r="M12" s="31"/>
      <c r="N12" s="31"/>
      <c r="O12" s="35"/>
      <c r="P12" s="10"/>
      <c r="Q12" s="10"/>
    </row>
    <row r="13" spans="1:17" ht="24" customHeight="1" x14ac:dyDescent="0.25">
      <c r="A13" s="630"/>
      <c r="B13" s="646"/>
      <c r="C13" s="29">
        <v>2015</v>
      </c>
      <c r="D13" s="30"/>
      <c r="E13" s="31"/>
      <c r="F13" s="31"/>
      <c r="G13" s="32"/>
      <c r="H13" s="33">
        <f t="shared" ref="H13:H18" si="0">SUM(D13:G13)</f>
        <v>0</v>
      </c>
      <c r="I13" s="34"/>
      <c r="J13" s="31"/>
      <c r="K13" s="31"/>
      <c r="L13" s="31"/>
      <c r="M13" s="31"/>
      <c r="N13" s="31"/>
      <c r="O13" s="35"/>
      <c r="P13" s="10"/>
      <c r="Q13" s="10"/>
    </row>
    <row r="14" spans="1:17" ht="24" customHeight="1" x14ac:dyDescent="0.25">
      <c r="A14" s="630"/>
      <c r="B14" s="646"/>
      <c r="C14" s="29">
        <v>2016</v>
      </c>
      <c r="D14" s="30"/>
      <c r="E14" s="31"/>
      <c r="F14" s="31"/>
      <c r="G14" s="32"/>
      <c r="H14" s="33">
        <f t="shared" si="0"/>
        <v>0</v>
      </c>
      <c r="I14" s="34"/>
      <c r="J14" s="31"/>
      <c r="K14" s="31"/>
      <c r="L14" s="31"/>
      <c r="M14" s="31"/>
      <c r="N14" s="31"/>
      <c r="O14" s="35"/>
      <c r="P14" s="10"/>
      <c r="Q14" s="10"/>
    </row>
    <row r="15" spans="1:17" ht="24" customHeight="1" x14ac:dyDescent="0.25">
      <c r="A15" s="630"/>
      <c r="B15" s="646"/>
      <c r="C15" s="29">
        <v>2017</v>
      </c>
      <c r="D15" s="567"/>
      <c r="E15" s="568"/>
      <c r="F15" s="568"/>
      <c r="G15" s="569"/>
      <c r="H15" s="33">
        <f t="shared" si="0"/>
        <v>0</v>
      </c>
      <c r="I15" s="570"/>
      <c r="J15" s="568"/>
      <c r="K15" s="568"/>
      <c r="L15" s="568"/>
      <c r="M15" s="568"/>
      <c r="N15" s="568"/>
      <c r="O15" s="571"/>
      <c r="P15" s="10"/>
      <c r="Q15" s="10"/>
    </row>
    <row r="16" spans="1:17" ht="24" customHeight="1" x14ac:dyDescent="0.25">
      <c r="A16" s="630"/>
      <c r="B16" s="646"/>
      <c r="C16" s="29">
        <v>2018</v>
      </c>
      <c r="D16" s="30"/>
      <c r="E16" s="31"/>
      <c r="F16" s="31"/>
      <c r="G16" s="32"/>
      <c r="H16" s="33">
        <f t="shared" si="0"/>
        <v>0</v>
      </c>
      <c r="I16" s="34"/>
      <c r="J16" s="31"/>
      <c r="K16" s="31"/>
      <c r="L16" s="31"/>
      <c r="M16" s="31"/>
      <c r="N16" s="31"/>
      <c r="O16" s="35"/>
      <c r="P16" s="10"/>
      <c r="Q16" s="10"/>
    </row>
    <row r="17" spans="1:17" ht="24" customHeight="1" x14ac:dyDescent="0.25">
      <c r="A17" s="630"/>
      <c r="B17" s="646"/>
      <c r="C17" s="29">
        <v>2019</v>
      </c>
      <c r="D17" s="30"/>
      <c r="E17" s="31"/>
      <c r="F17" s="31"/>
      <c r="G17" s="32"/>
      <c r="H17" s="33">
        <f t="shared" si="0"/>
        <v>0</v>
      </c>
      <c r="I17" s="34"/>
      <c r="J17" s="31"/>
      <c r="K17" s="31"/>
      <c r="L17" s="31"/>
      <c r="M17" s="31"/>
      <c r="N17" s="31"/>
      <c r="O17" s="35"/>
      <c r="P17" s="10"/>
      <c r="Q17" s="10"/>
    </row>
    <row r="18" spans="1:17" ht="24" customHeight="1" x14ac:dyDescent="0.25">
      <c r="A18" s="630"/>
      <c r="B18" s="646"/>
      <c r="C18" s="29">
        <v>2020</v>
      </c>
      <c r="D18" s="30"/>
      <c r="E18" s="31"/>
      <c r="F18" s="31"/>
      <c r="G18" s="32"/>
      <c r="H18" s="33">
        <f t="shared" si="0"/>
        <v>0</v>
      </c>
      <c r="I18" s="34"/>
      <c r="J18" s="31"/>
      <c r="K18" s="31"/>
      <c r="L18" s="31"/>
      <c r="M18" s="31"/>
      <c r="N18" s="31"/>
      <c r="O18" s="35"/>
      <c r="P18" s="10"/>
      <c r="Q18" s="10"/>
    </row>
    <row r="19" spans="1:17" ht="24" customHeight="1" thickBot="1" x14ac:dyDescent="0.3">
      <c r="A19" s="647"/>
      <c r="B19" s="648"/>
      <c r="C19" s="41" t="s">
        <v>13</v>
      </c>
      <c r="D19" s="42">
        <f>SUM(D12:D18)</f>
        <v>0</v>
      </c>
      <c r="E19" s="43">
        <f>SUM(E12:E18)</f>
        <v>0</v>
      </c>
      <c r="F19" s="43">
        <f>SUM(F12:F18)</f>
        <v>0</v>
      </c>
      <c r="G19" s="43">
        <f>SUM(G12:G18)</f>
        <v>0</v>
      </c>
      <c r="H19" s="45">
        <f>SUM(D19:G19)</f>
        <v>0</v>
      </c>
      <c r="I19" s="43">
        <f t="shared" ref="I19:O19" si="1">SUM(I12:I18)</f>
        <v>0</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566" customFormat="1" ht="18.75" x14ac:dyDescent="0.3">
      <c r="A21" s="11"/>
      <c r="B21" s="49"/>
      <c r="C21" s="692" t="s">
        <v>5</v>
      </c>
      <c r="D21" s="12"/>
      <c r="E21" s="13"/>
      <c r="F21" s="14" t="s">
        <v>6</v>
      </c>
      <c r="G21" s="15"/>
      <c r="H21" s="16"/>
    </row>
    <row r="22" spans="1:17" s="10" customFormat="1" ht="44.25" customHeight="1" x14ac:dyDescent="0.3">
      <c r="A22" s="50" t="s">
        <v>22</v>
      </c>
      <c r="B22" s="556" t="s">
        <v>23</v>
      </c>
      <c r="C22" s="693"/>
      <c r="D22" s="20" t="s">
        <v>9</v>
      </c>
      <c r="E22" s="22" t="s">
        <v>10</v>
      </c>
      <c r="F22" s="22" t="s">
        <v>11</v>
      </c>
      <c r="G22" s="23" t="s">
        <v>12</v>
      </c>
      <c r="H22" s="24" t="s">
        <v>13</v>
      </c>
    </row>
    <row r="23" spans="1:17" x14ac:dyDescent="0.25">
      <c r="A23" s="630"/>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567"/>
      <c r="E26" s="568"/>
      <c r="F26" s="568"/>
      <c r="G26" s="569"/>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c r="E29" s="31"/>
      <c r="F29" s="31"/>
      <c r="G29" s="32"/>
      <c r="H29" s="33">
        <f t="shared" si="2"/>
        <v>0</v>
      </c>
    </row>
    <row r="30" spans="1:17" ht="15.75" thickBot="1" x14ac:dyDescent="0.3">
      <c r="A30" s="647"/>
      <c r="B30" s="648"/>
      <c r="C30" s="41" t="s">
        <v>13</v>
      </c>
      <c r="D30" s="42">
        <f>SUM(D23:D29)</f>
        <v>0</v>
      </c>
      <c r="E30" s="43">
        <f>SUM(E23:E29)</f>
        <v>0</v>
      </c>
      <c r="F30" s="43">
        <f>SUM(F23:F29)</f>
        <v>0</v>
      </c>
      <c r="G30" s="43">
        <f>SUM(G23:G29)</f>
        <v>0</v>
      </c>
      <c r="H30" s="45">
        <f>SUM(D30:G30)</f>
        <v>0</v>
      </c>
    </row>
    <row r="31" spans="1:17" x14ac:dyDescent="0.25">
      <c r="A31" s="52"/>
      <c r="B31" s="53"/>
      <c r="D31" s="48"/>
    </row>
    <row r="32" spans="1:17" ht="21" x14ac:dyDescent="0.35">
      <c r="A32" s="54" t="s">
        <v>24</v>
      </c>
      <c r="B32" s="55"/>
      <c r="C32" s="54"/>
      <c r="D32" s="56"/>
      <c r="E32" s="56"/>
      <c r="F32" s="56"/>
      <c r="G32" s="56"/>
      <c r="H32" s="56"/>
      <c r="I32" s="56"/>
      <c r="J32" s="56"/>
      <c r="K32" s="56"/>
      <c r="L32" s="572"/>
      <c r="M32" s="572"/>
      <c r="N32" s="572"/>
      <c r="O32" s="572"/>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24" customHeight="1" x14ac:dyDescent="0.25">
      <c r="A36" s="623"/>
      <c r="B36" s="624"/>
      <c r="C36" s="29">
        <v>2014</v>
      </c>
      <c r="D36" s="65"/>
      <c r="E36" s="66"/>
      <c r="F36" s="67"/>
      <c r="G36" s="67"/>
      <c r="H36" s="67"/>
      <c r="I36" s="67"/>
      <c r="J36" s="67"/>
      <c r="K36" s="68"/>
    </row>
    <row r="37" spans="1:13" ht="24" customHeight="1" x14ac:dyDescent="0.25">
      <c r="A37" s="623"/>
      <c r="B37" s="624"/>
      <c r="C37" s="29">
        <v>2015</v>
      </c>
      <c r="D37" s="65"/>
      <c r="E37" s="34"/>
      <c r="F37" s="31"/>
      <c r="G37" s="31"/>
      <c r="H37" s="31"/>
      <c r="I37" s="31"/>
      <c r="J37" s="31"/>
      <c r="K37" s="35"/>
    </row>
    <row r="38" spans="1:13" ht="24" customHeight="1" x14ac:dyDescent="0.25">
      <c r="A38" s="623"/>
      <c r="B38" s="624"/>
      <c r="C38" s="29">
        <v>2016</v>
      </c>
      <c r="D38" s="65"/>
      <c r="E38" s="34"/>
      <c r="F38" s="31"/>
      <c r="G38" s="31"/>
      <c r="H38" s="31"/>
      <c r="I38" s="31"/>
      <c r="J38" s="31"/>
      <c r="K38" s="35"/>
    </row>
    <row r="39" spans="1:13" ht="24" customHeight="1" x14ac:dyDescent="0.25">
      <c r="A39" s="623"/>
      <c r="B39" s="624"/>
      <c r="C39" s="29">
        <v>2017</v>
      </c>
      <c r="D39" s="573"/>
      <c r="E39" s="570"/>
      <c r="F39" s="568"/>
      <c r="G39" s="568"/>
      <c r="H39" s="568"/>
      <c r="I39" s="568"/>
      <c r="J39" s="568"/>
      <c r="K39" s="571"/>
    </row>
    <row r="40" spans="1:13" ht="24" customHeight="1" x14ac:dyDescent="0.25">
      <c r="A40" s="623"/>
      <c r="B40" s="624"/>
      <c r="C40" s="29">
        <v>2018</v>
      </c>
      <c r="D40" s="65"/>
      <c r="E40" s="34"/>
      <c r="F40" s="31"/>
      <c r="G40" s="31"/>
      <c r="H40" s="31"/>
      <c r="I40" s="31"/>
      <c r="J40" s="31"/>
      <c r="K40" s="35"/>
    </row>
    <row r="41" spans="1:13" ht="24" customHeight="1" x14ac:dyDescent="0.25">
      <c r="A41" s="623"/>
      <c r="B41" s="624"/>
      <c r="C41" s="29">
        <v>2019</v>
      </c>
      <c r="D41" s="65"/>
      <c r="E41" s="34"/>
      <c r="F41" s="31"/>
      <c r="G41" s="31"/>
      <c r="H41" s="31"/>
      <c r="I41" s="31"/>
      <c r="J41" s="31"/>
      <c r="K41" s="35"/>
    </row>
    <row r="42" spans="1:13" ht="24" customHeight="1" x14ac:dyDescent="0.25">
      <c r="A42" s="623"/>
      <c r="B42" s="624"/>
      <c r="C42" s="29">
        <v>2020</v>
      </c>
      <c r="D42" s="573"/>
      <c r="E42" s="34"/>
      <c r="F42" s="31"/>
      <c r="G42" s="31"/>
      <c r="H42" s="31"/>
      <c r="I42" s="31"/>
      <c r="J42" s="31"/>
      <c r="K42" s="35"/>
    </row>
    <row r="43" spans="1:13" ht="24" customHeight="1" thickBot="1" x14ac:dyDescent="0.3">
      <c r="A43" s="625"/>
      <c r="B43" s="626"/>
      <c r="C43" s="41" t="s">
        <v>13</v>
      </c>
      <c r="D43" s="574">
        <f>SUM(D36:D42)</f>
        <v>0</v>
      </c>
      <c r="E43" s="46">
        <f t="shared" ref="E43:J43" si="3">SUM(E36:E42)</f>
        <v>0</v>
      </c>
      <c r="F43" s="43">
        <f t="shared" si="3"/>
        <v>0</v>
      </c>
      <c r="G43" s="43">
        <f t="shared" si="3"/>
        <v>0</v>
      </c>
      <c r="H43" s="43">
        <f t="shared" si="3"/>
        <v>0</v>
      </c>
      <c r="I43" s="43">
        <f t="shared" si="3"/>
        <v>0</v>
      </c>
      <c r="J43" s="43">
        <f t="shared" si="3"/>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575"/>
      <c r="M46" s="575"/>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6" s="10" customFormat="1" ht="117" customHeight="1" x14ac:dyDescent="0.25">
      <c r="A49" s="736"/>
      <c r="B49" s="679"/>
      <c r="C49" s="681"/>
      <c r="D49" s="683"/>
      <c r="E49" s="80" t="s">
        <v>14</v>
      </c>
      <c r="F49" s="81" t="s">
        <v>15</v>
      </c>
      <c r="G49" s="81" t="s">
        <v>16</v>
      </c>
      <c r="H49" s="82" t="s">
        <v>17</v>
      </c>
      <c r="I49" s="82" t="s">
        <v>28</v>
      </c>
      <c r="J49" s="83" t="s">
        <v>19</v>
      </c>
      <c r="K49" s="84" t="s">
        <v>20</v>
      </c>
    </row>
    <row r="50" spans="1:16" ht="15" customHeight="1" x14ac:dyDescent="0.25">
      <c r="A50" s="630" t="s">
        <v>21</v>
      </c>
      <c r="B50" s="646"/>
      <c r="C50" s="29">
        <v>2014</v>
      </c>
      <c r="D50" s="85"/>
      <c r="E50" s="34"/>
      <c r="F50" s="31"/>
      <c r="G50" s="31"/>
      <c r="H50" s="31"/>
      <c r="I50" s="31"/>
      <c r="J50" s="31"/>
      <c r="K50" s="35"/>
    </row>
    <row r="51" spans="1:16" x14ac:dyDescent="0.25">
      <c r="A51" s="630"/>
      <c r="B51" s="646"/>
      <c r="C51" s="29">
        <v>2015</v>
      </c>
      <c r="D51" s="85"/>
      <c r="E51" s="34"/>
      <c r="F51" s="31"/>
      <c r="G51" s="31"/>
      <c r="H51" s="31"/>
      <c r="I51" s="31"/>
      <c r="J51" s="31"/>
      <c r="K51" s="35"/>
    </row>
    <row r="52" spans="1:16" x14ac:dyDescent="0.25">
      <c r="A52" s="630"/>
      <c r="B52" s="646"/>
      <c r="C52" s="29">
        <v>2016</v>
      </c>
      <c r="D52" s="85"/>
      <c r="E52" s="34"/>
      <c r="F52" s="31"/>
      <c r="G52" s="31"/>
      <c r="H52" s="31"/>
      <c r="I52" s="31"/>
      <c r="J52" s="31"/>
      <c r="K52" s="35"/>
    </row>
    <row r="53" spans="1:16" x14ac:dyDescent="0.25">
      <c r="A53" s="630"/>
      <c r="B53" s="646"/>
      <c r="C53" s="29">
        <v>2017</v>
      </c>
      <c r="D53" s="576"/>
      <c r="E53" s="570"/>
      <c r="F53" s="568"/>
      <c r="G53" s="568"/>
      <c r="H53" s="568"/>
      <c r="I53" s="568"/>
      <c r="J53" s="568"/>
      <c r="K53" s="571"/>
    </row>
    <row r="54" spans="1:16" x14ac:dyDescent="0.25">
      <c r="A54" s="630"/>
      <c r="B54" s="646"/>
      <c r="C54" s="29">
        <v>2018</v>
      </c>
      <c r="D54" s="85"/>
      <c r="E54" s="34"/>
      <c r="F54" s="31"/>
      <c r="G54" s="31"/>
      <c r="H54" s="31"/>
      <c r="I54" s="31"/>
      <c r="J54" s="31"/>
      <c r="K54" s="35"/>
    </row>
    <row r="55" spans="1:16" x14ac:dyDescent="0.25">
      <c r="A55" s="630"/>
      <c r="B55" s="646"/>
      <c r="C55" s="29">
        <v>2019</v>
      </c>
      <c r="D55" s="85"/>
      <c r="E55" s="34"/>
      <c r="F55" s="31"/>
      <c r="G55" s="31"/>
      <c r="H55" s="31"/>
      <c r="I55" s="31"/>
      <c r="J55" s="31"/>
      <c r="K55" s="35"/>
    </row>
    <row r="56" spans="1:16" x14ac:dyDescent="0.25">
      <c r="A56" s="630"/>
      <c r="B56" s="646"/>
      <c r="C56" s="29">
        <v>2020</v>
      </c>
      <c r="D56" s="85"/>
      <c r="E56" s="34"/>
      <c r="F56" s="31"/>
      <c r="G56" s="31"/>
      <c r="H56" s="31"/>
      <c r="I56" s="31"/>
      <c r="J56" s="31"/>
      <c r="K56" s="35"/>
    </row>
    <row r="57" spans="1:16" ht="94.9" customHeight="1"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6" x14ac:dyDescent="0.25">
      <c r="B58" s="9"/>
    </row>
    <row r="59" spans="1:16" ht="21" x14ac:dyDescent="0.35">
      <c r="A59" s="88" t="s">
        <v>34</v>
      </c>
      <c r="B59" s="89"/>
      <c r="C59" s="88"/>
      <c r="D59" s="90"/>
      <c r="E59" s="90"/>
      <c r="F59" s="90"/>
      <c r="G59" s="90"/>
      <c r="H59" s="90"/>
      <c r="I59" s="90"/>
      <c r="J59" s="90"/>
      <c r="K59" s="90"/>
      <c r="L59" s="90"/>
      <c r="M59" s="10"/>
      <c r="N59" s="572"/>
      <c r="O59" s="572"/>
      <c r="P59" s="572"/>
    </row>
    <row r="60" spans="1:16" s="572" customFormat="1" ht="15" customHeight="1" thickBot="1" x14ac:dyDescent="0.4">
      <c r="A60" s="577"/>
      <c r="B60" s="578"/>
      <c r="M60" s="10"/>
    </row>
    <row r="61" spans="1:16" s="10" customFormat="1" x14ac:dyDescent="0.25">
      <c r="A61" s="665" t="s">
        <v>35</v>
      </c>
      <c r="B61" s="657" t="s">
        <v>36</v>
      </c>
      <c r="C61" s="666" t="s">
        <v>5</v>
      </c>
      <c r="D61" s="92"/>
      <c r="E61" s="93"/>
      <c r="F61" s="94" t="s">
        <v>37</v>
      </c>
      <c r="G61" s="95"/>
      <c r="H61" s="95"/>
      <c r="I61" s="95"/>
      <c r="J61" s="95"/>
      <c r="K61" s="95"/>
      <c r="L61" s="96"/>
      <c r="N61" s="579"/>
    </row>
    <row r="62" spans="1:16"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6" x14ac:dyDescent="0.25">
      <c r="A63" s="630" t="s">
        <v>21</v>
      </c>
      <c r="B63" s="646"/>
      <c r="C63" s="29">
        <v>2014</v>
      </c>
      <c r="D63" s="30"/>
      <c r="E63" s="31"/>
      <c r="F63" s="580"/>
      <c r="G63" s="581"/>
      <c r="H63" s="581"/>
      <c r="I63" s="581"/>
      <c r="J63" s="581"/>
      <c r="K63" s="581"/>
      <c r="L63" s="582"/>
      <c r="M63" s="10"/>
    </row>
    <row r="64" spans="1:16" x14ac:dyDescent="0.25">
      <c r="A64" s="630"/>
      <c r="B64" s="646"/>
      <c r="C64" s="29">
        <v>2015</v>
      </c>
      <c r="D64" s="30"/>
      <c r="E64" s="31"/>
      <c r="F64" s="580"/>
      <c r="G64" s="581"/>
      <c r="H64" s="581"/>
      <c r="I64" s="581"/>
      <c r="J64" s="581"/>
      <c r="K64" s="581"/>
      <c r="L64" s="582"/>
      <c r="M64" s="10"/>
    </row>
    <row r="65" spans="1:15" x14ac:dyDescent="0.25">
      <c r="A65" s="630"/>
      <c r="B65" s="646"/>
      <c r="C65" s="29">
        <v>2016</v>
      </c>
      <c r="D65" s="30"/>
      <c r="E65" s="31"/>
      <c r="F65" s="580"/>
      <c r="G65" s="581"/>
      <c r="H65" s="581"/>
      <c r="I65" s="581"/>
      <c r="J65" s="581"/>
      <c r="K65" s="581"/>
      <c r="L65" s="582"/>
      <c r="M65" s="10"/>
    </row>
    <row r="66" spans="1:15" x14ac:dyDescent="0.25">
      <c r="A66" s="630"/>
      <c r="B66" s="646"/>
      <c r="C66" s="29">
        <v>2017</v>
      </c>
      <c r="D66" s="567"/>
      <c r="E66" s="568"/>
      <c r="F66" s="583"/>
      <c r="G66" s="584"/>
      <c r="H66" s="584"/>
      <c r="I66" s="584"/>
      <c r="J66" s="584"/>
      <c r="K66" s="584"/>
      <c r="L66" s="585"/>
      <c r="M66" s="10"/>
    </row>
    <row r="67" spans="1:15" x14ac:dyDescent="0.25">
      <c r="A67" s="630"/>
      <c r="B67" s="646"/>
      <c r="C67" s="29">
        <v>2018</v>
      </c>
      <c r="D67" s="30"/>
      <c r="E67" s="31"/>
      <c r="F67" s="580"/>
      <c r="G67" s="581"/>
      <c r="H67" s="581"/>
      <c r="I67" s="581"/>
      <c r="J67" s="581"/>
      <c r="K67" s="581"/>
      <c r="L67" s="582"/>
      <c r="M67" s="10"/>
    </row>
    <row r="68" spans="1:15" x14ac:dyDescent="0.25">
      <c r="A68" s="630"/>
      <c r="B68" s="646"/>
      <c r="C68" s="29">
        <v>2019</v>
      </c>
      <c r="D68" s="30"/>
      <c r="E68" s="31"/>
      <c r="F68" s="580"/>
      <c r="G68" s="581"/>
      <c r="H68" s="581"/>
      <c r="I68" s="581"/>
      <c r="J68" s="581"/>
      <c r="K68" s="581"/>
      <c r="L68" s="582"/>
      <c r="M68" s="10"/>
    </row>
    <row r="69" spans="1:15" x14ac:dyDescent="0.25">
      <c r="A69" s="630"/>
      <c r="B69" s="646"/>
      <c r="C69" s="29">
        <v>2020</v>
      </c>
      <c r="D69" s="30"/>
      <c r="E69" s="31"/>
      <c r="F69" s="580"/>
      <c r="G69" s="581"/>
      <c r="H69" s="581"/>
      <c r="I69" s="581"/>
      <c r="J69" s="581"/>
      <c r="K69" s="581"/>
      <c r="L69" s="582"/>
      <c r="M69" s="10"/>
    </row>
    <row r="70" spans="1:15" ht="33" customHeight="1" thickBot="1" x14ac:dyDescent="0.3">
      <c r="A70" s="647"/>
      <c r="B70" s="648"/>
      <c r="C70" s="41" t="s">
        <v>13</v>
      </c>
      <c r="D70" s="42">
        <f t="shared" ref="D70:K70" si="5">SUM(D63:D69)</f>
        <v>0</v>
      </c>
      <c r="E70" s="43">
        <f t="shared" si="5"/>
        <v>0</v>
      </c>
      <c r="F70" s="586">
        <f t="shared" si="5"/>
        <v>0</v>
      </c>
      <c r="G70" s="587">
        <f t="shared" si="5"/>
        <v>0</v>
      </c>
      <c r="H70" s="587">
        <f t="shared" si="5"/>
        <v>0</v>
      </c>
      <c r="I70" s="587">
        <f t="shared" si="5"/>
        <v>0</v>
      </c>
      <c r="J70" s="587">
        <f t="shared" si="5"/>
        <v>0</v>
      </c>
      <c r="K70" s="587">
        <f t="shared" si="5"/>
        <v>0</v>
      </c>
      <c r="L70" s="588">
        <f>SUM(L63:L69)</f>
        <v>0</v>
      </c>
      <c r="M70" s="10"/>
    </row>
    <row r="71" spans="1:15" ht="15.75" thickBot="1" x14ac:dyDescent="0.3">
      <c r="A71" s="589"/>
      <c r="B71" s="590"/>
      <c r="D71" s="591"/>
      <c r="E71" s="592"/>
      <c r="F71" s="592"/>
      <c r="I71" s="593"/>
      <c r="J71" s="593"/>
      <c r="K71" s="593"/>
      <c r="L71" s="593"/>
      <c r="M71" s="593"/>
      <c r="N71" s="593"/>
      <c r="O71" s="593"/>
    </row>
    <row r="72" spans="1:15" s="10" customFormat="1" ht="18.95" customHeight="1" x14ac:dyDescent="0.25">
      <c r="A72" s="665" t="s">
        <v>40</v>
      </c>
      <c r="B72" s="657" t="s">
        <v>41</v>
      </c>
      <c r="C72" s="666" t="s">
        <v>5</v>
      </c>
      <c r="D72" s="663" t="s">
        <v>42</v>
      </c>
      <c r="E72" s="94" t="s">
        <v>43</v>
      </c>
      <c r="F72" s="95"/>
      <c r="G72" s="95"/>
      <c r="H72" s="95"/>
      <c r="I72" s="95"/>
      <c r="J72" s="95"/>
      <c r="K72" s="96"/>
      <c r="L72"/>
      <c r="M72" s="579"/>
    </row>
    <row r="73" spans="1:15"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5" ht="15" customHeight="1" x14ac:dyDescent="0.25">
      <c r="A74" s="630" t="s">
        <v>21</v>
      </c>
      <c r="B74" s="646"/>
      <c r="C74" s="29">
        <v>2014</v>
      </c>
      <c r="D74" s="31"/>
      <c r="E74" s="580"/>
      <c r="F74" s="581"/>
      <c r="G74" s="581"/>
      <c r="H74" s="581"/>
      <c r="I74" s="581"/>
      <c r="J74" s="581"/>
      <c r="K74" s="582"/>
    </row>
    <row r="75" spans="1:15" x14ac:dyDescent="0.25">
      <c r="A75" s="630"/>
      <c r="B75" s="646"/>
      <c r="C75" s="29">
        <v>2015</v>
      </c>
      <c r="D75" s="31"/>
      <c r="E75" s="580"/>
      <c r="F75" s="581"/>
      <c r="G75" s="581"/>
      <c r="H75" s="581"/>
      <c r="I75" s="581"/>
      <c r="J75" s="581"/>
      <c r="K75" s="582"/>
    </row>
    <row r="76" spans="1:15" x14ac:dyDescent="0.25">
      <c r="A76" s="630"/>
      <c r="B76" s="646"/>
      <c r="C76" s="29">
        <v>2016</v>
      </c>
      <c r="D76" s="31"/>
      <c r="E76" s="580"/>
      <c r="F76" s="581"/>
      <c r="G76" s="581"/>
      <c r="H76" s="581"/>
      <c r="I76" s="581"/>
      <c r="J76" s="581"/>
      <c r="K76" s="582"/>
    </row>
    <row r="77" spans="1:15" x14ac:dyDescent="0.25">
      <c r="A77" s="630"/>
      <c r="B77" s="646"/>
      <c r="C77" s="29">
        <v>2017</v>
      </c>
      <c r="D77" s="568"/>
      <c r="E77" s="583"/>
      <c r="F77" s="584"/>
      <c r="G77" s="584"/>
      <c r="H77" s="584"/>
      <c r="I77" s="584"/>
      <c r="J77" s="584"/>
      <c r="K77" s="585"/>
    </row>
    <row r="78" spans="1:15" x14ac:dyDescent="0.25">
      <c r="A78" s="630"/>
      <c r="B78" s="646"/>
      <c r="C78" s="29">
        <v>2018</v>
      </c>
      <c r="D78" s="31"/>
      <c r="E78" s="580"/>
      <c r="F78" s="581"/>
      <c r="G78" s="581"/>
      <c r="H78" s="581"/>
      <c r="I78" s="581"/>
      <c r="J78" s="581"/>
      <c r="K78" s="582"/>
    </row>
    <row r="79" spans="1:15" x14ac:dyDescent="0.25">
      <c r="A79" s="630"/>
      <c r="B79" s="646"/>
      <c r="C79" s="29">
        <v>2019</v>
      </c>
      <c r="D79" s="31"/>
      <c r="E79" s="580"/>
      <c r="F79" s="581"/>
      <c r="G79" s="581"/>
      <c r="H79" s="581"/>
      <c r="I79" s="581"/>
      <c r="J79" s="581"/>
      <c r="K79" s="582"/>
    </row>
    <row r="80" spans="1:15" x14ac:dyDescent="0.25">
      <c r="A80" s="630"/>
      <c r="B80" s="646"/>
      <c r="C80" s="29">
        <v>2020</v>
      </c>
      <c r="D80" s="31"/>
      <c r="E80" s="580"/>
      <c r="F80" s="581"/>
      <c r="G80" s="581"/>
      <c r="H80" s="581"/>
      <c r="I80" s="581"/>
      <c r="J80" s="581"/>
      <c r="K80" s="582"/>
    </row>
    <row r="81" spans="1:17" ht="42" customHeight="1" thickBot="1" x14ac:dyDescent="0.3">
      <c r="A81" s="647"/>
      <c r="B81" s="648"/>
      <c r="C81" s="41" t="s">
        <v>13</v>
      </c>
      <c r="D81" s="43">
        <f t="shared" ref="D81:J81" si="6">SUM(D74:D80)</f>
        <v>0</v>
      </c>
      <c r="E81" s="586">
        <f t="shared" si="6"/>
        <v>0</v>
      </c>
      <c r="F81" s="587">
        <f t="shared" si="6"/>
        <v>0</v>
      </c>
      <c r="G81" s="587">
        <f t="shared" si="6"/>
        <v>0</v>
      </c>
      <c r="H81" s="587">
        <f t="shared" si="6"/>
        <v>0</v>
      </c>
      <c r="I81" s="587">
        <f t="shared" si="6"/>
        <v>0</v>
      </c>
      <c r="J81" s="587">
        <f t="shared" si="6"/>
        <v>0</v>
      </c>
      <c r="K81" s="588">
        <f>SUM(K74:K80)</f>
        <v>0</v>
      </c>
    </row>
    <row r="82" spans="1:17" s="572" customFormat="1" ht="15" customHeight="1" thickBot="1" x14ac:dyDescent="0.4">
      <c r="A82" s="577"/>
      <c r="B82" s="578"/>
    </row>
    <row r="83" spans="1:17" s="572" customFormat="1" ht="24.95" customHeight="1" x14ac:dyDescent="0.25">
      <c r="A83" s="665" t="s">
        <v>44</v>
      </c>
      <c r="B83" s="657" t="s">
        <v>41</v>
      </c>
      <c r="C83" s="666" t="s">
        <v>5</v>
      </c>
      <c r="D83" s="668" t="s">
        <v>45</v>
      </c>
      <c r="E83" s="94" t="s">
        <v>46</v>
      </c>
      <c r="F83" s="95"/>
      <c r="G83" s="95"/>
      <c r="H83" s="95"/>
      <c r="I83" s="95"/>
      <c r="J83" s="95"/>
      <c r="K83" s="96"/>
      <c r="L83" s="10"/>
    </row>
    <row r="84" spans="1:17"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7" s="10" customFormat="1" ht="18" customHeight="1" x14ac:dyDescent="0.25">
      <c r="A85" s="630" t="s">
        <v>21</v>
      </c>
      <c r="B85" s="646"/>
      <c r="C85" s="29">
        <v>2014</v>
      </c>
      <c r="D85" s="31"/>
      <c r="E85" s="580"/>
      <c r="F85" s="581"/>
      <c r="G85" s="581"/>
      <c r="H85" s="581"/>
      <c r="I85" s="581"/>
      <c r="J85" s="581"/>
      <c r="K85" s="582"/>
      <c r="L85"/>
    </row>
    <row r="86" spans="1:17" ht="15.95" customHeight="1" x14ac:dyDescent="0.25">
      <c r="A86" s="630"/>
      <c r="B86" s="646"/>
      <c r="C86" s="29">
        <v>2015</v>
      </c>
      <c r="D86" s="31"/>
      <c r="E86" s="580"/>
      <c r="F86" s="581"/>
      <c r="G86" s="581"/>
      <c r="H86" s="581"/>
      <c r="I86" s="581"/>
      <c r="J86" s="581"/>
      <c r="K86" s="582"/>
    </row>
    <row r="87" spans="1:17" x14ac:dyDescent="0.25">
      <c r="A87" s="630"/>
      <c r="B87" s="646"/>
      <c r="C87" s="29">
        <v>2016</v>
      </c>
      <c r="D87" s="31"/>
      <c r="E87" s="580"/>
      <c r="F87" s="581"/>
      <c r="G87" s="581"/>
      <c r="H87" s="581"/>
      <c r="I87" s="581"/>
      <c r="J87" s="581"/>
      <c r="K87" s="582"/>
    </row>
    <row r="88" spans="1:17" x14ac:dyDescent="0.25">
      <c r="A88" s="630"/>
      <c r="B88" s="646"/>
      <c r="C88" s="29">
        <v>2017</v>
      </c>
      <c r="D88" s="568"/>
      <c r="E88" s="583"/>
      <c r="F88" s="584"/>
      <c r="G88" s="584"/>
      <c r="H88" s="584"/>
      <c r="I88" s="584"/>
      <c r="J88" s="584"/>
      <c r="K88" s="585"/>
    </row>
    <row r="89" spans="1:17" x14ac:dyDescent="0.25">
      <c r="A89" s="630"/>
      <c r="B89" s="646"/>
      <c r="C89" s="29">
        <v>2018</v>
      </c>
      <c r="D89" s="31"/>
      <c r="E89" s="580"/>
      <c r="F89" s="581"/>
      <c r="G89" s="581"/>
      <c r="H89" s="581"/>
      <c r="I89" s="581"/>
      <c r="J89" s="581"/>
      <c r="K89" s="582"/>
      <c r="L89" s="10"/>
    </row>
    <row r="90" spans="1:17" x14ac:dyDescent="0.25">
      <c r="A90" s="630"/>
      <c r="B90" s="646"/>
      <c r="C90" s="29">
        <v>2019</v>
      </c>
      <c r="D90" s="31"/>
      <c r="E90" s="580"/>
      <c r="F90" s="581"/>
      <c r="G90" s="581"/>
      <c r="H90" s="581"/>
      <c r="I90" s="581"/>
      <c r="J90" s="581"/>
      <c r="K90" s="582"/>
    </row>
    <row r="91" spans="1:17" x14ac:dyDescent="0.25">
      <c r="A91" s="630"/>
      <c r="B91" s="646"/>
      <c r="C91" s="29">
        <v>2020</v>
      </c>
      <c r="D91" s="31"/>
      <c r="E91" s="580"/>
      <c r="F91" s="581"/>
      <c r="G91" s="581"/>
      <c r="H91" s="581"/>
      <c r="I91" s="581"/>
      <c r="J91" s="581"/>
      <c r="K91" s="582"/>
    </row>
    <row r="92" spans="1:17" ht="18.95" customHeight="1" thickBot="1" x14ac:dyDescent="0.3">
      <c r="A92" s="647"/>
      <c r="B92" s="648"/>
      <c r="C92" s="41" t="s">
        <v>13</v>
      </c>
      <c r="D92" s="43">
        <f t="shared" ref="D92:J92" si="7">SUM(D85:D91)</f>
        <v>0</v>
      </c>
      <c r="E92" s="586">
        <f t="shared" si="7"/>
        <v>0</v>
      </c>
      <c r="F92" s="587">
        <f t="shared" si="7"/>
        <v>0</v>
      </c>
      <c r="G92" s="587">
        <f t="shared" si="7"/>
        <v>0</v>
      </c>
      <c r="H92" s="587">
        <f t="shared" si="7"/>
        <v>0</v>
      </c>
      <c r="I92" s="587">
        <f t="shared" si="7"/>
        <v>0</v>
      </c>
      <c r="J92" s="587">
        <f t="shared" si="7"/>
        <v>0</v>
      </c>
      <c r="K92" s="588">
        <f>SUM(K85:K91)</f>
        <v>0</v>
      </c>
    </row>
    <row r="93" spans="1:17" s="572" customFormat="1" ht="18.75" customHeight="1" thickBot="1" x14ac:dyDescent="0.4">
      <c r="A93" s="577"/>
      <c r="B93" s="578"/>
      <c r="L93" s="594"/>
      <c r="M93" s="594"/>
      <c r="N93" s="594"/>
      <c r="O93" s="594"/>
      <c r="P93" s="594"/>
      <c r="Q93" s="594"/>
    </row>
    <row r="94" spans="1:17" x14ac:dyDescent="0.25">
      <c r="A94" s="655" t="s">
        <v>47</v>
      </c>
      <c r="B94" s="657" t="s">
        <v>48</v>
      </c>
      <c r="C94" s="557" t="s">
        <v>5</v>
      </c>
      <c r="D94" s="108" t="s">
        <v>49</v>
      </c>
      <c r="E94" s="109"/>
      <c r="F94" s="109"/>
      <c r="G94" s="110"/>
      <c r="H94" s="10"/>
      <c r="I94" s="10"/>
      <c r="J94" s="10"/>
      <c r="K94" s="10"/>
      <c r="O94" s="572"/>
      <c r="P94" s="572"/>
    </row>
    <row r="95" spans="1:17" s="572" customFormat="1" ht="64.5" x14ac:dyDescent="0.25">
      <c r="A95" s="656"/>
      <c r="B95" s="658"/>
      <c r="C95" s="558"/>
      <c r="D95" s="98" t="s">
        <v>50</v>
      </c>
      <c r="E95" s="99" t="s">
        <v>51</v>
      </c>
      <c r="F95" s="99" t="s">
        <v>52</v>
      </c>
      <c r="G95" s="112" t="s">
        <v>13</v>
      </c>
      <c r="H95" s="10"/>
      <c r="I95" s="10"/>
      <c r="J95" s="10"/>
      <c r="K95" s="10"/>
      <c r="L95" s="10"/>
      <c r="M95" s="10"/>
      <c r="N95" s="10"/>
    </row>
    <row r="96" spans="1:17" s="10" customFormat="1" ht="26.25" customHeight="1" x14ac:dyDescent="0.25">
      <c r="A96" s="630" t="s">
        <v>21</v>
      </c>
      <c r="B96" s="646"/>
      <c r="C96" s="29">
        <v>2015</v>
      </c>
      <c r="D96" s="30"/>
      <c r="E96" s="31"/>
      <c r="F96" s="31"/>
      <c r="G96" s="595">
        <f t="shared" ref="G96:G101" si="8">SUM(D96:F96)</f>
        <v>0</v>
      </c>
      <c r="H96"/>
      <c r="I96"/>
      <c r="J96"/>
      <c r="K96"/>
    </row>
    <row r="97" spans="1:16" s="10" customFormat="1" ht="16.5" customHeight="1" x14ac:dyDescent="0.25">
      <c r="A97" s="630"/>
      <c r="B97" s="646"/>
      <c r="C97" s="29">
        <v>2016</v>
      </c>
      <c r="D97" s="30"/>
      <c r="E97" s="31"/>
      <c r="F97" s="31"/>
      <c r="G97" s="595">
        <f t="shared" si="8"/>
        <v>0</v>
      </c>
      <c r="H97"/>
      <c r="I97"/>
      <c r="J97"/>
      <c r="K97"/>
      <c r="L97"/>
      <c r="M97"/>
      <c r="N97"/>
    </row>
    <row r="98" spans="1:16" x14ac:dyDescent="0.25">
      <c r="A98" s="630"/>
      <c r="B98" s="646"/>
      <c r="C98" s="29">
        <v>2017</v>
      </c>
      <c r="D98" s="567"/>
      <c r="E98" s="568"/>
      <c r="F98" s="568"/>
      <c r="G98" s="595">
        <f t="shared" si="8"/>
        <v>0</v>
      </c>
    </row>
    <row r="99" spans="1:16" x14ac:dyDescent="0.25">
      <c r="A99" s="630"/>
      <c r="B99" s="646"/>
      <c r="C99" s="29">
        <v>2018</v>
      </c>
      <c r="D99" s="30"/>
      <c r="E99" s="31"/>
      <c r="F99" s="31"/>
      <c r="G99" s="595">
        <f t="shared" si="8"/>
        <v>0</v>
      </c>
    </row>
    <row r="100" spans="1:16" x14ac:dyDescent="0.25">
      <c r="A100" s="630"/>
      <c r="B100" s="646"/>
      <c r="C100" s="29">
        <v>2019</v>
      </c>
      <c r="D100" s="30"/>
      <c r="E100" s="31"/>
      <c r="F100" s="31"/>
      <c r="G100" s="595">
        <f t="shared" si="8"/>
        <v>0</v>
      </c>
    </row>
    <row r="101" spans="1:16" x14ac:dyDescent="0.25">
      <c r="A101" s="630"/>
      <c r="B101" s="646"/>
      <c r="C101" s="29">
        <v>2020</v>
      </c>
      <c r="D101" s="30"/>
      <c r="E101" s="31"/>
      <c r="F101" s="31"/>
      <c r="G101" s="595">
        <f t="shared" si="8"/>
        <v>0</v>
      </c>
    </row>
    <row r="102" spans="1:16" ht="15.75" thickBot="1" x14ac:dyDescent="0.3">
      <c r="A102" s="647"/>
      <c r="B102" s="648"/>
      <c r="C102" s="41" t="s">
        <v>13</v>
      </c>
      <c r="D102" s="42">
        <f>SUM(D96:D101)</f>
        <v>0</v>
      </c>
      <c r="E102" s="43">
        <f>SUM(E96:E101)</f>
        <v>0</v>
      </c>
      <c r="F102" s="43">
        <f>SUM(F96:F101)</f>
        <v>0</v>
      </c>
      <c r="G102" s="113">
        <f>SUM(G95:G101)</f>
        <v>0</v>
      </c>
    </row>
    <row r="103" spans="1:16" x14ac:dyDescent="0.25">
      <c r="A103" s="596"/>
      <c r="B103" s="597"/>
      <c r="C103" s="598"/>
      <c r="D103" s="598"/>
      <c r="E103" s="599"/>
      <c r="F103" s="599"/>
      <c r="G103" s="599"/>
      <c r="H103" s="599"/>
      <c r="I103" s="599"/>
      <c r="J103" s="600"/>
      <c r="K103" s="594"/>
    </row>
    <row r="104" spans="1:16" ht="21" x14ac:dyDescent="0.35">
      <c r="A104" s="115" t="s">
        <v>53</v>
      </c>
      <c r="B104" s="116"/>
      <c r="C104" s="115"/>
      <c r="D104" s="117"/>
      <c r="E104" s="117"/>
      <c r="F104" s="117"/>
      <c r="G104" s="117"/>
      <c r="H104" s="117"/>
      <c r="I104" s="117"/>
      <c r="J104" s="117"/>
      <c r="K104" s="572"/>
      <c r="L104" s="572"/>
      <c r="O104" s="572"/>
      <c r="P104" s="572"/>
    </row>
    <row r="105" spans="1:16" ht="15.75" thickBot="1" x14ac:dyDescent="0.3">
      <c r="B105" s="9"/>
    </row>
    <row r="106" spans="1:16" s="10" customFormat="1" ht="47.25" customHeight="1" x14ac:dyDescent="0.25">
      <c r="A106" s="659" t="s">
        <v>54</v>
      </c>
      <c r="B106" s="661" t="s">
        <v>55</v>
      </c>
      <c r="C106" s="644" t="s">
        <v>5</v>
      </c>
      <c r="D106" s="118" t="s">
        <v>56</v>
      </c>
      <c r="E106" s="118"/>
      <c r="F106" s="119"/>
      <c r="G106" s="119"/>
      <c r="H106" s="120" t="s">
        <v>57</v>
      </c>
      <c r="I106" s="118"/>
      <c r="J106" s="121"/>
    </row>
    <row r="107" spans="1:16" s="10" customFormat="1" ht="87.75" customHeight="1" x14ac:dyDescent="0.25">
      <c r="A107" s="660"/>
      <c r="B107" s="662"/>
      <c r="C107" s="645"/>
      <c r="D107" s="122" t="s">
        <v>58</v>
      </c>
      <c r="E107" s="123" t="s">
        <v>59</v>
      </c>
      <c r="F107" s="124" t="s">
        <v>60</v>
      </c>
      <c r="G107" s="125" t="s">
        <v>61</v>
      </c>
      <c r="H107" s="122" t="s">
        <v>62</v>
      </c>
      <c r="I107" s="123" t="s">
        <v>63</v>
      </c>
      <c r="J107" s="126" t="s">
        <v>64</v>
      </c>
    </row>
    <row r="108" spans="1:16" x14ac:dyDescent="0.25">
      <c r="A108" s="630" t="s">
        <v>21</v>
      </c>
      <c r="B108" s="646"/>
      <c r="C108" s="127">
        <v>2014</v>
      </c>
      <c r="D108" s="601"/>
      <c r="E108" s="581"/>
      <c r="F108" s="602"/>
      <c r="G108" s="603">
        <f>SUM(D108:F108)</f>
        <v>0</v>
      </c>
      <c r="H108" s="601"/>
      <c r="I108" s="581"/>
      <c r="J108" s="582"/>
    </row>
    <row r="109" spans="1:16" x14ac:dyDescent="0.25">
      <c r="A109" s="630"/>
      <c r="B109" s="646"/>
      <c r="C109" s="127">
        <v>2015</v>
      </c>
      <c r="D109" s="601"/>
      <c r="E109" s="581"/>
      <c r="F109" s="602"/>
      <c r="G109" s="603">
        <f t="shared" ref="G109:G114" si="9">SUM(D109:F109)</f>
        <v>0</v>
      </c>
      <c r="H109" s="601"/>
      <c r="I109" s="581"/>
      <c r="J109" s="582"/>
    </row>
    <row r="110" spans="1:16" x14ac:dyDescent="0.25">
      <c r="A110" s="630"/>
      <c r="B110" s="646"/>
      <c r="C110" s="127">
        <v>2016</v>
      </c>
      <c r="D110" s="601"/>
      <c r="E110" s="581"/>
      <c r="F110" s="602"/>
      <c r="G110" s="603">
        <f t="shared" si="9"/>
        <v>0</v>
      </c>
      <c r="H110" s="601"/>
      <c r="I110" s="581"/>
      <c r="J110" s="582"/>
    </row>
    <row r="111" spans="1:16" x14ac:dyDescent="0.25">
      <c r="A111" s="630"/>
      <c r="B111" s="646"/>
      <c r="C111" s="127">
        <v>2017</v>
      </c>
      <c r="D111" s="604"/>
      <c r="E111" s="584"/>
      <c r="F111" s="605"/>
      <c r="G111" s="603">
        <f t="shared" si="9"/>
        <v>0</v>
      </c>
      <c r="H111" s="606"/>
      <c r="I111" s="607"/>
      <c r="J111" s="608"/>
    </row>
    <row r="112" spans="1:16" x14ac:dyDescent="0.25">
      <c r="A112" s="630"/>
      <c r="B112" s="646"/>
      <c r="C112" s="127">
        <v>2018</v>
      </c>
      <c r="D112" s="601"/>
      <c r="E112" s="581"/>
      <c r="F112" s="602"/>
      <c r="G112" s="603">
        <f t="shared" si="9"/>
        <v>0</v>
      </c>
      <c r="H112" s="601"/>
      <c r="I112" s="581"/>
      <c r="J112" s="582"/>
    </row>
    <row r="113" spans="1:19" x14ac:dyDescent="0.25">
      <c r="A113" s="630"/>
      <c r="B113" s="646"/>
      <c r="C113" s="127">
        <v>2019</v>
      </c>
      <c r="D113" s="601"/>
      <c r="E113" s="581"/>
      <c r="F113" s="602"/>
      <c r="G113" s="603">
        <f t="shared" si="9"/>
        <v>0</v>
      </c>
      <c r="H113" s="601"/>
      <c r="I113" s="581"/>
      <c r="J113" s="582"/>
    </row>
    <row r="114" spans="1:19" x14ac:dyDescent="0.25">
      <c r="A114" s="630"/>
      <c r="B114" s="646"/>
      <c r="C114" s="127">
        <v>2020</v>
      </c>
      <c r="D114" s="601"/>
      <c r="E114" s="581"/>
      <c r="F114" s="602"/>
      <c r="G114" s="603">
        <f t="shared" si="9"/>
        <v>0</v>
      </c>
      <c r="H114" s="601"/>
      <c r="I114" s="581"/>
      <c r="J114" s="582"/>
    </row>
    <row r="115" spans="1:19" ht="30.6" customHeight="1" thickBot="1" x14ac:dyDescent="0.3">
      <c r="A115" s="647"/>
      <c r="B115" s="648"/>
      <c r="C115" s="134" t="s">
        <v>13</v>
      </c>
      <c r="D115" s="609">
        <f t="shared" ref="D115:J115" si="10">SUM(D108:D114)</f>
        <v>0</v>
      </c>
      <c r="E115" s="587">
        <f t="shared" si="10"/>
        <v>0</v>
      </c>
      <c r="F115" s="610">
        <f t="shared" si="10"/>
        <v>0</v>
      </c>
      <c r="G115" s="610">
        <f t="shared" si="10"/>
        <v>0</v>
      </c>
      <c r="H115" s="609">
        <f t="shared" si="10"/>
        <v>0</v>
      </c>
      <c r="I115" s="587">
        <f t="shared" si="10"/>
        <v>0</v>
      </c>
      <c r="J115" s="136">
        <f t="shared" si="10"/>
        <v>0</v>
      </c>
    </row>
    <row r="116" spans="1:19" s="572" customFormat="1" ht="17.100000000000001" customHeight="1" thickBot="1" x14ac:dyDescent="0.3">
      <c r="A116" s="611"/>
      <c r="B116" s="597"/>
      <c r="C116" s="612"/>
      <c r="D116" s="613"/>
      <c r="E116" s="594"/>
      <c r="F116" s="594"/>
      <c r="G116" s="594"/>
      <c r="H116" s="614"/>
      <c r="I116" s="594"/>
      <c r="J116" s="594"/>
      <c r="K116" s="600"/>
    </row>
    <row r="117" spans="1:19" s="10" customFormat="1" ht="78" customHeight="1" x14ac:dyDescent="0.3">
      <c r="A117" s="141" t="s">
        <v>65</v>
      </c>
      <c r="B117" s="559"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580"/>
      <c r="E118" s="581"/>
      <c r="F118" s="581"/>
      <c r="G118" s="581"/>
      <c r="H118" s="581"/>
      <c r="I118" s="582"/>
      <c r="J118" s="615">
        <f t="shared" ref="J118:K124" si="11">D118+F118+H118</f>
        <v>0</v>
      </c>
      <c r="K118" s="615">
        <f t="shared" si="11"/>
        <v>0</v>
      </c>
    </row>
    <row r="119" spans="1:19" x14ac:dyDescent="0.25">
      <c r="A119" s="630"/>
      <c r="B119" s="646"/>
      <c r="C119" s="29">
        <v>2015</v>
      </c>
      <c r="D119" s="580"/>
      <c r="E119" s="581"/>
      <c r="F119" s="581"/>
      <c r="G119" s="581"/>
      <c r="H119" s="581"/>
      <c r="I119" s="582"/>
      <c r="J119" s="615">
        <f t="shared" si="11"/>
        <v>0</v>
      </c>
      <c r="K119" s="615">
        <f t="shared" si="11"/>
        <v>0</v>
      </c>
    </row>
    <row r="120" spans="1:19" x14ac:dyDescent="0.25">
      <c r="A120" s="630"/>
      <c r="B120" s="646"/>
      <c r="C120" s="29">
        <v>2016</v>
      </c>
      <c r="D120" s="580"/>
      <c r="E120" s="581"/>
      <c r="F120" s="581"/>
      <c r="G120" s="581"/>
      <c r="H120" s="581"/>
      <c r="I120" s="582"/>
      <c r="J120" s="615">
        <f t="shared" si="11"/>
        <v>0</v>
      </c>
      <c r="K120" s="615">
        <f t="shared" si="11"/>
        <v>0</v>
      </c>
    </row>
    <row r="121" spans="1:19" x14ac:dyDescent="0.25">
      <c r="A121" s="630"/>
      <c r="B121" s="646"/>
      <c r="C121" s="29">
        <v>2017</v>
      </c>
      <c r="D121" s="583"/>
      <c r="E121" s="584"/>
      <c r="F121" s="584"/>
      <c r="G121" s="584"/>
      <c r="H121" s="584"/>
      <c r="I121" s="585"/>
      <c r="J121" s="615">
        <f t="shared" si="11"/>
        <v>0</v>
      </c>
      <c r="K121" s="615">
        <f t="shared" si="11"/>
        <v>0</v>
      </c>
    </row>
    <row r="122" spans="1:19" x14ac:dyDescent="0.25">
      <c r="A122" s="630"/>
      <c r="B122" s="646"/>
      <c r="C122" s="29">
        <v>2018</v>
      </c>
      <c r="D122" s="580"/>
      <c r="E122" s="581"/>
      <c r="F122" s="581"/>
      <c r="G122" s="581"/>
      <c r="H122" s="581"/>
      <c r="I122" s="582"/>
      <c r="J122" s="615">
        <f t="shared" si="11"/>
        <v>0</v>
      </c>
      <c r="K122" s="615">
        <f t="shared" si="11"/>
        <v>0</v>
      </c>
    </row>
    <row r="123" spans="1:19" x14ac:dyDescent="0.25">
      <c r="A123" s="630"/>
      <c r="B123" s="646"/>
      <c r="C123" s="29">
        <v>2019</v>
      </c>
      <c r="D123" s="580"/>
      <c r="E123" s="581"/>
      <c r="F123" s="581"/>
      <c r="G123" s="581"/>
      <c r="H123" s="581"/>
      <c r="I123" s="582"/>
      <c r="J123" s="615">
        <f t="shared" si="11"/>
        <v>0</v>
      </c>
      <c r="K123" s="615">
        <f t="shared" si="11"/>
        <v>0</v>
      </c>
    </row>
    <row r="124" spans="1:19" x14ac:dyDescent="0.25">
      <c r="A124" s="630"/>
      <c r="B124" s="646"/>
      <c r="C124" s="29">
        <v>2020</v>
      </c>
      <c r="D124" s="580"/>
      <c r="E124" s="581"/>
      <c r="F124" s="581"/>
      <c r="G124" s="581"/>
      <c r="H124" s="581"/>
      <c r="I124" s="582"/>
      <c r="J124" s="615">
        <f t="shared" si="11"/>
        <v>0</v>
      </c>
      <c r="K124" s="615">
        <f t="shared" si="11"/>
        <v>0</v>
      </c>
    </row>
    <row r="125" spans="1:19" ht="51" customHeight="1" thickBot="1" x14ac:dyDescent="0.3">
      <c r="A125" s="647"/>
      <c r="B125" s="648"/>
      <c r="C125" s="41" t="s">
        <v>13</v>
      </c>
      <c r="D125" s="587">
        <f t="shared" ref="D125" si="12">SUM(D118:D124)</f>
        <v>0</v>
      </c>
      <c r="E125" s="587">
        <f>SUM(E118:E124)</f>
        <v>0</v>
      </c>
      <c r="F125" s="587">
        <f t="shared" ref="F125:I125" si="13">SUM(F118:F124)</f>
        <v>0</v>
      </c>
      <c r="G125" s="587">
        <f t="shared" si="13"/>
        <v>0</v>
      </c>
      <c r="H125" s="587">
        <f t="shared" si="13"/>
        <v>0</v>
      </c>
      <c r="I125" s="587">
        <f t="shared" si="13"/>
        <v>0</v>
      </c>
      <c r="J125" s="588">
        <f>SUM(J118:J124)</f>
        <v>0</v>
      </c>
      <c r="K125" s="588">
        <f>SUM(K118:K124)</f>
        <v>0</v>
      </c>
    </row>
    <row r="126" spans="1:19" s="572" customFormat="1" ht="18.95" customHeight="1" x14ac:dyDescent="0.25">
      <c r="A126" s="616"/>
      <c r="B126" s="597"/>
      <c r="C126" s="598"/>
      <c r="D126" s="598"/>
      <c r="E126" s="599"/>
      <c r="F126" s="599"/>
      <c r="G126" s="599"/>
      <c r="H126" s="594"/>
      <c r="I126" s="594"/>
      <c r="J126" s="594"/>
      <c r="K126" s="594"/>
      <c r="L126" s="594"/>
      <c r="M126" s="594"/>
      <c r="N126" s="594"/>
      <c r="O126" s="594"/>
      <c r="P126" s="594"/>
      <c r="Q126" s="594"/>
      <c r="R126" s="594"/>
      <c r="S126" s="600"/>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428</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567"/>
      <c r="E134" s="568"/>
      <c r="F134" s="568"/>
      <c r="G134" s="129">
        <f t="shared" si="14"/>
        <v>0</v>
      </c>
      <c r="H134" s="85"/>
      <c r="I134" s="570"/>
      <c r="J134" s="568"/>
      <c r="K134" s="568"/>
      <c r="L134" s="568"/>
      <c r="M134" s="568"/>
      <c r="N134" s="568"/>
      <c r="O134" s="571"/>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c r="E137" s="31"/>
      <c r="F137" s="31"/>
      <c r="G137" s="129">
        <f t="shared" si="14"/>
        <v>0</v>
      </c>
      <c r="H137" s="85"/>
      <c r="I137" s="34"/>
      <c r="J137" s="31"/>
      <c r="K137" s="31"/>
      <c r="L137" s="31"/>
      <c r="M137" s="31"/>
      <c r="N137" s="31"/>
      <c r="O137" s="35"/>
    </row>
    <row r="138" spans="1:15" ht="15.95" customHeight="1" thickBot="1" x14ac:dyDescent="0.3">
      <c r="A138" s="633"/>
      <c r="B138" s="634"/>
      <c r="C138" s="41" t="s">
        <v>13</v>
      </c>
      <c r="D138" s="42">
        <f>SUM(D131:D137)</f>
        <v>0</v>
      </c>
      <c r="E138" s="43">
        <f>SUM(E131:E137)</f>
        <v>0</v>
      </c>
      <c r="F138" s="43">
        <f>SUM(F131:F137)</f>
        <v>0</v>
      </c>
      <c r="G138" s="135">
        <f t="shared" ref="G138:O138" si="15">SUM(G131:G137)</f>
        <v>0</v>
      </c>
      <c r="H138" s="163">
        <f t="shared" si="15"/>
        <v>0</v>
      </c>
      <c r="I138" s="46">
        <f t="shared" si="15"/>
        <v>0</v>
      </c>
      <c r="J138" s="43">
        <f t="shared" si="15"/>
        <v>0</v>
      </c>
      <c r="K138" s="43">
        <f t="shared" si="15"/>
        <v>0</v>
      </c>
      <c r="L138" s="43">
        <f t="shared" si="15"/>
        <v>0</v>
      </c>
      <c r="M138" s="43">
        <f t="shared" si="15"/>
        <v>0</v>
      </c>
      <c r="N138" s="43">
        <f t="shared" si="15"/>
        <v>0</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5" x14ac:dyDescent="0.25">
      <c r="A145" s="630"/>
      <c r="B145" s="646"/>
      <c r="C145" s="29">
        <v>2017</v>
      </c>
      <c r="D145" s="567"/>
      <c r="E145" s="568"/>
      <c r="F145" s="568"/>
      <c r="G145" s="171">
        <f t="shared" si="16"/>
        <v>0</v>
      </c>
      <c r="H145" s="570"/>
      <c r="I145" s="568"/>
      <c r="J145" s="568"/>
      <c r="K145" s="568"/>
      <c r="L145" s="571"/>
    </row>
    <row r="146" spans="1:15" x14ac:dyDescent="0.25">
      <c r="A146" s="630"/>
      <c r="B146" s="646"/>
      <c r="C146" s="29">
        <v>2018</v>
      </c>
      <c r="D146" s="30"/>
      <c r="E146" s="31"/>
      <c r="F146" s="31"/>
      <c r="G146" s="171">
        <f t="shared" si="16"/>
        <v>0</v>
      </c>
      <c r="H146" s="34"/>
      <c r="I146" s="31"/>
      <c r="J146" s="31"/>
      <c r="K146" s="31"/>
      <c r="L146" s="35"/>
    </row>
    <row r="147" spans="1:15" x14ac:dyDescent="0.25">
      <c r="A147" s="630"/>
      <c r="B147" s="646"/>
      <c r="C147" s="29">
        <v>2019</v>
      </c>
      <c r="D147" s="30"/>
      <c r="E147" s="31"/>
      <c r="F147" s="31"/>
      <c r="G147" s="171">
        <f t="shared" si="16"/>
        <v>0</v>
      </c>
      <c r="H147" s="34"/>
      <c r="I147" s="31"/>
      <c r="J147" s="31"/>
      <c r="K147" s="31"/>
      <c r="L147" s="35"/>
    </row>
    <row r="148" spans="1:15" x14ac:dyDescent="0.25">
      <c r="A148" s="630"/>
      <c r="B148" s="646"/>
      <c r="C148" s="29">
        <v>2020</v>
      </c>
      <c r="D148" s="30"/>
      <c r="E148" s="31"/>
      <c r="F148" s="31"/>
      <c r="G148" s="171">
        <f t="shared" si="16"/>
        <v>0</v>
      </c>
      <c r="H148" s="34"/>
      <c r="I148" s="31"/>
      <c r="J148" s="31"/>
      <c r="K148" s="31"/>
      <c r="L148" s="35"/>
    </row>
    <row r="149" spans="1:15" ht="15.75" thickBot="1" x14ac:dyDescent="0.3">
      <c r="A149" s="647"/>
      <c r="B149" s="648"/>
      <c r="C149" s="41" t="s">
        <v>13</v>
      </c>
      <c r="D149" s="42">
        <f t="shared" ref="D149:L149" si="17">SUM(D142:D148)</f>
        <v>0</v>
      </c>
      <c r="E149" s="43">
        <f t="shared" si="17"/>
        <v>0</v>
      </c>
      <c r="F149" s="43">
        <f t="shared" si="17"/>
        <v>0</v>
      </c>
      <c r="G149" s="45">
        <f t="shared" si="17"/>
        <v>0</v>
      </c>
      <c r="H149" s="46">
        <f t="shared" si="17"/>
        <v>0</v>
      </c>
      <c r="I149" s="43">
        <f t="shared" si="17"/>
        <v>0</v>
      </c>
      <c r="J149" s="43">
        <f t="shared" si="17"/>
        <v>0</v>
      </c>
      <c r="K149" s="43">
        <f t="shared" si="17"/>
        <v>0</v>
      </c>
      <c r="L149" s="47">
        <f t="shared" si="17"/>
        <v>0</v>
      </c>
    </row>
    <row r="150" spans="1:15" x14ac:dyDescent="0.25">
      <c r="B150" s="9"/>
    </row>
    <row r="151" spans="1:15" x14ac:dyDescent="0.25">
      <c r="B151" s="9"/>
    </row>
    <row r="152" spans="1:15" ht="21" x14ac:dyDescent="0.35">
      <c r="A152" s="172" t="s">
        <v>95</v>
      </c>
      <c r="B152" s="55"/>
      <c r="C152" s="54"/>
      <c r="D152" s="56"/>
      <c r="E152" s="56"/>
      <c r="F152" s="56"/>
      <c r="G152" s="56"/>
      <c r="H152" s="572"/>
      <c r="I152" s="572"/>
      <c r="J152" s="572"/>
      <c r="K152" s="572"/>
      <c r="L152" s="572"/>
      <c r="M152" s="572"/>
      <c r="N152" s="572"/>
      <c r="O152" s="572"/>
    </row>
    <row r="153" spans="1:15" ht="15.75" thickBot="1" x14ac:dyDescent="0.3">
      <c r="A153" s="75"/>
      <c r="B153" s="76"/>
    </row>
    <row r="154" spans="1:15" s="10" customFormat="1" ht="65.25" x14ac:dyDescent="0.3">
      <c r="A154" s="173" t="s">
        <v>96</v>
      </c>
      <c r="B154" s="174" t="s">
        <v>97</v>
      </c>
      <c r="C154" s="175" t="s">
        <v>98</v>
      </c>
      <c r="D154" s="176" t="s">
        <v>99</v>
      </c>
      <c r="E154" s="177" t="s">
        <v>100</v>
      </c>
      <c r="F154" s="177" t="s">
        <v>101</v>
      </c>
      <c r="G154" s="178" t="s">
        <v>102</v>
      </c>
    </row>
    <row r="155" spans="1:15" ht="15" customHeight="1" x14ac:dyDescent="0.25">
      <c r="A155" s="623" t="s">
        <v>21</v>
      </c>
      <c r="B155" s="624"/>
      <c r="C155" s="29">
        <v>2014</v>
      </c>
      <c r="D155" s="30"/>
      <c r="E155" s="31"/>
      <c r="F155" s="31"/>
      <c r="G155" s="35"/>
    </row>
    <row r="156" spans="1:15" x14ac:dyDescent="0.25">
      <c r="A156" s="623"/>
      <c r="B156" s="624"/>
      <c r="C156" s="29">
        <v>2015</v>
      </c>
      <c r="D156" s="30"/>
      <c r="E156" s="31"/>
      <c r="F156" s="31"/>
      <c r="G156" s="35"/>
    </row>
    <row r="157" spans="1:15" x14ac:dyDescent="0.25">
      <c r="A157" s="623"/>
      <c r="B157" s="624"/>
      <c r="C157" s="29">
        <v>2016</v>
      </c>
      <c r="D157" s="30"/>
      <c r="E157" s="31"/>
      <c r="F157" s="31"/>
      <c r="G157" s="35"/>
    </row>
    <row r="158" spans="1:15" x14ac:dyDescent="0.25">
      <c r="A158" s="623"/>
      <c r="B158" s="624"/>
      <c r="C158" s="29">
        <v>2017</v>
      </c>
      <c r="D158" s="567"/>
      <c r="E158" s="568"/>
      <c r="F158" s="568"/>
      <c r="G158" s="571"/>
    </row>
    <row r="159" spans="1:15" x14ac:dyDescent="0.25">
      <c r="A159" s="623"/>
      <c r="B159" s="624"/>
      <c r="C159" s="29">
        <v>2018</v>
      </c>
      <c r="D159" s="30"/>
      <c r="E159" s="31"/>
      <c r="F159" s="31"/>
      <c r="G159" s="35"/>
    </row>
    <row r="160" spans="1:15" x14ac:dyDescent="0.25">
      <c r="A160" s="623"/>
      <c r="B160" s="624"/>
      <c r="C160" s="29">
        <v>2019</v>
      </c>
      <c r="D160" s="30"/>
      <c r="E160" s="31"/>
      <c r="F160" s="31"/>
      <c r="G160" s="35"/>
    </row>
    <row r="161" spans="1:10" x14ac:dyDescent="0.25">
      <c r="A161" s="623"/>
      <c r="B161" s="624"/>
      <c r="C161" s="29">
        <v>2020</v>
      </c>
      <c r="D161" s="179"/>
      <c r="E161" s="180"/>
      <c r="F161" s="180"/>
      <c r="G161" s="181"/>
    </row>
    <row r="162" spans="1:10" ht="15.75" thickBot="1" x14ac:dyDescent="0.3">
      <c r="A162" s="625"/>
      <c r="B162" s="626"/>
      <c r="C162" s="41" t="s">
        <v>13</v>
      </c>
      <c r="D162" s="42">
        <f>SUM(D155:D161)</f>
        <v>0</v>
      </c>
      <c r="E162" s="42">
        <f t="shared" ref="E162:G162" si="18">SUM(E155:E161)</f>
        <v>0</v>
      </c>
      <c r="F162" s="42">
        <f t="shared" si="18"/>
        <v>0</v>
      </c>
      <c r="G162" s="47">
        <f t="shared" si="18"/>
        <v>0</v>
      </c>
    </row>
    <row r="163" spans="1:10" x14ac:dyDescent="0.25">
      <c r="B163" s="9"/>
    </row>
    <row r="164" spans="1:10" ht="15.75" thickBot="1" x14ac:dyDescent="0.3">
      <c r="B164" s="9"/>
    </row>
    <row r="165" spans="1:10" ht="18.75" x14ac:dyDescent="0.3">
      <c r="A165" s="182" t="s">
        <v>103</v>
      </c>
      <c r="B165" s="183" t="s">
        <v>104</v>
      </c>
      <c r="C165" s="617">
        <v>2014</v>
      </c>
      <c r="D165" s="617">
        <v>2015</v>
      </c>
      <c r="E165" s="617">
        <v>2016</v>
      </c>
      <c r="F165" s="617">
        <v>2017</v>
      </c>
      <c r="G165" s="617">
        <v>2018</v>
      </c>
      <c r="H165" s="617">
        <v>2019</v>
      </c>
      <c r="I165" s="618">
        <v>2020</v>
      </c>
    </row>
    <row r="166" spans="1:10" ht="14.1" customHeight="1" x14ac:dyDescent="0.25">
      <c r="A166" s="186" t="s">
        <v>105</v>
      </c>
      <c r="B166" s="560"/>
      <c r="C166" s="188">
        <f>SUM(C167:C169)</f>
        <v>0</v>
      </c>
      <c r="D166" s="188">
        <f t="shared" ref="D166:I166" si="19">SUM(D167:D169)</f>
        <v>0</v>
      </c>
      <c r="E166" s="188">
        <f t="shared" si="19"/>
        <v>0</v>
      </c>
      <c r="F166" s="188">
        <f t="shared" si="19"/>
        <v>0</v>
      </c>
      <c r="G166" s="188">
        <f t="shared" si="19"/>
        <v>0</v>
      </c>
      <c r="H166" s="188">
        <f t="shared" si="19"/>
        <v>0</v>
      </c>
      <c r="I166" s="250">
        <f t="shared" si="19"/>
        <v>663610</v>
      </c>
    </row>
    <row r="167" spans="1:10" ht="15.75" x14ac:dyDescent="0.25">
      <c r="A167" s="190" t="s">
        <v>106</v>
      </c>
      <c r="B167" s="191"/>
      <c r="C167" s="65"/>
      <c r="D167" s="619"/>
      <c r="E167" s="65"/>
      <c r="F167" s="573"/>
      <c r="G167" s="65"/>
      <c r="H167" s="65"/>
      <c r="I167" s="251"/>
    </row>
    <row r="168" spans="1:10" ht="15.75" x14ac:dyDescent="0.25">
      <c r="A168" s="190" t="s">
        <v>107</v>
      </c>
      <c r="B168" s="191"/>
      <c r="C168" s="65"/>
      <c r="D168" s="619"/>
      <c r="E168" s="65"/>
      <c r="F168" s="573"/>
      <c r="G168" s="65"/>
      <c r="H168" s="65"/>
      <c r="I168" s="251"/>
      <c r="J168" s="10"/>
    </row>
    <row r="169" spans="1:10" ht="15.75" x14ac:dyDescent="0.25">
      <c r="A169" s="190" t="s">
        <v>108</v>
      </c>
      <c r="B169" s="191"/>
      <c r="C169" s="65"/>
      <c r="D169" s="619"/>
      <c r="E169" s="65"/>
      <c r="F169" s="573"/>
      <c r="G169" s="65"/>
      <c r="H169" s="65"/>
      <c r="I169" s="848">
        <v>663610</v>
      </c>
      <c r="J169" s="10"/>
    </row>
    <row r="170" spans="1:10" ht="31.5" x14ac:dyDescent="0.25">
      <c r="A170" s="620" t="s">
        <v>109</v>
      </c>
      <c r="B170" s="191"/>
      <c r="C170" s="65"/>
      <c r="D170" s="65"/>
      <c r="E170" s="65"/>
      <c r="F170" s="573"/>
      <c r="G170" s="65"/>
      <c r="H170" s="65"/>
      <c r="I170" s="251"/>
    </row>
    <row r="171" spans="1:10"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252">
        <f t="shared" si="20"/>
        <v>663610</v>
      </c>
    </row>
    <row r="173" spans="1:10" x14ac:dyDescent="0.25">
      <c r="I173" s="336"/>
    </row>
    <row r="175" spans="1:10" x14ac:dyDescent="0.25">
      <c r="I175" s="336"/>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1"/>
  <sheetViews>
    <sheetView topLeftCell="B1" workbookViewId="0">
      <selection activeCell="I148" sqref="I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20.5703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200" t="s">
        <v>1</v>
      </c>
    </row>
    <row r="4" spans="1:17" s="2" customFormat="1" ht="15.75" x14ac:dyDescent="0.25">
      <c r="A4" s="201" t="s">
        <v>111</v>
      </c>
    </row>
    <row r="5" spans="1:17" s="2" customFormat="1" ht="15.75" x14ac:dyDescent="0.25">
      <c r="A5" s="202"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3"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96" t="s">
        <v>118</v>
      </c>
      <c r="B12" s="697"/>
      <c r="C12" s="29">
        <v>2014</v>
      </c>
      <c r="D12" s="30"/>
      <c r="E12" s="31"/>
      <c r="F12" s="31"/>
      <c r="G12" s="32"/>
      <c r="H12" s="33">
        <f>SUM(D12:G12)</f>
        <v>0</v>
      </c>
      <c r="I12" s="34"/>
      <c r="J12" s="31"/>
      <c r="K12" s="31"/>
      <c r="L12" s="31"/>
      <c r="M12" s="31"/>
      <c r="N12" s="31"/>
      <c r="O12" s="35"/>
      <c r="P12" s="10"/>
      <c r="Q12" s="10"/>
    </row>
    <row r="13" spans="1:17" x14ac:dyDescent="0.25">
      <c r="A13" s="696"/>
      <c r="B13" s="697"/>
      <c r="C13" s="29">
        <v>2015</v>
      </c>
      <c r="D13" s="30"/>
      <c r="E13" s="31"/>
      <c r="F13" s="31"/>
      <c r="G13" s="32"/>
      <c r="H13" s="33">
        <f t="shared" ref="H13:H17" si="0">SUM(D13:G13)</f>
        <v>0</v>
      </c>
      <c r="I13" s="34"/>
      <c r="J13" s="31"/>
      <c r="K13" s="31"/>
      <c r="L13" s="31"/>
      <c r="M13" s="31"/>
      <c r="N13" s="31"/>
      <c r="O13" s="35"/>
      <c r="P13" s="10"/>
      <c r="Q13" s="10"/>
    </row>
    <row r="14" spans="1:17" x14ac:dyDescent="0.25">
      <c r="A14" s="696"/>
      <c r="B14" s="697"/>
      <c r="C14" s="29">
        <v>2016</v>
      </c>
      <c r="D14" s="30"/>
      <c r="E14" s="31"/>
      <c r="F14" s="31"/>
      <c r="G14" s="32"/>
      <c r="H14" s="33">
        <f t="shared" si="0"/>
        <v>0</v>
      </c>
      <c r="I14" s="34"/>
      <c r="J14" s="31"/>
      <c r="K14" s="31"/>
      <c r="L14" s="31"/>
      <c r="M14" s="31"/>
      <c r="N14" s="31"/>
      <c r="O14" s="35"/>
      <c r="P14" s="10"/>
      <c r="Q14" s="10"/>
    </row>
    <row r="15" spans="1:17" x14ac:dyDescent="0.25">
      <c r="A15" s="696"/>
      <c r="B15" s="697"/>
      <c r="C15" s="29">
        <v>2017</v>
      </c>
      <c r="D15" s="36"/>
      <c r="E15" s="37"/>
      <c r="F15" s="37"/>
      <c r="G15" s="38"/>
      <c r="H15" s="33">
        <f t="shared" si="0"/>
        <v>0</v>
      </c>
      <c r="I15" s="39"/>
      <c r="J15" s="37"/>
      <c r="K15" s="37"/>
      <c r="L15" s="37"/>
      <c r="M15" s="37"/>
      <c r="N15" s="37"/>
      <c r="O15" s="40"/>
      <c r="P15" s="10"/>
      <c r="Q15" s="10"/>
    </row>
    <row r="16" spans="1:17" x14ac:dyDescent="0.25">
      <c r="A16" s="696"/>
      <c r="B16" s="697"/>
      <c r="C16" s="29">
        <v>2018</v>
      </c>
      <c r="D16" s="30"/>
      <c r="E16" s="31"/>
      <c r="F16" s="31"/>
      <c r="G16" s="32"/>
      <c r="H16" s="33">
        <f t="shared" si="0"/>
        <v>0</v>
      </c>
      <c r="I16" s="34"/>
      <c r="J16" s="31"/>
      <c r="K16" s="31"/>
      <c r="L16" s="31"/>
      <c r="M16" s="31"/>
      <c r="N16" s="31"/>
      <c r="O16" s="35"/>
      <c r="P16" s="10"/>
      <c r="Q16" s="10"/>
    </row>
    <row r="17" spans="1:17" x14ac:dyDescent="0.25">
      <c r="A17" s="696"/>
      <c r="B17" s="697"/>
      <c r="C17" s="29">
        <v>2019</v>
      </c>
      <c r="D17" s="30"/>
      <c r="E17" s="31"/>
      <c r="F17" s="31"/>
      <c r="G17" s="32"/>
      <c r="H17" s="33">
        <f t="shared" si="0"/>
        <v>0</v>
      </c>
      <c r="I17" s="34"/>
      <c r="J17" s="31"/>
      <c r="K17" s="31"/>
      <c r="L17" s="31"/>
      <c r="M17" s="31"/>
      <c r="N17" s="31"/>
      <c r="O17" s="35"/>
      <c r="P17" s="10"/>
      <c r="Q17" s="10"/>
    </row>
    <row r="18" spans="1:17" x14ac:dyDescent="0.25">
      <c r="A18" s="696"/>
      <c r="B18" s="697"/>
      <c r="C18" s="29">
        <v>2020</v>
      </c>
      <c r="D18" s="203">
        <f>0+5+1</f>
        <v>6</v>
      </c>
      <c r="E18" s="204"/>
      <c r="F18" s="204"/>
      <c r="G18" s="205">
        <v>1</v>
      </c>
      <c r="H18" s="206">
        <f>SUM(D18:G18)</f>
        <v>7</v>
      </c>
      <c r="I18" s="207">
        <v>2</v>
      </c>
      <c r="J18" s="204">
        <v>1</v>
      </c>
      <c r="K18" s="204"/>
      <c r="L18" s="204"/>
      <c r="M18" s="204"/>
      <c r="N18" s="204">
        <f>2+1</f>
        <v>3</v>
      </c>
      <c r="O18" s="208">
        <f>1</f>
        <v>1</v>
      </c>
      <c r="P18" s="10"/>
      <c r="Q18" s="10"/>
    </row>
    <row r="19" spans="1:17" ht="49.5" customHeight="1" thickBot="1" x14ac:dyDescent="0.3">
      <c r="A19" s="698"/>
      <c r="B19" s="699"/>
      <c r="C19" s="41" t="s">
        <v>13</v>
      </c>
      <c r="D19" s="209">
        <f>SUM(D12:D18)</f>
        <v>6</v>
      </c>
      <c r="E19" s="70">
        <f>SUM(E12:E18)</f>
        <v>0</v>
      </c>
      <c r="F19" s="70">
        <f>SUM(F12:F18)</f>
        <v>0</v>
      </c>
      <c r="G19" s="70">
        <f>SUM(G12:G18)</f>
        <v>1</v>
      </c>
      <c r="H19" s="210">
        <f>SUM(D19:G19)</f>
        <v>7</v>
      </c>
      <c r="I19" s="70">
        <f t="shared" ref="I19:O19" si="1">SUM(I12:I18)</f>
        <v>2</v>
      </c>
      <c r="J19" s="211">
        <f t="shared" si="1"/>
        <v>1</v>
      </c>
      <c r="K19" s="70">
        <f t="shared" si="1"/>
        <v>0</v>
      </c>
      <c r="L19" s="70">
        <f t="shared" si="1"/>
        <v>0</v>
      </c>
      <c r="M19" s="70">
        <f t="shared" si="1"/>
        <v>0</v>
      </c>
      <c r="N19" s="70">
        <f t="shared" si="1"/>
        <v>3</v>
      </c>
      <c r="O19" s="212">
        <f t="shared" si="1"/>
        <v>1</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1" t="s">
        <v>23</v>
      </c>
      <c r="C22" s="693"/>
      <c r="D22" s="20" t="s">
        <v>9</v>
      </c>
      <c r="E22" s="22" t="s">
        <v>10</v>
      </c>
      <c r="F22" s="22" t="s">
        <v>11</v>
      </c>
      <c r="G22" s="23" t="s">
        <v>12</v>
      </c>
      <c r="H22" s="24" t="s">
        <v>13</v>
      </c>
    </row>
    <row r="23" spans="1:17" ht="15" customHeight="1" x14ac:dyDescent="0.25">
      <c r="A23" s="696" t="s">
        <v>119</v>
      </c>
      <c r="B23" s="697"/>
      <c r="C23" s="29">
        <v>2014</v>
      </c>
      <c r="D23" s="213"/>
      <c r="E23" s="214"/>
      <c r="F23" s="214"/>
      <c r="G23" s="215"/>
      <c r="H23" s="216">
        <f>SUM(D23:G23)</f>
        <v>0</v>
      </c>
    </row>
    <row r="24" spans="1:17" x14ac:dyDescent="0.25">
      <c r="A24" s="696"/>
      <c r="B24" s="697"/>
      <c r="C24" s="29">
        <v>2015</v>
      </c>
      <c r="D24" s="213"/>
      <c r="E24" s="214"/>
      <c r="F24" s="214"/>
      <c r="G24" s="215"/>
      <c r="H24" s="216">
        <f t="shared" ref="H24:H28" si="2">SUM(D24:G24)</f>
        <v>0</v>
      </c>
    </row>
    <row r="25" spans="1:17" x14ac:dyDescent="0.25">
      <c r="A25" s="696"/>
      <c r="B25" s="697"/>
      <c r="C25" s="29">
        <v>2016</v>
      </c>
      <c r="D25" s="213"/>
      <c r="E25" s="214"/>
      <c r="F25" s="214"/>
      <c r="G25" s="215"/>
      <c r="H25" s="216">
        <f t="shared" si="2"/>
        <v>0</v>
      </c>
    </row>
    <row r="26" spans="1:17" x14ac:dyDescent="0.25">
      <c r="A26" s="696"/>
      <c r="B26" s="697"/>
      <c r="C26" s="29">
        <v>2017</v>
      </c>
      <c r="D26" s="217"/>
      <c r="E26" s="218"/>
      <c r="F26" s="218"/>
      <c r="G26" s="219"/>
      <c r="H26" s="216">
        <f t="shared" si="2"/>
        <v>0</v>
      </c>
    </row>
    <row r="27" spans="1:17" x14ac:dyDescent="0.25">
      <c r="A27" s="696"/>
      <c r="B27" s="697"/>
      <c r="C27" s="29">
        <v>2018</v>
      </c>
      <c r="D27" s="213"/>
      <c r="E27" s="214"/>
      <c r="F27" s="214"/>
      <c r="G27" s="215"/>
      <c r="H27" s="216">
        <f t="shared" si="2"/>
        <v>0</v>
      </c>
    </row>
    <row r="28" spans="1:17" x14ac:dyDescent="0.25">
      <c r="A28" s="696"/>
      <c r="B28" s="697"/>
      <c r="C28" s="29">
        <v>2019</v>
      </c>
      <c r="D28" s="213"/>
      <c r="E28" s="214"/>
      <c r="F28" s="214"/>
      <c r="G28" s="215"/>
      <c r="H28" s="216">
        <f t="shared" si="2"/>
        <v>0</v>
      </c>
    </row>
    <row r="29" spans="1:17" x14ac:dyDescent="0.25">
      <c r="A29" s="696"/>
      <c r="B29" s="697"/>
      <c r="C29" s="29">
        <v>2020</v>
      </c>
      <c r="D29" s="203">
        <f>27+70+19+25+40+73+40+17</f>
        <v>311</v>
      </c>
      <c r="E29" s="214"/>
      <c r="F29" s="214"/>
      <c r="G29" s="215">
        <f>400000+6</f>
        <v>400006</v>
      </c>
      <c r="H29" s="216">
        <f>SUM(D29:G29)</f>
        <v>400317</v>
      </c>
    </row>
    <row r="30" spans="1:17" ht="123.75" customHeight="1" thickBot="1" x14ac:dyDescent="0.3">
      <c r="A30" s="698"/>
      <c r="B30" s="699"/>
      <c r="C30" s="41" t="s">
        <v>13</v>
      </c>
      <c r="D30" s="209">
        <f>SUM(D23:D29)</f>
        <v>311</v>
      </c>
      <c r="E30" s="70">
        <f>SUM(E23:E29)</f>
        <v>0</v>
      </c>
      <c r="F30" s="70">
        <f>SUM(F23:F29)</f>
        <v>0</v>
      </c>
      <c r="G30" s="70">
        <f>SUM(G23:G29)</f>
        <v>400006</v>
      </c>
      <c r="H30" s="210">
        <f>SUM(D30:G30)</f>
        <v>400317</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705" t="s">
        <v>113</v>
      </c>
      <c r="B36" s="706"/>
      <c r="C36" s="29">
        <v>2014</v>
      </c>
      <c r="D36" s="65"/>
      <c r="E36" s="66"/>
      <c r="F36" s="67"/>
      <c r="G36" s="67"/>
      <c r="H36" s="67"/>
      <c r="I36" s="67"/>
      <c r="J36" s="67"/>
      <c r="K36" s="68"/>
    </row>
    <row r="37" spans="1:13" x14ac:dyDescent="0.25">
      <c r="A37" s="705"/>
      <c r="B37" s="706"/>
      <c r="C37" s="29">
        <v>2015</v>
      </c>
      <c r="D37" s="65"/>
      <c r="E37" s="34"/>
      <c r="F37" s="31"/>
      <c r="G37" s="31"/>
      <c r="H37" s="31"/>
      <c r="I37" s="31"/>
      <c r="J37" s="31"/>
      <c r="K37" s="35"/>
    </row>
    <row r="38" spans="1:13" x14ac:dyDescent="0.25">
      <c r="A38" s="705"/>
      <c r="B38" s="706"/>
      <c r="C38" s="29">
        <v>2016</v>
      </c>
      <c r="D38" s="65"/>
      <c r="E38" s="34"/>
      <c r="F38" s="31"/>
      <c r="G38" s="31"/>
      <c r="H38" s="31"/>
      <c r="I38" s="31"/>
      <c r="J38" s="31"/>
      <c r="K38" s="35"/>
    </row>
    <row r="39" spans="1:13" x14ac:dyDescent="0.25">
      <c r="A39" s="705"/>
      <c r="B39" s="706"/>
      <c r="C39" s="29">
        <v>2017</v>
      </c>
      <c r="D39" s="69"/>
      <c r="E39" s="39"/>
      <c r="F39" s="37"/>
      <c r="G39" s="37"/>
      <c r="H39" s="37"/>
      <c r="I39" s="37"/>
      <c r="J39" s="37"/>
      <c r="K39" s="40"/>
    </row>
    <row r="40" spans="1:13" x14ac:dyDescent="0.25">
      <c r="A40" s="705"/>
      <c r="B40" s="706"/>
      <c r="C40" s="29">
        <v>2018</v>
      </c>
      <c r="D40" s="65"/>
      <c r="E40" s="34"/>
      <c r="F40" s="31"/>
      <c r="G40" s="31"/>
      <c r="H40" s="31"/>
      <c r="I40" s="31"/>
      <c r="J40" s="31"/>
      <c r="K40" s="35"/>
    </row>
    <row r="41" spans="1:13" x14ac:dyDescent="0.25">
      <c r="A41" s="705"/>
      <c r="B41" s="706"/>
      <c r="C41" s="29">
        <v>2019</v>
      </c>
      <c r="D41" s="65"/>
      <c r="E41" s="34"/>
      <c r="F41" s="31"/>
      <c r="G41" s="31"/>
      <c r="H41" s="31"/>
      <c r="I41" s="31"/>
      <c r="J41" s="31"/>
      <c r="K41" s="35"/>
    </row>
    <row r="42" spans="1:13" ht="17.25" customHeight="1" x14ac:dyDescent="0.25">
      <c r="A42" s="705"/>
      <c r="B42" s="706"/>
      <c r="C42" s="29">
        <v>2020</v>
      </c>
      <c r="D42" s="220">
        <f>1+1</f>
        <v>2</v>
      </c>
      <c r="E42" s="221">
        <v>1</v>
      </c>
      <c r="F42" s="214"/>
      <c r="G42" s="214"/>
      <c r="H42" s="214"/>
      <c r="I42" s="214"/>
      <c r="J42" s="214">
        <v>1</v>
      </c>
      <c r="K42" s="222"/>
    </row>
    <row r="43" spans="1:13" ht="35.25" customHeight="1" thickBot="1" x14ac:dyDescent="0.3">
      <c r="A43" s="707"/>
      <c r="B43" s="708"/>
      <c r="C43" s="41" t="s">
        <v>13</v>
      </c>
      <c r="D43" s="70">
        <f>SUM(D36:D42)</f>
        <v>2</v>
      </c>
      <c r="E43" s="211">
        <f t="shared" ref="E43:J43" si="3">SUM(E36:E42)</f>
        <v>1</v>
      </c>
      <c r="F43" s="70">
        <f t="shared" si="3"/>
        <v>0</v>
      </c>
      <c r="G43" s="70">
        <f t="shared" si="3"/>
        <v>0</v>
      </c>
      <c r="H43" s="70">
        <f t="shared" si="3"/>
        <v>0</v>
      </c>
      <c r="I43" s="70">
        <f t="shared" si="3"/>
        <v>0</v>
      </c>
      <c r="J43" s="70">
        <f t="shared" si="3"/>
        <v>1</v>
      </c>
      <c r="K43" s="212">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81.75" customHeight="1"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23" t="s">
        <v>114</v>
      </c>
      <c r="B63" s="624"/>
      <c r="C63" s="29">
        <v>2014</v>
      </c>
      <c r="D63" s="30"/>
      <c r="E63" s="31"/>
      <c r="F63" s="34"/>
      <c r="G63" s="31"/>
      <c r="H63" s="31"/>
      <c r="I63" s="31"/>
      <c r="J63" s="31"/>
      <c r="K63" s="31"/>
      <c r="L63" s="35"/>
      <c r="M63" s="10"/>
    </row>
    <row r="64" spans="1:14" x14ac:dyDescent="0.25">
      <c r="A64" s="623"/>
      <c r="B64" s="624"/>
      <c r="C64" s="29">
        <v>2015</v>
      </c>
      <c r="D64" s="30"/>
      <c r="E64" s="31"/>
      <c r="F64" s="34"/>
      <c r="G64" s="31"/>
      <c r="H64" s="31"/>
      <c r="I64" s="31"/>
      <c r="J64" s="31"/>
      <c r="K64" s="31"/>
      <c r="L64" s="35"/>
      <c r="M64" s="10"/>
    </row>
    <row r="65" spans="1:13" x14ac:dyDescent="0.25">
      <c r="A65" s="623"/>
      <c r="B65" s="624"/>
      <c r="C65" s="29">
        <v>2016</v>
      </c>
      <c r="D65" s="30"/>
      <c r="E65" s="31"/>
      <c r="F65" s="34"/>
      <c r="G65" s="31"/>
      <c r="H65" s="31"/>
      <c r="I65" s="31"/>
      <c r="J65" s="31"/>
      <c r="K65" s="31"/>
      <c r="L65" s="35"/>
      <c r="M65" s="10"/>
    </row>
    <row r="66" spans="1:13" x14ac:dyDescent="0.25">
      <c r="A66" s="623"/>
      <c r="B66" s="624"/>
      <c r="C66" s="29">
        <v>2017</v>
      </c>
      <c r="D66" s="36"/>
      <c r="E66" s="37"/>
      <c r="F66" s="39"/>
      <c r="G66" s="37"/>
      <c r="H66" s="37"/>
      <c r="I66" s="37"/>
      <c r="J66" s="37"/>
      <c r="K66" s="37"/>
      <c r="L66" s="40"/>
      <c r="M66" s="10"/>
    </row>
    <row r="67" spans="1:13" x14ac:dyDescent="0.25">
      <c r="A67" s="623"/>
      <c r="B67" s="624"/>
      <c r="C67" s="29">
        <v>2018</v>
      </c>
      <c r="D67" s="30"/>
      <c r="E67" s="31"/>
      <c r="F67" s="34"/>
      <c r="G67" s="31"/>
      <c r="H67" s="31"/>
      <c r="I67" s="31"/>
      <c r="J67" s="31"/>
      <c r="K67" s="31"/>
      <c r="L67" s="35"/>
      <c r="M67" s="10"/>
    </row>
    <row r="68" spans="1:13" x14ac:dyDescent="0.25">
      <c r="A68" s="623"/>
      <c r="B68" s="624"/>
      <c r="C68" s="29">
        <v>2019</v>
      </c>
      <c r="D68" s="30"/>
      <c r="E68" s="31"/>
      <c r="F68" s="34"/>
      <c r="G68" s="31"/>
      <c r="H68" s="31"/>
      <c r="I68" s="31"/>
      <c r="J68" s="31"/>
      <c r="K68" s="31"/>
      <c r="L68" s="35"/>
      <c r="M68" s="10"/>
    </row>
    <row r="69" spans="1:13" x14ac:dyDescent="0.25">
      <c r="A69" s="623"/>
      <c r="B69" s="624"/>
      <c r="C69" s="29">
        <v>2020</v>
      </c>
      <c r="D69" s="223">
        <v>1</v>
      </c>
      <c r="E69" s="224">
        <v>13</v>
      </c>
      <c r="F69" s="225"/>
      <c r="G69" s="224"/>
      <c r="H69" s="224"/>
      <c r="I69" s="224"/>
      <c r="J69" s="224"/>
      <c r="K69" s="224"/>
      <c r="L69" s="226">
        <v>1</v>
      </c>
      <c r="M69" s="10"/>
    </row>
    <row r="70" spans="1:13" ht="33" customHeight="1" thickBot="1" x14ac:dyDescent="0.3">
      <c r="A70" s="625"/>
      <c r="B70" s="626"/>
      <c r="C70" s="41" t="s">
        <v>13</v>
      </c>
      <c r="D70" s="42">
        <f t="shared" ref="D70:K70" si="5">SUM(D63:D69)</f>
        <v>1</v>
      </c>
      <c r="E70" s="43">
        <f t="shared" si="5"/>
        <v>13</v>
      </c>
      <c r="F70" s="46">
        <f t="shared" si="5"/>
        <v>0</v>
      </c>
      <c r="G70" s="43">
        <f t="shared" si="5"/>
        <v>0</v>
      </c>
      <c r="H70" s="43">
        <f t="shared" si="5"/>
        <v>0</v>
      </c>
      <c r="I70" s="43">
        <f t="shared" si="5"/>
        <v>0</v>
      </c>
      <c r="J70" s="43">
        <f t="shared" si="5"/>
        <v>0</v>
      </c>
      <c r="K70" s="43">
        <f t="shared" si="5"/>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6">SUM(D74:D80)</f>
        <v>0</v>
      </c>
      <c r="E81" s="46">
        <f t="shared" si="6"/>
        <v>0</v>
      </c>
      <c r="F81" s="43">
        <f t="shared" si="6"/>
        <v>0</v>
      </c>
      <c r="G81" s="43">
        <f t="shared" si="6"/>
        <v>0</v>
      </c>
      <c r="H81" s="43">
        <f t="shared" si="6"/>
        <v>0</v>
      </c>
      <c r="I81" s="43">
        <f t="shared" si="6"/>
        <v>0</v>
      </c>
      <c r="J81" s="43">
        <f t="shared" si="6"/>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18.75" customHeight="1" thickBot="1" x14ac:dyDescent="0.4">
      <c r="A93" s="91"/>
      <c r="B93" s="76"/>
    </row>
    <row r="94" spans="1:14" x14ac:dyDescent="0.25">
      <c r="A94" s="655" t="s">
        <v>47</v>
      </c>
      <c r="B94" s="657" t="s">
        <v>48</v>
      </c>
      <c r="C94" s="107" t="s">
        <v>5</v>
      </c>
      <c r="D94" s="108" t="s">
        <v>49</v>
      </c>
      <c r="E94" s="109"/>
      <c r="F94" s="109"/>
      <c r="G94" s="110"/>
      <c r="H94" s="10"/>
      <c r="I94" s="10"/>
      <c r="J94" s="10"/>
      <c r="K94" s="10"/>
    </row>
    <row r="95" spans="1:14" ht="64.5" x14ac:dyDescent="0.25">
      <c r="A95" s="656"/>
      <c r="B95" s="658"/>
      <c r="C95" s="111"/>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8">SUM(D96:F96)</f>
        <v>0</v>
      </c>
      <c r="H96"/>
      <c r="I96"/>
      <c r="J96"/>
      <c r="K96"/>
    </row>
    <row r="97" spans="1:14" s="10" customFormat="1" ht="16.5" customHeight="1" x14ac:dyDescent="0.25">
      <c r="A97" s="630"/>
      <c r="B97" s="646"/>
      <c r="C97" s="29">
        <v>2016</v>
      </c>
      <c r="D97" s="30"/>
      <c r="E97" s="31"/>
      <c r="F97" s="31"/>
      <c r="G97" s="33">
        <f t="shared" si="8"/>
        <v>0</v>
      </c>
      <c r="H97"/>
      <c r="I97"/>
      <c r="J97"/>
      <c r="K97"/>
      <c r="L97"/>
      <c r="M97"/>
      <c r="N97"/>
    </row>
    <row r="98" spans="1:14" x14ac:dyDescent="0.25">
      <c r="A98" s="630"/>
      <c r="B98" s="646"/>
      <c r="C98" s="29">
        <v>2017</v>
      </c>
      <c r="D98" s="36"/>
      <c r="E98" s="37"/>
      <c r="F98" s="37"/>
      <c r="G98" s="33">
        <f t="shared" si="8"/>
        <v>0</v>
      </c>
    </row>
    <row r="99" spans="1:14" x14ac:dyDescent="0.25">
      <c r="A99" s="630"/>
      <c r="B99" s="646"/>
      <c r="C99" s="29">
        <v>2018</v>
      </c>
      <c r="D99" s="30"/>
      <c r="E99" s="31"/>
      <c r="F99" s="31"/>
      <c r="G99" s="33">
        <f t="shared" si="8"/>
        <v>0</v>
      </c>
    </row>
    <row r="100" spans="1:14" x14ac:dyDescent="0.25">
      <c r="A100" s="630"/>
      <c r="B100" s="646"/>
      <c r="C100" s="29">
        <v>2019</v>
      </c>
      <c r="D100" s="30"/>
      <c r="E100" s="31"/>
      <c r="F100" s="31"/>
      <c r="G100" s="33">
        <f t="shared" si="8"/>
        <v>0</v>
      </c>
    </row>
    <row r="101" spans="1:14" x14ac:dyDescent="0.25">
      <c r="A101" s="630"/>
      <c r="B101" s="646"/>
      <c r="C101" s="29">
        <v>2020</v>
      </c>
      <c r="D101" s="30"/>
      <c r="E101" s="31"/>
      <c r="F101" s="31"/>
      <c r="G101" s="33">
        <f t="shared" si="8"/>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0"/>
      <c r="E114" s="31"/>
      <c r="F114" s="128"/>
      <c r="G114" s="129">
        <f t="shared" si="9"/>
        <v>0</v>
      </c>
      <c r="H114" s="30"/>
      <c r="I114" s="31"/>
      <c r="J114" s="35"/>
    </row>
    <row r="115" spans="1:19" ht="30.6" customHeight="1"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14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4"/>
      <c r="E124" s="31"/>
      <c r="F124" s="31"/>
      <c r="G124" s="31"/>
      <c r="H124" s="31"/>
      <c r="I124" s="35"/>
      <c r="J124" s="148">
        <f t="shared" si="11"/>
        <v>0</v>
      </c>
      <c r="K124" s="148">
        <f t="shared" si="11"/>
        <v>0</v>
      </c>
    </row>
    <row r="125" spans="1:19" ht="51" customHeight="1" thickBot="1" x14ac:dyDescent="0.3">
      <c r="A125" s="647"/>
      <c r="B125" s="648"/>
      <c r="C125" s="41" t="s">
        <v>13</v>
      </c>
      <c r="D125" s="43">
        <f t="shared" ref="D125" si="12">SUM(D118:D124)</f>
        <v>0</v>
      </c>
      <c r="E125" s="43">
        <f>SUM(E118:E124)</f>
        <v>0</v>
      </c>
      <c r="F125" s="43">
        <f t="shared" ref="F125:I125" si="13">SUM(F118:F124)</f>
        <v>0</v>
      </c>
      <c r="G125" s="43">
        <f t="shared" si="13"/>
        <v>0</v>
      </c>
      <c r="H125" s="43">
        <f t="shared" si="13"/>
        <v>0</v>
      </c>
      <c r="I125" s="43">
        <f t="shared" si="13"/>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701" t="s">
        <v>115</v>
      </c>
      <c r="B131" s="702"/>
      <c r="C131" s="29">
        <v>2014</v>
      </c>
      <c r="D131" s="30"/>
      <c r="E131" s="31"/>
      <c r="F131" s="31"/>
      <c r="G131" s="129">
        <f>SUM(D131:F131)</f>
        <v>0</v>
      </c>
      <c r="H131" s="85"/>
      <c r="I131" s="34"/>
      <c r="J131" s="31"/>
      <c r="K131" s="31"/>
      <c r="L131" s="31"/>
      <c r="M131" s="31"/>
      <c r="N131" s="31"/>
      <c r="O131" s="35"/>
    </row>
    <row r="132" spans="1:15" x14ac:dyDescent="0.25">
      <c r="A132" s="701"/>
      <c r="B132" s="702"/>
      <c r="C132" s="29">
        <v>2015</v>
      </c>
      <c r="D132" s="30"/>
      <c r="E132" s="31"/>
      <c r="F132" s="31"/>
      <c r="G132" s="129">
        <f t="shared" ref="G132:G137" si="14">SUM(D132:F132)</f>
        <v>0</v>
      </c>
      <c r="H132" s="85"/>
      <c r="I132" s="34"/>
      <c r="J132" s="31"/>
      <c r="K132" s="31"/>
      <c r="L132" s="31"/>
      <c r="M132" s="31"/>
      <c r="N132" s="31"/>
      <c r="O132" s="35"/>
    </row>
    <row r="133" spans="1:15" x14ac:dyDescent="0.25">
      <c r="A133" s="701"/>
      <c r="B133" s="702"/>
      <c r="C133" s="29">
        <v>2016</v>
      </c>
      <c r="D133" s="30"/>
      <c r="E133" s="31"/>
      <c r="F133" s="31"/>
      <c r="G133" s="129">
        <f t="shared" si="14"/>
        <v>0</v>
      </c>
      <c r="H133" s="85"/>
      <c r="I133" s="34"/>
      <c r="J133" s="31"/>
      <c r="K133" s="31"/>
      <c r="L133" s="31"/>
      <c r="M133" s="31"/>
      <c r="N133" s="31"/>
      <c r="O133" s="35"/>
    </row>
    <row r="134" spans="1:15" x14ac:dyDescent="0.25">
      <c r="A134" s="701"/>
      <c r="B134" s="702"/>
      <c r="C134" s="29">
        <v>2017</v>
      </c>
      <c r="D134" s="36"/>
      <c r="E134" s="37"/>
      <c r="F134" s="37"/>
      <c r="G134" s="129">
        <f t="shared" si="14"/>
        <v>0</v>
      </c>
      <c r="H134" s="85"/>
      <c r="I134" s="39"/>
      <c r="J134" s="37"/>
      <c r="K134" s="37"/>
      <c r="L134" s="37"/>
      <c r="M134" s="37"/>
      <c r="N134" s="37"/>
      <c r="O134" s="40"/>
    </row>
    <row r="135" spans="1:15" x14ac:dyDescent="0.25">
      <c r="A135" s="701"/>
      <c r="B135" s="702"/>
      <c r="C135" s="29">
        <v>2018</v>
      </c>
      <c r="D135" s="30"/>
      <c r="E135" s="31"/>
      <c r="F135" s="31"/>
      <c r="G135" s="129">
        <f t="shared" si="14"/>
        <v>0</v>
      </c>
      <c r="H135" s="85"/>
      <c r="I135" s="34"/>
      <c r="J135" s="31"/>
      <c r="K135" s="31"/>
      <c r="L135" s="31"/>
      <c r="M135" s="31"/>
      <c r="N135" s="31"/>
      <c r="O135" s="35"/>
    </row>
    <row r="136" spans="1:15" x14ac:dyDescent="0.25">
      <c r="A136" s="701"/>
      <c r="B136" s="702"/>
      <c r="C136" s="29">
        <v>2019</v>
      </c>
      <c r="D136" s="30"/>
      <c r="E136" s="31"/>
      <c r="F136" s="31"/>
      <c r="G136" s="129">
        <f t="shared" si="14"/>
        <v>0</v>
      </c>
      <c r="H136" s="85"/>
      <c r="I136" s="34"/>
      <c r="J136" s="31"/>
      <c r="K136" s="31"/>
      <c r="L136" s="31"/>
      <c r="M136" s="31"/>
      <c r="N136" s="31"/>
      <c r="O136" s="35"/>
    </row>
    <row r="137" spans="1:15" x14ac:dyDescent="0.25">
      <c r="A137" s="701"/>
      <c r="B137" s="702"/>
      <c r="C137" s="29">
        <v>2020</v>
      </c>
      <c r="D137" s="30">
        <f>1</f>
        <v>1</v>
      </c>
      <c r="E137" s="31">
        <f>1+2</f>
        <v>3</v>
      </c>
      <c r="F137" s="31">
        <f>2</f>
        <v>2</v>
      </c>
      <c r="G137" s="129">
        <f t="shared" si="14"/>
        <v>6</v>
      </c>
      <c r="H137" s="85">
        <f>3+2+1+5</f>
        <v>11</v>
      </c>
      <c r="I137" s="34">
        <f>1+1</f>
        <v>2</v>
      </c>
      <c r="J137" s="31">
        <v>1</v>
      </c>
      <c r="K137" s="31"/>
      <c r="L137" s="31"/>
      <c r="M137" s="31"/>
      <c r="N137" s="31">
        <v>3</v>
      </c>
      <c r="O137" s="35"/>
    </row>
    <row r="138" spans="1:15" ht="15.95" customHeight="1" thickBot="1" x14ac:dyDescent="0.3">
      <c r="A138" s="703"/>
      <c r="B138" s="704"/>
      <c r="C138" s="41" t="s">
        <v>13</v>
      </c>
      <c r="D138" s="42">
        <f>SUM(D131:D137)</f>
        <v>1</v>
      </c>
      <c r="E138" s="228">
        <f>SUM(E131:E137)</f>
        <v>3</v>
      </c>
      <c r="F138" s="43">
        <f>SUM(F131:F137)</f>
        <v>2</v>
      </c>
      <c r="G138" s="135">
        <f t="shared" ref="G138:O138" si="15">SUM(G131:G137)</f>
        <v>6</v>
      </c>
      <c r="H138" s="163">
        <f t="shared" si="15"/>
        <v>11</v>
      </c>
      <c r="I138" s="46">
        <f t="shared" si="15"/>
        <v>2</v>
      </c>
      <c r="J138" s="43">
        <f t="shared" si="15"/>
        <v>1</v>
      </c>
      <c r="K138" s="43">
        <f t="shared" si="15"/>
        <v>0</v>
      </c>
      <c r="L138" s="43">
        <f t="shared" si="15"/>
        <v>0</v>
      </c>
      <c r="M138" s="43">
        <f t="shared" si="15"/>
        <v>0</v>
      </c>
      <c r="N138" s="43">
        <f t="shared" si="15"/>
        <v>3</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694" t="s">
        <v>120</v>
      </c>
      <c r="B142" s="695"/>
      <c r="C142" s="169">
        <v>2014</v>
      </c>
      <c r="D142" s="170"/>
      <c r="E142" s="67"/>
      <c r="F142" s="67"/>
      <c r="G142" s="171">
        <f>SUM(D142:F142)</f>
        <v>0</v>
      </c>
      <c r="H142" s="66"/>
      <c r="I142" s="67"/>
      <c r="J142" s="67"/>
      <c r="K142" s="67"/>
      <c r="L142" s="68"/>
    </row>
    <row r="143" spans="1:15" x14ac:dyDescent="0.25">
      <c r="A143" s="696"/>
      <c r="B143" s="697"/>
      <c r="C143" s="29">
        <v>2015</v>
      </c>
      <c r="D143" s="30"/>
      <c r="E143" s="31"/>
      <c r="F143" s="31"/>
      <c r="G143" s="171">
        <f t="shared" ref="G143:G148" si="16">SUM(D143:F143)</f>
        <v>0</v>
      </c>
      <c r="H143" s="34"/>
      <c r="I143" s="31"/>
      <c r="J143" s="31"/>
      <c r="K143" s="31"/>
      <c r="L143" s="35"/>
    </row>
    <row r="144" spans="1:15" x14ac:dyDescent="0.25">
      <c r="A144" s="696"/>
      <c r="B144" s="697"/>
      <c r="C144" s="29">
        <v>2016</v>
      </c>
      <c r="D144" s="30"/>
      <c r="E144" s="31"/>
      <c r="F144" s="31"/>
      <c r="G144" s="171">
        <f t="shared" si="16"/>
        <v>0</v>
      </c>
      <c r="H144" s="34"/>
      <c r="I144" s="31"/>
      <c r="J144" s="31"/>
      <c r="K144" s="31"/>
      <c r="L144" s="35"/>
    </row>
    <row r="145" spans="1:12" x14ac:dyDescent="0.25">
      <c r="A145" s="696"/>
      <c r="B145" s="697"/>
      <c r="C145" s="29">
        <v>2017</v>
      </c>
      <c r="D145" s="36"/>
      <c r="E145" s="37"/>
      <c r="F145" s="37"/>
      <c r="G145" s="171">
        <f t="shared" si="16"/>
        <v>0</v>
      </c>
      <c r="H145" s="39"/>
      <c r="I145" s="37"/>
      <c r="J145" s="37"/>
      <c r="K145" s="37"/>
      <c r="L145" s="40"/>
    </row>
    <row r="146" spans="1:12" x14ac:dyDescent="0.25">
      <c r="A146" s="696"/>
      <c r="B146" s="697"/>
      <c r="C146" s="29">
        <v>2018</v>
      </c>
      <c r="D146" s="30"/>
      <c r="E146" s="31"/>
      <c r="F146" s="31"/>
      <c r="G146" s="171">
        <f t="shared" si="16"/>
        <v>0</v>
      </c>
      <c r="H146" s="34"/>
      <c r="I146" s="31"/>
      <c r="J146" s="31"/>
      <c r="K146" s="31"/>
      <c r="L146" s="35"/>
    </row>
    <row r="147" spans="1:12" x14ac:dyDescent="0.25">
      <c r="A147" s="696"/>
      <c r="B147" s="697"/>
      <c r="C147" s="29">
        <v>2019</v>
      </c>
      <c r="D147" s="30"/>
      <c r="E147" s="31"/>
      <c r="F147" s="31"/>
      <c r="G147" s="171">
        <f t="shared" si="16"/>
        <v>0</v>
      </c>
      <c r="H147" s="34"/>
      <c r="I147" s="31"/>
      <c r="J147" s="31"/>
      <c r="K147" s="31"/>
      <c r="L147" s="35"/>
    </row>
    <row r="148" spans="1:12" x14ac:dyDescent="0.25">
      <c r="A148" s="696"/>
      <c r="B148" s="697"/>
      <c r="C148" s="29">
        <v>2020</v>
      </c>
      <c r="D148" s="223">
        <f>19</f>
        <v>19</v>
      </c>
      <c r="E148" s="224">
        <f>27+70+40</f>
        <v>137</v>
      </c>
      <c r="F148" s="224">
        <f>20+20</f>
        <v>40</v>
      </c>
      <c r="G148" s="171">
        <f t="shared" si="16"/>
        <v>196</v>
      </c>
      <c r="H148" s="229"/>
      <c r="I148" s="31">
        <f>40+40</f>
        <v>80</v>
      </c>
      <c r="J148" s="31">
        <f>2+1</f>
        <v>3</v>
      </c>
      <c r="K148" s="31"/>
      <c r="L148" s="35">
        <f>70+26+17</f>
        <v>113</v>
      </c>
    </row>
    <row r="149" spans="1:12" ht="276.75" customHeight="1" thickBot="1" x14ac:dyDescent="0.3">
      <c r="A149" s="698"/>
      <c r="B149" s="699"/>
      <c r="C149" s="41" t="s">
        <v>13</v>
      </c>
      <c r="D149" s="42">
        <f t="shared" ref="D149:L149" si="17">SUM(D142:D148)</f>
        <v>19</v>
      </c>
      <c r="E149" s="43">
        <f t="shared" si="17"/>
        <v>137</v>
      </c>
      <c r="F149" s="43">
        <f t="shared" si="17"/>
        <v>40</v>
      </c>
      <c r="G149" s="45">
        <f t="shared" si="17"/>
        <v>196</v>
      </c>
      <c r="H149" s="46">
        <f t="shared" si="17"/>
        <v>0</v>
      </c>
      <c r="I149" s="43">
        <f t="shared" si="17"/>
        <v>80</v>
      </c>
      <c r="J149" s="43">
        <f t="shared" si="17"/>
        <v>3</v>
      </c>
      <c r="K149" s="43">
        <f t="shared" si="17"/>
        <v>0</v>
      </c>
      <c r="L149" s="47">
        <f t="shared" si="17"/>
        <v>113</v>
      </c>
    </row>
    <row r="150" spans="1:12" ht="19.5" customHeight="1" x14ac:dyDescent="0.25">
      <c r="B150" s="9"/>
    </row>
    <row r="151" spans="1:12" ht="20.25" customHeight="1" x14ac:dyDescent="0.25">
      <c r="B151" s="9"/>
    </row>
    <row r="152" spans="1:12" ht="23.25" customHeight="1" x14ac:dyDescent="0.35">
      <c r="A152" s="172" t="s">
        <v>95</v>
      </c>
      <c r="B152" s="55"/>
      <c r="C152" s="54"/>
      <c r="D152" s="56"/>
      <c r="E152" s="56"/>
      <c r="F152" s="56"/>
      <c r="G152" s="56"/>
      <c r="H152" s="56"/>
      <c r="I152" s="56"/>
      <c r="J152" s="56"/>
      <c r="K152" s="56"/>
      <c r="L152" s="56"/>
    </row>
    <row r="153" spans="1:12" ht="21" customHeight="1" thickBot="1" x14ac:dyDescent="0.3">
      <c r="A153" s="75"/>
      <c r="B153" s="76"/>
    </row>
    <row r="154" spans="1:12" s="10" customFormat="1" ht="27" customHeight="1" x14ac:dyDescent="0.3">
      <c r="A154" s="173" t="s">
        <v>96</v>
      </c>
      <c r="B154" s="174" t="s">
        <v>97</v>
      </c>
      <c r="C154" s="175" t="s">
        <v>98</v>
      </c>
      <c r="D154" s="176" t="s">
        <v>99</v>
      </c>
      <c r="E154" s="177" t="s">
        <v>100</v>
      </c>
      <c r="F154" s="177" t="s">
        <v>101</v>
      </c>
      <c r="G154" s="178" t="s">
        <v>102</v>
      </c>
    </row>
    <row r="155" spans="1:12" ht="14.1" customHeight="1" x14ac:dyDescent="0.25">
      <c r="A155" s="623" t="s">
        <v>21</v>
      </c>
      <c r="B155" s="624"/>
      <c r="C155" s="29">
        <v>2014</v>
      </c>
      <c r="D155" s="30"/>
      <c r="E155" s="31"/>
      <c r="F155" s="31"/>
      <c r="G155" s="35"/>
    </row>
    <row r="156" spans="1:12" ht="14.1" customHeight="1" x14ac:dyDescent="0.25">
      <c r="A156" s="623"/>
      <c r="B156" s="624"/>
      <c r="C156" s="29">
        <v>2015</v>
      </c>
      <c r="D156" s="30"/>
      <c r="E156" s="31"/>
      <c r="F156" s="31"/>
      <c r="G156" s="35"/>
    </row>
    <row r="157" spans="1:12" ht="14.1" customHeight="1" x14ac:dyDescent="0.25">
      <c r="A157" s="623"/>
      <c r="B157" s="624"/>
      <c r="C157" s="29">
        <v>2016</v>
      </c>
      <c r="D157" s="30"/>
      <c r="E157" s="31"/>
      <c r="F157" s="31"/>
      <c r="G157" s="35"/>
    </row>
    <row r="158" spans="1:12" ht="14.1" customHeight="1" x14ac:dyDescent="0.25">
      <c r="A158" s="623"/>
      <c r="B158" s="624"/>
      <c r="C158" s="29">
        <v>2017</v>
      </c>
      <c r="D158" s="36"/>
      <c r="E158" s="37"/>
      <c r="F158" s="37"/>
      <c r="G158" s="40"/>
    </row>
    <row r="159" spans="1:12" ht="14.1" customHeight="1" x14ac:dyDescent="0.25">
      <c r="A159" s="623"/>
      <c r="B159" s="624"/>
      <c r="C159" s="29">
        <v>2018</v>
      </c>
      <c r="D159" s="30"/>
      <c r="E159" s="31"/>
      <c r="F159" s="31"/>
      <c r="G159" s="35"/>
    </row>
    <row r="160" spans="1:12" ht="14.1" customHeight="1" x14ac:dyDescent="0.25">
      <c r="A160" s="623"/>
      <c r="B160" s="624"/>
      <c r="C160" s="29">
        <v>2019</v>
      </c>
      <c r="D160" s="30"/>
      <c r="E160" s="31"/>
      <c r="F160" s="31"/>
      <c r="G160" s="35"/>
    </row>
    <row r="161" spans="1:9" ht="14.1" customHeight="1" x14ac:dyDescent="0.25">
      <c r="A161" s="623"/>
      <c r="B161" s="624"/>
      <c r="C161" s="29">
        <v>2020</v>
      </c>
      <c r="D161" s="179"/>
      <c r="E161" s="180"/>
      <c r="F161" s="180"/>
      <c r="G161" s="181"/>
    </row>
    <row r="162" spans="1:9" ht="14.1" customHeight="1" thickBot="1" x14ac:dyDescent="0.3">
      <c r="A162" s="625"/>
      <c r="B162" s="626"/>
      <c r="C162" s="41" t="s">
        <v>13</v>
      </c>
      <c r="D162" s="42">
        <f>SUM(D155:D161)</f>
        <v>0</v>
      </c>
      <c r="E162" s="42">
        <f t="shared" ref="E162:G162" si="18">SUM(E155:E161)</f>
        <v>0</v>
      </c>
      <c r="F162" s="42">
        <f t="shared" si="18"/>
        <v>0</v>
      </c>
      <c r="G162" s="47">
        <f t="shared" si="18"/>
        <v>0</v>
      </c>
    </row>
    <row r="163" spans="1:9" ht="14.1" customHeight="1" x14ac:dyDescent="0.25">
      <c r="B163" s="9"/>
    </row>
    <row r="164" spans="1:9" ht="14.1" customHeight="1" thickBot="1" x14ac:dyDescent="0.3">
      <c r="B164" s="9"/>
    </row>
    <row r="165" spans="1:9" ht="18.75" x14ac:dyDescent="0.3">
      <c r="A165" s="182" t="s">
        <v>103</v>
      </c>
      <c r="B165" s="230" t="s">
        <v>104</v>
      </c>
      <c r="C165" s="184">
        <v>2014</v>
      </c>
      <c r="D165" s="184">
        <v>2015</v>
      </c>
      <c r="E165" s="184">
        <v>2016</v>
      </c>
      <c r="F165" s="184">
        <v>2017</v>
      </c>
      <c r="G165" s="184">
        <v>2018</v>
      </c>
      <c r="H165" s="184">
        <v>2019</v>
      </c>
      <c r="I165" s="185">
        <v>2020</v>
      </c>
    </row>
    <row r="166" spans="1:9" ht="14.1" customHeight="1" x14ac:dyDescent="0.25">
      <c r="A166" s="231" t="s">
        <v>105</v>
      </c>
      <c r="B166" s="700" t="s">
        <v>116</v>
      </c>
      <c r="C166" s="232">
        <f>SUM(C167:C169)</f>
        <v>0</v>
      </c>
      <c r="D166" s="188">
        <f t="shared" ref="D166:I166" si="19">SUM(D167:D169)</f>
        <v>0</v>
      </c>
      <c r="E166" s="188">
        <f t="shared" si="19"/>
        <v>0</v>
      </c>
      <c r="F166" s="188">
        <f t="shared" si="19"/>
        <v>0</v>
      </c>
      <c r="G166" s="188">
        <f t="shared" si="19"/>
        <v>0</v>
      </c>
      <c r="H166" s="188">
        <f t="shared" si="19"/>
        <v>0</v>
      </c>
      <c r="I166" s="189">
        <f t="shared" si="19"/>
        <v>451919.54</v>
      </c>
    </row>
    <row r="167" spans="1:9" ht="15.75" x14ac:dyDescent="0.25">
      <c r="A167" s="233" t="s">
        <v>106</v>
      </c>
      <c r="B167" s="700"/>
      <c r="C167" s="234"/>
      <c r="D167" s="65"/>
      <c r="E167" s="65"/>
      <c r="F167" s="69"/>
      <c r="G167" s="65"/>
      <c r="H167" s="65"/>
      <c r="I167" s="193">
        <f>451919.54-34461.25</f>
        <v>417458.29</v>
      </c>
    </row>
    <row r="168" spans="1:9" ht="15.75" x14ac:dyDescent="0.25">
      <c r="A168" s="233" t="s">
        <v>107</v>
      </c>
      <c r="B168" s="700"/>
      <c r="C168" s="234"/>
      <c r="D168" s="65"/>
      <c r="E168" s="65"/>
      <c r="F168" s="69"/>
      <c r="G168" s="65"/>
      <c r="H168" s="65"/>
      <c r="I168" s="193">
        <v>34461.25</v>
      </c>
    </row>
    <row r="169" spans="1:9" ht="179.25" customHeight="1" x14ac:dyDescent="0.25">
      <c r="A169" s="233" t="s">
        <v>108</v>
      </c>
      <c r="B169" s="700"/>
      <c r="C169" s="234"/>
      <c r="D169" s="65"/>
      <c r="E169" s="65"/>
      <c r="F169" s="69"/>
      <c r="G169" s="65"/>
      <c r="H169" s="65"/>
      <c r="I169" s="193"/>
    </row>
    <row r="170" spans="1:9" ht="60" x14ac:dyDescent="0.25">
      <c r="A170" s="231" t="s">
        <v>109</v>
      </c>
      <c r="B170" s="235" t="s">
        <v>117</v>
      </c>
      <c r="C170" s="234"/>
      <c r="D170" s="65"/>
      <c r="E170" s="65"/>
      <c r="F170" s="69"/>
      <c r="G170" s="65"/>
      <c r="H170" s="65"/>
      <c r="I170" s="193">
        <f>258902.57+10067.86+117</f>
        <v>269087.43</v>
      </c>
    </row>
    <row r="171" spans="1:9" ht="16.5" thickBot="1" x14ac:dyDescent="0.3">
      <c r="A171" s="195" t="s">
        <v>110</v>
      </c>
      <c r="B171" s="196"/>
      <c r="C171" s="197">
        <f t="shared" ref="C171:H171" si="20">C166+C170</f>
        <v>0</v>
      </c>
      <c r="D171" s="197">
        <f t="shared" si="20"/>
        <v>0</v>
      </c>
      <c r="E171" s="197">
        <f t="shared" si="20"/>
        <v>0</v>
      </c>
      <c r="F171" s="197">
        <f t="shared" si="20"/>
        <v>0</v>
      </c>
      <c r="G171" s="197">
        <f t="shared" si="20"/>
        <v>0</v>
      </c>
      <c r="H171" s="197">
        <f t="shared" si="20"/>
        <v>0</v>
      </c>
      <c r="I171" s="47">
        <f>I166+I170</f>
        <v>721006.97</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69"/>
    <mergeCell ref="I129:O129"/>
    <mergeCell ref="A131:B138"/>
    <mergeCell ref="A140:A141"/>
    <mergeCell ref="B140:B141"/>
    <mergeCell ref="C140:C141"/>
    <mergeCell ref="D140:G140"/>
    <mergeCell ref="H140:L14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75"/>
  <sheetViews>
    <sheetView topLeftCell="A157"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424</v>
      </c>
    </row>
    <row r="5" spans="1:17" s="2" customFormat="1" ht="15.75" x14ac:dyDescent="0.25">
      <c r="A5" s="5" t="s">
        <v>425</v>
      </c>
    </row>
    <row r="6" spans="1:17" s="2" customFormat="1" ht="15.75" x14ac:dyDescent="0.25"/>
    <row r="8" spans="1:17" ht="21" x14ac:dyDescent="0.35">
      <c r="A8" s="6" t="s">
        <v>3</v>
      </c>
      <c r="B8" s="7"/>
      <c r="C8" s="8"/>
      <c r="D8" s="8"/>
      <c r="E8" s="8"/>
      <c r="F8" s="8"/>
      <c r="G8" s="8"/>
      <c r="H8" s="8"/>
      <c r="I8" s="8"/>
      <c r="J8" s="8"/>
      <c r="K8" s="8"/>
      <c r="L8" s="8"/>
      <c r="M8" s="8"/>
      <c r="N8" s="8"/>
      <c r="O8" s="8"/>
    </row>
    <row r="9" spans="1:17" ht="15.75" thickBot="1" x14ac:dyDescent="0.3">
      <c r="B9" s="9"/>
      <c r="O9" s="10"/>
      <c r="P9" s="10"/>
    </row>
    <row r="10" spans="1:17" s="566" customFormat="1" ht="18.75" x14ac:dyDescent="0.3">
      <c r="A10" s="11"/>
      <c r="B10" s="690" t="s">
        <v>4</v>
      </c>
      <c r="C10" s="692" t="s">
        <v>5</v>
      </c>
      <c r="D10" s="12"/>
      <c r="E10" s="13"/>
      <c r="F10" s="14" t="s">
        <v>6</v>
      </c>
      <c r="G10" s="15"/>
      <c r="H10" s="16"/>
      <c r="I10" s="17" t="s">
        <v>7</v>
      </c>
      <c r="J10" s="13"/>
      <c r="K10" s="13"/>
      <c r="L10" s="13"/>
      <c r="M10" s="13"/>
      <c r="N10" s="13"/>
      <c r="O10" s="18"/>
      <c r="P10" s="10"/>
      <c r="Q10" s="10"/>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24" customHeight="1" x14ac:dyDescent="0.25">
      <c r="A12" s="630" t="s">
        <v>426</v>
      </c>
      <c r="B12" s="646"/>
      <c r="C12" s="29">
        <v>2014</v>
      </c>
      <c r="D12" s="30"/>
      <c r="E12" s="31"/>
      <c r="F12" s="31"/>
      <c r="G12" s="32"/>
      <c r="H12" s="33">
        <f>SUM(D12:G12)</f>
        <v>0</v>
      </c>
      <c r="I12" s="34"/>
      <c r="J12" s="31"/>
      <c r="K12" s="31"/>
      <c r="L12" s="31"/>
      <c r="M12" s="31"/>
      <c r="N12" s="31"/>
      <c r="O12" s="35"/>
      <c r="P12" s="10"/>
      <c r="Q12" s="10"/>
    </row>
    <row r="13" spans="1:17" ht="24" customHeight="1" x14ac:dyDescent="0.25">
      <c r="A13" s="630"/>
      <c r="B13" s="646"/>
      <c r="C13" s="29">
        <v>2015</v>
      </c>
      <c r="D13" s="30"/>
      <c r="E13" s="31"/>
      <c r="F13" s="31"/>
      <c r="G13" s="32"/>
      <c r="H13" s="33">
        <f t="shared" ref="H13:H18" si="0">SUM(D13:G13)</f>
        <v>0</v>
      </c>
      <c r="I13" s="34"/>
      <c r="J13" s="31"/>
      <c r="K13" s="31"/>
      <c r="L13" s="31"/>
      <c r="M13" s="31"/>
      <c r="N13" s="31"/>
      <c r="O13" s="35"/>
      <c r="P13" s="10"/>
      <c r="Q13" s="10"/>
    </row>
    <row r="14" spans="1:17" ht="24" customHeight="1" x14ac:dyDescent="0.25">
      <c r="A14" s="630"/>
      <c r="B14" s="646"/>
      <c r="C14" s="29">
        <v>2016</v>
      </c>
      <c r="D14" s="30"/>
      <c r="E14" s="31"/>
      <c r="F14" s="31"/>
      <c r="G14" s="32"/>
      <c r="H14" s="33">
        <f t="shared" si="0"/>
        <v>0</v>
      </c>
      <c r="I14" s="34"/>
      <c r="J14" s="31"/>
      <c r="K14" s="31"/>
      <c r="L14" s="31"/>
      <c r="M14" s="31"/>
      <c r="N14" s="31"/>
      <c r="O14" s="35"/>
      <c r="P14" s="10"/>
      <c r="Q14" s="10"/>
    </row>
    <row r="15" spans="1:17" ht="24" customHeight="1" x14ac:dyDescent="0.25">
      <c r="A15" s="630"/>
      <c r="B15" s="646"/>
      <c r="C15" s="29">
        <v>2017</v>
      </c>
      <c r="D15" s="567"/>
      <c r="E15" s="568"/>
      <c r="F15" s="568"/>
      <c r="G15" s="569"/>
      <c r="H15" s="33">
        <f t="shared" si="0"/>
        <v>0</v>
      </c>
      <c r="I15" s="570"/>
      <c r="J15" s="568"/>
      <c r="K15" s="568"/>
      <c r="L15" s="568"/>
      <c r="M15" s="568"/>
      <c r="N15" s="568"/>
      <c r="O15" s="571"/>
      <c r="P15" s="10"/>
      <c r="Q15" s="10"/>
    </row>
    <row r="16" spans="1:17" ht="24" customHeight="1" x14ac:dyDescent="0.25">
      <c r="A16" s="630"/>
      <c r="B16" s="646"/>
      <c r="C16" s="29">
        <v>2018</v>
      </c>
      <c r="D16" s="30"/>
      <c r="E16" s="31"/>
      <c r="F16" s="31"/>
      <c r="G16" s="32"/>
      <c r="H16" s="33">
        <f t="shared" si="0"/>
        <v>0</v>
      </c>
      <c r="I16" s="34"/>
      <c r="J16" s="31"/>
      <c r="K16" s="31"/>
      <c r="L16" s="31"/>
      <c r="M16" s="31"/>
      <c r="N16" s="31"/>
      <c r="O16" s="35"/>
      <c r="P16" s="10"/>
      <c r="Q16" s="10"/>
    </row>
    <row r="17" spans="1:17" ht="24" customHeight="1" x14ac:dyDescent="0.25">
      <c r="A17" s="630"/>
      <c r="B17" s="646"/>
      <c r="C17" s="29">
        <v>2019</v>
      </c>
      <c r="D17" s="30"/>
      <c r="E17" s="31"/>
      <c r="F17" s="31"/>
      <c r="G17" s="32"/>
      <c r="H17" s="33">
        <f t="shared" si="0"/>
        <v>0</v>
      </c>
      <c r="I17" s="34"/>
      <c r="J17" s="31"/>
      <c r="K17" s="31"/>
      <c r="L17" s="31"/>
      <c r="M17" s="31"/>
      <c r="N17" s="31"/>
      <c r="O17" s="35"/>
      <c r="P17" s="10"/>
      <c r="Q17" s="10"/>
    </row>
    <row r="18" spans="1:17" ht="24" customHeight="1" x14ac:dyDescent="0.25">
      <c r="A18" s="630"/>
      <c r="B18" s="646"/>
      <c r="C18" s="29">
        <v>2020</v>
      </c>
      <c r="D18" s="30">
        <v>2</v>
      </c>
      <c r="E18" s="31">
        <f>2+1+7+1+1+2</f>
        <v>14</v>
      </c>
      <c r="F18" s="31"/>
      <c r="G18" s="32">
        <v>5</v>
      </c>
      <c r="H18" s="33">
        <f t="shared" si="0"/>
        <v>21</v>
      </c>
      <c r="I18" s="34">
        <f>1+3+1+1+3</f>
        <v>9</v>
      </c>
      <c r="J18" s="31">
        <v>1</v>
      </c>
      <c r="K18" s="31"/>
      <c r="L18" s="31"/>
      <c r="M18" s="31"/>
      <c r="N18" s="31">
        <v>9</v>
      </c>
      <c r="O18" s="35">
        <v>2</v>
      </c>
      <c r="P18" s="10"/>
      <c r="Q18" s="10"/>
    </row>
    <row r="19" spans="1:17" ht="24" customHeight="1" thickBot="1" x14ac:dyDescent="0.3">
      <c r="A19" s="647"/>
      <c r="B19" s="648"/>
      <c r="C19" s="41" t="s">
        <v>13</v>
      </c>
      <c r="D19" s="42">
        <f>SUM(D12:D18)</f>
        <v>2</v>
      </c>
      <c r="E19" s="43">
        <f>SUM(E12:E18)</f>
        <v>14</v>
      </c>
      <c r="F19" s="43">
        <f>SUM(F12:F18)</f>
        <v>0</v>
      </c>
      <c r="G19" s="43">
        <f>SUM(G12:G18)</f>
        <v>5</v>
      </c>
      <c r="H19" s="45">
        <f>SUM(D19:G19)</f>
        <v>21</v>
      </c>
      <c r="I19" s="43">
        <f t="shared" ref="I19:O19" si="1">SUM(I12:I18)</f>
        <v>9</v>
      </c>
      <c r="J19" s="46">
        <f t="shared" si="1"/>
        <v>1</v>
      </c>
      <c r="K19" s="43">
        <f t="shared" si="1"/>
        <v>0</v>
      </c>
      <c r="L19" s="43">
        <f t="shared" si="1"/>
        <v>0</v>
      </c>
      <c r="M19" s="43">
        <f t="shared" si="1"/>
        <v>0</v>
      </c>
      <c r="N19" s="43">
        <f t="shared" si="1"/>
        <v>9</v>
      </c>
      <c r="O19" s="47">
        <f t="shared" si="1"/>
        <v>2</v>
      </c>
      <c r="P19" s="10"/>
      <c r="Q19" s="10"/>
    </row>
    <row r="20" spans="1:17" ht="15.75" thickBot="1" x14ac:dyDescent="0.3">
      <c r="B20" s="9"/>
      <c r="D20" s="48"/>
      <c r="O20" s="10"/>
      <c r="P20" s="10"/>
    </row>
    <row r="21" spans="1:17" s="566" customFormat="1" ht="18.75" x14ac:dyDescent="0.3">
      <c r="A21" s="11"/>
      <c r="B21" s="49"/>
      <c r="C21" s="692" t="s">
        <v>5</v>
      </c>
      <c r="D21" s="12"/>
      <c r="E21" s="13"/>
      <c r="F21" s="14" t="s">
        <v>6</v>
      </c>
      <c r="G21" s="15"/>
      <c r="H21" s="16"/>
    </row>
    <row r="22" spans="1:17" s="10" customFormat="1" ht="44.25" customHeight="1" x14ac:dyDescent="0.3">
      <c r="A22" s="50" t="s">
        <v>22</v>
      </c>
      <c r="B22" s="564" t="s">
        <v>23</v>
      </c>
      <c r="C22" s="693"/>
      <c r="D22" s="20" t="s">
        <v>9</v>
      </c>
      <c r="E22" s="22" t="s">
        <v>10</v>
      </c>
      <c r="F22" s="22" t="s">
        <v>11</v>
      </c>
      <c r="G22" s="23" t="s">
        <v>12</v>
      </c>
      <c r="H22" s="24" t="s">
        <v>13</v>
      </c>
    </row>
    <row r="23" spans="1:17" x14ac:dyDescent="0.25">
      <c r="A23" s="630"/>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567"/>
      <c r="E26" s="568"/>
      <c r="F26" s="568"/>
      <c r="G26" s="569"/>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166</v>
      </c>
      <c r="E29" s="31">
        <f>200+600+100+41+61932</f>
        <v>62873</v>
      </c>
      <c r="F29" s="31"/>
      <c r="G29" s="32">
        <v>118600</v>
      </c>
      <c r="H29" s="33">
        <f t="shared" si="2"/>
        <v>181639</v>
      </c>
    </row>
    <row r="30" spans="1:17" ht="15.75" thickBot="1" x14ac:dyDescent="0.3">
      <c r="A30" s="647"/>
      <c r="B30" s="648"/>
      <c r="C30" s="41" t="s">
        <v>13</v>
      </c>
      <c r="D30" s="42">
        <f>SUM(D23:D29)</f>
        <v>166</v>
      </c>
      <c r="E30" s="43">
        <f>SUM(E23:E29)</f>
        <v>62873</v>
      </c>
      <c r="F30" s="43">
        <f>SUM(F23:F29)</f>
        <v>0</v>
      </c>
      <c r="G30" s="43">
        <f>SUM(G23:G29)</f>
        <v>118600</v>
      </c>
      <c r="H30" s="45">
        <f>SUM(D30:G30)</f>
        <v>181639</v>
      </c>
    </row>
    <row r="31" spans="1:17" x14ac:dyDescent="0.25">
      <c r="A31" s="52"/>
      <c r="B31" s="53"/>
      <c r="D31" s="48"/>
    </row>
    <row r="32" spans="1:17" ht="21" x14ac:dyDescent="0.35">
      <c r="A32" s="54" t="s">
        <v>24</v>
      </c>
      <c r="B32" s="55"/>
      <c r="C32" s="54"/>
      <c r="D32" s="56"/>
      <c r="E32" s="56"/>
      <c r="F32" s="56"/>
      <c r="G32" s="56"/>
      <c r="H32" s="56"/>
      <c r="I32" s="56"/>
      <c r="J32" s="56"/>
      <c r="K32" s="56"/>
      <c r="L32" s="572"/>
      <c r="M32" s="572"/>
      <c r="N32" s="572"/>
      <c r="O32" s="572"/>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24" customHeight="1" x14ac:dyDescent="0.25">
      <c r="A36" s="623" t="s">
        <v>427</v>
      </c>
      <c r="B36" s="624"/>
      <c r="C36" s="29">
        <v>2014</v>
      </c>
      <c r="D36" s="65"/>
      <c r="E36" s="66"/>
      <c r="F36" s="67"/>
      <c r="G36" s="67"/>
      <c r="H36" s="67"/>
      <c r="I36" s="67"/>
      <c r="J36" s="67"/>
      <c r="K36" s="68"/>
    </row>
    <row r="37" spans="1:13" ht="24" customHeight="1" x14ac:dyDescent="0.25">
      <c r="A37" s="623"/>
      <c r="B37" s="624"/>
      <c r="C37" s="29">
        <v>2015</v>
      </c>
      <c r="D37" s="65"/>
      <c r="E37" s="34"/>
      <c r="F37" s="31"/>
      <c r="G37" s="31"/>
      <c r="H37" s="31"/>
      <c r="I37" s="31"/>
      <c r="J37" s="31"/>
      <c r="K37" s="35"/>
    </row>
    <row r="38" spans="1:13" ht="24" customHeight="1" x14ac:dyDescent="0.25">
      <c r="A38" s="623"/>
      <c r="B38" s="624"/>
      <c r="C38" s="29">
        <v>2016</v>
      </c>
      <c r="D38" s="65"/>
      <c r="E38" s="34"/>
      <c r="F38" s="31"/>
      <c r="G38" s="31"/>
      <c r="H38" s="31"/>
      <c r="I38" s="31"/>
      <c r="J38" s="31"/>
      <c r="K38" s="35"/>
    </row>
    <row r="39" spans="1:13" ht="24" customHeight="1" x14ac:dyDescent="0.25">
      <c r="A39" s="623"/>
      <c r="B39" s="624"/>
      <c r="C39" s="29">
        <v>2017</v>
      </c>
      <c r="D39" s="573"/>
      <c r="E39" s="570"/>
      <c r="F39" s="568"/>
      <c r="G39" s="568"/>
      <c r="H39" s="568"/>
      <c r="I39" s="568"/>
      <c r="J39" s="568"/>
      <c r="K39" s="571"/>
    </row>
    <row r="40" spans="1:13" ht="24" customHeight="1" x14ac:dyDescent="0.25">
      <c r="A40" s="623"/>
      <c r="B40" s="624"/>
      <c r="C40" s="29">
        <v>2018</v>
      </c>
      <c r="D40" s="65"/>
      <c r="E40" s="34"/>
      <c r="F40" s="31"/>
      <c r="G40" s="31"/>
      <c r="H40" s="31"/>
      <c r="I40" s="31"/>
      <c r="J40" s="31"/>
      <c r="K40" s="35"/>
    </row>
    <row r="41" spans="1:13" ht="24" customHeight="1" x14ac:dyDescent="0.25">
      <c r="A41" s="623"/>
      <c r="B41" s="624"/>
      <c r="C41" s="29">
        <v>2019</v>
      </c>
      <c r="D41" s="65"/>
      <c r="E41" s="34"/>
      <c r="F41" s="31"/>
      <c r="G41" s="31"/>
      <c r="H41" s="31"/>
      <c r="I41" s="31"/>
      <c r="J41" s="31"/>
      <c r="K41" s="35"/>
    </row>
    <row r="42" spans="1:13" ht="24" customHeight="1" x14ac:dyDescent="0.25">
      <c r="A42" s="623"/>
      <c r="B42" s="624"/>
      <c r="C42" s="29">
        <v>2020</v>
      </c>
      <c r="D42" s="573">
        <f>3+4+4+1+1</f>
        <v>13</v>
      </c>
      <c r="E42" s="34">
        <f>1+4+3+1</f>
        <v>9</v>
      </c>
      <c r="F42" s="31">
        <v>1</v>
      </c>
      <c r="G42" s="31"/>
      <c r="H42" s="31"/>
      <c r="I42" s="31"/>
      <c r="J42" s="31">
        <v>3</v>
      </c>
      <c r="K42" s="35"/>
    </row>
    <row r="43" spans="1:13" ht="24" customHeight="1" thickBot="1" x14ac:dyDescent="0.3">
      <c r="A43" s="625"/>
      <c r="B43" s="626"/>
      <c r="C43" s="41" t="s">
        <v>13</v>
      </c>
      <c r="D43" s="574">
        <f>SUM(D36:D42)</f>
        <v>13</v>
      </c>
      <c r="E43" s="46">
        <f t="shared" ref="E43:J43" si="3">SUM(E36:E42)</f>
        <v>9</v>
      </c>
      <c r="F43" s="43">
        <f t="shared" si="3"/>
        <v>1</v>
      </c>
      <c r="G43" s="43">
        <f t="shared" si="3"/>
        <v>0</v>
      </c>
      <c r="H43" s="43">
        <f t="shared" si="3"/>
        <v>0</v>
      </c>
      <c r="I43" s="43">
        <f t="shared" si="3"/>
        <v>0</v>
      </c>
      <c r="J43" s="43">
        <f t="shared" si="3"/>
        <v>3</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575"/>
      <c r="M46" s="575"/>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6" s="10" customFormat="1" ht="117" customHeight="1" x14ac:dyDescent="0.25">
      <c r="A49" s="736"/>
      <c r="B49" s="679"/>
      <c r="C49" s="681"/>
      <c r="D49" s="683"/>
      <c r="E49" s="80" t="s">
        <v>14</v>
      </c>
      <c r="F49" s="81" t="s">
        <v>15</v>
      </c>
      <c r="G49" s="81" t="s">
        <v>16</v>
      </c>
      <c r="H49" s="82" t="s">
        <v>17</v>
      </c>
      <c r="I49" s="82" t="s">
        <v>28</v>
      </c>
      <c r="J49" s="83" t="s">
        <v>19</v>
      </c>
      <c r="K49" s="84" t="s">
        <v>20</v>
      </c>
    </row>
    <row r="50" spans="1:16" ht="15" customHeight="1" x14ac:dyDescent="0.25">
      <c r="A50" s="630" t="s">
        <v>21</v>
      </c>
      <c r="B50" s="646"/>
      <c r="C50" s="29">
        <v>2014</v>
      </c>
      <c r="D50" s="85"/>
      <c r="E50" s="34"/>
      <c r="F50" s="31"/>
      <c r="G50" s="31"/>
      <c r="H50" s="31"/>
      <c r="I50" s="31"/>
      <c r="J50" s="31"/>
      <c r="K50" s="35"/>
    </row>
    <row r="51" spans="1:16" x14ac:dyDescent="0.25">
      <c r="A51" s="630"/>
      <c r="B51" s="646"/>
      <c r="C51" s="29">
        <v>2015</v>
      </c>
      <c r="D51" s="85"/>
      <c r="E51" s="34"/>
      <c r="F51" s="31"/>
      <c r="G51" s="31"/>
      <c r="H51" s="31"/>
      <c r="I51" s="31"/>
      <c r="J51" s="31"/>
      <c r="K51" s="35"/>
    </row>
    <row r="52" spans="1:16" x14ac:dyDescent="0.25">
      <c r="A52" s="630"/>
      <c r="B52" s="646"/>
      <c r="C52" s="29">
        <v>2016</v>
      </c>
      <c r="D52" s="85"/>
      <c r="E52" s="34"/>
      <c r="F52" s="31"/>
      <c r="G52" s="31"/>
      <c r="H52" s="31"/>
      <c r="I52" s="31"/>
      <c r="J52" s="31"/>
      <c r="K52" s="35"/>
    </row>
    <row r="53" spans="1:16" x14ac:dyDescent="0.25">
      <c r="A53" s="630"/>
      <c r="B53" s="646"/>
      <c r="C53" s="29">
        <v>2017</v>
      </c>
      <c r="D53" s="576"/>
      <c r="E53" s="570"/>
      <c r="F53" s="568"/>
      <c r="G53" s="568"/>
      <c r="H53" s="568"/>
      <c r="I53" s="568"/>
      <c r="J53" s="568"/>
      <c r="K53" s="571"/>
    </row>
    <row r="54" spans="1:16" x14ac:dyDescent="0.25">
      <c r="A54" s="630"/>
      <c r="B54" s="646"/>
      <c r="C54" s="29">
        <v>2018</v>
      </c>
      <c r="D54" s="85"/>
      <c r="E54" s="34"/>
      <c r="F54" s="31"/>
      <c r="G54" s="31"/>
      <c r="H54" s="31"/>
      <c r="I54" s="31"/>
      <c r="J54" s="31"/>
      <c r="K54" s="35"/>
    </row>
    <row r="55" spans="1:16" x14ac:dyDescent="0.25">
      <c r="A55" s="630"/>
      <c r="B55" s="646"/>
      <c r="C55" s="29">
        <v>2019</v>
      </c>
      <c r="D55" s="85"/>
      <c r="E55" s="34"/>
      <c r="F55" s="31"/>
      <c r="G55" s="31"/>
      <c r="H55" s="31"/>
      <c r="I55" s="31"/>
      <c r="J55" s="31"/>
      <c r="K55" s="35"/>
    </row>
    <row r="56" spans="1:16" x14ac:dyDescent="0.25">
      <c r="A56" s="630"/>
      <c r="B56" s="646"/>
      <c r="C56" s="29">
        <v>2020</v>
      </c>
      <c r="D56" s="85"/>
      <c r="E56" s="34"/>
      <c r="F56" s="31"/>
      <c r="G56" s="31"/>
      <c r="H56" s="31"/>
      <c r="I56" s="31"/>
      <c r="J56" s="31"/>
      <c r="K56" s="35"/>
    </row>
    <row r="57" spans="1:16" ht="94.9" customHeight="1"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6" x14ac:dyDescent="0.25">
      <c r="B58" s="9"/>
    </row>
    <row r="59" spans="1:16" ht="21" x14ac:dyDescent="0.35">
      <c r="A59" s="88" t="s">
        <v>34</v>
      </c>
      <c r="B59" s="89"/>
      <c r="C59" s="88"/>
      <c r="D59" s="90"/>
      <c r="E59" s="90"/>
      <c r="F59" s="90"/>
      <c r="G59" s="90"/>
      <c r="H59" s="90"/>
      <c r="I59" s="90"/>
      <c r="J59" s="90"/>
      <c r="K59" s="90"/>
      <c r="L59" s="90"/>
      <c r="M59" s="10"/>
      <c r="N59" s="572"/>
      <c r="O59" s="572"/>
      <c r="P59" s="572"/>
    </row>
    <row r="60" spans="1:16" s="572" customFormat="1" ht="15" customHeight="1" thickBot="1" x14ac:dyDescent="0.4">
      <c r="A60" s="577"/>
      <c r="B60" s="578"/>
      <c r="M60" s="10"/>
    </row>
    <row r="61" spans="1:16" s="10" customFormat="1" x14ac:dyDescent="0.25">
      <c r="A61" s="665" t="s">
        <v>35</v>
      </c>
      <c r="B61" s="657" t="s">
        <v>36</v>
      </c>
      <c r="C61" s="666" t="s">
        <v>5</v>
      </c>
      <c r="D61" s="92"/>
      <c r="E61" s="93"/>
      <c r="F61" s="94" t="s">
        <v>37</v>
      </c>
      <c r="G61" s="95"/>
      <c r="H61" s="95"/>
      <c r="I61" s="95"/>
      <c r="J61" s="95"/>
      <c r="K61" s="95"/>
      <c r="L61" s="96"/>
      <c r="N61" s="579"/>
    </row>
    <row r="62" spans="1:16"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6" x14ac:dyDescent="0.25">
      <c r="A63" s="630" t="s">
        <v>21</v>
      </c>
      <c r="B63" s="646"/>
      <c r="C63" s="29">
        <v>2014</v>
      </c>
      <c r="D63" s="30"/>
      <c r="E63" s="31"/>
      <c r="F63" s="580"/>
      <c r="G63" s="581"/>
      <c r="H63" s="581"/>
      <c r="I63" s="581"/>
      <c r="J63" s="581"/>
      <c r="K63" s="581"/>
      <c r="L63" s="582"/>
      <c r="M63" s="10"/>
    </row>
    <row r="64" spans="1:16" x14ac:dyDescent="0.25">
      <c r="A64" s="630"/>
      <c r="B64" s="646"/>
      <c r="C64" s="29">
        <v>2015</v>
      </c>
      <c r="D64" s="30"/>
      <c r="E64" s="31"/>
      <c r="F64" s="580"/>
      <c r="G64" s="581"/>
      <c r="H64" s="581"/>
      <c r="I64" s="581"/>
      <c r="J64" s="581"/>
      <c r="K64" s="581"/>
      <c r="L64" s="582"/>
      <c r="M64" s="10"/>
    </row>
    <row r="65" spans="1:15" x14ac:dyDescent="0.25">
      <c r="A65" s="630"/>
      <c r="B65" s="646"/>
      <c r="C65" s="29">
        <v>2016</v>
      </c>
      <c r="D65" s="30"/>
      <c r="E65" s="31"/>
      <c r="F65" s="580"/>
      <c r="G65" s="581"/>
      <c r="H65" s="581"/>
      <c r="I65" s="581"/>
      <c r="J65" s="581"/>
      <c r="K65" s="581"/>
      <c r="L65" s="582"/>
      <c r="M65" s="10"/>
    </row>
    <row r="66" spans="1:15" x14ac:dyDescent="0.25">
      <c r="A66" s="630"/>
      <c r="B66" s="646"/>
      <c r="C66" s="29">
        <v>2017</v>
      </c>
      <c r="D66" s="567"/>
      <c r="E66" s="568"/>
      <c r="F66" s="583"/>
      <c r="G66" s="584"/>
      <c r="H66" s="584"/>
      <c r="I66" s="584"/>
      <c r="J66" s="584"/>
      <c r="K66" s="584"/>
      <c r="L66" s="585"/>
      <c r="M66" s="10"/>
    </row>
    <row r="67" spans="1:15" x14ac:dyDescent="0.25">
      <c r="A67" s="630"/>
      <c r="B67" s="646"/>
      <c r="C67" s="29">
        <v>2018</v>
      </c>
      <c r="D67" s="30"/>
      <c r="E67" s="31"/>
      <c r="F67" s="580"/>
      <c r="G67" s="581"/>
      <c r="H67" s="581"/>
      <c r="I67" s="581"/>
      <c r="J67" s="581"/>
      <c r="K67" s="581"/>
      <c r="L67" s="582"/>
      <c r="M67" s="10"/>
    </row>
    <row r="68" spans="1:15" x14ac:dyDescent="0.25">
      <c r="A68" s="630"/>
      <c r="B68" s="646"/>
      <c r="C68" s="29">
        <v>2019</v>
      </c>
      <c r="D68" s="30"/>
      <c r="E68" s="31"/>
      <c r="F68" s="580"/>
      <c r="G68" s="581"/>
      <c r="H68" s="581"/>
      <c r="I68" s="581"/>
      <c r="J68" s="581"/>
      <c r="K68" s="581"/>
      <c r="L68" s="582"/>
      <c r="M68" s="10"/>
    </row>
    <row r="69" spans="1:15" x14ac:dyDescent="0.25">
      <c r="A69" s="630"/>
      <c r="B69" s="646"/>
      <c r="C69" s="29">
        <v>2020</v>
      </c>
      <c r="D69" s="30"/>
      <c r="E69" s="31"/>
      <c r="F69" s="580"/>
      <c r="G69" s="581"/>
      <c r="H69" s="581"/>
      <c r="I69" s="581"/>
      <c r="J69" s="581"/>
      <c r="K69" s="581"/>
      <c r="L69" s="582"/>
      <c r="M69" s="10"/>
    </row>
    <row r="70" spans="1:15" ht="33" customHeight="1" thickBot="1" x14ac:dyDescent="0.3">
      <c r="A70" s="647"/>
      <c r="B70" s="648"/>
      <c r="C70" s="41" t="s">
        <v>13</v>
      </c>
      <c r="D70" s="42">
        <f t="shared" ref="D70:K70" si="5">SUM(D63:D69)</f>
        <v>0</v>
      </c>
      <c r="E70" s="43">
        <f t="shared" si="5"/>
        <v>0</v>
      </c>
      <c r="F70" s="586">
        <f t="shared" si="5"/>
        <v>0</v>
      </c>
      <c r="G70" s="587">
        <f t="shared" si="5"/>
        <v>0</v>
      </c>
      <c r="H70" s="587">
        <f t="shared" si="5"/>
        <v>0</v>
      </c>
      <c r="I70" s="587">
        <f t="shared" si="5"/>
        <v>0</v>
      </c>
      <c r="J70" s="587">
        <f t="shared" si="5"/>
        <v>0</v>
      </c>
      <c r="K70" s="587">
        <f t="shared" si="5"/>
        <v>0</v>
      </c>
      <c r="L70" s="588">
        <f>SUM(L63:L69)</f>
        <v>0</v>
      </c>
      <c r="M70" s="10"/>
    </row>
    <row r="71" spans="1:15" ht="15.75" thickBot="1" x14ac:dyDescent="0.3">
      <c r="A71" s="589"/>
      <c r="B71" s="590"/>
      <c r="D71" s="591"/>
      <c r="E71" s="592"/>
      <c r="F71" s="592"/>
      <c r="I71" s="593"/>
      <c r="J71" s="593"/>
      <c r="K71" s="593"/>
      <c r="L71" s="593"/>
      <c r="M71" s="593"/>
      <c r="N71" s="593"/>
      <c r="O71" s="593"/>
    </row>
    <row r="72" spans="1:15" s="10" customFormat="1" ht="18.95" customHeight="1" x14ac:dyDescent="0.25">
      <c r="A72" s="665" t="s">
        <v>40</v>
      </c>
      <c r="B72" s="657" t="s">
        <v>41</v>
      </c>
      <c r="C72" s="666" t="s">
        <v>5</v>
      </c>
      <c r="D72" s="663" t="s">
        <v>42</v>
      </c>
      <c r="E72" s="94" t="s">
        <v>43</v>
      </c>
      <c r="F72" s="95"/>
      <c r="G72" s="95"/>
      <c r="H72" s="95"/>
      <c r="I72" s="95"/>
      <c r="J72" s="95"/>
      <c r="K72" s="96"/>
      <c r="L72"/>
      <c r="M72" s="579"/>
    </row>
    <row r="73" spans="1:15"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5" ht="15" customHeight="1" x14ac:dyDescent="0.25">
      <c r="A74" s="630" t="s">
        <v>21</v>
      </c>
      <c r="B74" s="646"/>
      <c r="C74" s="29">
        <v>2014</v>
      </c>
      <c r="D74" s="31"/>
      <c r="E74" s="580"/>
      <c r="F74" s="581"/>
      <c r="G74" s="581"/>
      <c r="H74" s="581"/>
      <c r="I74" s="581"/>
      <c r="J74" s="581"/>
      <c r="K74" s="582"/>
    </row>
    <row r="75" spans="1:15" x14ac:dyDescent="0.25">
      <c r="A75" s="630"/>
      <c r="B75" s="646"/>
      <c r="C75" s="29">
        <v>2015</v>
      </c>
      <c r="D75" s="31"/>
      <c r="E75" s="580"/>
      <c r="F75" s="581"/>
      <c r="G75" s="581"/>
      <c r="H75" s="581"/>
      <c r="I75" s="581"/>
      <c r="J75" s="581"/>
      <c r="K75" s="582"/>
    </row>
    <row r="76" spans="1:15" x14ac:dyDescent="0.25">
      <c r="A76" s="630"/>
      <c r="B76" s="646"/>
      <c r="C76" s="29">
        <v>2016</v>
      </c>
      <c r="D76" s="31"/>
      <c r="E76" s="580"/>
      <c r="F76" s="581"/>
      <c r="G76" s="581"/>
      <c r="H76" s="581"/>
      <c r="I76" s="581"/>
      <c r="J76" s="581"/>
      <c r="K76" s="582"/>
    </row>
    <row r="77" spans="1:15" x14ac:dyDescent="0.25">
      <c r="A77" s="630"/>
      <c r="B77" s="646"/>
      <c r="C77" s="29">
        <v>2017</v>
      </c>
      <c r="D77" s="568"/>
      <c r="E77" s="583"/>
      <c r="F77" s="584"/>
      <c r="G77" s="584"/>
      <c r="H77" s="584"/>
      <c r="I77" s="584"/>
      <c r="J77" s="584"/>
      <c r="K77" s="585"/>
    </row>
    <row r="78" spans="1:15" x14ac:dyDescent="0.25">
      <c r="A78" s="630"/>
      <c r="B78" s="646"/>
      <c r="C78" s="29">
        <v>2018</v>
      </c>
      <c r="D78" s="31"/>
      <c r="E78" s="580"/>
      <c r="F78" s="581"/>
      <c r="G78" s="581"/>
      <c r="H78" s="581"/>
      <c r="I78" s="581"/>
      <c r="J78" s="581"/>
      <c r="K78" s="582"/>
    </row>
    <row r="79" spans="1:15" x14ac:dyDescent="0.25">
      <c r="A79" s="630"/>
      <c r="B79" s="646"/>
      <c r="C79" s="29">
        <v>2019</v>
      </c>
      <c r="D79" s="31"/>
      <c r="E79" s="580"/>
      <c r="F79" s="581"/>
      <c r="G79" s="581"/>
      <c r="H79" s="581"/>
      <c r="I79" s="581"/>
      <c r="J79" s="581"/>
      <c r="K79" s="582"/>
    </row>
    <row r="80" spans="1:15" x14ac:dyDescent="0.25">
      <c r="A80" s="630"/>
      <c r="B80" s="646"/>
      <c r="C80" s="29">
        <v>2020</v>
      </c>
      <c r="D80" s="31"/>
      <c r="E80" s="580"/>
      <c r="F80" s="581"/>
      <c r="G80" s="581"/>
      <c r="H80" s="581"/>
      <c r="I80" s="581"/>
      <c r="J80" s="581"/>
      <c r="K80" s="582"/>
    </row>
    <row r="81" spans="1:17" ht="42" customHeight="1" thickBot="1" x14ac:dyDescent="0.3">
      <c r="A81" s="647"/>
      <c r="B81" s="648"/>
      <c r="C81" s="41" t="s">
        <v>13</v>
      </c>
      <c r="D81" s="43">
        <f t="shared" ref="D81:J81" si="6">SUM(D74:D80)</f>
        <v>0</v>
      </c>
      <c r="E81" s="586">
        <f t="shared" si="6"/>
        <v>0</v>
      </c>
      <c r="F81" s="587">
        <f t="shared" si="6"/>
        <v>0</v>
      </c>
      <c r="G81" s="587">
        <f t="shared" si="6"/>
        <v>0</v>
      </c>
      <c r="H81" s="587">
        <f t="shared" si="6"/>
        <v>0</v>
      </c>
      <c r="I81" s="587">
        <f t="shared" si="6"/>
        <v>0</v>
      </c>
      <c r="J81" s="587">
        <f t="shared" si="6"/>
        <v>0</v>
      </c>
      <c r="K81" s="588">
        <f>SUM(K74:K80)</f>
        <v>0</v>
      </c>
    </row>
    <row r="82" spans="1:17" s="572" customFormat="1" ht="15" customHeight="1" thickBot="1" x14ac:dyDescent="0.4">
      <c r="A82" s="577"/>
      <c r="B82" s="578"/>
    </row>
    <row r="83" spans="1:17" s="572" customFormat="1" ht="24.95" customHeight="1" x14ac:dyDescent="0.25">
      <c r="A83" s="665" t="s">
        <v>44</v>
      </c>
      <c r="B83" s="657" t="s">
        <v>41</v>
      </c>
      <c r="C83" s="666" t="s">
        <v>5</v>
      </c>
      <c r="D83" s="668" t="s">
        <v>45</v>
      </c>
      <c r="E83" s="94" t="s">
        <v>46</v>
      </c>
      <c r="F83" s="95"/>
      <c r="G83" s="95"/>
      <c r="H83" s="95"/>
      <c r="I83" s="95"/>
      <c r="J83" s="95"/>
      <c r="K83" s="96"/>
      <c r="L83" s="10"/>
    </row>
    <row r="84" spans="1:17"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7" s="10" customFormat="1" ht="18" customHeight="1" x14ac:dyDescent="0.25">
      <c r="A85" s="630" t="s">
        <v>21</v>
      </c>
      <c r="B85" s="646"/>
      <c r="C85" s="29">
        <v>2014</v>
      </c>
      <c r="D85" s="31"/>
      <c r="E85" s="580"/>
      <c r="F85" s="581"/>
      <c r="G85" s="581"/>
      <c r="H85" s="581"/>
      <c r="I85" s="581"/>
      <c r="J85" s="581"/>
      <c r="K85" s="582"/>
      <c r="L85"/>
    </row>
    <row r="86" spans="1:17" ht="15.95" customHeight="1" x14ac:dyDescent="0.25">
      <c r="A86" s="630"/>
      <c r="B86" s="646"/>
      <c r="C86" s="29">
        <v>2015</v>
      </c>
      <c r="D86" s="31"/>
      <c r="E86" s="580"/>
      <c r="F86" s="581"/>
      <c r="G86" s="581"/>
      <c r="H86" s="581"/>
      <c r="I86" s="581"/>
      <c r="J86" s="581"/>
      <c r="K86" s="582"/>
    </row>
    <row r="87" spans="1:17" x14ac:dyDescent="0.25">
      <c r="A87" s="630"/>
      <c r="B87" s="646"/>
      <c r="C87" s="29">
        <v>2016</v>
      </c>
      <c r="D87" s="31"/>
      <c r="E87" s="580"/>
      <c r="F87" s="581"/>
      <c r="G87" s="581"/>
      <c r="H87" s="581"/>
      <c r="I87" s="581"/>
      <c r="J87" s="581"/>
      <c r="K87" s="582"/>
    </row>
    <row r="88" spans="1:17" x14ac:dyDescent="0.25">
      <c r="A88" s="630"/>
      <c r="B88" s="646"/>
      <c r="C88" s="29">
        <v>2017</v>
      </c>
      <c r="D88" s="568"/>
      <c r="E88" s="583"/>
      <c r="F88" s="584"/>
      <c r="G88" s="584"/>
      <c r="H88" s="584"/>
      <c r="I88" s="584"/>
      <c r="J88" s="584"/>
      <c r="K88" s="585"/>
    </row>
    <row r="89" spans="1:17" x14ac:dyDescent="0.25">
      <c r="A89" s="630"/>
      <c r="B89" s="646"/>
      <c r="C89" s="29">
        <v>2018</v>
      </c>
      <c r="D89" s="31"/>
      <c r="E89" s="580"/>
      <c r="F89" s="581"/>
      <c r="G89" s="581"/>
      <c r="H89" s="581"/>
      <c r="I89" s="581"/>
      <c r="J89" s="581"/>
      <c r="K89" s="582"/>
      <c r="L89" s="10"/>
    </row>
    <row r="90" spans="1:17" x14ac:dyDescent="0.25">
      <c r="A90" s="630"/>
      <c r="B90" s="646"/>
      <c r="C90" s="29">
        <v>2019</v>
      </c>
      <c r="D90" s="31"/>
      <c r="E90" s="580"/>
      <c r="F90" s="581"/>
      <c r="G90" s="581"/>
      <c r="H90" s="581"/>
      <c r="I90" s="581"/>
      <c r="J90" s="581"/>
      <c r="K90" s="582"/>
    </row>
    <row r="91" spans="1:17" x14ac:dyDescent="0.25">
      <c r="A91" s="630"/>
      <c r="B91" s="646"/>
      <c r="C91" s="29">
        <v>2020</v>
      </c>
      <c r="D91" s="31"/>
      <c r="E91" s="580"/>
      <c r="F91" s="581"/>
      <c r="G91" s="581"/>
      <c r="H91" s="581"/>
      <c r="I91" s="581"/>
      <c r="J91" s="581"/>
      <c r="K91" s="582"/>
    </row>
    <row r="92" spans="1:17" ht="18.95" customHeight="1" thickBot="1" x14ac:dyDescent="0.3">
      <c r="A92" s="647"/>
      <c r="B92" s="648"/>
      <c r="C92" s="41" t="s">
        <v>13</v>
      </c>
      <c r="D92" s="43">
        <f t="shared" ref="D92:J92" si="7">SUM(D85:D91)</f>
        <v>0</v>
      </c>
      <c r="E92" s="586">
        <f t="shared" si="7"/>
        <v>0</v>
      </c>
      <c r="F92" s="587">
        <f t="shared" si="7"/>
        <v>0</v>
      </c>
      <c r="G92" s="587">
        <f t="shared" si="7"/>
        <v>0</v>
      </c>
      <c r="H92" s="587">
        <f t="shared" si="7"/>
        <v>0</v>
      </c>
      <c r="I92" s="587">
        <f t="shared" si="7"/>
        <v>0</v>
      </c>
      <c r="J92" s="587">
        <f t="shared" si="7"/>
        <v>0</v>
      </c>
      <c r="K92" s="588">
        <f>SUM(K85:K91)</f>
        <v>0</v>
      </c>
    </row>
    <row r="93" spans="1:17" s="572" customFormat="1" ht="18.75" customHeight="1" thickBot="1" x14ac:dyDescent="0.4">
      <c r="A93" s="577"/>
      <c r="B93" s="578"/>
      <c r="L93" s="594"/>
      <c r="M93" s="594"/>
      <c r="N93" s="594"/>
      <c r="O93" s="594"/>
      <c r="P93" s="594"/>
      <c r="Q93" s="594"/>
    </row>
    <row r="94" spans="1:17" x14ac:dyDescent="0.25">
      <c r="A94" s="655" t="s">
        <v>47</v>
      </c>
      <c r="B94" s="657" t="s">
        <v>48</v>
      </c>
      <c r="C94" s="562" t="s">
        <v>5</v>
      </c>
      <c r="D94" s="108" t="s">
        <v>49</v>
      </c>
      <c r="E94" s="109"/>
      <c r="F94" s="109"/>
      <c r="G94" s="110"/>
      <c r="H94" s="10"/>
      <c r="I94" s="10"/>
      <c r="J94" s="10"/>
      <c r="K94" s="10"/>
      <c r="O94" s="572"/>
      <c r="P94" s="572"/>
    </row>
    <row r="95" spans="1:17" s="572" customFormat="1" ht="64.5" x14ac:dyDescent="0.25">
      <c r="A95" s="656"/>
      <c r="B95" s="658"/>
      <c r="C95" s="563"/>
      <c r="D95" s="98" t="s">
        <v>50</v>
      </c>
      <c r="E95" s="99" t="s">
        <v>51</v>
      </c>
      <c r="F95" s="99" t="s">
        <v>52</v>
      </c>
      <c r="G95" s="112" t="s">
        <v>13</v>
      </c>
      <c r="H95" s="10"/>
      <c r="I95" s="10"/>
      <c r="J95" s="10"/>
      <c r="K95" s="10"/>
      <c r="L95" s="10"/>
      <c r="M95" s="10"/>
      <c r="N95" s="10"/>
    </row>
    <row r="96" spans="1:17" s="10" customFormat="1" ht="26.25" customHeight="1" x14ac:dyDescent="0.25">
      <c r="A96" s="630" t="s">
        <v>21</v>
      </c>
      <c r="B96" s="646"/>
      <c r="C96" s="29">
        <v>2015</v>
      </c>
      <c r="D96" s="30"/>
      <c r="E96" s="31"/>
      <c r="F96" s="31"/>
      <c r="G96" s="595">
        <f t="shared" ref="G96:G101" si="8">SUM(D96:F96)</f>
        <v>0</v>
      </c>
      <c r="H96"/>
      <c r="I96"/>
      <c r="J96"/>
      <c r="K96"/>
    </row>
    <row r="97" spans="1:16" s="10" customFormat="1" ht="16.5" customHeight="1" x14ac:dyDescent="0.25">
      <c r="A97" s="630"/>
      <c r="B97" s="646"/>
      <c r="C97" s="29">
        <v>2016</v>
      </c>
      <c r="D97" s="30"/>
      <c r="E97" s="31"/>
      <c r="F97" s="31"/>
      <c r="G97" s="595">
        <f t="shared" si="8"/>
        <v>0</v>
      </c>
      <c r="H97"/>
      <c r="I97"/>
      <c r="J97"/>
      <c r="K97"/>
      <c r="L97"/>
      <c r="M97"/>
      <c r="N97"/>
    </row>
    <row r="98" spans="1:16" x14ac:dyDescent="0.25">
      <c r="A98" s="630"/>
      <c r="B98" s="646"/>
      <c r="C98" s="29">
        <v>2017</v>
      </c>
      <c r="D98" s="567"/>
      <c r="E98" s="568"/>
      <c r="F98" s="568"/>
      <c r="G98" s="595">
        <f t="shared" si="8"/>
        <v>0</v>
      </c>
    </row>
    <row r="99" spans="1:16" x14ac:dyDescent="0.25">
      <c r="A99" s="630"/>
      <c r="B99" s="646"/>
      <c r="C99" s="29">
        <v>2018</v>
      </c>
      <c r="D99" s="30"/>
      <c r="E99" s="31"/>
      <c r="F99" s="31"/>
      <c r="G99" s="595">
        <f t="shared" si="8"/>
        <v>0</v>
      </c>
    </row>
    <row r="100" spans="1:16" x14ac:dyDescent="0.25">
      <c r="A100" s="630"/>
      <c r="B100" s="646"/>
      <c r="C100" s="29">
        <v>2019</v>
      </c>
      <c r="D100" s="30"/>
      <c r="E100" s="31"/>
      <c r="F100" s="31"/>
      <c r="G100" s="595">
        <f t="shared" si="8"/>
        <v>0</v>
      </c>
    </row>
    <row r="101" spans="1:16" x14ac:dyDescent="0.25">
      <c r="A101" s="630"/>
      <c r="B101" s="646"/>
      <c r="C101" s="29">
        <v>2020</v>
      </c>
      <c r="D101" s="30"/>
      <c r="E101" s="31"/>
      <c r="F101" s="31"/>
      <c r="G101" s="595">
        <f t="shared" si="8"/>
        <v>0</v>
      </c>
    </row>
    <row r="102" spans="1:16" ht="15.75" thickBot="1" x14ac:dyDescent="0.3">
      <c r="A102" s="647"/>
      <c r="B102" s="648"/>
      <c r="C102" s="41" t="s">
        <v>13</v>
      </c>
      <c r="D102" s="42">
        <f>SUM(D96:D101)</f>
        <v>0</v>
      </c>
      <c r="E102" s="43">
        <f>SUM(E96:E101)</f>
        <v>0</v>
      </c>
      <c r="F102" s="43">
        <f>SUM(F96:F101)</f>
        <v>0</v>
      </c>
      <c r="G102" s="113">
        <f>SUM(G95:G101)</f>
        <v>0</v>
      </c>
    </row>
    <row r="103" spans="1:16" x14ac:dyDescent="0.25">
      <c r="A103" s="596"/>
      <c r="B103" s="597"/>
      <c r="C103" s="598"/>
      <c r="D103" s="598"/>
      <c r="E103" s="599"/>
      <c r="F103" s="599"/>
      <c r="G103" s="599"/>
      <c r="H103" s="599"/>
      <c r="I103" s="599"/>
      <c r="J103" s="600"/>
      <c r="K103" s="594"/>
    </row>
    <row r="104" spans="1:16" ht="21" x14ac:dyDescent="0.35">
      <c r="A104" s="115" t="s">
        <v>53</v>
      </c>
      <c r="B104" s="116"/>
      <c r="C104" s="115"/>
      <c r="D104" s="117"/>
      <c r="E104" s="117"/>
      <c r="F104" s="117"/>
      <c r="G104" s="117"/>
      <c r="H104" s="117"/>
      <c r="I104" s="117"/>
      <c r="J104" s="117"/>
      <c r="K104" s="572"/>
      <c r="L104" s="572"/>
      <c r="O104" s="572"/>
      <c r="P104" s="572"/>
    </row>
    <row r="105" spans="1:16" ht="15.75" thickBot="1" x14ac:dyDescent="0.3">
      <c r="B105" s="9"/>
    </row>
    <row r="106" spans="1:16" s="10" customFormat="1" ht="47.25" customHeight="1" x14ac:dyDescent="0.25">
      <c r="A106" s="659" t="s">
        <v>54</v>
      </c>
      <c r="B106" s="661" t="s">
        <v>55</v>
      </c>
      <c r="C106" s="644" t="s">
        <v>5</v>
      </c>
      <c r="D106" s="118" t="s">
        <v>56</v>
      </c>
      <c r="E106" s="118"/>
      <c r="F106" s="119"/>
      <c r="G106" s="119"/>
      <c r="H106" s="120" t="s">
        <v>57</v>
      </c>
      <c r="I106" s="118"/>
      <c r="J106" s="121"/>
    </row>
    <row r="107" spans="1:16" s="10" customFormat="1" ht="87.75" customHeight="1" x14ac:dyDescent="0.25">
      <c r="A107" s="660"/>
      <c r="B107" s="662"/>
      <c r="C107" s="645"/>
      <c r="D107" s="122" t="s">
        <v>58</v>
      </c>
      <c r="E107" s="123" t="s">
        <v>59</v>
      </c>
      <c r="F107" s="124" t="s">
        <v>60</v>
      </c>
      <c r="G107" s="125" t="s">
        <v>61</v>
      </c>
      <c r="H107" s="122" t="s">
        <v>62</v>
      </c>
      <c r="I107" s="123" t="s">
        <v>63</v>
      </c>
      <c r="J107" s="126" t="s">
        <v>64</v>
      </c>
    </row>
    <row r="108" spans="1:16" x14ac:dyDescent="0.25">
      <c r="A108" s="630" t="s">
        <v>21</v>
      </c>
      <c r="B108" s="646"/>
      <c r="C108" s="127">
        <v>2014</v>
      </c>
      <c r="D108" s="601"/>
      <c r="E108" s="581"/>
      <c r="F108" s="602"/>
      <c r="G108" s="603">
        <f>SUM(D108:F108)</f>
        <v>0</v>
      </c>
      <c r="H108" s="601"/>
      <c r="I108" s="581"/>
      <c r="J108" s="582"/>
    </row>
    <row r="109" spans="1:16" x14ac:dyDescent="0.25">
      <c r="A109" s="630"/>
      <c r="B109" s="646"/>
      <c r="C109" s="127">
        <v>2015</v>
      </c>
      <c r="D109" s="601"/>
      <c r="E109" s="581"/>
      <c r="F109" s="602"/>
      <c r="G109" s="603">
        <f t="shared" ref="G109:G114" si="9">SUM(D109:F109)</f>
        <v>0</v>
      </c>
      <c r="H109" s="601"/>
      <c r="I109" s="581"/>
      <c r="J109" s="582"/>
    </row>
    <row r="110" spans="1:16" x14ac:dyDescent="0.25">
      <c r="A110" s="630"/>
      <c r="B110" s="646"/>
      <c r="C110" s="127">
        <v>2016</v>
      </c>
      <c r="D110" s="601"/>
      <c r="E110" s="581"/>
      <c r="F110" s="602"/>
      <c r="G110" s="603">
        <f t="shared" si="9"/>
        <v>0</v>
      </c>
      <c r="H110" s="601"/>
      <c r="I110" s="581"/>
      <c r="J110" s="582"/>
    </row>
    <row r="111" spans="1:16" x14ac:dyDescent="0.25">
      <c r="A111" s="630"/>
      <c r="B111" s="646"/>
      <c r="C111" s="127">
        <v>2017</v>
      </c>
      <c r="D111" s="604"/>
      <c r="E111" s="584"/>
      <c r="F111" s="605"/>
      <c r="G111" s="603">
        <f t="shared" si="9"/>
        <v>0</v>
      </c>
      <c r="H111" s="606"/>
      <c r="I111" s="607"/>
      <c r="J111" s="608"/>
    </row>
    <row r="112" spans="1:16" x14ac:dyDescent="0.25">
      <c r="A112" s="630"/>
      <c r="B112" s="646"/>
      <c r="C112" s="127">
        <v>2018</v>
      </c>
      <c r="D112" s="601"/>
      <c r="E112" s="581"/>
      <c r="F112" s="602"/>
      <c r="G112" s="603">
        <f t="shared" si="9"/>
        <v>0</v>
      </c>
      <c r="H112" s="601"/>
      <c r="I112" s="581"/>
      <c r="J112" s="582"/>
    </row>
    <row r="113" spans="1:19" x14ac:dyDescent="0.25">
      <c r="A113" s="630"/>
      <c r="B113" s="646"/>
      <c r="C113" s="127">
        <v>2019</v>
      </c>
      <c r="D113" s="601"/>
      <c r="E113" s="581"/>
      <c r="F113" s="602"/>
      <c r="G113" s="603">
        <f t="shared" si="9"/>
        <v>0</v>
      </c>
      <c r="H113" s="601"/>
      <c r="I113" s="581"/>
      <c r="J113" s="582"/>
    </row>
    <row r="114" spans="1:19" x14ac:dyDescent="0.25">
      <c r="A114" s="630"/>
      <c r="B114" s="646"/>
      <c r="C114" s="127">
        <v>2020</v>
      </c>
      <c r="D114" s="601"/>
      <c r="E114" s="581"/>
      <c r="F114" s="602"/>
      <c r="G114" s="603">
        <f t="shared" si="9"/>
        <v>0</v>
      </c>
      <c r="H114" s="601"/>
      <c r="I114" s="581"/>
      <c r="J114" s="582"/>
    </row>
    <row r="115" spans="1:19" ht="30.6" customHeight="1" thickBot="1" x14ac:dyDescent="0.3">
      <c r="A115" s="647"/>
      <c r="B115" s="648"/>
      <c r="C115" s="134" t="s">
        <v>13</v>
      </c>
      <c r="D115" s="609">
        <f t="shared" ref="D115:J115" si="10">SUM(D108:D114)</f>
        <v>0</v>
      </c>
      <c r="E115" s="587">
        <f t="shared" si="10"/>
        <v>0</v>
      </c>
      <c r="F115" s="610">
        <f t="shared" si="10"/>
        <v>0</v>
      </c>
      <c r="G115" s="610">
        <f t="shared" si="10"/>
        <v>0</v>
      </c>
      <c r="H115" s="609">
        <f t="shared" si="10"/>
        <v>0</v>
      </c>
      <c r="I115" s="587">
        <f t="shared" si="10"/>
        <v>0</v>
      </c>
      <c r="J115" s="136">
        <f t="shared" si="10"/>
        <v>0</v>
      </c>
    </row>
    <row r="116" spans="1:19" s="572" customFormat="1" ht="17.100000000000001" customHeight="1" thickBot="1" x14ac:dyDescent="0.3">
      <c r="A116" s="611"/>
      <c r="B116" s="597"/>
      <c r="C116" s="612"/>
      <c r="D116" s="613"/>
      <c r="E116" s="594"/>
      <c r="F116" s="594"/>
      <c r="G116" s="594"/>
      <c r="H116" s="614"/>
      <c r="I116" s="594"/>
      <c r="J116" s="594"/>
      <c r="K116" s="600"/>
    </row>
    <row r="117" spans="1:19" s="10" customFormat="1" ht="78" customHeight="1" x14ac:dyDescent="0.3">
      <c r="A117" s="141" t="s">
        <v>65</v>
      </c>
      <c r="B117" s="56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580"/>
      <c r="E118" s="581"/>
      <c r="F118" s="581"/>
      <c r="G118" s="581"/>
      <c r="H118" s="581"/>
      <c r="I118" s="582"/>
      <c r="J118" s="615">
        <f t="shared" ref="J118:K124" si="11">D118+F118+H118</f>
        <v>0</v>
      </c>
      <c r="K118" s="615">
        <f t="shared" si="11"/>
        <v>0</v>
      </c>
    </row>
    <row r="119" spans="1:19" x14ac:dyDescent="0.25">
      <c r="A119" s="630"/>
      <c r="B119" s="646"/>
      <c r="C119" s="29">
        <v>2015</v>
      </c>
      <c r="D119" s="580"/>
      <c r="E119" s="581"/>
      <c r="F119" s="581"/>
      <c r="G119" s="581"/>
      <c r="H119" s="581"/>
      <c r="I119" s="582"/>
      <c r="J119" s="615">
        <f t="shared" si="11"/>
        <v>0</v>
      </c>
      <c r="K119" s="615">
        <f t="shared" si="11"/>
        <v>0</v>
      </c>
    </row>
    <row r="120" spans="1:19" x14ac:dyDescent="0.25">
      <c r="A120" s="630"/>
      <c r="B120" s="646"/>
      <c r="C120" s="29">
        <v>2016</v>
      </c>
      <c r="D120" s="580"/>
      <c r="E120" s="581"/>
      <c r="F120" s="581"/>
      <c r="G120" s="581"/>
      <c r="H120" s="581"/>
      <c r="I120" s="582"/>
      <c r="J120" s="615">
        <f t="shared" si="11"/>
        <v>0</v>
      </c>
      <c r="K120" s="615">
        <f t="shared" si="11"/>
        <v>0</v>
      </c>
    </row>
    <row r="121" spans="1:19" x14ac:dyDescent="0.25">
      <c r="A121" s="630"/>
      <c r="B121" s="646"/>
      <c r="C121" s="29">
        <v>2017</v>
      </c>
      <c r="D121" s="583"/>
      <c r="E121" s="584"/>
      <c r="F121" s="584"/>
      <c r="G121" s="584"/>
      <c r="H121" s="584"/>
      <c r="I121" s="585"/>
      <c r="J121" s="615">
        <f t="shared" si="11"/>
        <v>0</v>
      </c>
      <c r="K121" s="615">
        <f t="shared" si="11"/>
        <v>0</v>
      </c>
    </row>
    <row r="122" spans="1:19" x14ac:dyDescent="0.25">
      <c r="A122" s="630"/>
      <c r="B122" s="646"/>
      <c r="C122" s="29">
        <v>2018</v>
      </c>
      <c r="D122" s="580"/>
      <c r="E122" s="581"/>
      <c r="F122" s="581"/>
      <c r="G122" s="581"/>
      <c r="H122" s="581"/>
      <c r="I122" s="582"/>
      <c r="J122" s="615">
        <f t="shared" si="11"/>
        <v>0</v>
      </c>
      <c r="K122" s="615">
        <f t="shared" si="11"/>
        <v>0</v>
      </c>
    </row>
    <row r="123" spans="1:19" x14ac:dyDescent="0.25">
      <c r="A123" s="630"/>
      <c r="B123" s="646"/>
      <c r="C123" s="29">
        <v>2019</v>
      </c>
      <c r="D123" s="580"/>
      <c r="E123" s="581"/>
      <c r="F123" s="581"/>
      <c r="G123" s="581"/>
      <c r="H123" s="581"/>
      <c r="I123" s="582"/>
      <c r="J123" s="615">
        <f t="shared" si="11"/>
        <v>0</v>
      </c>
      <c r="K123" s="615">
        <f t="shared" si="11"/>
        <v>0</v>
      </c>
    </row>
    <row r="124" spans="1:19" x14ac:dyDescent="0.25">
      <c r="A124" s="630"/>
      <c r="B124" s="646"/>
      <c r="C124" s="29">
        <v>2020</v>
      </c>
      <c r="D124" s="580"/>
      <c r="E124" s="581"/>
      <c r="F124" s="581"/>
      <c r="G124" s="581"/>
      <c r="H124" s="581"/>
      <c r="I124" s="582"/>
      <c r="J124" s="615">
        <f t="shared" si="11"/>
        <v>0</v>
      </c>
      <c r="K124" s="615">
        <f t="shared" si="11"/>
        <v>0</v>
      </c>
    </row>
    <row r="125" spans="1:19" ht="51" customHeight="1" thickBot="1" x14ac:dyDescent="0.3">
      <c r="A125" s="647"/>
      <c r="B125" s="648"/>
      <c r="C125" s="41" t="s">
        <v>13</v>
      </c>
      <c r="D125" s="587">
        <f t="shared" ref="D125" si="12">SUM(D118:D124)</f>
        <v>0</v>
      </c>
      <c r="E125" s="587">
        <f>SUM(E118:E124)</f>
        <v>0</v>
      </c>
      <c r="F125" s="587">
        <f t="shared" ref="F125:I125" si="13">SUM(F118:F124)</f>
        <v>0</v>
      </c>
      <c r="G125" s="587">
        <f t="shared" si="13"/>
        <v>0</v>
      </c>
      <c r="H125" s="587">
        <f t="shared" si="13"/>
        <v>0</v>
      </c>
      <c r="I125" s="587">
        <f t="shared" si="13"/>
        <v>0</v>
      </c>
      <c r="J125" s="588">
        <f>SUM(J118:J124)</f>
        <v>0</v>
      </c>
      <c r="K125" s="588">
        <f>SUM(K118:K124)</f>
        <v>0</v>
      </c>
    </row>
    <row r="126" spans="1:19" s="572" customFormat="1" ht="18.95" customHeight="1" x14ac:dyDescent="0.25">
      <c r="A126" s="616"/>
      <c r="B126" s="597"/>
      <c r="C126" s="598"/>
      <c r="D126" s="598"/>
      <c r="E126" s="599"/>
      <c r="F126" s="599"/>
      <c r="G126" s="599"/>
      <c r="H126" s="594"/>
      <c r="I126" s="594"/>
      <c r="J126" s="594"/>
      <c r="K126" s="594"/>
      <c r="L126" s="594"/>
      <c r="M126" s="594"/>
      <c r="N126" s="594"/>
      <c r="O126" s="594"/>
      <c r="P126" s="594"/>
      <c r="Q126" s="594"/>
      <c r="R126" s="594"/>
      <c r="S126" s="600"/>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428</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567"/>
      <c r="E134" s="568"/>
      <c r="F134" s="568"/>
      <c r="G134" s="129">
        <f t="shared" si="14"/>
        <v>0</v>
      </c>
      <c r="H134" s="85"/>
      <c r="I134" s="570"/>
      <c r="J134" s="568"/>
      <c r="K134" s="568"/>
      <c r="L134" s="568"/>
      <c r="M134" s="568"/>
      <c r="N134" s="568"/>
      <c r="O134" s="571"/>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f>1+3</f>
        <v>4</v>
      </c>
      <c r="E137" s="31"/>
      <c r="F137" s="31"/>
      <c r="G137" s="129">
        <f t="shared" si="14"/>
        <v>4</v>
      </c>
      <c r="H137" s="85">
        <v>6</v>
      </c>
      <c r="I137" s="34">
        <f>1+2</f>
        <v>3</v>
      </c>
      <c r="J137" s="31"/>
      <c r="K137" s="31"/>
      <c r="L137" s="31"/>
      <c r="M137" s="31">
        <v>1</v>
      </c>
      <c r="N137" s="31"/>
      <c r="O137" s="35"/>
    </row>
    <row r="138" spans="1:15" ht="15.95" customHeight="1" thickBot="1" x14ac:dyDescent="0.3">
      <c r="A138" s="633"/>
      <c r="B138" s="634"/>
      <c r="C138" s="41" t="s">
        <v>13</v>
      </c>
      <c r="D138" s="42">
        <f>SUM(D131:D137)</f>
        <v>4</v>
      </c>
      <c r="E138" s="43">
        <f>SUM(E131:E137)</f>
        <v>0</v>
      </c>
      <c r="F138" s="43">
        <f>SUM(F131:F137)</f>
        <v>0</v>
      </c>
      <c r="G138" s="135">
        <f t="shared" ref="G138:O138" si="15">SUM(G131:G137)</f>
        <v>4</v>
      </c>
      <c r="H138" s="163">
        <f t="shared" si="15"/>
        <v>6</v>
      </c>
      <c r="I138" s="46">
        <f t="shared" si="15"/>
        <v>3</v>
      </c>
      <c r="J138" s="43">
        <f t="shared" si="15"/>
        <v>0</v>
      </c>
      <c r="K138" s="43">
        <f t="shared" si="15"/>
        <v>0</v>
      </c>
      <c r="L138" s="43">
        <f t="shared" si="15"/>
        <v>0</v>
      </c>
      <c r="M138" s="43">
        <f t="shared" si="15"/>
        <v>1</v>
      </c>
      <c r="N138" s="43">
        <f t="shared" si="15"/>
        <v>0</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5" x14ac:dyDescent="0.25">
      <c r="A145" s="630"/>
      <c r="B145" s="646"/>
      <c r="C145" s="29">
        <v>2017</v>
      </c>
      <c r="D145" s="567"/>
      <c r="E145" s="568"/>
      <c r="F145" s="568"/>
      <c r="G145" s="171">
        <f t="shared" si="16"/>
        <v>0</v>
      </c>
      <c r="H145" s="570"/>
      <c r="I145" s="568"/>
      <c r="J145" s="568"/>
      <c r="K145" s="568"/>
      <c r="L145" s="571"/>
    </row>
    <row r="146" spans="1:15" x14ac:dyDescent="0.25">
      <c r="A146" s="630"/>
      <c r="B146" s="646"/>
      <c r="C146" s="29">
        <v>2018</v>
      </c>
      <c r="D146" s="30"/>
      <c r="E146" s="31"/>
      <c r="F146" s="31"/>
      <c r="G146" s="171">
        <f t="shared" si="16"/>
        <v>0</v>
      </c>
      <c r="H146" s="34"/>
      <c r="I146" s="31"/>
      <c r="J146" s="31"/>
      <c r="K146" s="31"/>
      <c r="L146" s="35"/>
    </row>
    <row r="147" spans="1:15" x14ac:dyDescent="0.25">
      <c r="A147" s="630"/>
      <c r="B147" s="646"/>
      <c r="C147" s="29">
        <v>2019</v>
      </c>
      <c r="D147" s="30"/>
      <c r="E147" s="31"/>
      <c r="F147" s="31"/>
      <c r="G147" s="171">
        <f t="shared" si="16"/>
        <v>0</v>
      </c>
      <c r="H147" s="34"/>
      <c r="I147" s="31"/>
      <c r="J147" s="31"/>
      <c r="K147" s="31"/>
      <c r="L147" s="35"/>
    </row>
    <row r="148" spans="1:15" x14ac:dyDescent="0.25">
      <c r="A148" s="630"/>
      <c r="B148" s="646"/>
      <c r="C148" s="29">
        <v>2020</v>
      </c>
      <c r="D148" s="30">
        <v>3624</v>
      </c>
      <c r="E148" s="31"/>
      <c r="F148" s="31"/>
      <c r="G148" s="171">
        <f t="shared" si="16"/>
        <v>3624</v>
      </c>
      <c r="H148" s="34">
        <v>7</v>
      </c>
      <c r="I148" s="31"/>
      <c r="J148" s="31">
        <f>621+2977</f>
        <v>3598</v>
      </c>
      <c r="K148" s="31">
        <v>17</v>
      </c>
      <c r="L148" s="35">
        <v>2</v>
      </c>
    </row>
    <row r="149" spans="1:15" ht="15.75" thickBot="1" x14ac:dyDescent="0.3">
      <c r="A149" s="647"/>
      <c r="B149" s="648"/>
      <c r="C149" s="41" t="s">
        <v>13</v>
      </c>
      <c r="D149" s="42">
        <f t="shared" ref="D149:L149" si="17">SUM(D142:D148)</f>
        <v>3624</v>
      </c>
      <c r="E149" s="43">
        <f t="shared" si="17"/>
        <v>0</v>
      </c>
      <c r="F149" s="43">
        <f t="shared" si="17"/>
        <v>0</v>
      </c>
      <c r="G149" s="45">
        <f t="shared" si="17"/>
        <v>3624</v>
      </c>
      <c r="H149" s="46">
        <f t="shared" si="17"/>
        <v>7</v>
      </c>
      <c r="I149" s="43">
        <f t="shared" si="17"/>
        <v>0</v>
      </c>
      <c r="J149" s="43">
        <f t="shared" si="17"/>
        <v>3598</v>
      </c>
      <c r="K149" s="43">
        <f t="shared" si="17"/>
        <v>17</v>
      </c>
      <c r="L149" s="47">
        <f t="shared" si="17"/>
        <v>2</v>
      </c>
    </row>
    <row r="150" spans="1:15" x14ac:dyDescent="0.25">
      <c r="B150" s="9"/>
    </row>
    <row r="151" spans="1:15" x14ac:dyDescent="0.25">
      <c r="B151" s="9"/>
    </row>
    <row r="152" spans="1:15" ht="21" x14ac:dyDescent="0.35">
      <c r="A152" s="172" t="s">
        <v>95</v>
      </c>
      <c r="B152" s="55"/>
      <c r="C152" s="54"/>
      <c r="D152" s="56"/>
      <c r="E152" s="56"/>
      <c r="F152" s="56"/>
      <c r="G152" s="56"/>
      <c r="H152" s="572"/>
      <c r="I152" s="572"/>
      <c r="J152" s="572"/>
      <c r="K152" s="572"/>
      <c r="L152" s="572"/>
      <c r="M152" s="572"/>
      <c r="N152" s="572"/>
      <c r="O152" s="572"/>
    </row>
    <row r="153" spans="1:15" ht="15.75" thickBot="1" x14ac:dyDescent="0.3">
      <c r="A153" s="75"/>
      <c r="B153" s="76"/>
    </row>
    <row r="154" spans="1:15" s="10" customFormat="1" ht="65.25" x14ac:dyDescent="0.3">
      <c r="A154" s="173" t="s">
        <v>96</v>
      </c>
      <c r="B154" s="174" t="s">
        <v>97</v>
      </c>
      <c r="C154" s="175" t="s">
        <v>98</v>
      </c>
      <c r="D154" s="176" t="s">
        <v>99</v>
      </c>
      <c r="E154" s="177" t="s">
        <v>100</v>
      </c>
      <c r="F154" s="177" t="s">
        <v>101</v>
      </c>
      <c r="G154" s="178" t="s">
        <v>102</v>
      </c>
    </row>
    <row r="155" spans="1:15" ht="15" customHeight="1" x14ac:dyDescent="0.25">
      <c r="A155" s="623" t="s">
        <v>21</v>
      </c>
      <c r="B155" s="624"/>
      <c r="C155" s="29">
        <v>2014</v>
      </c>
      <c r="D155" s="30"/>
      <c r="E155" s="31"/>
      <c r="F155" s="31"/>
      <c r="G155" s="35"/>
    </row>
    <row r="156" spans="1:15" x14ac:dyDescent="0.25">
      <c r="A156" s="623"/>
      <c r="B156" s="624"/>
      <c r="C156" s="29">
        <v>2015</v>
      </c>
      <c r="D156" s="30"/>
      <c r="E156" s="31"/>
      <c r="F156" s="31"/>
      <c r="G156" s="35"/>
    </row>
    <row r="157" spans="1:15" x14ac:dyDescent="0.25">
      <c r="A157" s="623"/>
      <c r="B157" s="624"/>
      <c r="C157" s="29">
        <v>2016</v>
      </c>
      <c r="D157" s="30"/>
      <c r="E157" s="31"/>
      <c r="F157" s="31"/>
      <c r="G157" s="35"/>
    </row>
    <row r="158" spans="1:15" x14ac:dyDescent="0.25">
      <c r="A158" s="623"/>
      <c r="B158" s="624"/>
      <c r="C158" s="29">
        <v>2017</v>
      </c>
      <c r="D158" s="567"/>
      <c r="E158" s="568"/>
      <c r="F158" s="568"/>
      <c r="G158" s="571"/>
    </row>
    <row r="159" spans="1:15" x14ac:dyDescent="0.25">
      <c r="A159" s="623"/>
      <c r="B159" s="624"/>
      <c r="C159" s="29">
        <v>2018</v>
      </c>
      <c r="D159" s="30"/>
      <c r="E159" s="31"/>
      <c r="F159" s="31"/>
      <c r="G159" s="35"/>
    </row>
    <row r="160" spans="1:15" x14ac:dyDescent="0.25">
      <c r="A160" s="623"/>
      <c r="B160" s="624"/>
      <c r="C160" s="29">
        <v>2019</v>
      </c>
      <c r="D160" s="30"/>
      <c r="E160" s="31"/>
      <c r="F160" s="31"/>
      <c r="G160" s="35"/>
    </row>
    <row r="161" spans="1:10" x14ac:dyDescent="0.25">
      <c r="A161" s="623"/>
      <c r="B161" s="624"/>
      <c r="C161" s="29">
        <v>2020</v>
      </c>
      <c r="D161" s="179"/>
      <c r="E161" s="180"/>
      <c r="F161" s="180"/>
      <c r="G161" s="181"/>
    </row>
    <row r="162" spans="1:10" ht="15.75" thickBot="1" x14ac:dyDescent="0.3">
      <c r="A162" s="625"/>
      <c r="B162" s="626"/>
      <c r="C162" s="41" t="s">
        <v>13</v>
      </c>
      <c r="D162" s="42">
        <f>SUM(D155:D161)</f>
        <v>0</v>
      </c>
      <c r="E162" s="42">
        <f t="shared" ref="E162:G162" si="18">SUM(E155:E161)</f>
        <v>0</v>
      </c>
      <c r="F162" s="42">
        <f t="shared" si="18"/>
        <v>0</v>
      </c>
      <c r="G162" s="47">
        <f t="shared" si="18"/>
        <v>0</v>
      </c>
    </row>
    <row r="163" spans="1:10" x14ac:dyDescent="0.25">
      <c r="B163" s="9"/>
    </row>
    <row r="164" spans="1:10" ht="15.75" thickBot="1" x14ac:dyDescent="0.3">
      <c r="B164" s="9"/>
    </row>
    <row r="165" spans="1:10" ht="18.75" x14ac:dyDescent="0.3">
      <c r="A165" s="182" t="s">
        <v>103</v>
      </c>
      <c r="B165" s="183" t="s">
        <v>104</v>
      </c>
      <c r="C165" s="617">
        <v>2014</v>
      </c>
      <c r="D165" s="617">
        <v>2015</v>
      </c>
      <c r="E165" s="617">
        <v>2016</v>
      </c>
      <c r="F165" s="617">
        <v>2017</v>
      </c>
      <c r="G165" s="617">
        <v>2018</v>
      </c>
      <c r="H165" s="617">
        <v>2019</v>
      </c>
      <c r="I165" s="618">
        <v>2020</v>
      </c>
    </row>
    <row r="166" spans="1:10" ht="14.1" customHeight="1" x14ac:dyDescent="0.25">
      <c r="A166" s="186" t="s">
        <v>105</v>
      </c>
      <c r="B166" s="565"/>
      <c r="C166" s="188">
        <f>SUM(C167:C169)</f>
        <v>0</v>
      </c>
      <c r="D166" s="188">
        <f t="shared" ref="D166:I166" si="19">SUM(D167:D169)</f>
        <v>0</v>
      </c>
      <c r="E166" s="188">
        <f t="shared" si="19"/>
        <v>0</v>
      </c>
      <c r="F166" s="188">
        <f t="shared" si="19"/>
        <v>0</v>
      </c>
      <c r="G166" s="188">
        <f t="shared" si="19"/>
        <v>0</v>
      </c>
      <c r="H166" s="188">
        <f t="shared" si="19"/>
        <v>0</v>
      </c>
      <c r="I166" s="250">
        <f t="shared" si="19"/>
        <v>5029729.9400000004</v>
      </c>
    </row>
    <row r="167" spans="1:10" ht="15.75" x14ac:dyDescent="0.25">
      <c r="A167" s="190" t="s">
        <v>106</v>
      </c>
      <c r="B167" s="191"/>
      <c r="C167" s="65"/>
      <c r="D167" s="619"/>
      <c r="E167" s="65"/>
      <c r="F167" s="573"/>
      <c r="G167" s="65"/>
      <c r="H167" s="65"/>
      <c r="I167" s="251">
        <f>56179+151009.7+959723.87+125836.06+61111.5+193772.2</f>
        <v>1547632.33</v>
      </c>
    </row>
    <row r="168" spans="1:10" ht="15.75" x14ac:dyDescent="0.25">
      <c r="A168" s="190" t="s">
        <v>107</v>
      </c>
      <c r="B168" s="191"/>
      <c r="C168" s="65"/>
      <c r="D168" s="619"/>
      <c r="E168" s="65"/>
      <c r="F168" s="573"/>
      <c r="G168" s="65"/>
      <c r="H168" s="65"/>
      <c r="I168" s="251">
        <f>300000+365871.02+4950+20852.19+979158.6</f>
        <v>1670831.81</v>
      </c>
      <c r="J168" s="10"/>
    </row>
    <row r="169" spans="1:10" ht="15.75" x14ac:dyDescent="0.25">
      <c r="A169" s="190" t="s">
        <v>108</v>
      </c>
      <c r="B169" s="191"/>
      <c r="C169" s="65"/>
      <c r="D169" s="619"/>
      <c r="E169" s="65"/>
      <c r="F169" s="573"/>
      <c r="G169" s="65"/>
      <c r="H169" s="65"/>
      <c r="I169" s="251">
        <f>267976.26+155600+119310+59494+622080.24+586805.3</f>
        <v>1811265.8</v>
      </c>
      <c r="J169" s="10"/>
    </row>
    <row r="170" spans="1:10" ht="31.5" x14ac:dyDescent="0.25">
      <c r="A170" s="620" t="s">
        <v>109</v>
      </c>
      <c r="B170" s="191"/>
      <c r="C170" s="65"/>
      <c r="D170" s="65"/>
      <c r="E170" s="65"/>
      <c r="F170" s="573"/>
      <c r="G170" s="65"/>
      <c r="H170" s="65"/>
      <c r="I170" s="251">
        <v>4049269.2970000003</v>
      </c>
    </row>
    <row r="171" spans="1:10"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252">
        <f t="shared" si="20"/>
        <v>9078999.2369999997</v>
      </c>
    </row>
    <row r="173" spans="1:10" x14ac:dyDescent="0.25">
      <c r="I173" s="336"/>
    </row>
    <row r="175" spans="1:10" x14ac:dyDescent="0.25">
      <c r="I175" s="336"/>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171"/>
  <sheetViews>
    <sheetView topLeftCell="A58" workbookViewId="0">
      <selection activeCell="A11" sqref="A1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429</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c r="O8" s="572"/>
    </row>
    <row r="9" spans="1:17" ht="15.75" thickBot="1" x14ac:dyDescent="0.3">
      <c r="B9" s="9"/>
      <c r="O9" s="10"/>
      <c r="P9" s="10"/>
    </row>
    <row r="10" spans="1:17" s="566" customFormat="1" ht="18.75" x14ac:dyDescent="0.3">
      <c r="A10" s="11"/>
      <c r="B10" s="690" t="s">
        <v>4</v>
      </c>
      <c r="C10" s="692" t="s">
        <v>5</v>
      </c>
      <c r="D10" s="12"/>
      <c r="E10" s="13"/>
      <c r="F10" s="14" t="s">
        <v>6</v>
      </c>
      <c r="G10" s="15"/>
      <c r="H10" s="16"/>
      <c r="I10" s="17" t="s">
        <v>7</v>
      </c>
      <c r="J10" s="13"/>
      <c r="K10" s="13"/>
      <c r="L10" s="13"/>
      <c r="M10" s="13"/>
      <c r="N10" s="13"/>
      <c r="O10" s="18"/>
      <c r="P10" s="10"/>
      <c r="Q10" s="10"/>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738" t="s">
        <v>430</v>
      </c>
      <c r="B12" s="737"/>
      <c r="C12" s="29">
        <v>2014</v>
      </c>
      <c r="D12" s="30"/>
      <c r="E12" s="31"/>
      <c r="F12" s="31"/>
      <c r="G12" s="32"/>
      <c r="H12" s="33">
        <f>SUM(D12:G12)</f>
        <v>0</v>
      </c>
      <c r="I12" s="34"/>
      <c r="J12" s="31"/>
      <c r="K12" s="31"/>
      <c r="L12" s="31"/>
      <c r="M12" s="31"/>
      <c r="N12" s="31"/>
      <c r="O12" s="35"/>
      <c r="P12" s="10"/>
      <c r="Q12" s="10"/>
    </row>
    <row r="13" spans="1:17" x14ac:dyDescent="0.25">
      <c r="A13" s="738"/>
      <c r="B13" s="737"/>
      <c r="C13" s="29">
        <v>2015</v>
      </c>
      <c r="D13" s="30"/>
      <c r="E13" s="31"/>
      <c r="F13" s="31"/>
      <c r="G13" s="32"/>
      <c r="H13" s="33">
        <f t="shared" ref="H13:H18" si="0">SUM(D13:G13)</f>
        <v>0</v>
      </c>
      <c r="I13" s="34"/>
      <c r="J13" s="31"/>
      <c r="K13" s="31"/>
      <c r="L13" s="31"/>
      <c r="M13" s="31"/>
      <c r="N13" s="31"/>
      <c r="O13" s="35"/>
      <c r="P13" s="10"/>
      <c r="Q13" s="10"/>
    </row>
    <row r="14" spans="1:17" x14ac:dyDescent="0.25">
      <c r="A14" s="738"/>
      <c r="B14" s="737"/>
      <c r="C14" s="29">
        <v>2016</v>
      </c>
      <c r="D14" s="30"/>
      <c r="E14" s="31"/>
      <c r="F14" s="31"/>
      <c r="G14" s="32"/>
      <c r="H14" s="33">
        <f t="shared" si="0"/>
        <v>0</v>
      </c>
      <c r="I14" s="34"/>
      <c r="J14" s="31"/>
      <c r="K14" s="31"/>
      <c r="L14" s="31"/>
      <c r="M14" s="31"/>
      <c r="N14" s="31"/>
      <c r="O14" s="35"/>
      <c r="P14" s="10"/>
      <c r="Q14" s="10"/>
    </row>
    <row r="15" spans="1:17" x14ac:dyDescent="0.25">
      <c r="A15" s="738"/>
      <c r="B15" s="737"/>
      <c r="C15" s="29">
        <v>2017</v>
      </c>
      <c r="D15" s="567"/>
      <c r="E15" s="568"/>
      <c r="F15" s="568"/>
      <c r="G15" s="569"/>
      <c r="H15" s="33">
        <f t="shared" si="0"/>
        <v>0</v>
      </c>
      <c r="I15" s="570"/>
      <c r="J15" s="568"/>
      <c r="K15" s="568"/>
      <c r="L15" s="568"/>
      <c r="M15" s="568"/>
      <c r="N15" s="568"/>
      <c r="O15" s="571"/>
      <c r="P15" s="10"/>
      <c r="Q15" s="10"/>
    </row>
    <row r="16" spans="1:17" x14ac:dyDescent="0.25">
      <c r="A16" s="738"/>
      <c r="B16" s="737"/>
      <c r="C16" s="29">
        <v>2018</v>
      </c>
      <c r="D16" s="30"/>
      <c r="E16" s="31"/>
      <c r="F16" s="31"/>
      <c r="G16" s="32"/>
      <c r="H16" s="33">
        <f t="shared" si="0"/>
        <v>0</v>
      </c>
      <c r="I16" s="34"/>
      <c r="J16" s="31"/>
      <c r="K16" s="31"/>
      <c r="L16" s="31"/>
      <c r="M16" s="31"/>
      <c r="N16" s="31"/>
      <c r="O16" s="35"/>
      <c r="P16" s="10"/>
      <c r="Q16" s="10"/>
    </row>
    <row r="17" spans="1:17" x14ac:dyDescent="0.25">
      <c r="A17" s="738"/>
      <c r="B17" s="737"/>
      <c r="C17" s="29">
        <v>2019</v>
      </c>
      <c r="D17" s="30"/>
      <c r="E17" s="31"/>
      <c r="F17" s="31"/>
      <c r="G17" s="32"/>
      <c r="H17" s="33">
        <f t="shared" si="0"/>
        <v>0</v>
      </c>
      <c r="I17" s="34"/>
      <c r="J17" s="31"/>
      <c r="K17" s="31"/>
      <c r="L17" s="31"/>
      <c r="M17" s="31"/>
      <c r="N17" s="31"/>
      <c r="O17" s="35"/>
      <c r="P17" s="10"/>
      <c r="Q17" s="10"/>
    </row>
    <row r="18" spans="1:17" x14ac:dyDescent="0.25">
      <c r="A18" s="738"/>
      <c r="B18" s="737"/>
      <c r="C18" s="29">
        <v>2020</v>
      </c>
      <c r="D18" s="30"/>
      <c r="E18" s="31">
        <v>60</v>
      </c>
      <c r="F18" s="31"/>
      <c r="G18" s="32">
        <v>7</v>
      </c>
      <c r="H18" s="33">
        <f t="shared" si="0"/>
        <v>67</v>
      </c>
      <c r="I18" s="34">
        <v>17</v>
      </c>
      <c r="J18" s="31">
        <v>10</v>
      </c>
      <c r="K18" s="31">
        <v>11</v>
      </c>
      <c r="L18" s="31"/>
      <c r="M18" s="31"/>
      <c r="N18" s="31">
        <v>29</v>
      </c>
      <c r="O18" s="35"/>
      <c r="P18" s="10"/>
      <c r="Q18" s="10"/>
    </row>
    <row r="19" spans="1:17" ht="77.25" customHeight="1" thickBot="1" x14ac:dyDescent="0.3">
      <c r="A19" s="739"/>
      <c r="B19" s="740"/>
      <c r="C19" s="41" t="s">
        <v>13</v>
      </c>
      <c r="D19" s="42">
        <f>SUM(D12:D18)</f>
        <v>0</v>
      </c>
      <c r="E19" s="43">
        <v>60</v>
      </c>
      <c r="F19" s="43">
        <f>SUM(F12:F18)</f>
        <v>0</v>
      </c>
      <c r="G19" s="44">
        <f>SUM(G12:G18)</f>
        <v>7</v>
      </c>
      <c r="H19" s="45">
        <v>67</v>
      </c>
      <c r="I19" s="46">
        <v>17</v>
      </c>
      <c r="J19" s="46">
        <f t="shared" ref="J19:O19" si="1">SUM(J12:J18)</f>
        <v>10</v>
      </c>
      <c r="K19" s="43">
        <v>11</v>
      </c>
      <c r="L19" s="43">
        <f t="shared" si="1"/>
        <v>0</v>
      </c>
      <c r="M19" s="43">
        <f t="shared" si="1"/>
        <v>0</v>
      </c>
      <c r="N19" s="43">
        <v>29</v>
      </c>
      <c r="O19" s="47">
        <f t="shared" si="1"/>
        <v>0</v>
      </c>
      <c r="P19" s="10"/>
      <c r="Q19" s="10"/>
    </row>
    <row r="20" spans="1:17" ht="15.75" thickBot="1" x14ac:dyDescent="0.3">
      <c r="B20" s="9"/>
      <c r="D20" s="48"/>
      <c r="O20" s="10"/>
      <c r="P20" s="10"/>
    </row>
    <row r="21" spans="1:17" s="566" customFormat="1" ht="18.75" x14ac:dyDescent="0.3">
      <c r="A21" s="11"/>
      <c r="B21" s="49"/>
      <c r="C21" s="692" t="s">
        <v>5</v>
      </c>
      <c r="D21" s="12"/>
      <c r="E21" s="13"/>
      <c r="F21" s="14" t="s">
        <v>6</v>
      </c>
      <c r="G21" s="15"/>
      <c r="H21" s="16"/>
    </row>
    <row r="22" spans="1:17" s="10" customFormat="1" ht="44.25" customHeight="1" x14ac:dyDescent="0.3">
      <c r="A22" s="50" t="s">
        <v>22</v>
      </c>
      <c r="B22" s="564"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567"/>
      <c r="E26" s="568"/>
      <c r="F26" s="568"/>
      <c r="G26" s="569"/>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c r="E29" s="31">
        <v>3349</v>
      </c>
      <c r="F29" s="31"/>
      <c r="G29" s="32">
        <v>32100</v>
      </c>
      <c r="H29" s="33">
        <f t="shared" si="2"/>
        <v>35449</v>
      </c>
    </row>
    <row r="30" spans="1:17" ht="24" customHeight="1" thickBot="1" x14ac:dyDescent="0.3">
      <c r="A30" s="647"/>
      <c r="B30" s="648"/>
      <c r="C30" s="41" t="s">
        <v>13</v>
      </c>
      <c r="D30" s="42">
        <f>SUM(D23:D29)</f>
        <v>0</v>
      </c>
      <c r="E30" s="43">
        <f>SUM(E23:E29)</f>
        <v>3349</v>
      </c>
      <c r="F30" s="43">
        <f>SUM(F23:F29)</f>
        <v>0</v>
      </c>
      <c r="G30" s="43">
        <f>SUM(G23:G29)</f>
        <v>32100</v>
      </c>
      <c r="H30" s="45">
        <f>SUM(D30:G30)</f>
        <v>35449</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431</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573"/>
      <c r="E39" s="570"/>
      <c r="F39" s="568"/>
      <c r="G39" s="568"/>
      <c r="H39" s="568"/>
      <c r="I39" s="568"/>
      <c r="J39" s="568"/>
      <c r="K39" s="571"/>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28</v>
      </c>
      <c r="E42" s="34">
        <v>6</v>
      </c>
      <c r="F42" s="31">
        <v>1</v>
      </c>
      <c r="G42" s="31">
        <v>6</v>
      </c>
      <c r="H42" s="31"/>
      <c r="I42" s="31"/>
      <c r="J42" s="31">
        <v>11</v>
      </c>
      <c r="K42" s="35">
        <v>4</v>
      </c>
    </row>
    <row r="43" spans="1:13" ht="35.25" customHeight="1" thickBot="1" x14ac:dyDescent="0.3">
      <c r="A43" s="625"/>
      <c r="B43" s="626"/>
      <c r="C43" s="41" t="s">
        <v>13</v>
      </c>
      <c r="D43" s="574">
        <f>SUM(D36:D42)</f>
        <v>28</v>
      </c>
      <c r="E43" s="46">
        <f t="shared" ref="E43:J43" si="3">SUM(E36:E42)</f>
        <v>6</v>
      </c>
      <c r="F43" s="43">
        <f t="shared" si="3"/>
        <v>1</v>
      </c>
      <c r="G43" s="43">
        <f t="shared" si="3"/>
        <v>6</v>
      </c>
      <c r="H43" s="43">
        <f t="shared" si="3"/>
        <v>0</v>
      </c>
      <c r="I43" s="43">
        <f t="shared" si="3"/>
        <v>0</v>
      </c>
      <c r="J43" s="43">
        <f t="shared" si="3"/>
        <v>11</v>
      </c>
      <c r="K43" s="47">
        <f>SUM(K36:K42)</f>
        <v>4</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575"/>
      <c r="M46" s="575"/>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6" s="10" customFormat="1" ht="117" customHeight="1" x14ac:dyDescent="0.25">
      <c r="A49" s="736"/>
      <c r="B49" s="679"/>
      <c r="C49" s="681"/>
      <c r="D49" s="683"/>
      <c r="E49" s="80" t="s">
        <v>14</v>
      </c>
      <c r="F49" s="81" t="s">
        <v>15</v>
      </c>
      <c r="G49" s="81" t="s">
        <v>16</v>
      </c>
      <c r="H49" s="82" t="s">
        <v>17</v>
      </c>
      <c r="I49" s="82" t="s">
        <v>28</v>
      </c>
      <c r="J49" s="83" t="s">
        <v>19</v>
      </c>
      <c r="K49" s="84" t="s">
        <v>20</v>
      </c>
    </row>
    <row r="50" spans="1:16" ht="15" customHeight="1" x14ac:dyDescent="0.25">
      <c r="A50" s="630" t="s">
        <v>432</v>
      </c>
      <c r="B50" s="646"/>
      <c r="C50" s="29">
        <v>2014</v>
      </c>
      <c r="D50" s="85"/>
      <c r="E50" s="34"/>
      <c r="F50" s="31"/>
      <c r="G50" s="31"/>
      <c r="H50" s="31"/>
      <c r="I50" s="31"/>
      <c r="J50" s="31"/>
      <c r="K50" s="35"/>
    </row>
    <row r="51" spans="1:16" x14ac:dyDescent="0.25">
      <c r="A51" s="630"/>
      <c r="B51" s="646"/>
      <c r="C51" s="29">
        <v>2015</v>
      </c>
      <c r="D51" s="85"/>
      <c r="E51" s="34"/>
      <c r="F51" s="31"/>
      <c r="G51" s="31"/>
      <c r="H51" s="31"/>
      <c r="I51" s="31"/>
      <c r="J51" s="31"/>
      <c r="K51" s="35"/>
    </row>
    <row r="52" spans="1:16" x14ac:dyDescent="0.25">
      <c r="A52" s="630"/>
      <c r="B52" s="646"/>
      <c r="C52" s="29">
        <v>2016</v>
      </c>
      <c r="D52" s="85"/>
      <c r="E52" s="34"/>
      <c r="F52" s="31"/>
      <c r="G52" s="31"/>
      <c r="H52" s="31"/>
      <c r="I52" s="31"/>
      <c r="J52" s="31"/>
      <c r="K52" s="35"/>
    </row>
    <row r="53" spans="1:16" x14ac:dyDescent="0.25">
      <c r="A53" s="630"/>
      <c r="B53" s="646"/>
      <c r="C53" s="29">
        <v>2017</v>
      </c>
      <c r="D53" s="576"/>
      <c r="E53" s="570"/>
      <c r="F53" s="568"/>
      <c r="G53" s="568"/>
      <c r="H53" s="568"/>
      <c r="I53" s="568"/>
      <c r="J53" s="568"/>
      <c r="K53" s="571"/>
    </row>
    <row r="54" spans="1:16" x14ac:dyDescent="0.25">
      <c r="A54" s="630"/>
      <c r="B54" s="646"/>
      <c r="C54" s="29">
        <v>2018</v>
      </c>
      <c r="D54" s="85"/>
      <c r="E54" s="34"/>
      <c r="F54" s="31"/>
      <c r="G54" s="31"/>
      <c r="H54" s="31"/>
      <c r="I54" s="31"/>
      <c r="J54" s="31"/>
      <c r="K54" s="35"/>
    </row>
    <row r="55" spans="1:16" x14ac:dyDescent="0.25">
      <c r="A55" s="630"/>
      <c r="B55" s="646"/>
      <c r="C55" s="29">
        <v>2019</v>
      </c>
      <c r="D55" s="85"/>
      <c r="E55" s="34"/>
      <c r="F55" s="31"/>
      <c r="G55" s="31"/>
      <c r="H55" s="31"/>
      <c r="I55" s="31"/>
      <c r="J55" s="31"/>
      <c r="K55" s="35"/>
    </row>
    <row r="56" spans="1:16" x14ac:dyDescent="0.25">
      <c r="A56" s="630"/>
      <c r="B56" s="646"/>
      <c r="C56" s="29">
        <v>2020</v>
      </c>
      <c r="D56" s="85">
        <v>49</v>
      </c>
      <c r="E56" s="34">
        <v>2</v>
      </c>
      <c r="F56" s="31"/>
      <c r="G56" s="31">
        <v>3</v>
      </c>
      <c r="H56" s="31"/>
      <c r="I56" s="31">
        <v>1</v>
      </c>
      <c r="J56" s="31">
        <v>43</v>
      </c>
      <c r="K56" s="35"/>
    </row>
    <row r="57" spans="1:16" ht="94.9" customHeight="1" thickBot="1" x14ac:dyDescent="0.3">
      <c r="A57" s="647"/>
      <c r="B57" s="648"/>
      <c r="C57" s="41" t="s">
        <v>13</v>
      </c>
      <c r="D57" s="87">
        <f t="shared" ref="D57:I57" si="4">SUM(D50:D56)</f>
        <v>49</v>
      </c>
      <c r="E57" s="46">
        <f t="shared" si="4"/>
        <v>2</v>
      </c>
      <c r="F57" s="43">
        <f t="shared" si="4"/>
        <v>0</v>
      </c>
      <c r="G57" s="43">
        <f t="shared" si="4"/>
        <v>3</v>
      </c>
      <c r="H57" s="43">
        <f t="shared" si="4"/>
        <v>0</v>
      </c>
      <c r="I57" s="43">
        <f t="shared" si="4"/>
        <v>1</v>
      </c>
      <c r="J57" s="43">
        <f>SUM(J50:J56)</f>
        <v>43</v>
      </c>
      <c r="K57" s="47">
        <f>SUM(K50:K56)</f>
        <v>0</v>
      </c>
    </row>
    <row r="58" spans="1:16" x14ac:dyDescent="0.25">
      <c r="B58" s="9"/>
    </row>
    <row r="59" spans="1:16" ht="21" x14ac:dyDescent="0.35">
      <c r="A59" s="88" t="s">
        <v>34</v>
      </c>
      <c r="B59" s="89"/>
      <c r="C59" s="88"/>
      <c r="D59" s="90"/>
      <c r="E59" s="90"/>
      <c r="F59" s="90"/>
      <c r="G59" s="90"/>
      <c r="H59" s="90"/>
      <c r="I59" s="90"/>
      <c r="J59" s="90"/>
      <c r="K59" s="90"/>
      <c r="L59" s="90"/>
      <c r="M59" s="10"/>
      <c r="N59" s="572"/>
      <c r="O59" s="572"/>
      <c r="P59" s="572"/>
    </row>
    <row r="60" spans="1:16" s="572" customFormat="1" ht="15" customHeight="1" thickBot="1" x14ac:dyDescent="0.4">
      <c r="A60" s="577"/>
      <c r="B60" s="578"/>
      <c r="M60" s="10"/>
    </row>
    <row r="61" spans="1:16" s="10" customFormat="1" x14ac:dyDescent="0.25">
      <c r="A61" s="665" t="s">
        <v>35</v>
      </c>
      <c r="B61" s="657" t="s">
        <v>36</v>
      </c>
      <c r="C61" s="666" t="s">
        <v>5</v>
      </c>
      <c r="D61" s="92"/>
      <c r="E61" s="93"/>
      <c r="F61" s="94" t="s">
        <v>37</v>
      </c>
      <c r="G61" s="95"/>
      <c r="H61" s="95"/>
      <c r="I61" s="95"/>
      <c r="J61" s="95"/>
      <c r="K61" s="95"/>
      <c r="L61" s="96"/>
      <c r="N61" s="579"/>
    </row>
    <row r="62" spans="1:16"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6" x14ac:dyDescent="0.25">
      <c r="A63" s="630" t="s">
        <v>433</v>
      </c>
      <c r="B63" s="646"/>
      <c r="C63" s="29">
        <v>2014</v>
      </c>
      <c r="D63" s="30"/>
      <c r="E63" s="31"/>
      <c r="F63" s="580"/>
      <c r="G63" s="581"/>
      <c r="H63" s="581"/>
      <c r="I63" s="581"/>
      <c r="J63" s="581"/>
      <c r="K63" s="581"/>
      <c r="L63" s="582"/>
      <c r="M63" s="10"/>
    </row>
    <row r="64" spans="1:16" x14ac:dyDescent="0.25">
      <c r="A64" s="630"/>
      <c r="B64" s="646"/>
      <c r="C64" s="29">
        <v>2015</v>
      </c>
      <c r="D64" s="30"/>
      <c r="E64" s="31"/>
      <c r="F64" s="580"/>
      <c r="G64" s="581"/>
      <c r="H64" s="581"/>
      <c r="I64" s="581"/>
      <c r="J64" s="581"/>
      <c r="K64" s="581"/>
      <c r="L64" s="582"/>
      <c r="M64" s="10"/>
    </row>
    <row r="65" spans="1:15" x14ac:dyDescent="0.25">
      <c r="A65" s="630"/>
      <c r="B65" s="646"/>
      <c r="C65" s="29">
        <v>2016</v>
      </c>
      <c r="D65" s="30"/>
      <c r="E65" s="31"/>
      <c r="F65" s="580"/>
      <c r="G65" s="581"/>
      <c r="H65" s="581"/>
      <c r="I65" s="581"/>
      <c r="J65" s="581"/>
      <c r="K65" s="581"/>
      <c r="L65" s="582"/>
      <c r="M65" s="10"/>
    </row>
    <row r="66" spans="1:15" x14ac:dyDescent="0.25">
      <c r="A66" s="630"/>
      <c r="B66" s="646"/>
      <c r="C66" s="29">
        <v>2017</v>
      </c>
      <c r="D66" s="567"/>
      <c r="E66" s="568"/>
      <c r="F66" s="583"/>
      <c r="G66" s="584"/>
      <c r="H66" s="584"/>
      <c r="I66" s="584"/>
      <c r="J66" s="584"/>
      <c r="K66" s="584"/>
      <c r="L66" s="585"/>
      <c r="M66" s="10"/>
    </row>
    <row r="67" spans="1:15" x14ac:dyDescent="0.25">
      <c r="A67" s="630"/>
      <c r="B67" s="646"/>
      <c r="C67" s="29">
        <v>2018</v>
      </c>
      <c r="D67" s="30"/>
      <c r="E67" s="31"/>
      <c r="F67" s="580"/>
      <c r="G67" s="581"/>
      <c r="H67" s="581"/>
      <c r="I67" s="581"/>
      <c r="J67" s="581"/>
      <c r="K67" s="581"/>
      <c r="L67" s="582"/>
      <c r="M67" s="10"/>
    </row>
    <row r="68" spans="1:15" x14ac:dyDescent="0.25">
      <c r="A68" s="630"/>
      <c r="B68" s="646"/>
      <c r="C68" s="29">
        <v>2019</v>
      </c>
      <c r="D68" s="30"/>
      <c r="E68" s="31"/>
      <c r="F68" s="580"/>
      <c r="G68" s="581"/>
      <c r="H68" s="581"/>
      <c r="I68" s="581"/>
      <c r="J68" s="581"/>
      <c r="K68" s="581"/>
      <c r="L68" s="582"/>
      <c r="M68" s="10"/>
    </row>
    <row r="69" spans="1:15" x14ac:dyDescent="0.25">
      <c r="A69" s="630"/>
      <c r="B69" s="646"/>
      <c r="C69" s="29">
        <v>2020</v>
      </c>
      <c r="D69" s="30">
        <v>3</v>
      </c>
      <c r="E69" s="31">
        <v>18</v>
      </c>
      <c r="F69" s="580">
        <v>4</v>
      </c>
      <c r="G69" s="581"/>
      <c r="H69" s="581"/>
      <c r="I69" s="581"/>
      <c r="J69" s="581"/>
      <c r="K69" s="581">
        <v>7</v>
      </c>
      <c r="L69" s="582">
        <v>7</v>
      </c>
      <c r="M69" s="10"/>
    </row>
    <row r="70" spans="1:15" ht="33" customHeight="1" thickBot="1" x14ac:dyDescent="0.3">
      <c r="A70" s="647"/>
      <c r="B70" s="648"/>
      <c r="C70" s="41" t="s">
        <v>13</v>
      </c>
      <c r="D70" s="42">
        <f t="shared" ref="D70:K70" si="5">SUM(D63:D69)</f>
        <v>3</v>
      </c>
      <c r="E70" s="43">
        <f t="shared" si="5"/>
        <v>18</v>
      </c>
      <c r="F70" s="586">
        <f t="shared" si="5"/>
        <v>4</v>
      </c>
      <c r="G70" s="587">
        <f t="shared" si="5"/>
        <v>0</v>
      </c>
      <c r="H70" s="587">
        <f t="shared" si="5"/>
        <v>0</v>
      </c>
      <c r="I70" s="587">
        <f t="shared" si="5"/>
        <v>0</v>
      </c>
      <c r="J70" s="587">
        <f t="shared" si="5"/>
        <v>0</v>
      </c>
      <c r="K70" s="587">
        <f t="shared" si="5"/>
        <v>7</v>
      </c>
      <c r="L70" s="588">
        <f>SUM(L63:L69)</f>
        <v>7</v>
      </c>
      <c r="M70" s="10"/>
    </row>
    <row r="71" spans="1:15" ht="15.75" thickBot="1" x14ac:dyDescent="0.3">
      <c r="A71" s="589"/>
      <c r="B71" s="590"/>
      <c r="D71" s="591"/>
      <c r="E71" s="592"/>
      <c r="F71" s="592"/>
      <c r="I71" s="593"/>
      <c r="J71" s="593"/>
      <c r="K71" s="593"/>
      <c r="L71" s="593"/>
      <c r="M71" s="593"/>
      <c r="N71" s="593"/>
      <c r="O71" s="593"/>
    </row>
    <row r="72" spans="1:15" s="10" customFormat="1" ht="18.95" customHeight="1" x14ac:dyDescent="0.25">
      <c r="A72" s="665" t="s">
        <v>40</v>
      </c>
      <c r="B72" s="657" t="s">
        <v>41</v>
      </c>
      <c r="C72" s="666" t="s">
        <v>5</v>
      </c>
      <c r="D72" s="663" t="s">
        <v>42</v>
      </c>
      <c r="E72" s="94" t="s">
        <v>43</v>
      </c>
      <c r="F72" s="95"/>
      <c r="G72" s="95"/>
      <c r="H72" s="95"/>
      <c r="I72" s="95"/>
      <c r="J72" s="95"/>
      <c r="K72" s="96"/>
      <c r="L72"/>
      <c r="M72" s="579"/>
    </row>
    <row r="73" spans="1:15"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5" ht="15" customHeight="1" x14ac:dyDescent="0.25">
      <c r="A74" s="630" t="s">
        <v>434</v>
      </c>
      <c r="B74" s="737"/>
      <c r="C74" s="29">
        <v>2014</v>
      </c>
      <c r="D74" s="31"/>
      <c r="E74" s="580"/>
      <c r="F74" s="581"/>
      <c r="G74" s="581"/>
      <c r="H74" s="581"/>
      <c r="I74" s="581"/>
      <c r="J74" s="581"/>
      <c r="K74" s="582"/>
    </row>
    <row r="75" spans="1:15" x14ac:dyDescent="0.25">
      <c r="A75" s="738"/>
      <c r="B75" s="737"/>
      <c r="C75" s="29">
        <v>2015</v>
      </c>
      <c r="D75" s="31"/>
      <c r="E75" s="580"/>
      <c r="F75" s="581"/>
      <c r="G75" s="581"/>
      <c r="H75" s="581"/>
      <c r="I75" s="581"/>
      <c r="J75" s="581"/>
      <c r="K75" s="582"/>
    </row>
    <row r="76" spans="1:15" x14ac:dyDescent="0.25">
      <c r="A76" s="738"/>
      <c r="B76" s="737"/>
      <c r="C76" s="29">
        <v>2016</v>
      </c>
      <c r="D76" s="31"/>
      <c r="E76" s="580"/>
      <c r="F76" s="581"/>
      <c r="G76" s="581"/>
      <c r="H76" s="581"/>
      <c r="I76" s="581"/>
      <c r="J76" s="581"/>
      <c r="K76" s="582"/>
    </row>
    <row r="77" spans="1:15" x14ac:dyDescent="0.25">
      <c r="A77" s="738"/>
      <c r="B77" s="737"/>
      <c r="C77" s="29">
        <v>2017</v>
      </c>
      <c r="D77" s="568"/>
      <c r="E77" s="583"/>
      <c r="F77" s="584"/>
      <c r="G77" s="584"/>
      <c r="H77" s="584"/>
      <c r="I77" s="584"/>
      <c r="J77" s="584"/>
      <c r="K77" s="585"/>
    </row>
    <row r="78" spans="1:15" x14ac:dyDescent="0.25">
      <c r="A78" s="738"/>
      <c r="B78" s="737"/>
      <c r="C78" s="29">
        <v>2018</v>
      </c>
      <c r="D78" s="31"/>
      <c r="E78" s="580"/>
      <c r="F78" s="581"/>
      <c r="G78" s="581"/>
      <c r="H78" s="581"/>
      <c r="I78" s="581"/>
      <c r="J78" s="581"/>
      <c r="K78" s="582"/>
    </row>
    <row r="79" spans="1:15" x14ac:dyDescent="0.25">
      <c r="A79" s="738"/>
      <c r="B79" s="737"/>
      <c r="C79" s="29">
        <v>2019</v>
      </c>
      <c r="D79" s="31"/>
      <c r="E79" s="580"/>
      <c r="F79" s="581"/>
      <c r="G79" s="581"/>
      <c r="H79" s="581"/>
      <c r="I79" s="581"/>
      <c r="J79" s="581"/>
      <c r="K79" s="582"/>
    </row>
    <row r="80" spans="1:15" x14ac:dyDescent="0.25">
      <c r="A80" s="738"/>
      <c r="B80" s="737"/>
      <c r="C80" s="29">
        <v>2020</v>
      </c>
      <c r="D80" s="31">
        <v>8</v>
      </c>
      <c r="E80" s="580"/>
      <c r="F80" s="581"/>
      <c r="G80" s="581"/>
      <c r="H80" s="581"/>
      <c r="I80" s="581"/>
      <c r="J80" s="581"/>
      <c r="K80" s="582">
        <v>6</v>
      </c>
    </row>
    <row r="81" spans="1:17" ht="42" customHeight="1" thickBot="1" x14ac:dyDescent="0.3">
      <c r="A81" s="739"/>
      <c r="B81" s="740"/>
      <c r="C81" s="41" t="s">
        <v>13</v>
      </c>
      <c r="D81" s="43">
        <f t="shared" ref="D81:J81" si="6">SUM(D74:D80)</f>
        <v>8</v>
      </c>
      <c r="E81" s="586">
        <f t="shared" si="6"/>
        <v>0</v>
      </c>
      <c r="F81" s="587">
        <f t="shared" si="6"/>
        <v>0</v>
      </c>
      <c r="G81" s="587">
        <f t="shared" si="6"/>
        <v>0</v>
      </c>
      <c r="H81" s="587">
        <f t="shared" si="6"/>
        <v>0</v>
      </c>
      <c r="I81" s="587">
        <f t="shared" si="6"/>
        <v>0</v>
      </c>
      <c r="J81" s="587">
        <f t="shared" si="6"/>
        <v>0</v>
      </c>
      <c r="K81" s="588">
        <f>SUM(K74:K80)</f>
        <v>6</v>
      </c>
    </row>
    <row r="82" spans="1:17" s="572" customFormat="1" ht="15" customHeight="1" thickBot="1" x14ac:dyDescent="0.4">
      <c r="A82" s="577"/>
      <c r="B82" s="578"/>
    </row>
    <row r="83" spans="1:17" s="572" customFormat="1" ht="24.95" customHeight="1" x14ac:dyDescent="0.25">
      <c r="A83" s="665" t="s">
        <v>44</v>
      </c>
      <c r="B83" s="657" t="s">
        <v>41</v>
      </c>
      <c r="C83" s="666" t="s">
        <v>5</v>
      </c>
      <c r="D83" s="668" t="s">
        <v>45</v>
      </c>
      <c r="E83" s="94" t="s">
        <v>46</v>
      </c>
      <c r="F83" s="95"/>
      <c r="G83" s="95"/>
      <c r="H83" s="95"/>
      <c r="I83" s="95"/>
      <c r="J83" s="95"/>
      <c r="K83" s="96"/>
      <c r="L83" s="10"/>
    </row>
    <row r="84" spans="1:17"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7" s="10" customFormat="1" ht="18" customHeight="1" x14ac:dyDescent="0.25">
      <c r="A85" s="630" t="s">
        <v>435</v>
      </c>
      <c r="B85" s="737"/>
      <c r="C85" s="29">
        <v>2014</v>
      </c>
      <c r="D85" s="31"/>
      <c r="E85" s="580"/>
      <c r="F85" s="581"/>
      <c r="G85" s="581"/>
      <c r="H85" s="581"/>
      <c r="I85" s="581"/>
      <c r="J85" s="581"/>
      <c r="K85" s="582"/>
      <c r="L85"/>
    </row>
    <row r="86" spans="1:17" ht="15.95" customHeight="1" x14ac:dyDescent="0.25">
      <c r="A86" s="738"/>
      <c r="B86" s="737"/>
      <c r="C86" s="29">
        <v>2015</v>
      </c>
      <c r="D86" s="31"/>
      <c r="E86" s="580"/>
      <c r="F86" s="581"/>
      <c r="G86" s="581"/>
      <c r="H86" s="581"/>
      <c r="I86" s="581"/>
      <c r="J86" s="581"/>
      <c r="K86" s="582"/>
    </row>
    <row r="87" spans="1:17" x14ac:dyDescent="0.25">
      <c r="A87" s="738"/>
      <c r="B87" s="737"/>
      <c r="C87" s="29">
        <v>2016</v>
      </c>
      <c r="D87" s="31"/>
      <c r="E87" s="580"/>
      <c r="F87" s="581"/>
      <c r="G87" s="581"/>
      <c r="H87" s="581"/>
      <c r="I87" s="581"/>
      <c r="J87" s="581"/>
      <c r="K87" s="582"/>
    </row>
    <row r="88" spans="1:17" x14ac:dyDescent="0.25">
      <c r="A88" s="738"/>
      <c r="B88" s="737"/>
      <c r="C88" s="29">
        <v>2017</v>
      </c>
      <c r="D88" s="568"/>
      <c r="E88" s="583"/>
      <c r="F88" s="584"/>
      <c r="G88" s="584"/>
      <c r="H88" s="584"/>
      <c r="I88" s="584"/>
      <c r="J88" s="584"/>
      <c r="K88" s="585"/>
    </row>
    <row r="89" spans="1:17" x14ac:dyDescent="0.25">
      <c r="A89" s="738"/>
      <c r="B89" s="737"/>
      <c r="C89" s="29">
        <v>2018</v>
      </c>
      <c r="D89" s="31"/>
      <c r="E89" s="580"/>
      <c r="F89" s="581"/>
      <c r="G89" s="581"/>
      <c r="H89" s="581"/>
      <c r="I89" s="581"/>
      <c r="J89" s="581"/>
      <c r="K89" s="582"/>
      <c r="L89" s="10"/>
    </row>
    <row r="90" spans="1:17" x14ac:dyDescent="0.25">
      <c r="A90" s="738"/>
      <c r="B90" s="737"/>
      <c r="C90" s="29">
        <v>2019</v>
      </c>
      <c r="D90" s="31"/>
      <c r="E90" s="580"/>
      <c r="F90" s="581"/>
      <c r="G90" s="581"/>
      <c r="H90" s="581"/>
      <c r="I90" s="581"/>
      <c r="J90" s="581"/>
      <c r="K90" s="582"/>
    </row>
    <row r="91" spans="1:17" x14ac:dyDescent="0.25">
      <c r="A91" s="738"/>
      <c r="B91" s="737"/>
      <c r="C91" s="29">
        <v>2020</v>
      </c>
      <c r="D91" s="31">
        <v>1</v>
      </c>
      <c r="E91" s="580"/>
      <c r="F91" s="581"/>
      <c r="G91" s="581"/>
      <c r="H91" s="581"/>
      <c r="I91" s="581"/>
      <c r="J91" s="581">
        <v>1</v>
      </c>
      <c r="K91" s="582"/>
    </row>
    <row r="92" spans="1:17" ht="18.95" customHeight="1" thickBot="1" x14ac:dyDescent="0.3">
      <c r="A92" s="739"/>
      <c r="B92" s="740"/>
      <c r="C92" s="41" t="s">
        <v>13</v>
      </c>
      <c r="D92" s="43">
        <f t="shared" ref="D92:J92" si="7">SUM(D85:D91)</f>
        <v>1</v>
      </c>
      <c r="E92" s="586">
        <f t="shared" si="7"/>
        <v>0</v>
      </c>
      <c r="F92" s="587">
        <f t="shared" si="7"/>
        <v>0</v>
      </c>
      <c r="G92" s="587">
        <f t="shared" si="7"/>
        <v>0</v>
      </c>
      <c r="H92" s="587">
        <f t="shared" si="7"/>
        <v>0</v>
      </c>
      <c r="I92" s="587">
        <f t="shared" si="7"/>
        <v>0</v>
      </c>
      <c r="J92" s="587">
        <f t="shared" si="7"/>
        <v>1</v>
      </c>
      <c r="K92" s="588">
        <f>SUM(K85:K91)</f>
        <v>0</v>
      </c>
    </row>
    <row r="93" spans="1:17" s="572" customFormat="1" ht="18.75" customHeight="1" thickBot="1" x14ac:dyDescent="0.4">
      <c r="A93" s="577"/>
      <c r="B93" s="578"/>
      <c r="L93" s="594"/>
      <c r="M93" s="594"/>
      <c r="N93" s="594"/>
      <c r="O93" s="594"/>
      <c r="P93" s="594"/>
      <c r="Q93" s="594"/>
    </row>
    <row r="94" spans="1:17" x14ac:dyDescent="0.25">
      <c r="A94" s="655" t="s">
        <v>47</v>
      </c>
      <c r="B94" s="657" t="s">
        <v>48</v>
      </c>
      <c r="C94" s="562" t="s">
        <v>5</v>
      </c>
      <c r="D94" s="108" t="s">
        <v>49</v>
      </c>
      <c r="E94" s="109"/>
      <c r="F94" s="109"/>
      <c r="G94" s="110"/>
      <c r="H94" s="10"/>
      <c r="I94" s="10"/>
      <c r="J94" s="10"/>
      <c r="K94" s="10"/>
      <c r="O94" s="572"/>
      <c r="P94" s="572"/>
    </row>
    <row r="95" spans="1:17" s="572" customFormat="1" ht="64.5" x14ac:dyDescent="0.25">
      <c r="A95" s="656"/>
      <c r="B95" s="658"/>
      <c r="C95" s="563"/>
      <c r="D95" s="98" t="s">
        <v>50</v>
      </c>
      <c r="E95" s="99" t="s">
        <v>51</v>
      </c>
      <c r="F95" s="99" t="s">
        <v>52</v>
      </c>
      <c r="G95" s="112" t="s">
        <v>13</v>
      </c>
      <c r="H95" s="10"/>
      <c r="I95" s="10"/>
      <c r="J95" s="10"/>
      <c r="K95" s="10"/>
      <c r="L95" s="10"/>
      <c r="M95" s="10"/>
      <c r="N95" s="10"/>
    </row>
    <row r="96" spans="1:17" s="10" customFormat="1" ht="26.25" customHeight="1" x14ac:dyDescent="0.25">
      <c r="A96" s="738" t="s">
        <v>21</v>
      </c>
      <c r="B96" s="737"/>
      <c r="C96" s="29">
        <v>2015</v>
      </c>
      <c r="D96" s="30"/>
      <c r="E96" s="31"/>
      <c r="F96" s="31"/>
      <c r="G96" s="595">
        <f t="shared" ref="G96:G101" si="8">SUM(D96:F96)</f>
        <v>0</v>
      </c>
      <c r="H96"/>
      <c r="I96"/>
      <c r="J96"/>
      <c r="K96"/>
    </row>
    <row r="97" spans="1:16" s="10" customFormat="1" ht="16.5" customHeight="1" x14ac:dyDescent="0.25">
      <c r="A97" s="738"/>
      <c r="B97" s="737"/>
      <c r="C97" s="29">
        <v>2016</v>
      </c>
      <c r="D97" s="30"/>
      <c r="E97" s="31"/>
      <c r="F97" s="31"/>
      <c r="G97" s="595">
        <f t="shared" si="8"/>
        <v>0</v>
      </c>
      <c r="H97"/>
      <c r="I97"/>
      <c r="J97"/>
      <c r="K97"/>
      <c r="L97"/>
      <c r="M97"/>
      <c r="N97"/>
    </row>
    <row r="98" spans="1:16" x14ac:dyDescent="0.25">
      <c r="A98" s="738"/>
      <c r="B98" s="737"/>
      <c r="C98" s="29">
        <v>2017</v>
      </c>
      <c r="D98" s="567"/>
      <c r="E98" s="568"/>
      <c r="F98" s="568"/>
      <c r="G98" s="595">
        <f t="shared" si="8"/>
        <v>0</v>
      </c>
    </row>
    <row r="99" spans="1:16" x14ac:dyDescent="0.25">
      <c r="A99" s="738"/>
      <c r="B99" s="737"/>
      <c r="C99" s="29">
        <v>2018</v>
      </c>
      <c r="D99" s="30"/>
      <c r="E99" s="31"/>
      <c r="F99" s="31"/>
      <c r="G99" s="595">
        <f t="shared" si="8"/>
        <v>0</v>
      </c>
    </row>
    <row r="100" spans="1:16" x14ac:dyDescent="0.25">
      <c r="A100" s="738"/>
      <c r="B100" s="737"/>
      <c r="C100" s="29">
        <v>2019</v>
      </c>
      <c r="D100" s="30"/>
      <c r="E100" s="31"/>
      <c r="F100" s="31"/>
      <c r="G100" s="595">
        <f t="shared" si="8"/>
        <v>0</v>
      </c>
    </row>
    <row r="101" spans="1:16" x14ac:dyDescent="0.25">
      <c r="A101" s="738"/>
      <c r="B101" s="737"/>
      <c r="C101" s="29">
        <v>2020</v>
      </c>
      <c r="D101" s="30">
        <v>169</v>
      </c>
      <c r="E101" s="31">
        <v>47</v>
      </c>
      <c r="F101" s="31">
        <v>801</v>
      </c>
      <c r="G101" s="595">
        <f t="shared" si="8"/>
        <v>1017</v>
      </c>
    </row>
    <row r="102" spans="1:16" ht="15.75" thickBot="1" x14ac:dyDescent="0.3">
      <c r="A102" s="739"/>
      <c r="B102" s="740"/>
      <c r="C102" s="41" t="s">
        <v>13</v>
      </c>
      <c r="D102" s="42">
        <f>SUM(D96:D101)</f>
        <v>169</v>
      </c>
      <c r="E102" s="43">
        <f>SUM(E96:E101)</f>
        <v>47</v>
      </c>
      <c r="F102" s="43">
        <f>SUM(F96:F101)</f>
        <v>801</v>
      </c>
      <c r="G102" s="113">
        <f>SUM(G95:G101)</f>
        <v>1017</v>
      </c>
    </row>
    <row r="103" spans="1:16" x14ac:dyDescent="0.25">
      <c r="A103" s="596"/>
      <c r="B103" s="597"/>
      <c r="C103" s="598"/>
      <c r="D103" s="598"/>
      <c r="E103" s="599"/>
      <c r="F103" s="599"/>
      <c r="G103" s="599"/>
      <c r="H103" s="599"/>
      <c r="I103" s="599"/>
      <c r="J103" s="600"/>
      <c r="K103" s="594"/>
    </row>
    <row r="104" spans="1:16" ht="21" x14ac:dyDescent="0.35">
      <c r="A104" s="115" t="s">
        <v>53</v>
      </c>
      <c r="B104" s="116"/>
      <c r="C104" s="115"/>
      <c r="D104" s="117"/>
      <c r="E104" s="117"/>
      <c r="F104" s="117"/>
      <c r="G104" s="117"/>
      <c r="H104" s="117"/>
      <c r="I104" s="117"/>
      <c r="J104" s="117"/>
      <c r="K104" s="117"/>
      <c r="L104" s="117"/>
      <c r="O104" s="572"/>
      <c r="P104" s="572"/>
    </row>
    <row r="105" spans="1:16" ht="15.75" thickBot="1" x14ac:dyDescent="0.3">
      <c r="B105" s="9"/>
    </row>
    <row r="106" spans="1:16" s="10" customFormat="1" ht="47.25" customHeight="1" x14ac:dyDescent="0.25">
      <c r="A106" s="659" t="s">
        <v>54</v>
      </c>
      <c r="B106" s="661" t="s">
        <v>55</v>
      </c>
      <c r="C106" s="644" t="s">
        <v>5</v>
      </c>
      <c r="D106" s="118" t="s">
        <v>56</v>
      </c>
      <c r="E106" s="118"/>
      <c r="F106" s="119"/>
      <c r="G106" s="119"/>
      <c r="H106" s="120" t="s">
        <v>57</v>
      </c>
      <c r="I106" s="118"/>
      <c r="J106" s="121"/>
    </row>
    <row r="107" spans="1:16" s="10" customFormat="1" ht="87.75" customHeight="1" x14ac:dyDescent="0.25">
      <c r="A107" s="660"/>
      <c r="B107" s="662"/>
      <c r="C107" s="645"/>
      <c r="D107" s="122" t="s">
        <v>58</v>
      </c>
      <c r="E107" s="123" t="s">
        <v>59</v>
      </c>
      <c r="F107" s="124" t="s">
        <v>60</v>
      </c>
      <c r="G107" s="125" t="s">
        <v>61</v>
      </c>
      <c r="H107" s="122" t="s">
        <v>62</v>
      </c>
      <c r="I107" s="123" t="s">
        <v>63</v>
      </c>
      <c r="J107" s="126" t="s">
        <v>64</v>
      </c>
    </row>
    <row r="108" spans="1:16" x14ac:dyDescent="0.25">
      <c r="A108" s="630" t="s">
        <v>436</v>
      </c>
      <c r="B108" s="646"/>
      <c r="C108" s="127">
        <v>2014</v>
      </c>
      <c r="D108" s="601"/>
      <c r="E108" s="581"/>
      <c r="F108" s="602"/>
      <c r="G108" s="603">
        <f>SUM(D108:F108)</f>
        <v>0</v>
      </c>
      <c r="H108" s="601"/>
      <c r="I108" s="581"/>
      <c r="J108" s="582"/>
    </row>
    <row r="109" spans="1:16" x14ac:dyDescent="0.25">
      <c r="A109" s="630"/>
      <c r="B109" s="646"/>
      <c r="C109" s="127">
        <v>2015</v>
      </c>
      <c r="D109" s="601"/>
      <c r="E109" s="581"/>
      <c r="F109" s="602"/>
      <c r="G109" s="603">
        <f t="shared" ref="G109:G114" si="9">SUM(D109:F109)</f>
        <v>0</v>
      </c>
      <c r="H109" s="601"/>
      <c r="I109" s="581"/>
      <c r="J109" s="582"/>
    </row>
    <row r="110" spans="1:16" x14ac:dyDescent="0.25">
      <c r="A110" s="630"/>
      <c r="B110" s="646"/>
      <c r="C110" s="127">
        <v>2016</v>
      </c>
      <c r="D110" s="601"/>
      <c r="E110" s="581"/>
      <c r="F110" s="602"/>
      <c r="G110" s="603">
        <f t="shared" si="9"/>
        <v>0</v>
      </c>
      <c r="H110" s="601"/>
      <c r="I110" s="581"/>
      <c r="J110" s="582"/>
    </row>
    <row r="111" spans="1:16" x14ac:dyDescent="0.25">
      <c r="A111" s="630"/>
      <c r="B111" s="646"/>
      <c r="C111" s="127">
        <v>2017</v>
      </c>
      <c r="D111" s="604"/>
      <c r="E111" s="584"/>
      <c r="F111" s="605"/>
      <c r="G111" s="603">
        <f t="shared" si="9"/>
        <v>0</v>
      </c>
      <c r="H111" s="606"/>
      <c r="I111" s="607"/>
      <c r="J111" s="608"/>
    </row>
    <row r="112" spans="1:16" x14ac:dyDescent="0.25">
      <c r="A112" s="630"/>
      <c r="B112" s="646"/>
      <c r="C112" s="127">
        <v>2018</v>
      </c>
      <c r="D112" s="601"/>
      <c r="E112" s="581"/>
      <c r="F112" s="602"/>
      <c r="G112" s="603">
        <f t="shared" si="9"/>
        <v>0</v>
      </c>
      <c r="H112" s="601"/>
      <c r="I112" s="581"/>
      <c r="J112" s="582"/>
    </row>
    <row r="113" spans="1:19" x14ac:dyDescent="0.25">
      <c r="A113" s="630"/>
      <c r="B113" s="646"/>
      <c r="C113" s="127">
        <v>2019</v>
      </c>
      <c r="D113" s="601"/>
      <c r="E113" s="581"/>
      <c r="F113" s="602"/>
      <c r="G113" s="603">
        <f t="shared" si="9"/>
        <v>0</v>
      </c>
      <c r="H113" s="601"/>
      <c r="I113" s="581"/>
      <c r="J113" s="582"/>
    </row>
    <row r="114" spans="1:19" x14ac:dyDescent="0.25">
      <c r="A114" s="630"/>
      <c r="B114" s="646"/>
      <c r="C114" s="127">
        <v>2020</v>
      </c>
      <c r="D114" s="601"/>
      <c r="E114" s="581">
        <v>6</v>
      </c>
      <c r="F114" s="602">
        <v>6</v>
      </c>
      <c r="G114" s="603">
        <f t="shared" si="9"/>
        <v>12</v>
      </c>
      <c r="H114" s="601">
        <v>1</v>
      </c>
      <c r="I114" s="581"/>
      <c r="J114" s="582">
        <v>1</v>
      </c>
    </row>
    <row r="115" spans="1:19" ht="30.6" customHeight="1" thickBot="1" x14ac:dyDescent="0.3">
      <c r="A115" s="647"/>
      <c r="B115" s="648"/>
      <c r="C115" s="134" t="s">
        <v>13</v>
      </c>
      <c r="D115" s="609">
        <f t="shared" ref="D115:J115" si="10">SUM(D108:D114)</f>
        <v>0</v>
      </c>
      <c r="E115" s="587">
        <f t="shared" si="10"/>
        <v>6</v>
      </c>
      <c r="F115" s="610">
        <f t="shared" si="10"/>
        <v>6</v>
      </c>
      <c r="G115" s="610">
        <f t="shared" si="10"/>
        <v>12</v>
      </c>
      <c r="H115" s="609">
        <f t="shared" si="10"/>
        <v>1</v>
      </c>
      <c r="I115" s="587">
        <f t="shared" si="10"/>
        <v>0</v>
      </c>
      <c r="J115" s="136">
        <f t="shared" si="10"/>
        <v>1</v>
      </c>
    </row>
    <row r="116" spans="1:19" s="572" customFormat="1" ht="17.100000000000001" customHeight="1" thickBot="1" x14ac:dyDescent="0.3">
      <c r="A116" s="611"/>
      <c r="B116" s="597"/>
      <c r="C116" s="612"/>
      <c r="D116" s="613"/>
      <c r="E116" s="594"/>
      <c r="F116" s="594"/>
      <c r="G116" s="594"/>
      <c r="H116" s="614"/>
      <c r="I116" s="594"/>
      <c r="J116" s="594"/>
      <c r="K116" s="600"/>
    </row>
    <row r="117" spans="1:19" s="10" customFormat="1" ht="78" customHeight="1" x14ac:dyDescent="0.3">
      <c r="A117" s="141" t="s">
        <v>65</v>
      </c>
      <c r="B117" s="561" t="s">
        <v>36</v>
      </c>
      <c r="C117" s="143" t="s">
        <v>5</v>
      </c>
      <c r="D117" s="144" t="s">
        <v>66</v>
      </c>
      <c r="E117" s="145" t="s">
        <v>67</v>
      </c>
      <c r="F117" s="145" t="s">
        <v>68</v>
      </c>
      <c r="G117" s="145" t="s">
        <v>69</v>
      </c>
      <c r="H117" s="145" t="s">
        <v>70</v>
      </c>
      <c r="I117" s="146" t="s">
        <v>71</v>
      </c>
      <c r="J117" s="147" t="s">
        <v>72</v>
      </c>
      <c r="K117" s="147" t="s">
        <v>73</v>
      </c>
    </row>
    <row r="118" spans="1:19" x14ac:dyDescent="0.25">
      <c r="A118" s="630" t="s">
        <v>437</v>
      </c>
      <c r="B118" s="646"/>
      <c r="C118" s="29">
        <v>2014</v>
      </c>
      <c r="D118" s="580"/>
      <c r="E118" s="581"/>
      <c r="F118" s="581"/>
      <c r="G118" s="581"/>
      <c r="H118" s="581"/>
      <c r="I118" s="582"/>
      <c r="J118" s="615">
        <f t="shared" ref="J118:K124" si="11">D118+F118+H118</f>
        <v>0</v>
      </c>
      <c r="K118" s="615">
        <f t="shared" si="11"/>
        <v>0</v>
      </c>
    </row>
    <row r="119" spans="1:19" x14ac:dyDescent="0.25">
      <c r="A119" s="630"/>
      <c r="B119" s="646"/>
      <c r="C119" s="29">
        <v>2015</v>
      </c>
      <c r="D119" s="580"/>
      <c r="E119" s="581"/>
      <c r="F119" s="581"/>
      <c r="G119" s="581"/>
      <c r="H119" s="581"/>
      <c r="I119" s="582"/>
      <c r="J119" s="615">
        <f t="shared" si="11"/>
        <v>0</v>
      </c>
      <c r="K119" s="615">
        <f t="shared" si="11"/>
        <v>0</v>
      </c>
    </row>
    <row r="120" spans="1:19" x14ac:dyDescent="0.25">
      <c r="A120" s="630"/>
      <c r="B120" s="646"/>
      <c r="C120" s="29">
        <v>2016</v>
      </c>
      <c r="D120" s="580"/>
      <c r="E120" s="581"/>
      <c r="F120" s="581"/>
      <c r="G120" s="581"/>
      <c r="H120" s="581"/>
      <c r="I120" s="582"/>
      <c r="J120" s="615">
        <f t="shared" si="11"/>
        <v>0</v>
      </c>
      <c r="K120" s="615">
        <f t="shared" si="11"/>
        <v>0</v>
      </c>
    </row>
    <row r="121" spans="1:19" x14ac:dyDescent="0.25">
      <c r="A121" s="630"/>
      <c r="B121" s="646"/>
      <c r="C121" s="29">
        <v>2017</v>
      </c>
      <c r="D121" s="583"/>
      <c r="E121" s="584"/>
      <c r="F121" s="584"/>
      <c r="G121" s="584"/>
      <c r="H121" s="584"/>
      <c r="I121" s="585"/>
      <c r="J121" s="615">
        <f t="shared" si="11"/>
        <v>0</v>
      </c>
      <c r="K121" s="615">
        <f t="shared" si="11"/>
        <v>0</v>
      </c>
    </row>
    <row r="122" spans="1:19" x14ac:dyDescent="0.25">
      <c r="A122" s="630"/>
      <c r="B122" s="646"/>
      <c r="C122" s="29">
        <v>2018</v>
      </c>
      <c r="D122" s="580"/>
      <c r="E122" s="581"/>
      <c r="F122" s="581"/>
      <c r="G122" s="581"/>
      <c r="H122" s="581"/>
      <c r="I122" s="582"/>
      <c r="J122" s="615">
        <f t="shared" si="11"/>
        <v>0</v>
      </c>
      <c r="K122" s="615">
        <f t="shared" si="11"/>
        <v>0</v>
      </c>
    </row>
    <row r="123" spans="1:19" x14ac:dyDescent="0.25">
      <c r="A123" s="630"/>
      <c r="B123" s="646"/>
      <c r="C123" s="29">
        <v>2019</v>
      </c>
      <c r="D123" s="580"/>
      <c r="E123" s="581"/>
      <c r="F123" s="581"/>
      <c r="G123" s="581"/>
      <c r="H123" s="581"/>
      <c r="I123" s="582"/>
      <c r="J123" s="615">
        <f t="shared" si="11"/>
        <v>0</v>
      </c>
      <c r="K123" s="615">
        <f t="shared" si="11"/>
        <v>0</v>
      </c>
    </row>
    <row r="124" spans="1:19" x14ac:dyDescent="0.25">
      <c r="A124" s="630"/>
      <c r="B124" s="646"/>
      <c r="C124" s="29">
        <v>2020</v>
      </c>
      <c r="D124" s="580">
        <v>1</v>
      </c>
      <c r="E124" s="581">
        <v>3</v>
      </c>
      <c r="F124" s="581"/>
      <c r="G124" s="581"/>
      <c r="H124" s="581"/>
      <c r="I124" s="582"/>
      <c r="J124" s="615">
        <f t="shared" si="11"/>
        <v>1</v>
      </c>
      <c r="K124" s="615">
        <f t="shared" si="11"/>
        <v>3</v>
      </c>
    </row>
    <row r="125" spans="1:19" ht="51" customHeight="1" thickBot="1" x14ac:dyDescent="0.3">
      <c r="A125" s="647"/>
      <c r="B125" s="648"/>
      <c r="C125" s="41" t="s">
        <v>13</v>
      </c>
      <c r="D125" s="587">
        <f t="shared" ref="D125" si="12">SUM(D118:D124)</f>
        <v>1</v>
      </c>
      <c r="E125" s="587">
        <f>SUM(E118:E124)</f>
        <v>3</v>
      </c>
      <c r="F125" s="587">
        <f t="shared" ref="F125:I125" si="13">SUM(F118:F124)</f>
        <v>0</v>
      </c>
      <c r="G125" s="587">
        <f t="shared" si="13"/>
        <v>0</v>
      </c>
      <c r="H125" s="587">
        <f t="shared" si="13"/>
        <v>0</v>
      </c>
      <c r="I125" s="587">
        <f t="shared" si="13"/>
        <v>0</v>
      </c>
      <c r="J125" s="588">
        <f>SUM(J118:J124)</f>
        <v>1</v>
      </c>
      <c r="K125" s="588">
        <f>SUM(K118:K124)</f>
        <v>3</v>
      </c>
    </row>
    <row r="126" spans="1:19" s="572" customFormat="1" ht="18.95" customHeight="1" x14ac:dyDescent="0.25">
      <c r="A126" s="616"/>
      <c r="B126" s="597"/>
      <c r="C126" s="598"/>
      <c r="D126" s="598"/>
      <c r="E126" s="599"/>
      <c r="F126" s="599"/>
      <c r="G126" s="599"/>
      <c r="H126" s="594"/>
      <c r="I126" s="594"/>
      <c r="J126" s="594"/>
      <c r="K126" s="594"/>
      <c r="L126" s="594"/>
      <c r="M126" s="594"/>
      <c r="N126" s="594"/>
      <c r="O126" s="594"/>
      <c r="P126" s="594"/>
      <c r="Q126" s="594"/>
      <c r="R126" s="594"/>
      <c r="S126" s="600"/>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438</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567"/>
      <c r="E134" s="568"/>
      <c r="F134" s="568"/>
      <c r="G134" s="129">
        <f t="shared" si="14"/>
        <v>0</v>
      </c>
      <c r="H134" s="85"/>
      <c r="I134" s="570"/>
      <c r="J134" s="568"/>
      <c r="K134" s="568"/>
      <c r="L134" s="568"/>
      <c r="M134" s="568"/>
      <c r="N134" s="568"/>
      <c r="O134" s="571"/>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v>42</v>
      </c>
      <c r="E137" s="31">
        <v>2</v>
      </c>
      <c r="F137" s="31"/>
      <c r="G137" s="129">
        <f t="shared" si="14"/>
        <v>44</v>
      </c>
      <c r="H137" s="85">
        <v>51</v>
      </c>
      <c r="I137" s="34">
        <v>15</v>
      </c>
      <c r="J137" s="31"/>
      <c r="K137" s="31">
        <v>4</v>
      </c>
      <c r="L137" s="31"/>
      <c r="M137" s="31"/>
      <c r="N137" s="31">
        <v>25</v>
      </c>
      <c r="O137" s="35"/>
    </row>
    <row r="138" spans="1:15" ht="15.95" customHeight="1" thickBot="1" x14ac:dyDescent="0.3">
      <c r="A138" s="633"/>
      <c r="B138" s="634"/>
      <c r="C138" s="41" t="s">
        <v>13</v>
      </c>
      <c r="D138" s="42">
        <f>SUM(D131:D137)</f>
        <v>42</v>
      </c>
      <c r="E138" s="43">
        <f>SUM(E131:E137)</f>
        <v>2</v>
      </c>
      <c r="F138" s="43">
        <f>SUM(F131:F137)</f>
        <v>0</v>
      </c>
      <c r="G138" s="135">
        <f t="shared" ref="G138:O138" si="15">SUM(G131:G137)</f>
        <v>44</v>
      </c>
      <c r="H138" s="163">
        <f t="shared" si="15"/>
        <v>51</v>
      </c>
      <c r="I138" s="46">
        <f t="shared" si="15"/>
        <v>15</v>
      </c>
      <c r="J138" s="43">
        <f t="shared" si="15"/>
        <v>0</v>
      </c>
      <c r="K138" s="43">
        <f t="shared" si="15"/>
        <v>4</v>
      </c>
      <c r="L138" s="43">
        <f t="shared" si="15"/>
        <v>0</v>
      </c>
      <c r="M138" s="43">
        <f t="shared" si="15"/>
        <v>0</v>
      </c>
      <c r="N138" s="43">
        <f t="shared" si="15"/>
        <v>25</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439</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5" x14ac:dyDescent="0.25">
      <c r="A145" s="630"/>
      <c r="B145" s="646"/>
      <c r="C145" s="29">
        <v>2017</v>
      </c>
      <c r="D145" s="567"/>
      <c r="E145" s="568"/>
      <c r="F145" s="568"/>
      <c r="G145" s="171">
        <f t="shared" si="16"/>
        <v>0</v>
      </c>
      <c r="H145" s="570"/>
      <c r="I145" s="568"/>
      <c r="J145" s="568"/>
      <c r="K145" s="568"/>
      <c r="L145" s="571"/>
    </row>
    <row r="146" spans="1:15" x14ac:dyDescent="0.25">
      <c r="A146" s="630"/>
      <c r="B146" s="646"/>
      <c r="C146" s="29">
        <v>2018</v>
      </c>
      <c r="D146" s="30"/>
      <c r="E146" s="31"/>
      <c r="F146" s="31"/>
      <c r="G146" s="171">
        <f t="shared" si="16"/>
        <v>0</v>
      </c>
      <c r="H146" s="34"/>
      <c r="I146" s="31"/>
      <c r="J146" s="31"/>
      <c r="K146" s="31"/>
      <c r="L146" s="35"/>
    </row>
    <row r="147" spans="1:15" x14ac:dyDescent="0.25">
      <c r="A147" s="630"/>
      <c r="B147" s="646"/>
      <c r="C147" s="29">
        <v>2019</v>
      </c>
      <c r="D147" s="30"/>
      <c r="E147" s="31"/>
      <c r="F147" s="31"/>
      <c r="G147" s="171">
        <f t="shared" si="16"/>
        <v>0</v>
      </c>
      <c r="H147" s="34"/>
      <c r="I147" s="31"/>
      <c r="J147" s="31"/>
      <c r="K147" s="31"/>
      <c r="L147" s="35"/>
    </row>
    <row r="148" spans="1:15" x14ac:dyDescent="0.25">
      <c r="A148" s="630"/>
      <c r="B148" s="646"/>
      <c r="C148" s="29">
        <v>2020</v>
      </c>
      <c r="D148" s="30">
        <v>1504</v>
      </c>
      <c r="E148" s="31">
        <v>65</v>
      </c>
      <c r="F148" s="31"/>
      <c r="G148" s="171">
        <f t="shared" si="16"/>
        <v>1569</v>
      </c>
      <c r="H148" s="34">
        <v>2</v>
      </c>
      <c r="I148" s="31">
        <v>41</v>
      </c>
      <c r="J148" s="31">
        <v>2</v>
      </c>
      <c r="K148" s="31">
        <v>196</v>
      </c>
      <c r="L148" s="35">
        <v>1328</v>
      </c>
    </row>
    <row r="149" spans="1:15" ht="15.75" thickBot="1" x14ac:dyDescent="0.3">
      <c r="A149" s="647"/>
      <c r="B149" s="648"/>
      <c r="C149" s="41" t="s">
        <v>13</v>
      </c>
      <c r="D149" s="42">
        <f t="shared" ref="D149:L149" si="17">SUM(D142:D148)</f>
        <v>1504</v>
      </c>
      <c r="E149" s="43">
        <f t="shared" si="17"/>
        <v>65</v>
      </c>
      <c r="F149" s="43">
        <f t="shared" si="17"/>
        <v>0</v>
      </c>
      <c r="G149" s="45">
        <f t="shared" si="17"/>
        <v>1569</v>
      </c>
      <c r="H149" s="46">
        <f t="shared" si="17"/>
        <v>2</v>
      </c>
      <c r="I149" s="43">
        <f t="shared" si="17"/>
        <v>41</v>
      </c>
      <c r="J149" s="43">
        <f t="shared" si="17"/>
        <v>2</v>
      </c>
      <c r="K149" s="43">
        <f t="shared" si="17"/>
        <v>196</v>
      </c>
      <c r="L149" s="47">
        <f t="shared" si="17"/>
        <v>1328</v>
      </c>
    </row>
    <row r="150" spans="1:15" x14ac:dyDescent="0.25">
      <c r="B150" s="9"/>
    </row>
    <row r="151" spans="1:15" x14ac:dyDescent="0.25">
      <c r="B151" s="9"/>
    </row>
    <row r="152" spans="1:15" ht="21" x14ac:dyDescent="0.35">
      <c r="A152" s="172" t="s">
        <v>95</v>
      </c>
      <c r="B152" s="55"/>
      <c r="C152" s="54"/>
      <c r="D152" s="56"/>
      <c r="E152" s="56"/>
      <c r="F152" s="56"/>
      <c r="G152" s="56"/>
      <c r="H152" s="56"/>
      <c r="I152" s="56"/>
      <c r="J152" s="56"/>
      <c r="K152" s="56"/>
      <c r="L152" s="56"/>
      <c r="M152" s="572"/>
      <c r="N152" s="572"/>
      <c r="O152" s="572"/>
    </row>
    <row r="153" spans="1:15" ht="15.75" thickBot="1" x14ac:dyDescent="0.3">
      <c r="A153" s="75"/>
      <c r="B153" s="76"/>
    </row>
    <row r="154" spans="1:15" s="10" customFormat="1" ht="65.25" x14ac:dyDescent="0.3">
      <c r="A154" s="173" t="s">
        <v>96</v>
      </c>
      <c r="B154" s="174" t="s">
        <v>97</v>
      </c>
      <c r="C154" s="175" t="s">
        <v>98</v>
      </c>
      <c r="D154" s="176" t="s">
        <v>99</v>
      </c>
      <c r="E154" s="177" t="s">
        <v>100</v>
      </c>
      <c r="F154" s="177" t="s">
        <v>101</v>
      </c>
      <c r="G154" s="178" t="s">
        <v>102</v>
      </c>
    </row>
    <row r="155" spans="1:15" ht="15" customHeight="1" x14ac:dyDescent="0.25">
      <c r="A155" s="623" t="s">
        <v>440</v>
      </c>
      <c r="B155" s="624"/>
      <c r="C155" s="29">
        <v>2014</v>
      </c>
      <c r="D155" s="30"/>
      <c r="E155" s="31"/>
      <c r="F155" s="31"/>
      <c r="G155" s="35"/>
    </row>
    <row r="156" spans="1:15" x14ac:dyDescent="0.25">
      <c r="A156" s="623"/>
      <c r="B156" s="624"/>
      <c r="C156" s="29">
        <v>2015</v>
      </c>
      <c r="D156" s="30"/>
      <c r="E156" s="31"/>
      <c r="F156" s="31"/>
      <c r="G156" s="35"/>
    </row>
    <row r="157" spans="1:15" x14ac:dyDescent="0.25">
      <c r="A157" s="623"/>
      <c r="B157" s="624"/>
      <c r="C157" s="29">
        <v>2016</v>
      </c>
      <c r="D157" s="30"/>
      <c r="E157" s="31"/>
      <c r="F157" s="31"/>
      <c r="G157" s="35"/>
    </row>
    <row r="158" spans="1:15" x14ac:dyDescent="0.25">
      <c r="A158" s="623"/>
      <c r="B158" s="624"/>
      <c r="C158" s="29">
        <v>2017</v>
      </c>
      <c r="D158" s="567"/>
      <c r="E158" s="568"/>
      <c r="F158" s="568"/>
      <c r="G158" s="571"/>
    </row>
    <row r="159" spans="1:15" x14ac:dyDescent="0.25">
      <c r="A159" s="623"/>
      <c r="B159" s="624"/>
      <c r="C159" s="29">
        <v>2018</v>
      </c>
      <c r="D159" s="30"/>
      <c r="E159" s="31"/>
      <c r="F159" s="31"/>
      <c r="G159" s="35"/>
    </row>
    <row r="160" spans="1:15" x14ac:dyDescent="0.25">
      <c r="A160" s="623"/>
      <c r="B160" s="624"/>
      <c r="C160" s="29">
        <v>2019</v>
      </c>
      <c r="D160" s="30"/>
      <c r="E160" s="31"/>
      <c r="F160" s="31"/>
      <c r="G160" s="35"/>
    </row>
    <row r="161" spans="1:9" x14ac:dyDescent="0.25">
      <c r="A161" s="623"/>
      <c r="B161" s="624"/>
      <c r="C161" s="29">
        <v>2020</v>
      </c>
      <c r="D161" s="179">
        <v>1</v>
      </c>
      <c r="E161" s="180">
        <v>90</v>
      </c>
      <c r="F161" s="180">
        <v>28</v>
      </c>
      <c r="G161" s="181"/>
    </row>
    <row r="162" spans="1:9" ht="15.75" thickBot="1" x14ac:dyDescent="0.3">
      <c r="A162" s="625"/>
      <c r="B162" s="626"/>
      <c r="C162" s="41" t="s">
        <v>13</v>
      </c>
      <c r="D162" s="42">
        <f>SUM(D155:D161)</f>
        <v>1</v>
      </c>
      <c r="E162" s="42">
        <f t="shared" ref="E162:G162" si="18">SUM(E155:E161)</f>
        <v>90</v>
      </c>
      <c r="F162" s="42">
        <f t="shared" si="18"/>
        <v>28</v>
      </c>
      <c r="G162" s="47">
        <f t="shared" si="18"/>
        <v>0</v>
      </c>
    </row>
    <row r="163" spans="1:9" x14ac:dyDescent="0.25">
      <c r="B163" s="9"/>
    </row>
    <row r="164" spans="1:9" ht="15.75" thickBot="1" x14ac:dyDescent="0.3">
      <c r="B164" s="9"/>
    </row>
    <row r="165" spans="1:9" ht="18.75" x14ac:dyDescent="0.3">
      <c r="A165" s="182" t="s">
        <v>103</v>
      </c>
      <c r="B165" s="183" t="s">
        <v>104</v>
      </c>
      <c r="C165" s="617">
        <v>2014</v>
      </c>
      <c r="D165" s="617">
        <v>2015</v>
      </c>
      <c r="E165" s="617">
        <v>2016</v>
      </c>
      <c r="F165" s="617">
        <v>2017</v>
      </c>
      <c r="G165" s="617">
        <v>2018</v>
      </c>
      <c r="H165" s="617">
        <v>2019</v>
      </c>
      <c r="I165" s="618">
        <v>2020</v>
      </c>
    </row>
    <row r="166" spans="1:9" ht="14.1" customHeight="1" x14ac:dyDescent="0.25">
      <c r="A166" s="186" t="s">
        <v>105</v>
      </c>
      <c r="B166" s="565"/>
      <c r="C166" s="188">
        <f>SUM(C167:C169)</f>
        <v>0</v>
      </c>
      <c r="D166" s="188">
        <f t="shared" ref="D166:I166" si="19">SUM(D167:D169)</f>
        <v>0</v>
      </c>
      <c r="E166" s="188">
        <f t="shared" si="19"/>
        <v>0</v>
      </c>
      <c r="F166" s="188">
        <f t="shared" si="19"/>
        <v>0</v>
      </c>
      <c r="G166" s="188">
        <f t="shared" si="19"/>
        <v>0</v>
      </c>
      <c r="H166" s="188">
        <f t="shared" si="19"/>
        <v>0</v>
      </c>
      <c r="I166" s="189">
        <f t="shared" si="19"/>
        <v>3310049.4400000004</v>
      </c>
    </row>
    <row r="167" spans="1:9" ht="15.75" x14ac:dyDescent="0.25">
      <c r="A167" s="190" t="s">
        <v>106</v>
      </c>
      <c r="B167" s="191"/>
      <c r="C167" s="65"/>
      <c r="D167" s="65"/>
      <c r="E167" s="65"/>
      <c r="F167" s="573"/>
      <c r="G167" s="65"/>
      <c r="H167" s="65"/>
      <c r="I167" s="193">
        <v>2656934.64</v>
      </c>
    </row>
    <row r="168" spans="1:9" ht="15.75" x14ac:dyDescent="0.25">
      <c r="A168" s="190" t="s">
        <v>107</v>
      </c>
      <c r="B168" s="191"/>
      <c r="C168" s="65"/>
      <c r="D168" s="65"/>
      <c r="E168" s="65"/>
      <c r="F168" s="573"/>
      <c r="G168" s="65"/>
      <c r="H168" s="65"/>
      <c r="I168" s="193">
        <v>544162.80000000005</v>
      </c>
    </row>
    <row r="169" spans="1:9" ht="15.75" x14ac:dyDescent="0.25">
      <c r="A169" s="190" t="s">
        <v>108</v>
      </c>
      <c r="B169" s="191"/>
      <c r="C169" s="65"/>
      <c r="D169" s="65"/>
      <c r="E169" s="65"/>
      <c r="F169" s="573"/>
      <c r="G169" s="65"/>
      <c r="H169" s="65"/>
      <c r="I169" s="193">
        <v>108952</v>
      </c>
    </row>
    <row r="170" spans="1:9" ht="31.5" x14ac:dyDescent="0.25">
      <c r="A170" s="620" t="s">
        <v>109</v>
      </c>
      <c r="B170" s="191"/>
      <c r="C170" s="65"/>
      <c r="D170" s="65"/>
      <c r="E170" s="65"/>
      <c r="F170" s="573"/>
      <c r="G170" s="65"/>
      <c r="H170" s="65"/>
      <c r="I170" s="193">
        <v>3165126.97</v>
      </c>
    </row>
    <row r="171" spans="1:9"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47">
        <f t="shared" si="20"/>
        <v>6475176.4100000001</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86"/>
  <sheetViews>
    <sheetView topLeftCell="C43" workbookViewId="0">
      <selection activeCell="J153" sqref="J153"/>
    </sheetView>
  </sheetViews>
  <sheetFormatPr defaultColWidth="8.85546875" defaultRowHeight="15" x14ac:dyDescent="0.25"/>
  <cols>
    <col min="1" max="2" width="121.285156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400</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29.45" customHeight="1" x14ac:dyDescent="0.25">
      <c r="A12" s="630" t="s">
        <v>401</v>
      </c>
      <c r="B12" s="646"/>
      <c r="C12" s="29">
        <v>2014</v>
      </c>
      <c r="D12" s="30"/>
      <c r="E12" s="31"/>
      <c r="F12" s="31"/>
      <c r="G12" s="32"/>
      <c r="H12" s="33">
        <f>SUM(D12:G12)</f>
        <v>0</v>
      </c>
      <c r="I12" s="34"/>
      <c r="J12" s="31"/>
      <c r="K12" s="31"/>
      <c r="L12" s="31"/>
      <c r="M12" s="31"/>
      <c r="N12" s="31"/>
      <c r="O12" s="35"/>
      <c r="P12" s="10"/>
      <c r="Q12" s="10"/>
    </row>
    <row r="13" spans="1:17" ht="28.15" customHeight="1" x14ac:dyDescent="0.25">
      <c r="A13" s="630"/>
      <c r="B13" s="646"/>
      <c r="C13" s="29">
        <v>2015</v>
      </c>
      <c r="D13" s="30"/>
      <c r="E13" s="31"/>
      <c r="F13" s="31"/>
      <c r="G13" s="32"/>
      <c r="H13" s="33">
        <f t="shared" ref="H13:H18" si="0">SUM(D13:G13)</f>
        <v>0</v>
      </c>
      <c r="I13" s="34"/>
      <c r="J13" s="31"/>
      <c r="K13" s="31"/>
      <c r="L13" s="31"/>
      <c r="M13" s="31"/>
      <c r="N13" s="31"/>
      <c r="O13" s="35"/>
      <c r="P13" s="10"/>
      <c r="Q13" s="10"/>
    </row>
    <row r="14" spans="1:17" ht="23.45" customHeight="1" x14ac:dyDescent="0.25">
      <c r="A14" s="630"/>
      <c r="B14" s="646"/>
      <c r="C14" s="29">
        <v>2016</v>
      </c>
      <c r="D14" s="30"/>
      <c r="E14" s="31"/>
      <c r="F14" s="31"/>
      <c r="G14" s="32"/>
      <c r="H14" s="33">
        <f t="shared" si="0"/>
        <v>0</v>
      </c>
      <c r="I14" s="34"/>
      <c r="J14" s="31"/>
      <c r="K14" s="31"/>
      <c r="L14" s="31"/>
      <c r="M14" s="31"/>
      <c r="N14" s="31"/>
      <c r="O14" s="35"/>
      <c r="P14" s="10"/>
      <c r="Q14" s="10"/>
    </row>
    <row r="15" spans="1:17" ht="21.6" customHeight="1" x14ac:dyDescent="0.25">
      <c r="A15" s="630"/>
      <c r="B15" s="646"/>
      <c r="C15" s="29">
        <v>2017</v>
      </c>
      <c r="D15" s="36"/>
      <c r="E15" s="37"/>
      <c r="F15" s="37"/>
      <c r="G15" s="38"/>
      <c r="H15" s="33">
        <f t="shared" si="0"/>
        <v>0</v>
      </c>
      <c r="I15" s="39"/>
      <c r="J15" s="37"/>
      <c r="K15" s="37"/>
      <c r="L15" s="37"/>
      <c r="M15" s="37"/>
      <c r="N15" s="37"/>
      <c r="O15" s="40"/>
      <c r="P15" s="10"/>
      <c r="Q15" s="10"/>
    </row>
    <row r="16" spans="1:17" ht="27" customHeight="1" x14ac:dyDescent="0.25">
      <c r="A16" s="630"/>
      <c r="B16" s="646"/>
      <c r="C16" s="29">
        <v>2018</v>
      </c>
      <c r="D16" s="30"/>
      <c r="E16" s="31"/>
      <c r="F16" s="31"/>
      <c r="G16" s="32"/>
      <c r="H16" s="33">
        <f t="shared" si="0"/>
        <v>0</v>
      </c>
      <c r="I16" s="34"/>
      <c r="J16" s="31"/>
      <c r="K16" s="31"/>
      <c r="L16" s="31"/>
      <c r="M16" s="31"/>
      <c r="N16" s="31"/>
      <c r="O16" s="35"/>
      <c r="P16" s="10"/>
      <c r="Q16" s="10"/>
    </row>
    <row r="17" spans="1:17" ht="24.6" customHeight="1" x14ac:dyDescent="0.25">
      <c r="A17" s="630"/>
      <c r="B17" s="646"/>
      <c r="C17" s="29">
        <v>2019</v>
      </c>
      <c r="D17" s="30"/>
      <c r="E17" s="31"/>
      <c r="F17" s="31"/>
      <c r="G17" s="32"/>
      <c r="H17" s="33">
        <f t="shared" si="0"/>
        <v>0</v>
      </c>
      <c r="I17" s="34"/>
      <c r="J17" s="31"/>
      <c r="K17" s="31"/>
      <c r="L17" s="31"/>
      <c r="M17" s="31"/>
      <c r="N17" s="31"/>
      <c r="O17" s="35"/>
      <c r="P17" s="10"/>
      <c r="Q17" s="10"/>
    </row>
    <row r="18" spans="1:17" ht="31.9" customHeight="1" x14ac:dyDescent="0.25">
      <c r="A18" s="630"/>
      <c r="B18" s="646"/>
      <c r="C18" s="29">
        <v>2020</v>
      </c>
      <c r="D18" s="30"/>
      <c r="E18" s="31">
        <v>27</v>
      </c>
      <c r="F18" s="31">
        <v>1</v>
      </c>
      <c r="G18" s="32"/>
      <c r="H18" s="33">
        <f t="shared" si="0"/>
        <v>28</v>
      </c>
      <c r="I18" s="34">
        <v>28</v>
      </c>
      <c r="J18" s="31"/>
      <c r="K18" s="31"/>
      <c r="L18" s="31"/>
      <c r="M18" s="31"/>
      <c r="N18" s="31"/>
      <c r="O18" s="35"/>
      <c r="P18" s="10"/>
      <c r="Q18" s="10"/>
    </row>
    <row r="19" spans="1:17" ht="164.25" customHeight="1" thickBot="1" x14ac:dyDescent="0.3">
      <c r="A19" s="647"/>
      <c r="B19" s="648"/>
      <c r="C19" s="41" t="s">
        <v>13</v>
      </c>
      <c r="D19" s="42">
        <f>SUM(D12:D18)</f>
        <v>0</v>
      </c>
      <c r="E19" s="43">
        <f>SUM(E12:E18)</f>
        <v>27</v>
      </c>
      <c r="F19" s="43">
        <f>SUM(F12:F18)</f>
        <v>1</v>
      </c>
      <c r="G19" s="44"/>
      <c r="H19" s="45">
        <f>SUM(D19:G19)</f>
        <v>28</v>
      </c>
      <c r="I19" s="43">
        <f t="shared" ref="I19:O19" si="1">SUM(I12:I18)</f>
        <v>28</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24" t="s">
        <v>23</v>
      </c>
      <c r="C22" s="693"/>
      <c r="D22" s="20" t="s">
        <v>9</v>
      </c>
      <c r="E22" s="22" t="s">
        <v>10</v>
      </c>
      <c r="F22" s="22" t="s">
        <v>11</v>
      </c>
      <c r="G22" s="23" t="s">
        <v>12</v>
      </c>
      <c r="H22" s="24" t="s">
        <v>13</v>
      </c>
    </row>
    <row r="23" spans="1:17" ht="15" customHeight="1" x14ac:dyDescent="0.25">
      <c r="A23" s="630" t="s">
        <v>402</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c r="E29" s="31">
        <v>2716</v>
      </c>
      <c r="F29" s="31">
        <v>7430</v>
      </c>
      <c r="G29" s="32"/>
      <c r="H29" s="33">
        <f t="shared" si="2"/>
        <v>10146</v>
      </c>
    </row>
    <row r="30" spans="1:17" ht="24" customHeight="1" thickBot="1" x14ac:dyDescent="0.3">
      <c r="A30" s="647"/>
      <c r="B30" s="648"/>
      <c r="C30" s="41" t="s">
        <v>13</v>
      </c>
      <c r="D30" s="42">
        <f>SUM(D23:D29)</f>
        <v>0</v>
      </c>
      <c r="E30" s="43">
        <f>SUM(E23:E29)</f>
        <v>2716</v>
      </c>
      <c r="F30" s="43">
        <f>SUM(F23:F29)</f>
        <v>7430</v>
      </c>
      <c r="G30" s="43">
        <f>SUM(G23:G29)</f>
        <v>0</v>
      </c>
      <c r="H30" s="45">
        <f t="shared" ref="H30" si="3">SUM(D30:F30)</f>
        <v>10146</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24.6" customHeight="1" x14ac:dyDescent="0.25">
      <c r="A36" s="623" t="s">
        <v>403</v>
      </c>
      <c r="B36" s="624"/>
      <c r="C36" s="29">
        <v>2014</v>
      </c>
      <c r="D36" s="65"/>
      <c r="E36" s="66"/>
      <c r="F36" s="67"/>
      <c r="G36" s="67"/>
      <c r="H36" s="67"/>
      <c r="I36" s="67"/>
      <c r="J36" s="67"/>
      <c r="K36" s="68"/>
    </row>
    <row r="37" spans="1:13" ht="24" customHeight="1" x14ac:dyDescent="0.25">
      <c r="A37" s="623"/>
      <c r="B37" s="624"/>
      <c r="C37" s="29">
        <v>2015</v>
      </c>
      <c r="D37" s="65"/>
      <c r="E37" s="34"/>
      <c r="F37" s="31"/>
      <c r="G37" s="31"/>
      <c r="H37" s="31"/>
      <c r="I37" s="31"/>
      <c r="J37" s="31"/>
      <c r="K37" s="35"/>
    </row>
    <row r="38" spans="1:13" ht="24.6" customHeight="1" x14ac:dyDescent="0.25">
      <c r="A38" s="623"/>
      <c r="B38" s="624"/>
      <c r="C38" s="29">
        <v>2016</v>
      </c>
      <c r="D38" s="65"/>
      <c r="E38" s="34"/>
      <c r="F38" s="31"/>
      <c r="G38" s="31"/>
      <c r="H38" s="31"/>
      <c r="I38" s="31"/>
      <c r="J38" s="31"/>
      <c r="K38" s="35"/>
    </row>
    <row r="39" spans="1:13" ht="28.9" customHeight="1" x14ac:dyDescent="0.25">
      <c r="A39" s="623"/>
      <c r="B39" s="624"/>
      <c r="C39" s="29">
        <v>2017</v>
      </c>
      <c r="D39" s="69"/>
      <c r="E39" s="39"/>
      <c r="F39" s="37"/>
      <c r="G39" s="37"/>
      <c r="H39" s="37"/>
      <c r="I39" s="37"/>
      <c r="J39" s="37"/>
      <c r="K39" s="40"/>
    </row>
    <row r="40" spans="1:13" ht="23.45" customHeight="1" x14ac:dyDescent="0.25">
      <c r="A40" s="623"/>
      <c r="B40" s="624"/>
      <c r="C40" s="29">
        <v>2018</v>
      </c>
      <c r="D40" s="65"/>
      <c r="E40" s="34"/>
      <c r="F40" s="31"/>
      <c r="G40" s="31"/>
      <c r="H40" s="31"/>
      <c r="I40" s="31"/>
      <c r="J40" s="31"/>
      <c r="K40" s="35"/>
    </row>
    <row r="41" spans="1:13" ht="22.15" customHeight="1" x14ac:dyDescent="0.25">
      <c r="A41" s="623"/>
      <c r="B41" s="624"/>
      <c r="C41" s="29">
        <v>2019</v>
      </c>
      <c r="D41" s="65"/>
      <c r="E41" s="34"/>
      <c r="F41" s="31"/>
      <c r="G41" s="31"/>
      <c r="H41" s="31"/>
      <c r="I41" s="31"/>
      <c r="J41" s="31"/>
      <c r="K41" s="35"/>
    </row>
    <row r="42" spans="1:13" ht="24" customHeight="1" x14ac:dyDescent="0.25">
      <c r="A42" s="623"/>
      <c r="B42" s="624"/>
      <c r="C42" s="29">
        <v>2020</v>
      </c>
      <c r="D42" s="65">
        <v>25</v>
      </c>
      <c r="E42" s="34">
        <v>25</v>
      </c>
      <c r="F42" s="31"/>
      <c r="G42" s="31"/>
      <c r="H42" s="31"/>
      <c r="I42" s="31"/>
      <c r="J42" s="31"/>
      <c r="K42" s="35"/>
    </row>
    <row r="43" spans="1:13" ht="35.25" customHeight="1" thickBot="1" x14ac:dyDescent="0.3">
      <c r="A43" s="625"/>
      <c r="B43" s="626"/>
      <c r="C43" s="41" t="s">
        <v>13</v>
      </c>
      <c r="D43" s="70">
        <f>SUM(D36:D42)</f>
        <v>25</v>
      </c>
      <c r="E43" s="46">
        <f t="shared" ref="E43:J43" si="4">SUM(E36:E42)</f>
        <v>25</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404</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v>
      </c>
      <c r="E56" s="34">
        <v>2</v>
      </c>
      <c r="F56" s="31"/>
      <c r="G56" s="31"/>
      <c r="H56" s="31"/>
      <c r="I56" s="31"/>
      <c r="J56" s="31"/>
      <c r="K56" s="35"/>
    </row>
    <row r="57" spans="1:14" ht="56.25" customHeight="1" thickBot="1" x14ac:dyDescent="0.3">
      <c r="A57" s="647"/>
      <c r="B57" s="648"/>
      <c r="C57" s="41" t="s">
        <v>13</v>
      </c>
      <c r="D57" s="87">
        <f t="shared" ref="D57:I57" si="5">SUM(D50:D56)</f>
        <v>2</v>
      </c>
      <c r="E57" s="46">
        <f t="shared" si="5"/>
        <v>2</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405</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100</v>
      </c>
      <c r="E80" s="34">
        <v>100</v>
      </c>
      <c r="F80" s="31"/>
      <c r="G80" s="31"/>
      <c r="H80" s="31"/>
      <c r="I80" s="31"/>
      <c r="J80" s="31"/>
      <c r="K80" s="35"/>
    </row>
    <row r="81" spans="1:14" ht="42" customHeight="1" thickBot="1" x14ac:dyDescent="0.3">
      <c r="A81" s="647"/>
      <c r="B81" s="648"/>
      <c r="C81" s="41" t="s">
        <v>13</v>
      </c>
      <c r="D81" s="43">
        <f t="shared" ref="D81:J81" si="7">SUM(D74:D80)</f>
        <v>100</v>
      </c>
      <c r="E81" s="46">
        <f t="shared" si="7"/>
        <v>100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406</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v>6</v>
      </c>
      <c r="E91" s="34">
        <v>6</v>
      </c>
      <c r="F91" s="31"/>
      <c r="G91" s="31"/>
      <c r="H91" s="31"/>
      <c r="I91" s="31"/>
      <c r="J91" s="31"/>
      <c r="K91" s="35"/>
    </row>
    <row r="92" spans="1:14" ht="18.95" customHeight="1" thickBot="1" x14ac:dyDescent="0.3">
      <c r="A92" s="647"/>
      <c r="B92" s="648"/>
      <c r="C92" s="41" t="s">
        <v>13</v>
      </c>
      <c r="D92" s="43">
        <f t="shared" ref="D92:J92" si="8">SUM(D85:D91)</f>
        <v>6</v>
      </c>
      <c r="E92" s="46">
        <f t="shared" si="8"/>
        <v>6</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525" t="s">
        <v>5</v>
      </c>
      <c r="D94" s="108" t="s">
        <v>49</v>
      </c>
      <c r="E94" s="109"/>
      <c r="F94" s="109"/>
      <c r="G94" s="110"/>
      <c r="H94" s="10"/>
      <c r="I94" s="10"/>
      <c r="J94" s="10"/>
      <c r="K94" s="10"/>
    </row>
    <row r="95" spans="1:14" ht="64.5" x14ac:dyDescent="0.25">
      <c r="A95" s="656"/>
      <c r="B95" s="658"/>
      <c r="C95" s="526"/>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v>436</v>
      </c>
      <c r="F101" s="31">
        <f>76+85</f>
        <v>161</v>
      </c>
      <c r="G101" s="33">
        <f t="shared" si="9"/>
        <v>597</v>
      </c>
    </row>
    <row r="102" spans="1:14" ht="15.75" thickBot="1" x14ac:dyDescent="0.3">
      <c r="A102" s="647"/>
      <c r="B102" s="648"/>
      <c r="C102" s="41" t="s">
        <v>13</v>
      </c>
      <c r="D102" s="42">
        <f>SUM(D96:D101)</f>
        <v>0</v>
      </c>
      <c r="E102" s="43">
        <f>SUM(E96:E101)</f>
        <v>436</v>
      </c>
      <c r="F102" s="43">
        <f>SUM(F96:F101)</f>
        <v>161</v>
      </c>
      <c r="G102" s="113">
        <f>SUM(G95:G101)</f>
        <v>597</v>
      </c>
    </row>
    <row r="103" spans="1:14" x14ac:dyDescent="0.25">
      <c r="A103" s="106"/>
      <c r="B103" s="528"/>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528"/>
      <c r="C116" s="138"/>
      <c r="D116" s="139"/>
      <c r="H116" s="140"/>
      <c r="K116" s="75"/>
    </row>
    <row r="117" spans="1:19" s="10" customFormat="1" ht="92.25" customHeight="1" x14ac:dyDescent="0.3">
      <c r="A117" s="141" t="s">
        <v>65</v>
      </c>
      <c r="B117" s="527" t="s">
        <v>36</v>
      </c>
      <c r="C117" s="143" t="s">
        <v>5</v>
      </c>
      <c r="D117" s="144" t="s">
        <v>66</v>
      </c>
      <c r="E117" s="145" t="s">
        <v>67</v>
      </c>
      <c r="F117" s="145" t="s">
        <v>68</v>
      </c>
      <c r="G117" s="145" t="s">
        <v>69</v>
      </c>
      <c r="H117" s="145" t="s">
        <v>70</v>
      </c>
      <c r="I117" s="146" t="s">
        <v>71</v>
      </c>
      <c r="J117" s="147" t="s">
        <v>72</v>
      </c>
      <c r="K117" s="147" t="s">
        <v>73</v>
      </c>
    </row>
    <row r="118" spans="1:19" x14ac:dyDescent="0.25">
      <c r="A118" s="630" t="s">
        <v>407</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v>7</v>
      </c>
      <c r="I124" s="35">
        <v>19</v>
      </c>
      <c r="J124" s="148">
        <f t="shared" si="12"/>
        <v>7</v>
      </c>
      <c r="K124" s="148">
        <f t="shared" si="12"/>
        <v>19</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7</v>
      </c>
      <c r="I125" s="43">
        <f t="shared" si="14"/>
        <v>19</v>
      </c>
      <c r="J125" s="47">
        <f>SUM(J118:J124)</f>
        <v>7</v>
      </c>
      <c r="K125" s="47">
        <f>SUM(K118:K124)</f>
        <v>19</v>
      </c>
    </row>
    <row r="126" spans="1:19" ht="18.95" customHeight="1" x14ac:dyDescent="0.25">
      <c r="A126" s="149"/>
      <c r="B126" s="528"/>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32.450000000000003" customHeight="1" x14ac:dyDescent="0.25">
      <c r="A131" s="632" t="s">
        <v>408</v>
      </c>
      <c r="B131" s="631"/>
      <c r="C131" s="29">
        <v>2014</v>
      </c>
      <c r="D131" s="30"/>
      <c r="E131" s="31"/>
      <c r="F131" s="31"/>
      <c r="G131" s="129">
        <f>SUM(D131:F131)</f>
        <v>0</v>
      </c>
      <c r="H131" s="85"/>
      <c r="I131" s="34"/>
      <c r="J131" s="31"/>
      <c r="K131" s="31"/>
      <c r="L131" s="31"/>
      <c r="M131" s="31"/>
      <c r="N131" s="31"/>
      <c r="O131" s="35"/>
    </row>
    <row r="132" spans="1:15" ht="32.450000000000003" customHeight="1" x14ac:dyDescent="0.25">
      <c r="A132" s="632"/>
      <c r="B132" s="631"/>
      <c r="C132" s="29">
        <v>2015</v>
      </c>
      <c r="D132" s="30"/>
      <c r="E132" s="31"/>
      <c r="F132" s="31"/>
      <c r="G132" s="129">
        <f t="shared" ref="G132:G137" si="15">SUM(D132:F132)</f>
        <v>0</v>
      </c>
      <c r="H132" s="85"/>
      <c r="I132" s="34"/>
      <c r="J132" s="31"/>
      <c r="K132" s="31"/>
      <c r="L132" s="31"/>
      <c r="M132" s="31"/>
      <c r="N132" s="31"/>
      <c r="O132" s="35"/>
    </row>
    <row r="133" spans="1:15" ht="27.6" customHeight="1" x14ac:dyDescent="0.25">
      <c r="A133" s="632"/>
      <c r="B133" s="631"/>
      <c r="C133" s="29">
        <v>2016</v>
      </c>
      <c r="D133" s="30"/>
      <c r="E133" s="31"/>
      <c r="F133" s="31"/>
      <c r="G133" s="129">
        <f t="shared" si="15"/>
        <v>0</v>
      </c>
      <c r="H133" s="85"/>
      <c r="I133" s="34"/>
      <c r="J133" s="31"/>
      <c r="K133" s="31"/>
      <c r="L133" s="31"/>
      <c r="M133" s="31"/>
      <c r="N133" s="31"/>
      <c r="O133" s="35"/>
    </row>
    <row r="134" spans="1:15" ht="28.9" customHeight="1" x14ac:dyDescent="0.25">
      <c r="A134" s="632"/>
      <c r="B134" s="631"/>
      <c r="C134" s="29">
        <v>2017</v>
      </c>
      <c r="D134" s="36"/>
      <c r="E134" s="37"/>
      <c r="F134" s="37"/>
      <c r="G134" s="129">
        <f t="shared" si="15"/>
        <v>0</v>
      </c>
      <c r="H134" s="85"/>
      <c r="I134" s="39"/>
      <c r="J134" s="37"/>
      <c r="K134" s="37"/>
      <c r="L134" s="37"/>
      <c r="M134" s="37"/>
      <c r="N134" s="37"/>
      <c r="O134" s="40"/>
    </row>
    <row r="135" spans="1:15" ht="36.6" customHeight="1" x14ac:dyDescent="0.25">
      <c r="A135" s="632"/>
      <c r="B135" s="631"/>
      <c r="C135" s="29">
        <v>2018</v>
      </c>
      <c r="D135" s="30"/>
      <c r="E135" s="31"/>
      <c r="F135" s="31"/>
      <c r="G135" s="129">
        <f t="shared" si="15"/>
        <v>0</v>
      </c>
      <c r="H135" s="85"/>
      <c r="I135" s="34"/>
      <c r="J135" s="31"/>
      <c r="K135" s="31"/>
      <c r="L135" s="31"/>
      <c r="M135" s="31"/>
      <c r="N135" s="31"/>
      <c r="O135" s="35"/>
    </row>
    <row r="136" spans="1:15" ht="28.15" customHeight="1" x14ac:dyDescent="0.25">
      <c r="A136" s="632"/>
      <c r="B136" s="631"/>
      <c r="C136" s="29">
        <v>2019</v>
      </c>
      <c r="D136" s="30"/>
      <c r="E136" s="31"/>
      <c r="F136" s="31"/>
      <c r="G136" s="129">
        <f t="shared" si="15"/>
        <v>0</v>
      </c>
      <c r="H136" s="85"/>
      <c r="I136" s="34"/>
      <c r="J136" s="31"/>
      <c r="K136" s="31"/>
      <c r="L136" s="31"/>
      <c r="M136" s="31"/>
      <c r="N136" s="31"/>
      <c r="O136" s="35"/>
    </row>
    <row r="137" spans="1:15" ht="21.6" customHeight="1" x14ac:dyDescent="0.25">
      <c r="A137" s="632"/>
      <c r="B137" s="631"/>
      <c r="C137" s="29">
        <v>2020</v>
      </c>
      <c r="D137" s="30">
        <v>27</v>
      </c>
      <c r="E137" s="31"/>
      <c r="F137" s="31"/>
      <c r="G137" s="129">
        <f t="shared" si="15"/>
        <v>27</v>
      </c>
      <c r="H137" s="85">
        <v>32</v>
      </c>
      <c r="I137" s="34">
        <v>27</v>
      </c>
      <c r="J137" s="31"/>
      <c r="K137" s="31"/>
      <c r="L137" s="31"/>
      <c r="M137" s="31"/>
      <c r="N137" s="31"/>
      <c r="O137" s="35"/>
    </row>
    <row r="138" spans="1:15" ht="108" customHeight="1" thickBot="1" x14ac:dyDescent="0.3">
      <c r="A138" s="633"/>
      <c r="B138" s="634"/>
      <c r="C138" s="41" t="s">
        <v>13</v>
      </c>
      <c r="D138" s="42">
        <f>SUM(D131:D137)</f>
        <v>27</v>
      </c>
      <c r="E138" s="43">
        <f>SUM(E131:E137)</f>
        <v>0</v>
      </c>
      <c r="F138" s="43">
        <f>SUM(F131:F137)</f>
        <v>0</v>
      </c>
      <c r="G138" s="135">
        <f t="shared" ref="G138:O138" si="16">SUM(G131:G137)</f>
        <v>27</v>
      </c>
      <c r="H138" s="163">
        <f>SUM(H131:H137)</f>
        <v>32</v>
      </c>
      <c r="I138" s="46">
        <f t="shared" si="16"/>
        <v>27</v>
      </c>
      <c r="J138" s="43">
        <f t="shared" si="16"/>
        <v>0</v>
      </c>
      <c r="K138" s="43">
        <f t="shared" si="16"/>
        <v>0</v>
      </c>
      <c r="L138" s="43">
        <f t="shared" si="16"/>
        <v>0</v>
      </c>
      <c r="M138" s="43">
        <f t="shared" si="16"/>
        <v>0</v>
      </c>
      <c r="N138" s="43">
        <f t="shared" si="16"/>
        <v>0</v>
      </c>
      <c r="O138" s="47">
        <f t="shared" si="16"/>
        <v>0</v>
      </c>
    </row>
    <row r="139" spans="1:15" ht="23.45" customHeight="1"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3" x14ac:dyDescent="0.25">
      <c r="A145" s="630"/>
      <c r="B145" s="646"/>
      <c r="C145" s="29">
        <v>2017</v>
      </c>
      <c r="D145" s="36"/>
      <c r="E145" s="37"/>
      <c r="F145" s="37"/>
      <c r="G145" s="171">
        <f t="shared" si="17"/>
        <v>0</v>
      </c>
      <c r="H145" s="39"/>
      <c r="I145" s="37"/>
      <c r="J145" s="37"/>
      <c r="K145" s="37"/>
      <c r="L145" s="40"/>
    </row>
    <row r="146" spans="1:13" x14ac:dyDescent="0.25">
      <c r="A146" s="630"/>
      <c r="B146" s="646"/>
      <c r="C146" s="29">
        <v>2018</v>
      </c>
      <c r="D146" s="30"/>
      <c r="E146" s="31"/>
      <c r="F146" s="31"/>
      <c r="G146" s="171">
        <f t="shared" si="17"/>
        <v>0</v>
      </c>
      <c r="H146" s="34"/>
      <c r="I146" s="31"/>
      <c r="J146" s="31"/>
      <c r="K146" s="31"/>
      <c r="L146" s="35"/>
    </row>
    <row r="147" spans="1:13" x14ac:dyDescent="0.25">
      <c r="A147" s="630"/>
      <c r="B147" s="646"/>
      <c r="C147" s="29">
        <v>2019</v>
      </c>
      <c r="D147" s="30"/>
      <c r="E147" s="31"/>
      <c r="F147" s="31"/>
      <c r="G147" s="171">
        <f t="shared" si="17"/>
        <v>0</v>
      </c>
      <c r="H147" s="34"/>
      <c r="I147" s="31"/>
      <c r="J147" s="31"/>
      <c r="K147" s="31"/>
      <c r="L147" s="35"/>
    </row>
    <row r="148" spans="1:13" x14ac:dyDescent="0.25">
      <c r="A148" s="630"/>
      <c r="B148" s="646"/>
      <c r="C148" s="29">
        <v>2020</v>
      </c>
      <c r="D148" s="30">
        <f>2460+225</f>
        <v>2685</v>
      </c>
      <c r="E148" s="31"/>
      <c r="F148" s="31"/>
      <c r="G148" s="171">
        <f t="shared" si="17"/>
        <v>2685</v>
      </c>
      <c r="H148" s="34">
        <v>75</v>
      </c>
      <c r="I148" s="31">
        <v>11</v>
      </c>
      <c r="J148" s="31">
        <v>1637</v>
      </c>
      <c r="K148" s="31">
        <f>737+225</f>
        <v>962</v>
      </c>
      <c r="L148" s="35"/>
    </row>
    <row r="149" spans="1:13" ht="15.75" thickBot="1" x14ac:dyDescent="0.3">
      <c r="A149" s="647"/>
      <c r="B149" s="648"/>
      <c r="C149" s="41" t="s">
        <v>13</v>
      </c>
      <c r="D149" s="42">
        <f t="shared" ref="D149:L149" si="18">SUM(D142:D148)</f>
        <v>2685</v>
      </c>
      <c r="E149" s="43">
        <f t="shared" si="18"/>
        <v>0</v>
      </c>
      <c r="F149" s="43">
        <f t="shared" si="18"/>
        <v>0</v>
      </c>
      <c r="G149" s="45">
        <f t="shared" si="18"/>
        <v>2685</v>
      </c>
      <c r="H149" s="46">
        <f t="shared" si="18"/>
        <v>75</v>
      </c>
      <c r="I149" s="43">
        <f t="shared" si="18"/>
        <v>11</v>
      </c>
      <c r="J149" s="43">
        <f t="shared" si="18"/>
        <v>1637</v>
      </c>
      <c r="K149" s="43">
        <f t="shared" si="18"/>
        <v>962</v>
      </c>
      <c r="L149" s="47">
        <f t="shared" si="18"/>
        <v>0</v>
      </c>
      <c r="M149" s="516"/>
    </row>
    <row r="150" spans="1:13" x14ac:dyDescent="0.25">
      <c r="B150" s="9"/>
    </row>
    <row r="151" spans="1:13" x14ac:dyDescent="0.25">
      <c r="B151" s="9"/>
    </row>
    <row r="152" spans="1:13" ht="21" x14ac:dyDescent="0.35">
      <c r="A152" s="172" t="s">
        <v>95</v>
      </c>
      <c r="B152" s="55"/>
      <c r="C152" s="54"/>
      <c r="D152" s="56"/>
      <c r="E152" s="56"/>
      <c r="F152" s="56"/>
      <c r="G152" s="56"/>
      <c r="H152" s="56"/>
      <c r="I152" s="56"/>
      <c r="J152" s="56"/>
      <c r="K152" s="56"/>
      <c r="L152" s="56"/>
    </row>
    <row r="153" spans="1:13" ht="15.75" thickBot="1" x14ac:dyDescent="0.3">
      <c r="A153" s="75"/>
      <c r="B153" s="76"/>
    </row>
    <row r="154" spans="1:13" s="10" customFormat="1" ht="65.25" x14ac:dyDescent="0.3">
      <c r="A154" s="173" t="s">
        <v>96</v>
      </c>
      <c r="B154" s="174" t="s">
        <v>97</v>
      </c>
      <c r="C154" s="175" t="s">
        <v>98</v>
      </c>
      <c r="D154" s="176" t="s">
        <v>99</v>
      </c>
      <c r="E154" s="177" t="s">
        <v>100</v>
      </c>
      <c r="F154" s="177" t="s">
        <v>101</v>
      </c>
      <c r="G154" s="178" t="s">
        <v>102</v>
      </c>
    </row>
    <row r="155" spans="1:13" ht="15" customHeight="1" x14ac:dyDescent="0.25">
      <c r="A155" s="623" t="s">
        <v>21</v>
      </c>
      <c r="B155" s="624"/>
      <c r="C155" s="29">
        <v>2014</v>
      </c>
      <c r="D155" s="30"/>
      <c r="E155" s="31"/>
      <c r="F155" s="31"/>
      <c r="G155" s="35"/>
    </row>
    <row r="156" spans="1:13" x14ac:dyDescent="0.25">
      <c r="A156" s="623"/>
      <c r="B156" s="624"/>
      <c r="C156" s="29">
        <v>2015</v>
      </c>
      <c r="D156" s="30"/>
      <c r="E156" s="31"/>
      <c r="F156" s="31"/>
      <c r="G156" s="35"/>
    </row>
    <row r="157" spans="1:13" x14ac:dyDescent="0.25">
      <c r="A157" s="623"/>
      <c r="B157" s="624"/>
      <c r="C157" s="29">
        <v>2016</v>
      </c>
      <c r="D157" s="30"/>
      <c r="E157" s="31"/>
      <c r="F157" s="31"/>
      <c r="G157" s="35"/>
    </row>
    <row r="158" spans="1:13" x14ac:dyDescent="0.25">
      <c r="A158" s="623"/>
      <c r="B158" s="624"/>
      <c r="C158" s="29">
        <v>2017</v>
      </c>
      <c r="D158" s="36"/>
      <c r="E158" s="37"/>
      <c r="F158" s="37"/>
      <c r="G158" s="40"/>
    </row>
    <row r="159" spans="1:13" x14ac:dyDescent="0.25">
      <c r="A159" s="623"/>
      <c r="B159" s="624"/>
      <c r="C159" s="29">
        <v>2018</v>
      </c>
      <c r="D159" s="30"/>
      <c r="E159" s="31"/>
      <c r="F159" s="31"/>
      <c r="G159" s="35"/>
    </row>
    <row r="160" spans="1:13" x14ac:dyDescent="0.25">
      <c r="A160" s="623"/>
      <c r="B160" s="624"/>
      <c r="C160" s="29">
        <v>2019</v>
      </c>
      <c r="D160" s="30"/>
      <c r="E160" s="31"/>
      <c r="F160" s="31"/>
      <c r="G160" s="35"/>
    </row>
    <row r="161" spans="1:10" x14ac:dyDescent="0.25">
      <c r="A161" s="623"/>
      <c r="B161" s="624"/>
      <c r="C161" s="29">
        <v>2020</v>
      </c>
      <c r="D161" s="179"/>
      <c r="E161" s="180"/>
      <c r="F161" s="180"/>
      <c r="G161" s="181"/>
    </row>
    <row r="162" spans="1:10" ht="15.75" thickBot="1" x14ac:dyDescent="0.3">
      <c r="A162" s="625"/>
      <c r="B162" s="626"/>
      <c r="C162" s="41" t="s">
        <v>13</v>
      </c>
      <c r="D162" s="42">
        <f>SUM(D155:D161)</f>
        <v>0</v>
      </c>
      <c r="E162" s="42">
        <f t="shared" ref="E162:G162" si="19">SUM(E155:E161)</f>
        <v>0</v>
      </c>
      <c r="F162" s="42">
        <f t="shared" si="19"/>
        <v>0</v>
      </c>
      <c r="G162" s="47">
        <f t="shared" si="19"/>
        <v>0</v>
      </c>
    </row>
    <row r="163" spans="1:10" x14ac:dyDescent="0.25">
      <c r="B163" s="9"/>
    </row>
    <row r="164" spans="1:10" ht="15.75" thickBot="1" x14ac:dyDescent="0.3">
      <c r="B164" s="9"/>
    </row>
    <row r="165" spans="1:10" ht="18.75" x14ac:dyDescent="0.3">
      <c r="A165" s="182" t="s">
        <v>103</v>
      </c>
      <c r="B165" s="230" t="s">
        <v>104</v>
      </c>
      <c r="C165" s="184">
        <v>2014</v>
      </c>
      <c r="D165" s="184">
        <v>2015</v>
      </c>
      <c r="E165" s="184">
        <v>2016</v>
      </c>
      <c r="F165" s="184">
        <v>2017</v>
      </c>
      <c r="G165" s="184">
        <v>2018</v>
      </c>
      <c r="H165" s="184">
        <v>2019</v>
      </c>
      <c r="I165" s="185">
        <v>2020</v>
      </c>
    </row>
    <row r="166" spans="1:10" ht="14.1" customHeight="1" x14ac:dyDescent="0.25">
      <c r="A166" s="231" t="s">
        <v>105</v>
      </c>
      <c r="B166" s="529"/>
      <c r="C166" s="232">
        <f>SUM(C167:C169)</f>
        <v>0</v>
      </c>
      <c r="D166" s="188">
        <f t="shared" ref="D166:I166" si="20">SUM(D167:D169)</f>
        <v>0</v>
      </c>
      <c r="E166" s="188">
        <f t="shared" si="20"/>
        <v>0</v>
      </c>
      <c r="F166" s="188">
        <f t="shared" si="20"/>
        <v>0</v>
      </c>
      <c r="G166" s="188">
        <f t="shared" si="20"/>
        <v>0</v>
      </c>
      <c r="H166" s="188">
        <f t="shared" si="20"/>
        <v>0</v>
      </c>
      <c r="I166" s="189">
        <f t="shared" si="20"/>
        <v>935394.51</v>
      </c>
      <c r="J166" s="530"/>
    </row>
    <row r="167" spans="1:10" ht="15.75" x14ac:dyDescent="0.25">
      <c r="A167" s="233" t="s">
        <v>106</v>
      </c>
      <c r="B167" s="529"/>
      <c r="C167" s="234"/>
      <c r="D167" s="65"/>
      <c r="E167" s="65"/>
      <c r="F167" s="69"/>
      <c r="G167" s="65"/>
      <c r="H167" s="65"/>
      <c r="I167" s="193">
        <v>787907.29</v>
      </c>
    </row>
    <row r="168" spans="1:10" ht="15.75" x14ac:dyDescent="0.25">
      <c r="A168" s="233" t="s">
        <v>107</v>
      </c>
      <c r="B168" s="529"/>
      <c r="C168" s="234"/>
      <c r="D168" s="65"/>
      <c r="E168" s="65"/>
      <c r="F168" s="69"/>
      <c r="G168" s="65"/>
      <c r="H168" s="65"/>
      <c r="I168" s="193">
        <f>SUM(16393+3925.7+7969.99+19922.93+5000+66000+13500+14775.6)</f>
        <v>147487.22</v>
      </c>
    </row>
    <row r="169" spans="1:10" ht="37.5" customHeight="1" x14ac:dyDescent="0.25">
      <c r="A169" s="233" t="s">
        <v>108</v>
      </c>
      <c r="B169" s="529" t="s">
        <v>409</v>
      </c>
      <c r="C169" s="234"/>
      <c r="D169" s="65"/>
      <c r="E169" s="65"/>
      <c r="F169" s="69"/>
      <c r="G169" s="65"/>
      <c r="H169" s="65"/>
      <c r="I169" s="193"/>
    </row>
    <row r="170" spans="1:10" ht="102" customHeight="1" x14ac:dyDescent="0.25">
      <c r="A170" s="231" t="s">
        <v>109</v>
      </c>
      <c r="B170" s="529" t="s">
        <v>410</v>
      </c>
      <c r="C170" s="234"/>
      <c r="D170" s="65"/>
      <c r="E170" s="65"/>
      <c r="F170" s="69"/>
      <c r="G170" s="65"/>
      <c r="H170" s="65"/>
      <c r="I170" s="193">
        <v>1346582.17</v>
      </c>
    </row>
    <row r="171" spans="1:10" ht="16.5" thickBot="1" x14ac:dyDescent="0.3">
      <c r="A171" s="358" t="s">
        <v>110</v>
      </c>
      <c r="B171" s="529"/>
      <c r="C171" s="360">
        <f t="shared" ref="C171:I171" si="21">C166+C170</f>
        <v>0</v>
      </c>
      <c r="D171" s="197">
        <f t="shared" si="21"/>
        <v>0</v>
      </c>
      <c r="E171" s="197">
        <f t="shared" si="21"/>
        <v>0</v>
      </c>
      <c r="F171" s="197">
        <f t="shared" si="21"/>
        <v>0</v>
      </c>
      <c r="G171" s="197">
        <f t="shared" si="21"/>
        <v>0</v>
      </c>
      <c r="H171" s="197">
        <f t="shared" si="21"/>
        <v>0</v>
      </c>
      <c r="I171" s="47">
        <f t="shared" si="21"/>
        <v>2281976.6799999997</v>
      </c>
    </row>
    <row r="174" spans="1:10" x14ac:dyDescent="0.25">
      <c r="A174" s="531"/>
    </row>
    <row r="176" spans="1:10" ht="35.450000000000003" customHeight="1" x14ac:dyDescent="0.25">
      <c r="A176" s="532" t="s">
        <v>411</v>
      </c>
    </row>
    <row r="177" spans="1:1" s="534" customFormat="1" ht="24" customHeight="1" x14ac:dyDescent="0.25">
      <c r="A177" s="533" t="s">
        <v>412</v>
      </c>
    </row>
    <row r="178" spans="1:1" s="534" customFormat="1" ht="24" customHeight="1" x14ac:dyDescent="0.25">
      <c r="A178" s="533" t="s">
        <v>413</v>
      </c>
    </row>
    <row r="179" spans="1:1" s="534" customFormat="1" ht="36.75" customHeight="1" x14ac:dyDescent="0.25">
      <c r="A179" s="535" t="s">
        <v>414</v>
      </c>
    </row>
    <row r="180" spans="1:1" s="534" customFormat="1" ht="24" customHeight="1" x14ac:dyDescent="0.25">
      <c r="A180" s="533" t="s">
        <v>415</v>
      </c>
    </row>
    <row r="181" spans="1:1" s="534" customFormat="1" ht="24" customHeight="1" x14ac:dyDescent="0.25">
      <c r="A181" s="533" t="s">
        <v>416</v>
      </c>
    </row>
    <row r="182" spans="1:1" s="534" customFormat="1" ht="30" customHeight="1" x14ac:dyDescent="0.25">
      <c r="A182" s="533" t="s">
        <v>417</v>
      </c>
    </row>
    <row r="183" spans="1:1" s="534" customFormat="1" ht="48.75" customHeight="1" x14ac:dyDescent="0.25">
      <c r="A183" s="535" t="s">
        <v>418</v>
      </c>
    </row>
    <row r="184" spans="1:1" s="534" customFormat="1" ht="28.5" customHeight="1" x14ac:dyDescent="0.25">
      <c r="A184" s="535" t="s">
        <v>419</v>
      </c>
    </row>
    <row r="185" spans="1:1" s="534" customFormat="1" ht="33.75" customHeight="1" x14ac:dyDescent="0.25">
      <c r="A185" s="535" t="s">
        <v>420</v>
      </c>
    </row>
    <row r="186" spans="1:1" s="534" customFormat="1" ht="24" customHeight="1" x14ac:dyDescent="0.25">
      <c r="A186" s="535" t="s">
        <v>421</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73"/>
  <sheetViews>
    <sheetView topLeftCell="C28" workbookViewId="0">
      <selection activeCell="I148" sqref="I148:K148"/>
    </sheetView>
  </sheetViews>
  <sheetFormatPr defaultColWidth="8.85546875" defaultRowHeight="15" x14ac:dyDescent="0.25"/>
  <cols>
    <col min="1" max="1" width="90.140625" customWidth="1"/>
    <col min="2" max="2" width="40.285156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272</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273</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21</v>
      </c>
      <c r="E18" s="31"/>
      <c r="F18" s="31"/>
      <c r="G18" s="32">
        <v>10</v>
      </c>
      <c r="H18" s="33">
        <f t="shared" si="0"/>
        <v>31</v>
      </c>
      <c r="I18" s="34">
        <v>31</v>
      </c>
      <c r="J18" s="31"/>
      <c r="K18" s="31"/>
      <c r="L18" s="31"/>
      <c r="M18" s="31"/>
      <c r="N18" s="31"/>
      <c r="O18" s="35"/>
      <c r="P18" s="10"/>
      <c r="Q18" s="10"/>
    </row>
    <row r="19" spans="1:17" ht="77.25" customHeight="1" thickBot="1" x14ac:dyDescent="0.3">
      <c r="A19" s="647"/>
      <c r="B19" s="648"/>
      <c r="C19" s="41" t="s">
        <v>13</v>
      </c>
      <c r="D19" s="363">
        <f>SUM(D12:D18)</f>
        <v>21</v>
      </c>
      <c r="E19" s="364">
        <f>SUM(E12:E18)</f>
        <v>0</v>
      </c>
      <c r="F19" s="364">
        <f>SUM(F12:F18)</f>
        <v>0</v>
      </c>
      <c r="G19" s="364">
        <f>SUM(G12:G18)</f>
        <v>10</v>
      </c>
      <c r="H19" s="365">
        <f>SUM(D19:G19)</f>
        <v>31</v>
      </c>
      <c r="I19" s="366">
        <f t="shared" ref="I19:O19" si="1">SUM(I12:I18)</f>
        <v>31</v>
      </c>
      <c r="J19" s="363">
        <f t="shared" si="1"/>
        <v>0</v>
      </c>
      <c r="K19" s="364">
        <f t="shared" si="1"/>
        <v>0</v>
      </c>
      <c r="L19" s="364">
        <f t="shared" si="1"/>
        <v>0</v>
      </c>
      <c r="M19" s="364">
        <f t="shared" si="1"/>
        <v>0</v>
      </c>
      <c r="N19" s="364">
        <f t="shared" si="1"/>
        <v>0</v>
      </c>
      <c r="O19" s="335">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341" t="s">
        <v>23</v>
      </c>
      <c r="C22" s="693"/>
      <c r="D22" s="20" t="s">
        <v>9</v>
      </c>
      <c r="E22" s="22" t="s">
        <v>10</v>
      </c>
      <c r="F22" s="22" t="s">
        <v>11</v>
      </c>
      <c r="G22" s="23" t="s">
        <v>12</v>
      </c>
      <c r="H22" s="24" t="s">
        <v>13</v>
      </c>
    </row>
    <row r="23" spans="1:17" ht="15" customHeight="1" x14ac:dyDescent="0.25">
      <c r="A23" s="630" t="s">
        <v>274</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50">
        <v>816</v>
      </c>
      <c r="E29" s="351"/>
      <c r="F29" s="351"/>
      <c r="G29" s="352">
        <v>6000</v>
      </c>
      <c r="H29" s="320">
        <f t="shared" si="2"/>
        <v>6816</v>
      </c>
    </row>
    <row r="30" spans="1:17" ht="64.5" customHeight="1" thickBot="1" x14ac:dyDescent="0.3">
      <c r="A30" s="647"/>
      <c r="B30" s="648"/>
      <c r="C30" s="41" t="s">
        <v>13</v>
      </c>
      <c r="D30" s="367">
        <f>SUM(D23:D29)</f>
        <v>816</v>
      </c>
      <c r="E30" s="368">
        <f>SUM(E23:E29)</f>
        <v>0</v>
      </c>
      <c r="F30" s="368">
        <f>SUM(F23:F29)</f>
        <v>0</v>
      </c>
      <c r="G30" s="368">
        <f>SUM(G23:G29)</f>
        <v>6000</v>
      </c>
      <c r="H30" s="369">
        <f t="shared" ref="H30" si="3">SUM(D30:F30)</f>
        <v>816</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275</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5</v>
      </c>
      <c r="E42" s="34">
        <v>5</v>
      </c>
      <c r="F42" s="31"/>
      <c r="G42" s="31"/>
      <c r="H42" s="31"/>
      <c r="I42" s="31"/>
      <c r="J42" s="31"/>
      <c r="K42" s="35"/>
    </row>
    <row r="43" spans="1:13" ht="35.25" customHeight="1" thickBot="1" x14ac:dyDescent="0.3">
      <c r="A43" s="625"/>
      <c r="B43" s="626"/>
      <c r="C43" s="41" t="s">
        <v>13</v>
      </c>
      <c r="D43" s="370">
        <f>SUM(D36:D42)</f>
        <v>5</v>
      </c>
      <c r="E43" s="366">
        <f t="shared" ref="E43:J43" si="4">SUM(E36:E42)</f>
        <v>5</v>
      </c>
      <c r="F43" s="364">
        <f t="shared" si="4"/>
        <v>0</v>
      </c>
      <c r="G43" s="364">
        <f t="shared" si="4"/>
        <v>0</v>
      </c>
      <c r="H43" s="364">
        <f t="shared" si="4"/>
        <v>0</v>
      </c>
      <c r="I43" s="364">
        <f t="shared" si="4"/>
        <v>0</v>
      </c>
      <c r="J43" s="364">
        <f t="shared" si="4"/>
        <v>0</v>
      </c>
      <c r="K43" s="335">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276</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v>
      </c>
      <c r="E56" s="34">
        <v>2</v>
      </c>
      <c r="F56" s="31"/>
      <c r="G56" s="31"/>
      <c r="H56" s="31"/>
      <c r="I56" s="31"/>
      <c r="J56" s="31"/>
      <c r="K56" s="35"/>
    </row>
    <row r="57" spans="1:14" ht="51" customHeight="1" thickBot="1" x14ac:dyDescent="0.3">
      <c r="A57" s="647"/>
      <c r="B57" s="648"/>
      <c r="C57" s="41" t="s">
        <v>13</v>
      </c>
      <c r="D57" s="371">
        <f t="shared" ref="D57:I57" si="5">SUM(D50:D56)</f>
        <v>2</v>
      </c>
      <c r="E57" s="366">
        <f t="shared" si="5"/>
        <v>2</v>
      </c>
      <c r="F57" s="364">
        <f t="shared" si="5"/>
        <v>0</v>
      </c>
      <c r="G57" s="364">
        <f t="shared" si="5"/>
        <v>0</v>
      </c>
      <c r="H57" s="364">
        <f t="shared" si="5"/>
        <v>0</v>
      </c>
      <c r="I57" s="364">
        <f t="shared" si="5"/>
        <v>0</v>
      </c>
      <c r="J57" s="364">
        <f>SUM(J50:J56)</f>
        <v>0</v>
      </c>
      <c r="K57" s="335">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339" t="s">
        <v>5</v>
      </c>
      <c r="D94" s="108" t="s">
        <v>49</v>
      </c>
      <c r="E94" s="109"/>
      <c r="F94" s="109"/>
      <c r="G94" s="110"/>
      <c r="H94" s="10"/>
      <c r="I94" s="10"/>
      <c r="J94" s="10"/>
      <c r="K94" s="10"/>
    </row>
    <row r="95" spans="1:14" ht="64.5" x14ac:dyDescent="0.25">
      <c r="A95" s="656"/>
      <c r="B95" s="658"/>
      <c r="C95" s="34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338"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277</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8</v>
      </c>
      <c r="E137" s="31">
        <v>1</v>
      </c>
      <c r="F137" s="31">
        <v>10</v>
      </c>
      <c r="G137" s="129">
        <f t="shared" si="15"/>
        <v>19</v>
      </c>
      <c r="H137" s="85">
        <v>26</v>
      </c>
      <c r="I137" s="34">
        <v>19</v>
      </c>
      <c r="J137" s="31"/>
      <c r="K137" s="31"/>
      <c r="L137" s="31"/>
      <c r="M137" s="31"/>
      <c r="N137" s="31"/>
      <c r="O137" s="35"/>
    </row>
    <row r="138" spans="1:15" ht="73.5" customHeight="1" thickBot="1" x14ac:dyDescent="0.3">
      <c r="A138" s="633"/>
      <c r="B138" s="634"/>
      <c r="C138" s="41" t="s">
        <v>13</v>
      </c>
      <c r="D138" s="363">
        <f>SUM(D131:D137)</f>
        <v>8</v>
      </c>
      <c r="E138" s="364">
        <f>SUM(E131:E137)</f>
        <v>1</v>
      </c>
      <c r="F138" s="364">
        <f>SUM(F131:F137)</f>
        <v>10</v>
      </c>
      <c r="G138" s="372">
        <f t="shared" ref="G138:O138" si="16">SUM(G131:G137)</f>
        <v>19</v>
      </c>
      <c r="H138" s="371">
        <f t="shared" si="16"/>
        <v>26</v>
      </c>
      <c r="I138" s="366">
        <f t="shared" si="16"/>
        <v>19</v>
      </c>
      <c r="J138" s="364">
        <f t="shared" si="16"/>
        <v>0</v>
      </c>
      <c r="K138" s="364">
        <f t="shared" si="16"/>
        <v>0</v>
      </c>
      <c r="L138" s="364">
        <f t="shared" si="16"/>
        <v>0</v>
      </c>
      <c r="M138" s="364">
        <f t="shared" si="16"/>
        <v>0</v>
      </c>
      <c r="N138" s="364">
        <f t="shared" si="16"/>
        <v>0</v>
      </c>
      <c r="O138" s="335">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278</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3" x14ac:dyDescent="0.25">
      <c r="A145" s="630"/>
      <c r="B145" s="646"/>
      <c r="C145" s="29">
        <v>2017</v>
      </c>
      <c r="D145" s="36"/>
      <c r="E145" s="37"/>
      <c r="F145" s="37"/>
      <c r="G145" s="171">
        <f t="shared" si="17"/>
        <v>0</v>
      </c>
      <c r="H145" s="39"/>
      <c r="I145" s="37"/>
      <c r="J145" s="37"/>
      <c r="K145" s="37"/>
      <c r="L145" s="40"/>
    </row>
    <row r="146" spans="1:13" x14ac:dyDescent="0.25">
      <c r="A146" s="630"/>
      <c r="B146" s="646"/>
      <c r="C146" s="29">
        <v>2018</v>
      </c>
      <c r="D146" s="30"/>
      <c r="E146" s="31"/>
      <c r="F146" s="31"/>
      <c r="G146" s="171">
        <f t="shared" si="17"/>
        <v>0</v>
      </c>
      <c r="H146" s="34"/>
      <c r="I146" s="31"/>
      <c r="J146" s="31"/>
      <c r="K146" s="31"/>
      <c r="L146" s="35"/>
    </row>
    <row r="147" spans="1:13" x14ac:dyDescent="0.25">
      <c r="A147" s="630"/>
      <c r="B147" s="646"/>
      <c r="C147" s="29">
        <v>2019</v>
      </c>
      <c r="D147" s="30"/>
      <c r="E147" s="31"/>
      <c r="F147" s="31"/>
      <c r="G147" s="171">
        <f t="shared" si="17"/>
        <v>0</v>
      </c>
      <c r="H147" s="34"/>
      <c r="I147" s="31"/>
      <c r="J147" s="31"/>
      <c r="K147" s="31"/>
      <c r="L147" s="35"/>
    </row>
    <row r="148" spans="1:13" x14ac:dyDescent="0.25">
      <c r="A148" s="630"/>
      <c r="B148" s="646"/>
      <c r="C148" s="29">
        <v>2020</v>
      </c>
      <c r="D148" s="30">
        <v>364</v>
      </c>
      <c r="E148" s="31">
        <v>50</v>
      </c>
      <c r="F148" s="351">
        <v>525</v>
      </c>
      <c r="G148" s="353">
        <f t="shared" si="17"/>
        <v>939</v>
      </c>
      <c r="H148" s="34"/>
      <c r="I148" s="31">
        <f>3</f>
        <v>3</v>
      </c>
      <c r="J148" s="31">
        <f>(6*2)+6+(2*4)+(2*3)+8+14+88+56+34+2</f>
        <v>234</v>
      </c>
      <c r="K148" s="351">
        <f>(6*12)+204+(2*21)+(2*32)+49+41+92+29+66+43</f>
        <v>702</v>
      </c>
      <c r="L148" s="35"/>
      <c r="M148" s="199"/>
    </row>
    <row r="149" spans="1:13" ht="84" customHeight="1" thickBot="1" x14ac:dyDescent="0.3">
      <c r="A149" s="647"/>
      <c r="B149" s="648"/>
      <c r="C149" s="41" t="s">
        <v>13</v>
      </c>
      <c r="D149" s="363">
        <f t="shared" ref="D149:L149" si="18">SUM(D142:D148)</f>
        <v>364</v>
      </c>
      <c r="E149" s="364">
        <f t="shared" si="18"/>
        <v>50</v>
      </c>
      <c r="F149" s="368">
        <f t="shared" si="18"/>
        <v>525</v>
      </c>
      <c r="G149" s="369">
        <f t="shared" si="18"/>
        <v>939</v>
      </c>
      <c r="H149" s="366">
        <f t="shared" si="18"/>
        <v>0</v>
      </c>
      <c r="I149" s="364">
        <f t="shared" si="18"/>
        <v>3</v>
      </c>
      <c r="J149" s="364">
        <f t="shared" si="18"/>
        <v>234</v>
      </c>
      <c r="K149" s="368">
        <f t="shared" si="18"/>
        <v>702</v>
      </c>
      <c r="L149" s="335">
        <f t="shared" si="18"/>
        <v>0</v>
      </c>
    </row>
    <row r="150" spans="1:13" x14ac:dyDescent="0.25">
      <c r="B150" s="9"/>
    </row>
    <row r="151" spans="1:13" x14ac:dyDescent="0.25">
      <c r="B151" s="9"/>
    </row>
    <row r="152" spans="1:13" ht="21" x14ac:dyDescent="0.35">
      <c r="A152" s="172" t="s">
        <v>95</v>
      </c>
      <c r="B152" s="55"/>
      <c r="C152" s="54"/>
      <c r="D152" s="56"/>
      <c r="E152" s="56"/>
      <c r="F152" s="56"/>
      <c r="G152" s="56"/>
      <c r="H152" s="56"/>
      <c r="I152" s="56"/>
      <c r="J152" s="56"/>
      <c r="K152" s="56"/>
      <c r="L152" s="56"/>
    </row>
    <row r="153" spans="1:13" ht="15.75" thickBot="1" x14ac:dyDescent="0.3">
      <c r="A153" s="75"/>
      <c r="B153" s="76"/>
    </row>
    <row r="154" spans="1:13" s="10" customFormat="1" ht="65.25" x14ac:dyDescent="0.3">
      <c r="A154" s="173" t="s">
        <v>96</v>
      </c>
      <c r="B154" s="174" t="s">
        <v>97</v>
      </c>
      <c r="C154" s="175" t="s">
        <v>98</v>
      </c>
      <c r="D154" s="176" t="s">
        <v>99</v>
      </c>
      <c r="E154" s="177" t="s">
        <v>100</v>
      </c>
      <c r="F154" s="177" t="s">
        <v>101</v>
      </c>
      <c r="G154" s="178" t="s">
        <v>102</v>
      </c>
    </row>
    <row r="155" spans="1:13" ht="15" customHeight="1" x14ac:dyDescent="0.25">
      <c r="A155" s="623" t="s">
        <v>21</v>
      </c>
      <c r="B155" s="624"/>
      <c r="C155" s="29">
        <v>2014</v>
      </c>
      <c r="D155" s="30"/>
      <c r="E155" s="31"/>
      <c r="F155" s="31"/>
      <c r="G155" s="35"/>
    </row>
    <row r="156" spans="1:13" x14ac:dyDescent="0.25">
      <c r="A156" s="623"/>
      <c r="B156" s="624"/>
      <c r="C156" s="29">
        <v>2015</v>
      </c>
      <c r="D156" s="30"/>
      <c r="E156" s="31"/>
      <c r="F156" s="31"/>
      <c r="G156" s="35"/>
    </row>
    <row r="157" spans="1:13" x14ac:dyDescent="0.25">
      <c r="A157" s="623"/>
      <c r="B157" s="624"/>
      <c r="C157" s="29">
        <v>2016</v>
      </c>
      <c r="D157" s="30"/>
      <c r="E157" s="31"/>
      <c r="F157" s="31"/>
      <c r="G157" s="35"/>
    </row>
    <row r="158" spans="1:13" x14ac:dyDescent="0.25">
      <c r="A158" s="623"/>
      <c r="B158" s="624"/>
      <c r="C158" s="29">
        <v>2017</v>
      </c>
      <c r="D158" s="36"/>
      <c r="E158" s="37"/>
      <c r="F158" s="37"/>
      <c r="G158" s="40"/>
    </row>
    <row r="159" spans="1:13" x14ac:dyDescent="0.25">
      <c r="A159" s="623"/>
      <c r="B159" s="624"/>
      <c r="C159" s="29">
        <v>2018</v>
      </c>
      <c r="D159" s="30"/>
      <c r="E159" s="31"/>
      <c r="F159" s="31"/>
      <c r="G159" s="35"/>
    </row>
    <row r="160" spans="1:13"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747" t="s">
        <v>279</v>
      </c>
      <c r="C166" s="188">
        <f>SUM(C167:C169)</f>
        <v>0</v>
      </c>
      <c r="D166" s="188">
        <f t="shared" ref="D166:I166" si="20">SUM(D167:D169)</f>
        <v>0</v>
      </c>
      <c r="E166" s="188">
        <f t="shared" si="20"/>
        <v>0</v>
      </c>
      <c r="F166" s="188">
        <f t="shared" si="20"/>
        <v>0</v>
      </c>
      <c r="G166" s="188">
        <f t="shared" si="20"/>
        <v>0</v>
      </c>
      <c r="H166" s="188">
        <f t="shared" si="20"/>
        <v>0</v>
      </c>
      <c r="I166" s="373">
        <f t="shared" si="20"/>
        <v>368018.41</v>
      </c>
    </row>
    <row r="167" spans="1:9" ht="15.75" x14ac:dyDescent="0.25">
      <c r="A167" s="190" t="s">
        <v>106</v>
      </c>
      <c r="B167" s="748"/>
      <c r="C167" s="65"/>
      <c r="D167" s="65"/>
      <c r="E167" s="65"/>
      <c r="F167" s="69"/>
      <c r="G167" s="65"/>
      <c r="H167" s="65"/>
      <c r="I167" s="251">
        <v>317642.90999999997</v>
      </c>
    </row>
    <row r="168" spans="1:9" ht="15.75" x14ac:dyDescent="0.25">
      <c r="A168" s="190" t="s">
        <v>107</v>
      </c>
      <c r="B168" s="748"/>
      <c r="C168" s="65"/>
      <c r="D168" s="65"/>
      <c r="E168" s="65"/>
      <c r="F168" s="69"/>
      <c r="G168" s="65"/>
      <c r="H168" s="65"/>
      <c r="I168" s="251">
        <f>31000+2475+3500+500+3370.5+8000+430+1100</f>
        <v>50375.5</v>
      </c>
    </row>
    <row r="169" spans="1:9" ht="15.75" x14ac:dyDescent="0.25">
      <c r="A169" s="190" t="s">
        <v>108</v>
      </c>
      <c r="B169" s="748"/>
      <c r="C169" s="65"/>
      <c r="D169" s="65"/>
      <c r="E169" s="65"/>
      <c r="F169" s="69"/>
      <c r="G169" s="65"/>
      <c r="H169" s="65"/>
      <c r="I169" s="251">
        <v>0</v>
      </c>
    </row>
    <row r="170" spans="1:9" ht="31.5" x14ac:dyDescent="0.25">
      <c r="A170" s="186" t="s">
        <v>109</v>
      </c>
      <c r="B170" s="748"/>
      <c r="C170" s="65"/>
      <c r="D170" s="65"/>
      <c r="E170" s="65"/>
      <c r="F170" s="69"/>
      <c r="G170" s="65"/>
      <c r="H170" s="65"/>
      <c r="I170" s="251">
        <v>248344.5</v>
      </c>
    </row>
    <row r="171" spans="1:9" ht="409.5" customHeight="1" x14ac:dyDescent="0.25">
      <c r="A171" s="750" t="s">
        <v>110</v>
      </c>
      <c r="B171" s="748"/>
      <c r="C171" s="752">
        <f t="shared" ref="C171:I171" si="21">C166+C170</f>
        <v>0</v>
      </c>
      <c r="D171" s="741">
        <f t="shared" si="21"/>
        <v>0</v>
      </c>
      <c r="E171" s="741">
        <f t="shared" si="21"/>
        <v>0</v>
      </c>
      <c r="F171" s="741">
        <f t="shared" si="21"/>
        <v>0</v>
      </c>
      <c r="G171" s="741">
        <f t="shared" si="21"/>
        <v>0</v>
      </c>
      <c r="H171" s="741">
        <f t="shared" si="21"/>
        <v>0</v>
      </c>
      <c r="I171" s="744">
        <f t="shared" si="21"/>
        <v>616362.90999999992</v>
      </c>
    </row>
    <row r="172" spans="1:9" ht="409.5" customHeight="1" x14ac:dyDescent="0.25">
      <c r="A172" s="750"/>
      <c r="B172" s="748"/>
      <c r="C172" s="753"/>
      <c r="D172" s="742"/>
      <c r="E172" s="742"/>
      <c r="F172" s="742"/>
      <c r="G172" s="742"/>
      <c r="H172" s="742"/>
      <c r="I172" s="745"/>
    </row>
    <row r="173" spans="1:9" ht="375" customHeight="1" thickBot="1" x14ac:dyDescent="0.3">
      <c r="A173" s="751"/>
      <c r="B173" s="749"/>
      <c r="C173" s="754"/>
      <c r="D173" s="743"/>
      <c r="E173" s="743"/>
      <c r="F173" s="743"/>
      <c r="G173" s="743"/>
      <c r="H173" s="743"/>
      <c r="I173" s="746"/>
    </row>
  </sheetData>
  <mergeCells count="58">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F171:F173"/>
    <mergeCell ref="G171:G173"/>
    <mergeCell ref="C106:C107"/>
    <mergeCell ref="A108:B115"/>
    <mergeCell ref="A118:B125"/>
    <mergeCell ref="A129:A130"/>
    <mergeCell ref="B129:B130"/>
    <mergeCell ref="C129:C130"/>
    <mergeCell ref="H171:H173"/>
    <mergeCell ref="I171:I173"/>
    <mergeCell ref="D171:D173"/>
    <mergeCell ref="I129:O129"/>
    <mergeCell ref="A131:B138"/>
    <mergeCell ref="A140:A141"/>
    <mergeCell ref="B140:B141"/>
    <mergeCell ref="C140:C141"/>
    <mergeCell ref="D140:G140"/>
    <mergeCell ref="H140:L140"/>
    <mergeCell ref="A142:B149"/>
    <mergeCell ref="A155:B162"/>
    <mergeCell ref="B166:B173"/>
    <mergeCell ref="A171:A173"/>
    <mergeCell ref="C171:C173"/>
    <mergeCell ref="E171:E17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71"/>
  <sheetViews>
    <sheetView topLeftCell="B1" workbookViewId="0">
      <selection activeCell="J148" sqref="J148:K148"/>
    </sheetView>
  </sheetViews>
  <sheetFormatPr defaultColWidth="8.85546875" defaultRowHeight="15" x14ac:dyDescent="0.25"/>
  <cols>
    <col min="1" max="1" width="87.28515625" customWidth="1"/>
    <col min="2" max="2" width="29.42578125" customWidth="1"/>
    <col min="3" max="3" width="15.7109375" customWidth="1"/>
    <col min="4" max="4" width="17.7109375" style="376" customWidth="1"/>
    <col min="5" max="5" width="17.5703125" style="376" customWidth="1"/>
    <col min="6" max="6" width="15.85546875" style="376" customWidth="1"/>
    <col min="7" max="7" width="14" style="376" customWidth="1"/>
    <col min="8" max="8" width="13.28515625" style="376" customWidth="1"/>
    <col min="9" max="9" width="15.28515625" style="376" customWidth="1"/>
    <col min="10" max="10" width="16.5703125" customWidth="1"/>
    <col min="11" max="11" width="18.7109375" customWidth="1"/>
    <col min="12" max="12" width="16" customWidth="1"/>
    <col min="13" max="13" width="15.42578125" customWidth="1"/>
    <col min="14" max="14" width="14.85546875" customWidth="1"/>
    <col min="15" max="15" width="14.28515625" customWidth="1"/>
    <col min="16" max="17" width="11.85546875" customWidth="1"/>
    <col min="18" max="18" width="12" customWidth="1"/>
  </cols>
  <sheetData>
    <row r="1" spans="1:17" s="1" customFormat="1" ht="31.5" x14ac:dyDescent="0.5">
      <c r="A1" s="1" t="s">
        <v>0</v>
      </c>
      <c r="D1" s="374"/>
      <c r="E1" s="374"/>
      <c r="F1" s="374"/>
      <c r="G1" s="374"/>
      <c r="H1" s="374"/>
      <c r="I1" s="374"/>
    </row>
    <row r="2" spans="1:17" s="2" customFormat="1" ht="7.5" customHeight="1" x14ac:dyDescent="0.25">
      <c r="D2" s="375"/>
      <c r="E2" s="375"/>
      <c r="F2" s="375"/>
      <c r="G2" s="375"/>
      <c r="H2" s="375"/>
      <c r="I2" s="375"/>
    </row>
    <row r="3" spans="1:17" s="2" customFormat="1" ht="15.75" x14ac:dyDescent="0.25">
      <c r="A3" s="3" t="s">
        <v>1</v>
      </c>
      <c r="D3" s="375"/>
      <c r="E3" s="375"/>
      <c r="F3" s="375"/>
      <c r="G3" s="375"/>
      <c r="H3" s="375"/>
      <c r="I3" s="375"/>
    </row>
    <row r="4" spans="1:17" s="2" customFormat="1" ht="15.75" x14ac:dyDescent="0.25">
      <c r="A4" s="4" t="s">
        <v>280</v>
      </c>
      <c r="D4" s="375"/>
      <c r="E4" s="375"/>
      <c r="F4" s="375"/>
      <c r="G4" s="375"/>
      <c r="H4" s="375"/>
      <c r="I4" s="375"/>
    </row>
    <row r="5" spans="1:17" s="2" customFormat="1" ht="15.75" x14ac:dyDescent="0.25">
      <c r="A5" s="5" t="s">
        <v>112</v>
      </c>
      <c r="D5" s="375"/>
      <c r="E5" s="375"/>
      <c r="F5" s="375"/>
      <c r="G5" s="375"/>
      <c r="H5" s="375"/>
      <c r="I5" s="375"/>
    </row>
    <row r="6" spans="1:17" s="2" customFormat="1" ht="6" customHeight="1" x14ac:dyDescent="0.25">
      <c r="D6" s="375"/>
      <c r="E6" s="375"/>
      <c r="F6" s="375"/>
      <c r="G6" s="375"/>
      <c r="H6" s="375"/>
      <c r="I6" s="375"/>
    </row>
    <row r="7" spans="1:17" ht="6.75" customHeight="1" x14ac:dyDescent="0.25"/>
    <row r="8" spans="1:17" ht="21" x14ac:dyDescent="0.35">
      <c r="A8" s="6" t="s">
        <v>3</v>
      </c>
      <c r="B8" s="7"/>
      <c r="C8" s="8"/>
      <c r="D8" s="377"/>
      <c r="E8" s="377"/>
      <c r="F8" s="377"/>
      <c r="G8" s="377"/>
      <c r="H8" s="377"/>
      <c r="I8" s="377"/>
      <c r="J8" s="8"/>
      <c r="K8" s="8"/>
      <c r="L8" s="8"/>
      <c r="M8" s="8"/>
      <c r="N8" s="8"/>
    </row>
    <row r="9" spans="1:17" ht="15.75" thickBot="1" x14ac:dyDescent="0.3">
      <c r="B9" s="9"/>
      <c r="O9" s="10"/>
      <c r="P9" s="10"/>
    </row>
    <row r="10" spans="1:17" s="10" customFormat="1" ht="30" customHeight="1" x14ac:dyDescent="0.3">
      <c r="A10" s="11"/>
      <c r="B10" s="797" t="s">
        <v>4</v>
      </c>
      <c r="C10" s="799" t="s">
        <v>5</v>
      </c>
      <c r="D10" s="378"/>
      <c r="E10" s="379"/>
      <c r="F10" s="380" t="s">
        <v>6</v>
      </c>
      <c r="G10" s="381"/>
      <c r="H10" s="382"/>
      <c r="I10" s="383" t="s">
        <v>281</v>
      </c>
      <c r="J10" s="13"/>
      <c r="K10" s="13"/>
      <c r="L10" s="13"/>
      <c r="M10" s="13"/>
      <c r="N10" s="13"/>
      <c r="O10" s="18"/>
    </row>
    <row r="11" spans="1:17" s="10" customFormat="1" ht="105" customHeight="1" x14ac:dyDescent="0.3">
      <c r="A11" s="19" t="s">
        <v>8</v>
      </c>
      <c r="B11" s="798"/>
      <c r="C11" s="800"/>
      <c r="D11" s="384" t="s">
        <v>9</v>
      </c>
      <c r="E11" s="385" t="s">
        <v>10</v>
      </c>
      <c r="F11" s="385" t="s">
        <v>11</v>
      </c>
      <c r="G11" s="386" t="s">
        <v>12</v>
      </c>
      <c r="H11" s="387" t="s">
        <v>13</v>
      </c>
      <c r="I11" s="388" t="s">
        <v>14</v>
      </c>
      <c r="J11" s="26" t="s">
        <v>15</v>
      </c>
      <c r="K11" s="26" t="s">
        <v>16</v>
      </c>
      <c r="L11" s="27" t="s">
        <v>17</v>
      </c>
      <c r="M11" s="27" t="s">
        <v>18</v>
      </c>
      <c r="N11" s="27" t="s">
        <v>19</v>
      </c>
      <c r="O11" s="28" t="s">
        <v>20</v>
      </c>
    </row>
    <row r="12" spans="1:17" ht="27.75" customHeight="1" x14ac:dyDescent="0.25">
      <c r="A12" s="630" t="s">
        <v>282</v>
      </c>
      <c r="B12" s="646"/>
      <c r="C12" s="29">
        <v>2014</v>
      </c>
      <c r="D12" s="389"/>
      <c r="E12" s="390"/>
      <c r="F12" s="390"/>
      <c r="G12" s="391"/>
      <c r="H12" s="392">
        <f>SUM(D12:G12)</f>
        <v>0</v>
      </c>
      <c r="I12" s="393"/>
      <c r="J12" s="31"/>
      <c r="K12" s="31"/>
      <c r="L12" s="31"/>
      <c r="M12" s="31"/>
      <c r="N12" s="31"/>
      <c r="O12" s="35"/>
      <c r="P12" s="10"/>
      <c r="Q12" s="10"/>
    </row>
    <row r="13" spans="1:17" ht="27.75" customHeight="1" x14ac:dyDescent="0.25">
      <c r="A13" s="630"/>
      <c r="B13" s="646"/>
      <c r="C13" s="29">
        <v>2015</v>
      </c>
      <c r="D13" s="389"/>
      <c r="E13" s="390"/>
      <c r="F13" s="390"/>
      <c r="G13" s="391"/>
      <c r="H13" s="392">
        <f t="shared" ref="H13:H18" si="0">SUM(D13:G13)</f>
        <v>0</v>
      </c>
      <c r="I13" s="393"/>
      <c r="J13" s="31"/>
      <c r="K13" s="31"/>
      <c r="L13" s="31"/>
      <c r="M13" s="31"/>
      <c r="N13" s="31"/>
      <c r="O13" s="35"/>
      <c r="P13" s="10"/>
      <c r="Q13" s="10"/>
    </row>
    <row r="14" spans="1:17" ht="27.75" customHeight="1" x14ac:dyDescent="0.25">
      <c r="A14" s="630"/>
      <c r="B14" s="646"/>
      <c r="C14" s="29">
        <v>2016</v>
      </c>
      <c r="D14" s="389"/>
      <c r="E14" s="390"/>
      <c r="F14" s="390"/>
      <c r="G14" s="391"/>
      <c r="H14" s="392">
        <f t="shared" si="0"/>
        <v>0</v>
      </c>
      <c r="I14" s="393"/>
      <c r="J14" s="31"/>
      <c r="K14" s="31"/>
      <c r="L14" s="31"/>
      <c r="M14" s="31"/>
      <c r="N14" s="31"/>
      <c r="O14" s="35"/>
      <c r="P14" s="10"/>
      <c r="Q14" s="10"/>
    </row>
    <row r="15" spans="1:17" ht="27.75" customHeight="1" x14ac:dyDescent="0.25">
      <c r="A15" s="630"/>
      <c r="B15" s="646"/>
      <c r="C15" s="29">
        <v>2017</v>
      </c>
      <c r="D15" s="394"/>
      <c r="E15" s="395"/>
      <c r="F15" s="395"/>
      <c r="G15" s="396"/>
      <c r="H15" s="392">
        <f t="shared" si="0"/>
        <v>0</v>
      </c>
      <c r="I15" s="397"/>
      <c r="J15" s="37"/>
      <c r="K15" s="37"/>
      <c r="L15" s="37"/>
      <c r="M15" s="37"/>
      <c r="N15" s="37"/>
      <c r="O15" s="40"/>
      <c r="P15" s="10"/>
      <c r="Q15" s="10"/>
    </row>
    <row r="16" spans="1:17" ht="27.75" customHeight="1" x14ac:dyDescent="0.25">
      <c r="A16" s="630"/>
      <c r="B16" s="646"/>
      <c r="C16" s="29">
        <v>2018</v>
      </c>
      <c r="D16" s="389"/>
      <c r="E16" s="390"/>
      <c r="F16" s="390"/>
      <c r="G16" s="391"/>
      <c r="H16" s="392">
        <f t="shared" si="0"/>
        <v>0</v>
      </c>
      <c r="I16" s="393"/>
      <c r="J16" s="31"/>
      <c r="K16" s="31"/>
      <c r="L16" s="31"/>
      <c r="M16" s="31"/>
      <c r="N16" s="31"/>
      <c r="O16" s="35"/>
      <c r="P16" s="10"/>
      <c r="Q16" s="10"/>
    </row>
    <row r="17" spans="1:17" ht="27.75" customHeight="1" x14ac:dyDescent="0.25">
      <c r="A17" s="630"/>
      <c r="B17" s="646"/>
      <c r="C17" s="29">
        <v>2019</v>
      </c>
      <c r="D17" s="389"/>
      <c r="E17" s="390"/>
      <c r="F17" s="390"/>
      <c r="G17" s="391"/>
      <c r="H17" s="392">
        <f t="shared" si="0"/>
        <v>0</v>
      </c>
      <c r="I17" s="393"/>
      <c r="J17" s="31"/>
      <c r="K17" s="31"/>
      <c r="L17" s="31"/>
      <c r="M17" s="31"/>
      <c r="N17" s="31"/>
      <c r="O17" s="35"/>
      <c r="P17" s="10"/>
      <c r="Q17" s="10"/>
    </row>
    <row r="18" spans="1:17" ht="27.75" customHeight="1" x14ac:dyDescent="0.25">
      <c r="A18" s="630"/>
      <c r="B18" s="646"/>
      <c r="C18" s="29">
        <v>2020</v>
      </c>
      <c r="D18" s="389">
        <v>27</v>
      </c>
      <c r="E18" s="390">
        <v>19</v>
      </c>
      <c r="F18" s="390"/>
      <c r="G18" s="391"/>
      <c r="H18" s="392">
        <f t="shared" si="0"/>
        <v>46</v>
      </c>
      <c r="I18" s="393">
        <v>34</v>
      </c>
      <c r="J18" s="31"/>
      <c r="K18" s="31"/>
      <c r="L18" s="31"/>
      <c r="M18" s="31">
        <v>12</v>
      </c>
      <c r="N18" s="31"/>
      <c r="O18" s="35"/>
      <c r="P18" s="10"/>
      <c r="Q18" s="10"/>
    </row>
    <row r="19" spans="1:17" ht="52.5" customHeight="1" thickBot="1" x14ac:dyDescent="0.3">
      <c r="A19" s="647"/>
      <c r="B19" s="648"/>
      <c r="C19" s="41" t="s">
        <v>13</v>
      </c>
      <c r="D19" s="398">
        <f t="shared" ref="D19:I19" si="1">SUM(D12:D18)</f>
        <v>27</v>
      </c>
      <c r="E19" s="399">
        <f t="shared" si="1"/>
        <v>19</v>
      </c>
      <c r="F19" s="399">
        <f t="shared" si="1"/>
        <v>0</v>
      </c>
      <c r="G19" s="399">
        <f t="shared" si="1"/>
        <v>0</v>
      </c>
      <c r="H19" s="399">
        <f t="shared" si="1"/>
        <v>46</v>
      </c>
      <c r="I19" s="400">
        <f t="shared" si="1"/>
        <v>34</v>
      </c>
      <c r="J19" s="43"/>
      <c r="K19" s="43">
        <f>SUM(K12:K18)</f>
        <v>0</v>
      </c>
      <c r="L19" s="43">
        <f>SUM(L12:L18)</f>
        <v>0</v>
      </c>
      <c r="M19" s="43">
        <f>SUM(M12:M18)</f>
        <v>12</v>
      </c>
      <c r="N19" s="43">
        <f>SUM(N12:N18)</f>
        <v>0</v>
      </c>
      <c r="O19" s="47">
        <f>SUM(O12:O18)</f>
        <v>0</v>
      </c>
      <c r="P19" s="10"/>
      <c r="Q19" s="10"/>
    </row>
    <row r="20" spans="1:17" ht="15.75" thickBot="1" x14ac:dyDescent="0.3">
      <c r="B20" s="9"/>
      <c r="C20" s="401"/>
      <c r="D20" s="402"/>
      <c r="O20" s="10"/>
      <c r="P20" s="10"/>
    </row>
    <row r="21" spans="1:17" s="10" customFormat="1" ht="27.75" customHeight="1" x14ac:dyDescent="0.3">
      <c r="A21" s="11"/>
      <c r="B21" s="690" t="s">
        <v>23</v>
      </c>
      <c r="C21" s="799" t="s">
        <v>5</v>
      </c>
      <c r="D21" s="378"/>
      <c r="E21" s="379"/>
      <c r="F21" s="380" t="s">
        <v>6</v>
      </c>
      <c r="G21" s="381"/>
      <c r="H21" s="382"/>
      <c r="I21" s="403"/>
    </row>
    <row r="22" spans="1:17" s="10" customFormat="1" ht="30.75" customHeight="1" x14ac:dyDescent="0.3">
      <c r="A22" s="50" t="s">
        <v>22</v>
      </c>
      <c r="B22" s="691"/>
      <c r="C22" s="800"/>
      <c r="D22" s="384" t="s">
        <v>9</v>
      </c>
      <c r="E22" s="385" t="s">
        <v>10</v>
      </c>
      <c r="F22" s="385" t="s">
        <v>11</v>
      </c>
      <c r="G22" s="386" t="s">
        <v>12</v>
      </c>
      <c r="H22" s="387" t="s">
        <v>13</v>
      </c>
      <c r="I22" s="403"/>
    </row>
    <row r="23" spans="1:17" ht="24.75" customHeight="1" x14ac:dyDescent="0.25">
      <c r="A23" s="630" t="s">
        <v>283</v>
      </c>
      <c r="B23" s="646"/>
      <c r="C23" s="29">
        <v>2014</v>
      </c>
      <c r="D23" s="389"/>
      <c r="E23" s="390"/>
      <c r="F23" s="390"/>
      <c r="G23" s="391"/>
      <c r="H23" s="392">
        <f>SUM(D23:G23)</f>
        <v>0</v>
      </c>
    </row>
    <row r="24" spans="1:17" ht="24.75" customHeight="1" x14ac:dyDescent="0.25">
      <c r="A24" s="630"/>
      <c r="B24" s="646"/>
      <c r="C24" s="29">
        <v>2015</v>
      </c>
      <c r="D24" s="389"/>
      <c r="E24" s="390"/>
      <c r="F24" s="390"/>
      <c r="G24" s="391"/>
      <c r="H24" s="392">
        <f t="shared" ref="H24:H29" si="2">SUM(D24:G24)</f>
        <v>0</v>
      </c>
    </row>
    <row r="25" spans="1:17" ht="24.75" customHeight="1" x14ac:dyDescent="0.25">
      <c r="A25" s="630"/>
      <c r="B25" s="646"/>
      <c r="C25" s="29">
        <v>2016</v>
      </c>
      <c r="D25" s="389"/>
      <c r="E25" s="390"/>
      <c r="F25" s="390"/>
      <c r="G25" s="391"/>
      <c r="H25" s="392">
        <f t="shared" si="2"/>
        <v>0</v>
      </c>
    </row>
    <row r="26" spans="1:17" ht="24.75" customHeight="1" x14ac:dyDescent="0.25">
      <c r="A26" s="630"/>
      <c r="B26" s="646"/>
      <c r="C26" s="29">
        <v>2017</v>
      </c>
      <c r="D26" s="394"/>
      <c r="E26" s="395"/>
      <c r="F26" s="395"/>
      <c r="G26" s="396"/>
      <c r="H26" s="392">
        <f t="shared" si="2"/>
        <v>0</v>
      </c>
    </row>
    <row r="27" spans="1:17" ht="24.75" customHeight="1" x14ac:dyDescent="0.25">
      <c r="A27" s="630"/>
      <c r="B27" s="646"/>
      <c r="C27" s="29">
        <v>2018</v>
      </c>
      <c r="D27" s="389"/>
      <c r="E27" s="390"/>
      <c r="F27" s="390"/>
      <c r="G27" s="391"/>
      <c r="H27" s="392">
        <f t="shared" si="2"/>
        <v>0</v>
      </c>
    </row>
    <row r="28" spans="1:17" ht="24.75" customHeight="1" x14ac:dyDescent="0.25">
      <c r="A28" s="630"/>
      <c r="B28" s="646"/>
      <c r="C28" s="29">
        <v>2019</v>
      </c>
      <c r="D28" s="389"/>
      <c r="E28" s="390"/>
      <c r="F28" s="390"/>
      <c r="G28" s="391"/>
      <c r="H28" s="392">
        <f>SUM(D28:G28)</f>
        <v>0</v>
      </c>
    </row>
    <row r="29" spans="1:17" ht="24.75" customHeight="1" x14ac:dyDescent="0.25">
      <c r="A29" s="630"/>
      <c r="B29" s="646"/>
      <c r="C29" s="29">
        <v>2020</v>
      </c>
      <c r="D29" s="389">
        <v>27023</v>
      </c>
      <c r="E29" s="390">
        <v>33110</v>
      </c>
      <c r="F29" s="390"/>
      <c r="G29" s="391"/>
      <c r="H29" s="392">
        <f t="shared" si="2"/>
        <v>60133</v>
      </c>
    </row>
    <row r="30" spans="1:17" ht="69" customHeight="1" thickBot="1" x14ac:dyDescent="0.3">
      <c r="A30" s="647"/>
      <c r="B30" s="648"/>
      <c r="C30" s="41" t="s">
        <v>13</v>
      </c>
      <c r="D30" s="398">
        <f>SUM(D23:D29)</f>
        <v>27023</v>
      </c>
      <c r="E30" s="399">
        <f>SUM(E23:E29)</f>
        <v>33110</v>
      </c>
      <c r="F30" s="399"/>
      <c r="G30" s="399">
        <f>SUM(G23:G29)</f>
        <v>0</v>
      </c>
      <c r="H30" s="404">
        <f>SUM(D30:G30)</f>
        <v>60133</v>
      </c>
    </row>
    <row r="31" spans="1:17" x14ac:dyDescent="0.25">
      <c r="A31" s="52"/>
      <c r="B31" s="53"/>
      <c r="D31" s="402"/>
    </row>
    <row r="32" spans="1:17" ht="21" x14ac:dyDescent="0.35">
      <c r="A32" s="54" t="s">
        <v>24</v>
      </c>
      <c r="B32" s="55"/>
      <c r="C32" s="54"/>
      <c r="D32" s="405"/>
      <c r="E32" s="405"/>
      <c r="F32" s="405"/>
      <c r="G32" s="405"/>
      <c r="H32" s="405"/>
      <c r="I32" s="405"/>
      <c r="J32" s="56"/>
      <c r="K32" s="56"/>
      <c r="L32" s="56"/>
      <c r="M32" s="56"/>
      <c r="N32" s="56"/>
      <c r="O32" s="56"/>
    </row>
    <row r="33" spans="1:13" ht="15.75" thickBot="1" x14ac:dyDescent="0.3">
      <c r="B33" s="9"/>
    </row>
    <row r="34" spans="1:13" ht="18.75" customHeight="1" x14ac:dyDescent="0.25">
      <c r="A34" s="684" t="s">
        <v>25</v>
      </c>
      <c r="B34" s="686" t="s">
        <v>26</v>
      </c>
      <c r="C34" s="801" t="s">
        <v>5</v>
      </c>
      <c r="D34" s="803" t="s">
        <v>27</v>
      </c>
      <c r="E34" s="794" t="s">
        <v>7</v>
      </c>
      <c r="F34" s="795"/>
      <c r="G34" s="795"/>
      <c r="H34" s="795"/>
      <c r="I34" s="795"/>
      <c r="J34" s="795"/>
      <c r="K34" s="796"/>
    </row>
    <row r="35" spans="1:13" ht="98.25" customHeight="1" x14ac:dyDescent="0.25">
      <c r="A35" s="685"/>
      <c r="B35" s="687"/>
      <c r="C35" s="802"/>
      <c r="D35" s="804"/>
      <c r="E35" s="406" t="s">
        <v>14</v>
      </c>
      <c r="F35" s="407" t="s">
        <v>15</v>
      </c>
      <c r="G35" s="407" t="s">
        <v>16</v>
      </c>
      <c r="H35" s="408" t="s">
        <v>17</v>
      </c>
      <c r="I35" s="408" t="s">
        <v>28</v>
      </c>
      <c r="J35" s="63" t="s">
        <v>19</v>
      </c>
      <c r="K35" s="64" t="s">
        <v>20</v>
      </c>
    </row>
    <row r="36" spans="1:13" ht="14.25" customHeight="1" x14ac:dyDescent="0.25">
      <c r="A36" s="623" t="s">
        <v>284</v>
      </c>
      <c r="B36" s="624"/>
      <c r="C36" s="29">
        <v>2014</v>
      </c>
      <c r="D36" s="409"/>
      <c r="E36" s="410"/>
      <c r="F36" s="411"/>
      <c r="G36" s="411"/>
      <c r="H36" s="411"/>
      <c r="I36" s="411"/>
      <c r="J36" s="67"/>
      <c r="K36" s="68"/>
    </row>
    <row r="37" spans="1:13" ht="14.25" customHeight="1" x14ac:dyDescent="0.25">
      <c r="A37" s="623"/>
      <c r="B37" s="624"/>
      <c r="C37" s="29">
        <v>2015</v>
      </c>
      <c r="D37" s="409"/>
      <c r="E37" s="393"/>
      <c r="F37" s="390"/>
      <c r="G37" s="390"/>
      <c r="H37" s="390"/>
      <c r="I37" s="390"/>
      <c r="J37" s="31"/>
      <c r="K37" s="35"/>
    </row>
    <row r="38" spans="1:13" ht="14.25" customHeight="1" x14ac:dyDescent="0.25">
      <c r="A38" s="623"/>
      <c r="B38" s="624"/>
      <c r="C38" s="29">
        <v>2016</v>
      </c>
      <c r="D38" s="409"/>
      <c r="E38" s="393"/>
      <c r="F38" s="390"/>
      <c r="G38" s="390"/>
      <c r="H38" s="390"/>
      <c r="I38" s="390"/>
      <c r="J38" s="31"/>
      <c r="K38" s="35"/>
    </row>
    <row r="39" spans="1:13" ht="14.25" customHeight="1" x14ac:dyDescent="0.25">
      <c r="A39" s="623"/>
      <c r="B39" s="624"/>
      <c r="C39" s="29">
        <v>2017</v>
      </c>
      <c r="D39" s="412"/>
      <c r="E39" s="397"/>
      <c r="F39" s="395"/>
      <c r="G39" s="395"/>
      <c r="H39" s="395"/>
      <c r="I39" s="395"/>
      <c r="J39" s="37"/>
      <c r="K39" s="40"/>
    </row>
    <row r="40" spans="1:13" ht="14.25" customHeight="1" x14ac:dyDescent="0.25">
      <c r="A40" s="623"/>
      <c r="B40" s="624"/>
      <c r="C40" s="29">
        <v>2018</v>
      </c>
      <c r="D40" s="409"/>
      <c r="E40" s="393"/>
      <c r="F40" s="390"/>
      <c r="G40" s="390"/>
      <c r="H40" s="390"/>
      <c r="I40" s="390"/>
      <c r="J40" s="31"/>
      <c r="K40" s="35"/>
    </row>
    <row r="41" spans="1:13" ht="14.25" customHeight="1" x14ac:dyDescent="0.25">
      <c r="A41" s="623"/>
      <c r="B41" s="624"/>
      <c r="C41" s="29">
        <v>2019</v>
      </c>
      <c r="D41" s="409"/>
      <c r="E41" s="393"/>
      <c r="F41" s="390"/>
      <c r="G41" s="390"/>
      <c r="H41" s="390"/>
      <c r="I41" s="390"/>
      <c r="J41" s="31"/>
      <c r="K41" s="35"/>
    </row>
    <row r="42" spans="1:13" ht="14.25" customHeight="1" x14ac:dyDescent="0.25">
      <c r="A42" s="623"/>
      <c r="B42" s="624"/>
      <c r="C42" s="29">
        <v>2020</v>
      </c>
      <c r="D42" s="409">
        <v>2</v>
      </c>
      <c r="E42" s="393"/>
      <c r="F42" s="390"/>
      <c r="G42" s="390"/>
      <c r="H42" s="390"/>
      <c r="I42" s="390">
        <v>2</v>
      </c>
      <c r="J42" s="31"/>
      <c r="K42" s="35"/>
    </row>
    <row r="43" spans="1:13" ht="14.25" customHeight="1" thickBot="1" x14ac:dyDescent="0.3">
      <c r="A43" s="625"/>
      <c r="B43" s="626"/>
      <c r="C43" s="41" t="s">
        <v>13</v>
      </c>
      <c r="D43" s="399">
        <f>SUM(D36:D42)</f>
        <v>2</v>
      </c>
      <c r="E43" s="400">
        <f t="shared" ref="E43:J43" si="3">SUM(E36:E42)</f>
        <v>0</v>
      </c>
      <c r="F43" s="399">
        <f t="shared" si="3"/>
        <v>0</v>
      </c>
      <c r="G43" s="399">
        <f t="shared" si="3"/>
        <v>0</v>
      </c>
      <c r="H43" s="399">
        <f t="shared" si="3"/>
        <v>0</v>
      </c>
      <c r="I43" s="399">
        <f t="shared" si="3"/>
        <v>2</v>
      </c>
      <c r="J43" s="43">
        <f t="shared" si="3"/>
        <v>0</v>
      </c>
      <c r="K43" s="47">
        <f>SUM(K36:K42)</f>
        <v>0</v>
      </c>
    </row>
    <row r="44" spans="1:13" x14ac:dyDescent="0.25">
      <c r="B44" s="9"/>
    </row>
    <row r="45" spans="1:13" x14ac:dyDescent="0.25">
      <c r="B45" s="9"/>
    </row>
    <row r="46" spans="1:13" ht="21" x14ac:dyDescent="0.35">
      <c r="A46" s="71" t="s">
        <v>30</v>
      </c>
      <c r="B46" s="72"/>
      <c r="C46" s="71"/>
      <c r="D46" s="413"/>
      <c r="E46" s="413"/>
      <c r="F46" s="413"/>
      <c r="G46" s="413"/>
      <c r="H46" s="413"/>
      <c r="I46" s="413"/>
      <c r="J46" s="73"/>
      <c r="K46" s="73"/>
      <c r="L46" s="74"/>
      <c r="M46" s="74"/>
    </row>
    <row r="47" spans="1:13" ht="14.25" customHeight="1" thickBot="1" x14ac:dyDescent="0.3">
      <c r="A47" s="75"/>
      <c r="B47" s="76"/>
    </row>
    <row r="48" spans="1:13" ht="17.25" customHeight="1" x14ac:dyDescent="0.25">
      <c r="A48" s="676" t="s">
        <v>31</v>
      </c>
      <c r="B48" s="678" t="s">
        <v>32</v>
      </c>
      <c r="C48" s="787" t="s">
        <v>5</v>
      </c>
      <c r="D48" s="789" t="s">
        <v>33</v>
      </c>
      <c r="E48" s="791" t="s">
        <v>7</v>
      </c>
      <c r="F48" s="792"/>
      <c r="G48" s="792"/>
      <c r="H48" s="792"/>
      <c r="I48" s="792"/>
      <c r="J48" s="792"/>
      <c r="K48" s="793"/>
    </row>
    <row r="49" spans="1:14" s="10" customFormat="1" ht="117" customHeight="1" x14ac:dyDescent="0.25">
      <c r="A49" s="677"/>
      <c r="B49" s="679"/>
      <c r="C49" s="788"/>
      <c r="D49" s="790"/>
      <c r="E49" s="414" t="s">
        <v>14</v>
      </c>
      <c r="F49" s="415" t="s">
        <v>15</v>
      </c>
      <c r="G49" s="415" t="s">
        <v>16</v>
      </c>
      <c r="H49" s="416" t="s">
        <v>17</v>
      </c>
      <c r="I49" s="416" t="s">
        <v>28</v>
      </c>
      <c r="J49" s="83" t="s">
        <v>19</v>
      </c>
      <c r="K49" s="84" t="s">
        <v>20</v>
      </c>
    </row>
    <row r="50" spans="1:14" ht="15" customHeight="1" x14ac:dyDescent="0.25">
      <c r="A50" s="672"/>
      <c r="B50" s="771"/>
      <c r="C50" s="29">
        <v>2014</v>
      </c>
      <c r="D50" s="417"/>
      <c r="E50" s="393"/>
      <c r="F50" s="390"/>
      <c r="G50" s="390"/>
      <c r="H50" s="390"/>
      <c r="I50" s="390"/>
      <c r="J50" s="31"/>
      <c r="K50" s="35"/>
    </row>
    <row r="51" spans="1:14" x14ac:dyDescent="0.25">
      <c r="A51" s="772"/>
      <c r="B51" s="771"/>
      <c r="C51" s="29">
        <v>2015</v>
      </c>
      <c r="D51" s="417"/>
      <c r="E51" s="393"/>
      <c r="F51" s="390"/>
      <c r="G51" s="390"/>
      <c r="H51" s="390"/>
      <c r="I51" s="390"/>
      <c r="J51" s="31"/>
      <c r="K51" s="35"/>
    </row>
    <row r="52" spans="1:14" x14ac:dyDescent="0.25">
      <c r="A52" s="772"/>
      <c r="B52" s="771"/>
      <c r="C52" s="29">
        <v>2016</v>
      </c>
      <c r="D52" s="417"/>
      <c r="E52" s="393"/>
      <c r="F52" s="390"/>
      <c r="G52" s="390"/>
      <c r="H52" s="390"/>
      <c r="I52" s="390"/>
      <c r="J52" s="31"/>
      <c r="K52" s="35"/>
    </row>
    <row r="53" spans="1:14" x14ac:dyDescent="0.25">
      <c r="A53" s="772"/>
      <c r="B53" s="771"/>
      <c r="C53" s="29">
        <v>2017</v>
      </c>
      <c r="D53" s="418"/>
      <c r="E53" s="397"/>
      <c r="F53" s="395"/>
      <c r="G53" s="395"/>
      <c r="H53" s="395"/>
      <c r="I53" s="395"/>
      <c r="J53" s="37"/>
      <c r="K53" s="40"/>
    </row>
    <row r="54" spans="1:14" x14ac:dyDescent="0.25">
      <c r="A54" s="772"/>
      <c r="B54" s="771"/>
      <c r="C54" s="29">
        <v>2018</v>
      </c>
      <c r="D54" s="417"/>
      <c r="E54" s="393"/>
      <c r="F54" s="390"/>
      <c r="G54" s="390"/>
      <c r="H54" s="390"/>
      <c r="I54" s="390"/>
      <c r="J54" s="31"/>
      <c r="K54" s="35"/>
    </row>
    <row r="55" spans="1:14" x14ac:dyDescent="0.25">
      <c r="A55" s="772"/>
      <c r="B55" s="771"/>
      <c r="C55" s="29">
        <v>2019</v>
      </c>
      <c r="D55" s="417"/>
      <c r="E55" s="393"/>
      <c r="F55" s="390"/>
      <c r="G55" s="390"/>
      <c r="H55" s="390"/>
      <c r="I55" s="390"/>
      <c r="J55" s="31"/>
      <c r="K55" s="35"/>
    </row>
    <row r="56" spans="1:14" x14ac:dyDescent="0.25">
      <c r="A56" s="772"/>
      <c r="B56" s="771"/>
      <c r="C56" s="29">
        <v>2020</v>
      </c>
      <c r="D56" s="417"/>
      <c r="E56" s="393"/>
      <c r="F56" s="390"/>
      <c r="G56" s="390"/>
      <c r="H56" s="390"/>
      <c r="I56" s="390"/>
      <c r="J56" s="31"/>
      <c r="K56" s="35"/>
    </row>
    <row r="57" spans="1:14" ht="15.75" customHeight="1" thickBot="1" x14ac:dyDescent="0.3">
      <c r="A57" s="773"/>
      <c r="B57" s="774"/>
      <c r="C57" s="41" t="s">
        <v>13</v>
      </c>
      <c r="D57" s="419">
        <f t="shared" ref="D57:I57" si="4">SUM(D50:D56)</f>
        <v>0</v>
      </c>
      <c r="E57" s="400">
        <f t="shared" si="4"/>
        <v>0</v>
      </c>
      <c r="F57" s="399">
        <f t="shared" si="4"/>
        <v>0</v>
      </c>
      <c r="G57" s="399">
        <f t="shared" si="4"/>
        <v>0</v>
      </c>
      <c r="H57" s="399">
        <f t="shared" si="4"/>
        <v>0</v>
      </c>
      <c r="I57" s="399">
        <f t="shared" si="4"/>
        <v>0</v>
      </c>
      <c r="J57" s="420">
        <f>SUM(J50:J56)</f>
        <v>0</v>
      </c>
      <c r="K57" s="421">
        <f>SUM(K50:K56)</f>
        <v>0</v>
      </c>
    </row>
    <row r="58" spans="1:14" x14ac:dyDescent="0.25">
      <c r="B58" s="9"/>
    </row>
    <row r="59" spans="1:14" ht="21" x14ac:dyDescent="0.35">
      <c r="A59" s="88" t="s">
        <v>34</v>
      </c>
      <c r="B59" s="89"/>
      <c r="C59" s="88"/>
      <c r="D59" s="422"/>
      <c r="E59" s="422"/>
      <c r="F59" s="422"/>
      <c r="G59" s="422"/>
      <c r="H59" s="422"/>
      <c r="I59" s="422"/>
      <c r="J59" s="90"/>
      <c r="K59" s="90"/>
      <c r="L59" s="90"/>
      <c r="M59" s="10"/>
    </row>
    <row r="60" spans="1:14" ht="15" customHeight="1" thickBot="1" x14ac:dyDescent="0.4">
      <c r="A60" s="91"/>
      <c r="B60" s="76"/>
      <c r="M60" s="10"/>
    </row>
    <row r="61" spans="1:14" s="10" customFormat="1" ht="17.25" customHeight="1" x14ac:dyDescent="0.25">
      <c r="A61" s="665" t="s">
        <v>35</v>
      </c>
      <c r="B61" s="657" t="s">
        <v>36</v>
      </c>
      <c r="C61" s="778" t="s">
        <v>5</v>
      </c>
      <c r="D61" s="423"/>
      <c r="E61" s="424"/>
      <c r="F61" s="782" t="s">
        <v>37</v>
      </c>
      <c r="G61" s="783"/>
      <c r="H61" s="783"/>
      <c r="I61" s="783"/>
      <c r="J61" s="783"/>
      <c r="K61" s="783"/>
      <c r="L61" s="784"/>
      <c r="N61" s="97"/>
    </row>
    <row r="62" spans="1:14" s="10" customFormat="1" ht="99.75" customHeight="1" x14ac:dyDescent="0.25">
      <c r="A62" s="656"/>
      <c r="B62" s="658"/>
      <c r="C62" s="779"/>
      <c r="D62" s="425" t="s">
        <v>38</v>
      </c>
      <c r="E62" s="426" t="s">
        <v>39</v>
      </c>
      <c r="F62" s="427" t="s">
        <v>14</v>
      </c>
      <c r="G62" s="428" t="s">
        <v>15</v>
      </c>
      <c r="H62" s="428" t="s">
        <v>16</v>
      </c>
      <c r="I62" s="429" t="s">
        <v>17</v>
      </c>
      <c r="J62" s="102" t="s">
        <v>28</v>
      </c>
      <c r="K62" s="103" t="s">
        <v>19</v>
      </c>
      <c r="L62" s="104" t="s">
        <v>20</v>
      </c>
    </row>
    <row r="63" spans="1:14" x14ac:dyDescent="0.25">
      <c r="A63" s="623"/>
      <c r="B63" s="646"/>
      <c r="C63" s="29">
        <v>2014</v>
      </c>
      <c r="D63" s="389"/>
      <c r="E63" s="390"/>
      <c r="F63" s="393"/>
      <c r="G63" s="390"/>
      <c r="H63" s="390"/>
      <c r="I63" s="390"/>
      <c r="J63" s="31"/>
      <c r="K63" s="31"/>
      <c r="L63" s="35"/>
      <c r="M63" s="10"/>
    </row>
    <row r="64" spans="1:14" x14ac:dyDescent="0.25">
      <c r="A64" s="630"/>
      <c r="B64" s="646"/>
      <c r="C64" s="29">
        <v>2015</v>
      </c>
      <c r="D64" s="389"/>
      <c r="E64" s="390"/>
      <c r="F64" s="393"/>
      <c r="G64" s="390"/>
      <c r="H64" s="390"/>
      <c r="I64" s="390"/>
      <c r="J64" s="31"/>
      <c r="K64" s="31"/>
      <c r="L64" s="35"/>
      <c r="M64" s="10"/>
    </row>
    <row r="65" spans="1:13" x14ac:dyDescent="0.25">
      <c r="A65" s="630"/>
      <c r="B65" s="646"/>
      <c r="C65" s="29">
        <v>2016</v>
      </c>
      <c r="D65" s="389"/>
      <c r="E65" s="390"/>
      <c r="F65" s="393"/>
      <c r="G65" s="390"/>
      <c r="H65" s="390"/>
      <c r="I65" s="390"/>
      <c r="J65" s="31"/>
      <c r="K65" s="31"/>
      <c r="L65" s="35"/>
      <c r="M65" s="10"/>
    </row>
    <row r="66" spans="1:13" x14ac:dyDescent="0.25">
      <c r="A66" s="630"/>
      <c r="B66" s="646"/>
      <c r="C66" s="29">
        <v>2017</v>
      </c>
      <c r="D66" s="394"/>
      <c r="E66" s="395"/>
      <c r="F66" s="397"/>
      <c r="G66" s="395"/>
      <c r="H66" s="395"/>
      <c r="I66" s="395"/>
      <c r="J66" s="37"/>
      <c r="K66" s="37"/>
      <c r="L66" s="40"/>
      <c r="M66" s="10"/>
    </row>
    <row r="67" spans="1:13" x14ac:dyDescent="0.25">
      <c r="A67" s="630"/>
      <c r="B67" s="646"/>
      <c r="C67" s="29">
        <v>2018</v>
      </c>
      <c r="D67" s="389"/>
      <c r="E67" s="430"/>
      <c r="F67" s="393"/>
      <c r="G67" s="390"/>
      <c r="H67" s="390"/>
      <c r="I67" s="390"/>
      <c r="J67" s="31"/>
      <c r="K67" s="31"/>
      <c r="L67" s="35"/>
      <c r="M67" s="10"/>
    </row>
    <row r="68" spans="1:13" x14ac:dyDescent="0.25">
      <c r="A68" s="630"/>
      <c r="B68" s="646"/>
      <c r="C68" s="29">
        <v>2019</v>
      </c>
      <c r="D68" s="389"/>
      <c r="E68" s="390"/>
      <c r="F68" s="393"/>
      <c r="G68" s="390"/>
      <c r="H68" s="390"/>
      <c r="I68" s="390"/>
      <c r="J68" s="31"/>
      <c r="K68" s="31"/>
      <c r="L68" s="35"/>
      <c r="M68" s="10"/>
    </row>
    <row r="69" spans="1:13" x14ac:dyDescent="0.25">
      <c r="A69" s="630"/>
      <c r="B69" s="646"/>
      <c r="C69" s="29">
        <v>2020</v>
      </c>
      <c r="D69" s="389"/>
      <c r="E69" s="390"/>
      <c r="F69" s="393"/>
      <c r="G69" s="390"/>
      <c r="H69" s="390"/>
      <c r="I69" s="390"/>
      <c r="J69" s="31"/>
      <c r="K69" s="31"/>
      <c r="L69" s="35"/>
      <c r="M69" s="10"/>
    </row>
    <row r="70" spans="1:13" ht="33" customHeight="1" thickBot="1" x14ac:dyDescent="0.3">
      <c r="A70" s="647"/>
      <c r="B70" s="648"/>
      <c r="C70" s="41" t="s">
        <v>13</v>
      </c>
      <c r="D70" s="398">
        <f t="shared" ref="D70:K70" si="5">SUM(D63:D69)</f>
        <v>0</v>
      </c>
      <c r="E70" s="399">
        <f t="shared" si="5"/>
        <v>0</v>
      </c>
      <c r="F70" s="400">
        <f t="shared" si="5"/>
        <v>0</v>
      </c>
      <c r="G70" s="399">
        <f t="shared" si="5"/>
        <v>0</v>
      </c>
      <c r="H70" s="399">
        <f t="shared" si="5"/>
        <v>0</v>
      </c>
      <c r="I70" s="399">
        <f t="shared" si="5"/>
        <v>0</v>
      </c>
      <c r="J70" s="43">
        <f t="shared" si="5"/>
        <v>0</v>
      </c>
      <c r="K70" s="43">
        <f t="shared" si="5"/>
        <v>0</v>
      </c>
      <c r="L70" s="47">
        <f>SUM(L63:L69)</f>
        <v>0</v>
      </c>
      <c r="M70" s="10"/>
    </row>
    <row r="71" spans="1:13" ht="15.75" thickBot="1" x14ac:dyDescent="0.3">
      <c r="A71" s="105"/>
      <c r="B71" s="106"/>
      <c r="D71" s="402"/>
    </row>
    <row r="72" spans="1:13" s="10" customFormat="1" ht="18.95" customHeight="1" x14ac:dyDescent="0.25">
      <c r="A72" s="665" t="s">
        <v>40</v>
      </c>
      <c r="B72" s="657" t="s">
        <v>41</v>
      </c>
      <c r="C72" s="778" t="s">
        <v>5</v>
      </c>
      <c r="D72" s="785" t="s">
        <v>42</v>
      </c>
      <c r="E72" s="782" t="s">
        <v>43</v>
      </c>
      <c r="F72" s="783"/>
      <c r="G72" s="783"/>
      <c r="H72" s="783"/>
      <c r="I72" s="783"/>
      <c r="J72" s="783"/>
      <c r="K72" s="784"/>
      <c r="L72"/>
      <c r="M72" s="97"/>
    </row>
    <row r="73" spans="1:13" s="10" customFormat="1" ht="93.75" customHeight="1" x14ac:dyDescent="0.25">
      <c r="A73" s="656"/>
      <c r="B73" s="658"/>
      <c r="C73" s="779"/>
      <c r="D73" s="786"/>
      <c r="E73" s="427" t="s">
        <v>14</v>
      </c>
      <c r="F73" s="431" t="s">
        <v>15</v>
      </c>
      <c r="G73" s="428" t="s">
        <v>16</v>
      </c>
      <c r="H73" s="429" t="s">
        <v>17</v>
      </c>
      <c r="I73" s="429" t="s">
        <v>28</v>
      </c>
      <c r="J73" s="103" t="s">
        <v>19</v>
      </c>
      <c r="K73" s="104" t="s">
        <v>20</v>
      </c>
      <c r="L73"/>
    </row>
    <row r="74" spans="1:13" ht="39.75" customHeight="1" x14ac:dyDescent="0.25">
      <c r="A74" s="772" t="s">
        <v>285</v>
      </c>
      <c r="B74" s="771"/>
      <c r="C74" s="29">
        <v>2014</v>
      </c>
      <c r="D74" s="390"/>
      <c r="E74" s="393"/>
      <c r="F74" s="390"/>
      <c r="G74" s="390"/>
      <c r="H74" s="390"/>
      <c r="I74" s="390"/>
      <c r="J74" s="31"/>
      <c r="K74" s="35"/>
    </row>
    <row r="75" spans="1:13" ht="39.75" customHeight="1" x14ac:dyDescent="0.25">
      <c r="A75" s="772"/>
      <c r="B75" s="771"/>
      <c r="C75" s="29">
        <v>2015</v>
      </c>
      <c r="D75" s="390"/>
      <c r="E75" s="393"/>
      <c r="F75" s="390"/>
      <c r="G75" s="390"/>
      <c r="H75" s="390"/>
      <c r="I75" s="390"/>
      <c r="J75" s="31"/>
      <c r="K75" s="35"/>
    </row>
    <row r="76" spans="1:13" ht="39.75" customHeight="1" x14ac:dyDescent="0.25">
      <c r="A76" s="772"/>
      <c r="B76" s="771"/>
      <c r="C76" s="29">
        <v>2016</v>
      </c>
      <c r="D76" s="390"/>
      <c r="E76" s="393"/>
      <c r="F76" s="390"/>
      <c r="G76" s="390"/>
      <c r="H76" s="390"/>
      <c r="I76" s="390"/>
      <c r="J76" s="31"/>
      <c r="K76" s="35"/>
    </row>
    <row r="77" spans="1:13" ht="39.75" customHeight="1" x14ac:dyDescent="0.25">
      <c r="A77" s="772"/>
      <c r="B77" s="771"/>
      <c r="C77" s="29">
        <v>2017</v>
      </c>
      <c r="D77" s="395"/>
      <c r="E77" s="397"/>
      <c r="F77" s="395"/>
      <c r="G77" s="395"/>
      <c r="H77" s="395"/>
      <c r="I77" s="395"/>
      <c r="J77" s="37"/>
      <c r="K77" s="40"/>
    </row>
    <row r="78" spans="1:13" ht="39.75" customHeight="1" x14ac:dyDescent="0.25">
      <c r="A78" s="772"/>
      <c r="B78" s="771"/>
      <c r="C78" s="29">
        <v>2018</v>
      </c>
      <c r="D78" s="390"/>
      <c r="E78" s="393"/>
      <c r="F78" s="390"/>
      <c r="G78" s="390"/>
      <c r="H78" s="390"/>
      <c r="I78" s="390"/>
      <c r="J78" s="31"/>
      <c r="K78" s="35"/>
    </row>
    <row r="79" spans="1:13" ht="39.75" customHeight="1" x14ac:dyDescent="0.25">
      <c r="A79" s="772"/>
      <c r="B79" s="771"/>
      <c r="C79" s="29">
        <v>2019</v>
      </c>
      <c r="D79" s="390"/>
      <c r="E79" s="393"/>
      <c r="F79" s="390"/>
      <c r="G79" s="390"/>
      <c r="H79" s="390"/>
      <c r="I79" s="390"/>
      <c r="J79" s="31"/>
      <c r="K79" s="35"/>
    </row>
    <row r="80" spans="1:13" ht="39.75" customHeight="1" x14ac:dyDescent="0.25">
      <c r="A80" s="772"/>
      <c r="B80" s="771"/>
      <c r="C80" s="29">
        <v>2020</v>
      </c>
      <c r="D80" s="390">
        <v>30</v>
      </c>
      <c r="E80" s="393">
        <v>30</v>
      </c>
      <c r="F80" s="390"/>
      <c r="G80" s="390"/>
      <c r="H80" s="390"/>
      <c r="I80" s="390"/>
      <c r="J80" s="31"/>
      <c r="K80" s="35"/>
    </row>
    <row r="81" spans="1:14" ht="59.25" customHeight="1" thickBot="1" x14ac:dyDescent="0.3">
      <c r="A81" s="773"/>
      <c r="B81" s="774"/>
      <c r="C81" s="41" t="s">
        <v>13</v>
      </c>
      <c r="D81" s="399">
        <f t="shared" ref="D81:J81" si="6">SUM(D74:D80)</f>
        <v>30</v>
      </c>
      <c r="E81" s="400">
        <f t="shared" si="6"/>
        <v>30</v>
      </c>
      <c r="F81" s="399">
        <f t="shared" si="6"/>
        <v>0</v>
      </c>
      <c r="G81" s="399">
        <f t="shared" si="6"/>
        <v>0</v>
      </c>
      <c r="H81" s="399">
        <f t="shared" si="6"/>
        <v>0</v>
      </c>
      <c r="I81" s="399">
        <f t="shared" si="6"/>
        <v>0</v>
      </c>
      <c r="J81" s="43">
        <f t="shared" si="6"/>
        <v>0</v>
      </c>
      <c r="K81" s="47">
        <f>SUM(K74:K80)</f>
        <v>0</v>
      </c>
    </row>
    <row r="82" spans="1:14" ht="15" customHeight="1" thickBot="1" x14ac:dyDescent="0.4">
      <c r="A82" s="91"/>
      <c r="B82" s="76"/>
    </row>
    <row r="83" spans="1:14" ht="18" customHeight="1" x14ac:dyDescent="0.25">
      <c r="A83" s="665" t="s">
        <v>44</v>
      </c>
      <c r="B83" s="657" t="s">
        <v>41</v>
      </c>
      <c r="C83" s="778" t="s">
        <v>5</v>
      </c>
      <c r="D83" s="780" t="s">
        <v>45</v>
      </c>
      <c r="E83" s="782" t="s">
        <v>46</v>
      </c>
      <c r="F83" s="783"/>
      <c r="G83" s="783"/>
      <c r="H83" s="783"/>
      <c r="I83" s="783"/>
      <c r="J83" s="783"/>
      <c r="K83" s="784"/>
      <c r="L83" s="10"/>
    </row>
    <row r="84" spans="1:14" s="10" customFormat="1" ht="99" customHeight="1" x14ac:dyDescent="0.25">
      <c r="A84" s="656"/>
      <c r="B84" s="658"/>
      <c r="C84" s="779"/>
      <c r="D84" s="781"/>
      <c r="E84" s="427" t="s">
        <v>14</v>
      </c>
      <c r="F84" s="428" t="s">
        <v>15</v>
      </c>
      <c r="G84" s="428" t="s">
        <v>16</v>
      </c>
      <c r="H84" s="429" t="s">
        <v>17</v>
      </c>
      <c r="I84" s="429" t="s">
        <v>28</v>
      </c>
      <c r="J84" s="103" t="s">
        <v>19</v>
      </c>
      <c r="K84" s="104" t="s">
        <v>20</v>
      </c>
      <c r="L84"/>
    </row>
    <row r="85" spans="1:14" s="10" customFormat="1" ht="18" customHeight="1" x14ac:dyDescent="0.25">
      <c r="A85" s="630"/>
      <c r="B85" s="646"/>
      <c r="C85" s="29">
        <v>2014</v>
      </c>
      <c r="D85" s="390"/>
      <c r="E85" s="393"/>
      <c r="F85" s="390"/>
      <c r="G85" s="390"/>
      <c r="H85" s="390"/>
      <c r="I85" s="390"/>
      <c r="J85" s="31"/>
      <c r="K85" s="35"/>
      <c r="L85"/>
    </row>
    <row r="86" spans="1:14" ht="15.95" customHeight="1" x14ac:dyDescent="0.25">
      <c r="A86" s="630"/>
      <c r="B86" s="646"/>
      <c r="C86" s="29">
        <v>2015</v>
      </c>
      <c r="D86" s="390"/>
      <c r="E86" s="393"/>
      <c r="F86" s="390"/>
      <c r="G86" s="390"/>
      <c r="H86" s="390"/>
      <c r="I86" s="390"/>
      <c r="J86" s="31"/>
      <c r="K86" s="35"/>
    </row>
    <row r="87" spans="1:14" x14ac:dyDescent="0.25">
      <c r="A87" s="630"/>
      <c r="B87" s="646"/>
      <c r="C87" s="29">
        <v>2016</v>
      </c>
      <c r="D87" s="390"/>
      <c r="E87" s="393"/>
      <c r="F87" s="390"/>
      <c r="G87" s="390"/>
      <c r="H87" s="390"/>
      <c r="I87" s="390"/>
      <c r="J87" s="31"/>
      <c r="K87" s="35"/>
    </row>
    <row r="88" spans="1:14" x14ac:dyDescent="0.25">
      <c r="A88" s="630"/>
      <c r="B88" s="646"/>
      <c r="C88" s="29">
        <v>2017</v>
      </c>
      <c r="D88" s="395"/>
      <c r="E88" s="397"/>
      <c r="F88" s="395"/>
      <c r="G88" s="395"/>
      <c r="H88" s="395"/>
      <c r="I88" s="395"/>
      <c r="J88" s="37"/>
      <c r="K88" s="40"/>
    </row>
    <row r="89" spans="1:14" x14ac:dyDescent="0.25">
      <c r="A89" s="630"/>
      <c r="B89" s="646"/>
      <c r="C89" s="29">
        <v>2018</v>
      </c>
      <c r="D89" s="390"/>
      <c r="E89" s="393"/>
      <c r="F89" s="390"/>
      <c r="G89" s="390"/>
      <c r="H89" s="390"/>
      <c r="I89" s="390"/>
      <c r="J89" s="31"/>
      <c r="K89" s="35"/>
      <c r="L89" s="10"/>
    </row>
    <row r="90" spans="1:14" x14ac:dyDescent="0.25">
      <c r="A90" s="630"/>
      <c r="B90" s="646"/>
      <c r="C90" s="29">
        <v>2019</v>
      </c>
      <c r="D90" s="390"/>
      <c r="E90" s="393"/>
      <c r="F90" s="390"/>
      <c r="G90" s="390"/>
      <c r="H90" s="390"/>
      <c r="I90" s="390"/>
      <c r="J90" s="31"/>
      <c r="K90" s="35"/>
    </row>
    <row r="91" spans="1:14" x14ac:dyDescent="0.25">
      <c r="A91" s="630"/>
      <c r="B91" s="646"/>
      <c r="C91" s="29">
        <v>2020</v>
      </c>
      <c r="D91" s="390"/>
      <c r="E91" s="393"/>
      <c r="F91" s="390"/>
      <c r="G91" s="390"/>
      <c r="H91" s="390"/>
      <c r="I91" s="390"/>
      <c r="J91" s="31"/>
      <c r="K91" s="35"/>
    </row>
    <row r="92" spans="1:14" ht="18.95" customHeight="1" thickBot="1" x14ac:dyDescent="0.3">
      <c r="A92" s="647"/>
      <c r="B92" s="648"/>
      <c r="C92" s="41" t="s">
        <v>13</v>
      </c>
      <c r="D92" s="399">
        <f t="shared" ref="D92:J92" si="7">SUM(D85:D91)</f>
        <v>0</v>
      </c>
      <c r="E92" s="400">
        <f t="shared" si="7"/>
        <v>0</v>
      </c>
      <c r="F92" s="399">
        <f t="shared" si="7"/>
        <v>0</v>
      </c>
      <c r="G92" s="399">
        <f t="shared" si="7"/>
        <v>0</v>
      </c>
      <c r="H92" s="399">
        <f t="shared" si="7"/>
        <v>0</v>
      </c>
      <c r="I92" s="399">
        <f t="shared" si="7"/>
        <v>0</v>
      </c>
      <c r="J92" s="43">
        <f t="shared" si="7"/>
        <v>0</v>
      </c>
      <c r="K92" s="47">
        <f>SUM(K85:K91)</f>
        <v>0</v>
      </c>
    </row>
    <row r="93" spans="1:14" ht="18.75" customHeight="1" thickBot="1" x14ac:dyDescent="0.4">
      <c r="A93" s="91"/>
      <c r="B93" s="76"/>
    </row>
    <row r="94" spans="1:14" ht="19.5" customHeight="1" x14ac:dyDescent="0.25">
      <c r="A94" s="655" t="s">
        <v>47</v>
      </c>
      <c r="B94" s="657" t="s">
        <v>48</v>
      </c>
      <c r="C94" s="778" t="s">
        <v>5</v>
      </c>
      <c r="D94" s="775" t="s">
        <v>49</v>
      </c>
      <c r="E94" s="776"/>
      <c r="F94" s="776"/>
      <c r="G94" s="777"/>
      <c r="H94" s="403"/>
      <c r="I94" s="403"/>
      <c r="J94" s="10"/>
      <c r="K94" s="10"/>
    </row>
    <row r="95" spans="1:14" ht="63.75" x14ac:dyDescent="0.25">
      <c r="A95" s="656"/>
      <c r="B95" s="658"/>
      <c r="C95" s="779"/>
      <c r="D95" s="425" t="s">
        <v>50</v>
      </c>
      <c r="E95" s="426" t="s">
        <v>51</v>
      </c>
      <c r="F95" s="426" t="s">
        <v>52</v>
      </c>
      <c r="G95" s="432" t="s">
        <v>13</v>
      </c>
      <c r="H95" s="403"/>
      <c r="I95" s="403"/>
      <c r="J95" s="10"/>
      <c r="K95" s="10"/>
      <c r="L95" s="10"/>
      <c r="M95" s="10"/>
      <c r="N95" s="10"/>
    </row>
    <row r="96" spans="1:14" s="10" customFormat="1" ht="16.5" customHeight="1" x14ac:dyDescent="0.25">
      <c r="A96" s="630"/>
      <c r="B96" s="646"/>
      <c r="C96" s="29">
        <v>2015</v>
      </c>
      <c r="D96" s="389"/>
      <c r="E96" s="390"/>
      <c r="F96" s="390"/>
      <c r="G96" s="392">
        <f t="shared" ref="G96:G101" si="8">SUM(D96:F96)</f>
        <v>0</v>
      </c>
      <c r="H96" s="376"/>
      <c r="I96" s="376"/>
      <c r="J96"/>
      <c r="K96"/>
    </row>
    <row r="97" spans="1:14" s="10" customFormat="1" ht="16.5" customHeight="1" x14ac:dyDescent="0.25">
      <c r="A97" s="630"/>
      <c r="B97" s="646"/>
      <c r="C97" s="29">
        <v>2016</v>
      </c>
      <c r="D97" s="389"/>
      <c r="E97" s="390"/>
      <c r="F97" s="390"/>
      <c r="G97" s="392">
        <f t="shared" si="8"/>
        <v>0</v>
      </c>
      <c r="H97" s="376"/>
      <c r="I97" s="376"/>
      <c r="J97"/>
      <c r="K97"/>
      <c r="L97"/>
      <c r="M97"/>
      <c r="N97"/>
    </row>
    <row r="98" spans="1:14" x14ac:dyDescent="0.25">
      <c r="A98" s="630"/>
      <c r="B98" s="646"/>
      <c r="C98" s="29">
        <v>2017</v>
      </c>
      <c r="D98" s="394"/>
      <c r="E98" s="395"/>
      <c r="F98" s="395"/>
      <c r="G98" s="392">
        <f t="shared" si="8"/>
        <v>0</v>
      </c>
    </row>
    <row r="99" spans="1:14" x14ac:dyDescent="0.25">
      <c r="A99" s="630"/>
      <c r="B99" s="646"/>
      <c r="C99" s="29">
        <v>2018</v>
      </c>
      <c r="D99" s="389"/>
      <c r="E99" s="390"/>
      <c r="F99" s="390"/>
      <c r="G99" s="392">
        <f t="shared" si="8"/>
        <v>0</v>
      </c>
    </row>
    <row r="100" spans="1:14" x14ac:dyDescent="0.25">
      <c r="A100" s="630"/>
      <c r="B100" s="646"/>
      <c r="C100" s="29">
        <v>2019</v>
      </c>
      <c r="D100" s="389"/>
      <c r="E100" s="390"/>
      <c r="F100" s="390"/>
      <c r="G100" s="392">
        <f t="shared" si="8"/>
        <v>0</v>
      </c>
    </row>
    <row r="101" spans="1:14" x14ac:dyDescent="0.25">
      <c r="A101" s="630"/>
      <c r="B101" s="646"/>
      <c r="C101" s="29">
        <v>2020</v>
      </c>
      <c r="D101" s="389"/>
      <c r="E101" s="390">
        <v>362</v>
      </c>
      <c r="F101" s="390"/>
      <c r="G101" s="392">
        <f t="shared" si="8"/>
        <v>362</v>
      </c>
    </row>
    <row r="102" spans="1:14" ht="15.75" thickBot="1" x14ac:dyDescent="0.3">
      <c r="A102" s="647"/>
      <c r="B102" s="648"/>
      <c r="C102" s="41" t="s">
        <v>13</v>
      </c>
      <c r="D102" s="398">
        <f>SUM(D95:D101)</f>
        <v>0</v>
      </c>
      <c r="E102" s="399">
        <f>SUM(E95:E101)</f>
        <v>362</v>
      </c>
      <c r="F102" s="399">
        <f>SUM(F95:F101)</f>
        <v>0</v>
      </c>
      <c r="G102" s="433">
        <f>SUM(G95:G101)</f>
        <v>362</v>
      </c>
    </row>
    <row r="103" spans="1:14" x14ac:dyDescent="0.25">
      <c r="A103" s="106"/>
      <c r="B103" s="114"/>
      <c r="C103" s="48"/>
      <c r="D103" s="402"/>
      <c r="J103" s="75"/>
    </row>
    <row r="104" spans="1:14" ht="21" x14ac:dyDescent="0.35">
      <c r="A104" s="115" t="s">
        <v>53</v>
      </c>
      <c r="B104" s="116"/>
      <c r="C104" s="115"/>
      <c r="D104" s="434"/>
      <c r="E104" s="434"/>
      <c r="F104" s="434"/>
      <c r="G104" s="434"/>
      <c r="H104" s="434"/>
      <c r="I104" s="434"/>
      <c r="J104" s="117"/>
      <c r="K104" s="117"/>
      <c r="L104" s="117"/>
    </row>
    <row r="105" spans="1:14" ht="15.75" thickBot="1" x14ac:dyDescent="0.3">
      <c r="B105" s="9"/>
    </row>
    <row r="106" spans="1:14" s="10" customFormat="1" ht="22.5" customHeight="1" x14ac:dyDescent="0.25">
      <c r="A106" s="659" t="s">
        <v>54</v>
      </c>
      <c r="B106" s="661" t="s">
        <v>55</v>
      </c>
      <c r="C106" s="763" t="s">
        <v>5</v>
      </c>
      <c r="D106" s="765" t="s">
        <v>56</v>
      </c>
      <c r="E106" s="766"/>
      <c r="F106" s="767"/>
      <c r="G106" s="435"/>
      <c r="H106" s="768" t="s">
        <v>57</v>
      </c>
      <c r="I106" s="769"/>
      <c r="J106" s="770"/>
    </row>
    <row r="107" spans="1:14" s="10" customFormat="1" ht="87.75" customHeight="1" x14ac:dyDescent="0.25">
      <c r="A107" s="660"/>
      <c r="B107" s="662"/>
      <c r="C107" s="764"/>
      <c r="D107" s="436" t="s">
        <v>58</v>
      </c>
      <c r="E107" s="437" t="s">
        <v>59</v>
      </c>
      <c r="F107" s="438" t="s">
        <v>60</v>
      </c>
      <c r="G107" s="439" t="s">
        <v>61</v>
      </c>
      <c r="H107" s="436" t="s">
        <v>62</v>
      </c>
      <c r="I107" s="436" t="s">
        <v>63</v>
      </c>
      <c r="J107" s="440" t="s">
        <v>152</v>
      </c>
    </row>
    <row r="108" spans="1:14" x14ac:dyDescent="0.25">
      <c r="A108" s="630"/>
      <c r="B108" s="646"/>
      <c r="C108" s="127">
        <v>2014</v>
      </c>
      <c r="D108" s="389"/>
      <c r="E108" s="390"/>
      <c r="F108" s="441"/>
      <c r="G108" s="442">
        <f>SUM(D108:F108)</f>
        <v>0</v>
      </c>
      <c r="H108" s="389"/>
      <c r="I108" s="390"/>
      <c r="J108" s="35"/>
    </row>
    <row r="109" spans="1:14" x14ac:dyDescent="0.25">
      <c r="A109" s="630"/>
      <c r="B109" s="646"/>
      <c r="C109" s="127">
        <v>2015</v>
      </c>
      <c r="D109" s="389"/>
      <c r="E109" s="390"/>
      <c r="F109" s="441"/>
      <c r="G109" s="442">
        <f t="shared" ref="G109:G114" si="9">SUM(D109:F109)</f>
        <v>0</v>
      </c>
      <c r="H109" s="389"/>
      <c r="I109" s="390"/>
      <c r="J109" s="35"/>
    </row>
    <row r="110" spans="1:14" x14ac:dyDescent="0.25">
      <c r="A110" s="630"/>
      <c r="B110" s="646"/>
      <c r="C110" s="127">
        <v>2016</v>
      </c>
      <c r="D110" s="389"/>
      <c r="E110" s="390"/>
      <c r="F110" s="441"/>
      <c r="G110" s="442">
        <f t="shared" si="9"/>
        <v>0</v>
      </c>
      <c r="H110" s="389"/>
      <c r="I110" s="390"/>
      <c r="J110" s="35"/>
    </row>
    <row r="111" spans="1:14" x14ac:dyDescent="0.25">
      <c r="A111" s="630"/>
      <c r="B111" s="646"/>
      <c r="C111" s="127">
        <v>2017</v>
      </c>
      <c r="D111" s="394"/>
      <c r="E111" s="395"/>
      <c r="F111" s="443"/>
      <c r="G111" s="442">
        <f t="shared" si="9"/>
        <v>0</v>
      </c>
      <c r="H111" s="444"/>
      <c r="I111" s="445"/>
      <c r="J111" s="133"/>
    </row>
    <row r="112" spans="1:14" x14ac:dyDescent="0.25">
      <c r="A112" s="630"/>
      <c r="B112" s="646"/>
      <c r="C112" s="127">
        <v>2018</v>
      </c>
      <c r="D112" s="389"/>
      <c r="E112" s="390"/>
      <c r="F112" s="441"/>
      <c r="G112" s="442">
        <f t="shared" si="9"/>
        <v>0</v>
      </c>
      <c r="H112" s="389"/>
      <c r="I112" s="390"/>
      <c r="J112" s="35"/>
    </row>
    <row r="113" spans="1:19" x14ac:dyDescent="0.25">
      <c r="A113" s="630"/>
      <c r="B113" s="646"/>
      <c r="C113" s="127">
        <v>2019</v>
      </c>
      <c r="D113" s="389"/>
      <c r="E113" s="390"/>
      <c r="F113" s="441"/>
      <c r="G113" s="442">
        <f t="shared" si="9"/>
        <v>0</v>
      </c>
      <c r="H113" s="389"/>
      <c r="I113" s="390"/>
      <c r="J113" s="35"/>
    </row>
    <row r="114" spans="1:19" x14ac:dyDescent="0.25">
      <c r="A114" s="630"/>
      <c r="B114" s="646"/>
      <c r="C114" s="127">
        <v>2020</v>
      </c>
      <c r="D114" s="389"/>
      <c r="E114" s="390"/>
      <c r="F114" s="441"/>
      <c r="G114" s="442">
        <f t="shared" si="9"/>
        <v>0</v>
      </c>
      <c r="H114" s="389"/>
      <c r="I114" s="390"/>
      <c r="J114" s="35"/>
    </row>
    <row r="115" spans="1:19" ht="14.25" customHeight="1" thickBot="1" x14ac:dyDescent="0.3">
      <c r="A115" s="647"/>
      <c r="B115" s="648"/>
      <c r="C115" s="134" t="s">
        <v>13</v>
      </c>
      <c r="D115" s="398">
        <f t="shared" ref="D115:J115" si="10">SUM(D108:D114)</f>
        <v>0</v>
      </c>
      <c r="E115" s="399">
        <f t="shared" si="10"/>
        <v>0</v>
      </c>
      <c r="F115" s="446">
        <f t="shared" si="10"/>
        <v>0</v>
      </c>
      <c r="G115" s="446">
        <f t="shared" si="10"/>
        <v>0</v>
      </c>
      <c r="H115" s="398">
        <f t="shared" si="10"/>
        <v>0</v>
      </c>
      <c r="I115" s="399">
        <f t="shared" si="10"/>
        <v>0</v>
      </c>
      <c r="J115" s="136">
        <f t="shared" si="10"/>
        <v>0</v>
      </c>
    </row>
    <row r="116" spans="1:19" ht="17.100000000000001" customHeight="1" thickBot="1" x14ac:dyDescent="0.3">
      <c r="A116" s="137"/>
      <c r="B116" s="114"/>
      <c r="C116" s="138"/>
      <c r="D116" s="447"/>
      <c r="H116" s="448"/>
      <c r="K116" s="75"/>
    </row>
    <row r="117" spans="1:19" s="10" customFormat="1" ht="78" customHeight="1" x14ac:dyDescent="0.3">
      <c r="A117" s="141" t="s">
        <v>65</v>
      </c>
      <c r="B117" s="338" t="s">
        <v>36</v>
      </c>
      <c r="C117" s="449" t="s">
        <v>5</v>
      </c>
      <c r="D117" s="450" t="s">
        <v>66</v>
      </c>
      <c r="E117" s="451" t="s">
        <v>67</v>
      </c>
      <c r="F117" s="451" t="s">
        <v>68</v>
      </c>
      <c r="G117" s="451" t="s">
        <v>69</v>
      </c>
      <c r="H117" s="451" t="s">
        <v>70</v>
      </c>
      <c r="I117" s="452" t="s">
        <v>71</v>
      </c>
      <c r="J117" s="452" t="s">
        <v>72</v>
      </c>
      <c r="K117" s="452" t="s">
        <v>73</v>
      </c>
    </row>
    <row r="118" spans="1:19" x14ac:dyDescent="0.25">
      <c r="A118" s="630"/>
      <c r="B118" s="646"/>
      <c r="C118" s="29">
        <v>2014</v>
      </c>
      <c r="D118" s="393"/>
      <c r="E118" s="390"/>
      <c r="F118" s="390"/>
      <c r="G118" s="390"/>
      <c r="H118" s="390"/>
      <c r="I118" s="453"/>
      <c r="J118" s="148">
        <f t="shared" ref="J118:K124" si="11">D118+F118+H118</f>
        <v>0</v>
      </c>
      <c r="K118" s="148">
        <f t="shared" si="11"/>
        <v>0</v>
      </c>
    </row>
    <row r="119" spans="1:19" x14ac:dyDescent="0.25">
      <c r="A119" s="630"/>
      <c r="B119" s="646"/>
      <c r="C119" s="29">
        <v>2015</v>
      </c>
      <c r="D119" s="393"/>
      <c r="E119" s="390"/>
      <c r="F119" s="390"/>
      <c r="G119" s="390"/>
      <c r="H119" s="390"/>
      <c r="I119" s="453"/>
      <c r="J119" s="148">
        <f t="shared" si="11"/>
        <v>0</v>
      </c>
      <c r="K119" s="148">
        <f t="shared" si="11"/>
        <v>0</v>
      </c>
    </row>
    <row r="120" spans="1:19" x14ac:dyDescent="0.25">
      <c r="A120" s="630"/>
      <c r="B120" s="646"/>
      <c r="C120" s="29">
        <v>2016</v>
      </c>
      <c r="D120" s="393"/>
      <c r="E120" s="390"/>
      <c r="F120" s="390"/>
      <c r="G120" s="390"/>
      <c r="H120" s="390"/>
      <c r="I120" s="453"/>
      <c r="J120" s="148">
        <f t="shared" si="11"/>
        <v>0</v>
      </c>
      <c r="K120" s="148">
        <f t="shared" si="11"/>
        <v>0</v>
      </c>
    </row>
    <row r="121" spans="1:19" x14ac:dyDescent="0.25">
      <c r="A121" s="630"/>
      <c r="B121" s="646"/>
      <c r="C121" s="29">
        <v>2017</v>
      </c>
      <c r="D121" s="397"/>
      <c r="E121" s="395"/>
      <c r="F121" s="395"/>
      <c r="G121" s="395"/>
      <c r="H121" s="395"/>
      <c r="I121" s="454"/>
      <c r="J121" s="148">
        <f t="shared" si="11"/>
        <v>0</v>
      </c>
      <c r="K121" s="148">
        <f t="shared" si="11"/>
        <v>0</v>
      </c>
    </row>
    <row r="122" spans="1:19" x14ac:dyDescent="0.25">
      <c r="A122" s="630"/>
      <c r="B122" s="646"/>
      <c r="C122" s="29">
        <v>2018</v>
      </c>
      <c r="D122" s="393"/>
      <c r="E122" s="390"/>
      <c r="F122" s="390"/>
      <c r="G122" s="390"/>
      <c r="H122" s="390"/>
      <c r="I122" s="453"/>
      <c r="J122" s="148">
        <f t="shared" si="11"/>
        <v>0</v>
      </c>
      <c r="K122" s="148">
        <f t="shared" si="11"/>
        <v>0</v>
      </c>
    </row>
    <row r="123" spans="1:19" x14ac:dyDescent="0.25">
      <c r="A123" s="630"/>
      <c r="B123" s="646"/>
      <c r="C123" s="29">
        <v>2019</v>
      </c>
      <c r="D123" s="393"/>
      <c r="E123" s="390"/>
      <c r="F123" s="390"/>
      <c r="G123" s="390"/>
      <c r="H123" s="390"/>
      <c r="I123" s="453"/>
      <c r="J123" s="148">
        <f t="shared" si="11"/>
        <v>0</v>
      </c>
      <c r="K123" s="148">
        <f t="shared" si="11"/>
        <v>0</v>
      </c>
    </row>
    <row r="124" spans="1:19" x14ac:dyDescent="0.25">
      <c r="A124" s="630"/>
      <c r="B124" s="646"/>
      <c r="C124" s="29">
        <v>2020</v>
      </c>
      <c r="D124" s="393"/>
      <c r="E124" s="390"/>
      <c r="F124" s="390"/>
      <c r="G124" s="390"/>
      <c r="H124" s="390"/>
      <c r="I124" s="453"/>
      <c r="J124" s="148">
        <f t="shared" si="11"/>
        <v>0</v>
      </c>
      <c r="K124" s="148">
        <f t="shared" si="11"/>
        <v>0</v>
      </c>
    </row>
    <row r="125" spans="1:19" ht="16.5" customHeight="1" thickBot="1" x14ac:dyDescent="0.3">
      <c r="A125" s="647"/>
      <c r="B125" s="648"/>
      <c r="C125" s="41" t="s">
        <v>13</v>
      </c>
      <c r="D125" s="400"/>
      <c r="E125" s="399">
        <f>SUM(E118:E124)</f>
        <v>0</v>
      </c>
      <c r="F125" s="399"/>
      <c r="G125" s="399">
        <f>SUM(G118:G124)</f>
        <v>0</v>
      </c>
      <c r="H125" s="399"/>
      <c r="I125" s="455">
        <f>SUM(I118:I124)</f>
        <v>0</v>
      </c>
      <c r="J125" s="47">
        <f>SUM(J118:J124)</f>
        <v>0</v>
      </c>
      <c r="K125" s="47">
        <f>SUM(K118:K124)</f>
        <v>0</v>
      </c>
    </row>
    <row r="126" spans="1:19" ht="18.95" customHeight="1" x14ac:dyDescent="0.25">
      <c r="A126" s="149"/>
      <c r="B126" s="114"/>
      <c r="C126" s="48"/>
      <c r="D126" s="402"/>
      <c r="S126" s="75"/>
    </row>
    <row r="127" spans="1:19" ht="21" x14ac:dyDescent="0.35">
      <c r="A127" s="150" t="s">
        <v>74</v>
      </c>
      <c r="B127" s="151"/>
      <c r="C127" s="150"/>
      <c r="D127" s="456"/>
      <c r="E127" s="456"/>
      <c r="F127" s="456"/>
      <c r="G127" s="456"/>
      <c r="H127" s="456"/>
      <c r="I127" s="456"/>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760" t="s">
        <v>5</v>
      </c>
      <c r="D129" s="457" t="s">
        <v>77</v>
      </c>
      <c r="E129" s="458"/>
      <c r="F129" s="458"/>
      <c r="G129" s="459"/>
      <c r="H129" s="460"/>
      <c r="I129" s="627" t="s">
        <v>7</v>
      </c>
      <c r="J129" s="628"/>
      <c r="K129" s="628"/>
      <c r="L129" s="628"/>
      <c r="M129" s="628"/>
      <c r="N129" s="628"/>
      <c r="O129" s="629"/>
    </row>
    <row r="130" spans="1:15" s="10" customFormat="1" ht="90.75" customHeight="1" x14ac:dyDescent="0.25">
      <c r="A130" s="650"/>
      <c r="B130" s="652"/>
      <c r="C130" s="761"/>
      <c r="D130" s="461" t="s">
        <v>78</v>
      </c>
      <c r="E130" s="462" t="s">
        <v>79</v>
      </c>
      <c r="F130" s="462" t="s">
        <v>80</v>
      </c>
      <c r="G130" s="463" t="s">
        <v>81</v>
      </c>
      <c r="H130" s="464" t="s">
        <v>82</v>
      </c>
      <c r="I130" s="465" t="s">
        <v>14</v>
      </c>
      <c r="J130" s="466" t="s">
        <v>15</v>
      </c>
      <c r="K130" s="157" t="s">
        <v>16</v>
      </c>
      <c r="L130" s="157" t="s">
        <v>17</v>
      </c>
      <c r="M130" s="157" t="s">
        <v>28</v>
      </c>
      <c r="N130" s="158" t="s">
        <v>19</v>
      </c>
      <c r="O130" s="162" t="s">
        <v>20</v>
      </c>
    </row>
    <row r="131" spans="1:15" ht="19.5" customHeight="1" x14ac:dyDescent="0.25">
      <c r="A131" s="632" t="s">
        <v>286</v>
      </c>
      <c r="B131" s="631"/>
      <c r="C131" s="29">
        <v>2014</v>
      </c>
      <c r="D131" s="389"/>
      <c r="E131" s="390"/>
      <c r="F131" s="390"/>
      <c r="G131" s="442">
        <f>SUM(D131:F131)</f>
        <v>0</v>
      </c>
      <c r="H131" s="417"/>
      <c r="I131" s="393"/>
      <c r="J131" s="31"/>
      <c r="K131" s="31"/>
      <c r="L131" s="31"/>
      <c r="M131" s="31"/>
      <c r="N131" s="31"/>
      <c r="O131" s="35"/>
    </row>
    <row r="132" spans="1:15" ht="19.5" customHeight="1" x14ac:dyDescent="0.25">
      <c r="A132" s="632"/>
      <c r="B132" s="631"/>
      <c r="C132" s="29">
        <v>2015</v>
      </c>
      <c r="D132" s="389"/>
      <c r="E132" s="390"/>
      <c r="F132" s="390"/>
      <c r="G132" s="442">
        <f t="shared" ref="G132:G138" si="12">SUM(D132:F132)</f>
        <v>0</v>
      </c>
      <c r="H132" s="417"/>
      <c r="I132" s="393"/>
      <c r="J132" s="31"/>
      <c r="K132" s="31"/>
      <c r="L132" s="31"/>
      <c r="M132" s="31"/>
      <c r="N132" s="31"/>
      <c r="O132" s="35"/>
    </row>
    <row r="133" spans="1:15" ht="19.5" customHeight="1" x14ac:dyDescent="0.25">
      <c r="A133" s="632"/>
      <c r="B133" s="631"/>
      <c r="C133" s="29">
        <v>2016</v>
      </c>
      <c r="D133" s="389"/>
      <c r="E133" s="390"/>
      <c r="F133" s="390"/>
      <c r="G133" s="442">
        <f t="shared" si="12"/>
        <v>0</v>
      </c>
      <c r="H133" s="417"/>
      <c r="I133" s="393"/>
      <c r="J133" s="31"/>
      <c r="K133" s="31"/>
      <c r="L133" s="31"/>
      <c r="M133" s="31"/>
      <c r="N133" s="31"/>
      <c r="O133" s="35"/>
    </row>
    <row r="134" spans="1:15" ht="19.5" customHeight="1" x14ac:dyDescent="0.25">
      <c r="A134" s="632"/>
      <c r="B134" s="631"/>
      <c r="C134" s="29">
        <v>2017</v>
      </c>
      <c r="D134" s="394"/>
      <c r="E134" s="395"/>
      <c r="F134" s="395"/>
      <c r="G134" s="442">
        <f t="shared" si="12"/>
        <v>0</v>
      </c>
      <c r="H134" s="417"/>
      <c r="I134" s="397"/>
      <c r="J134" s="37"/>
      <c r="K134" s="37"/>
      <c r="L134" s="37"/>
      <c r="M134" s="37"/>
      <c r="N134" s="37"/>
      <c r="O134" s="40"/>
    </row>
    <row r="135" spans="1:15" ht="19.5" customHeight="1" x14ac:dyDescent="0.25">
      <c r="A135" s="632"/>
      <c r="B135" s="631"/>
      <c r="C135" s="29">
        <v>2018</v>
      </c>
      <c r="D135" s="389"/>
      <c r="E135" s="390"/>
      <c r="F135" s="390"/>
      <c r="G135" s="442">
        <f t="shared" si="12"/>
        <v>0</v>
      </c>
      <c r="H135" s="417"/>
      <c r="I135" s="393"/>
      <c r="J135" s="31"/>
      <c r="K135" s="31"/>
      <c r="L135" s="31"/>
      <c r="M135" s="31"/>
      <c r="N135" s="31"/>
      <c r="O135" s="35"/>
    </row>
    <row r="136" spans="1:15" ht="19.5" customHeight="1" x14ac:dyDescent="0.25">
      <c r="A136" s="632"/>
      <c r="B136" s="631"/>
      <c r="C136" s="29">
        <v>2019</v>
      </c>
      <c r="D136" s="389"/>
      <c r="E136" s="390"/>
      <c r="F136" s="390"/>
      <c r="G136" s="442"/>
      <c r="H136" s="417"/>
      <c r="I136" s="393"/>
      <c r="J136" s="31"/>
      <c r="K136" s="31"/>
      <c r="L136" s="31"/>
      <c r="M136" s="31"/>
      <c r="N136" s="31"/>
      <c r="O136" s="35"/>
    </row>
    <row r="137" spans="1:15" ht="19.5" customHeight="1" x14ac:dyDescent="0.25">
      <c r="A137" s="632"/>
      <c r="B137" s="631"/>
      <c r="C137" s="29">
        <v>2020</v>
      </c>
      <c r="D137" s="389">
        <v>1</v>
      </c>
      <c r="E137" s="390">
        <v>2</v>
      </c>
      <c r="F137" s="390">
        <v>15</v>
      </c>
      <c r="G137" s="442">
        <f t="shared" si="12"/>
        <v>18</v>
      </c>
      <c r="H137" s="417">
        <v>25</v>
      </c>
      <c r="I137" s="393">
        <v>7</v>
      </c>
      <c r="J137" s="31"/>
      <c r="K137" s="31"/>
      <c r="L137" s="31"/>
      <c r="M137" s="31">
        <v>11</v>
      </c>
      <c r="N137" s="31"/>
      <c r="O137" s="35"/>
    </row>
    <row r="138" spans="1:15" ht="17.25" customHeight="1" thickBot="1" x14ac:dyDescent="0.3">
      <c r="A138" s="633"/>
      <c r="B138" s="634"/>
      <c r="C138" s="41" t="s">
        <v>13</v>
      </c>
      <c r="D138" s="398">
        <f>SUM(D131:D137)</f>
        <v>1</v>
      </c>
      <c r="E138" s="399">
        <f>SUM(E131:E137)</f>
        <v>2</v>
      </c>
      <c r="F138" s="399">
        <f>SUM(F131:F137)</f>
        <v>15</v>
      </c>
      <c r="G138" s="399">
        <f t="shared" si="12"/>
        <v>18</v>
      </c>
      <c r="H138" s="467">
        <f t="shared" ref="H138:O138" si="13">SUM(H131:H137)</f>
        <v>25</v>
      </c>
      <c r="I138" s="400">
        <f t="shared" si="13"/>
        <v>7</v>
      </c>
      <c r="J138" s="43">
        <f t="shared" si="13"/>
        <v>0</v>
      </c>
      <c r="K138" s="43">
        <f t="shared" si="13"/>
        <v>0</v>
      </c>
      <c r="L138" s="43">
        <f t="shared" si="13"/>
        <v>0</v>
      </c>
      <c r="M138" s="43">
        <f t="shared" si="13"/>
        <v>11</v>
      </c>
      <c r="N138" s="43">
        <f t="shared" si="13"/>
        <v>0</v>
      </c>
      <c r="O138" s="47">
        <f t="shared" si="13"/>
        <v>0</v>
      </c>
    </row>
    <row r="139" spans="1:15" ht="15.75" thickBot="1" x14ac:dyDescent="0.3">
      <c r="B139" s="9"/>
    </row>
    <row r="140" spans="1:15" ht="19.5" customHeight="1" x14ac:dyDescent="0.25">
      <c r="A140" s="635" t="s">
        <v>83</v>
      </c>
      <c r="B140" s="637" t="s">
        <v>84</v>
      </c>
      <c r="C140" s="758" t="s">
        <v>5</v>
      </c>
      <c r="D140" s="758" t="s">
        <v>77</v>
      </c>
      <c r="E140" s="758"/>
      <c r="F140" s="758"/>
      <c r="G140" s="759"/>
      <c r="H140" s="642" t="s">
        <v>85</v>
      </c>
      <c r="I140" s="639"/>
      <c r="J140" s="639"/>
      <c r="K140" s="639"/>
      <c r="L140" s="643"/>
    </row>
    <row r="141" spans="1:15" ht="64.5" x14ac:dyDescent="0.25">
      <c r="A141" s="636"/>
      <c r="B141" s="638"/>
      <c r="C141" s="762"/>
      <c r="D141" s="468" t="s">
        <v>86</v>
      </c>
      <c r="E141" s="469" t="s">
        <v>87</v>
      </c>
      <c r="F141" s="468" t="s">
        <v>88</v>
      </c>
      <c r="G141" s="470" t="s">
        <v>89</v>
      </c>
      <c r="H141" s="471" t="s">
        <v>90</v>
      </c>
      <c r="I141" s="468" t="s">
        <v>91</v>
      </c>
      <c r="J141" s="164" t="s">
        <v>92</v>
      </c>
      <c r="K141" s="164" t="s">
        <v>93</v>
      </c>
      <c r="L141" s="168" t="s">
        <v>153</v>
      </c>
    </row>
    <row r="142" spans="1:15" ht="18" customHeight="1" x14ac:dyDescent="0.25">
      <c r="A142" s="632" t="s">
        <v>287</v>
      </c>
      <c r="B142" s="631"/>
      <c r="C142" s="169">
        <v>2014</v>
      </c>
      <c r="D142" s="472"/>
      <c r="E142" s="411"/>
      <c r="F142" s="411"/>
      <c r="G142" s="473">
        <f>SUM(D142:F142)</f>
        <v>0</v>
      </c>
      <c r="H142" s="410"/>
      <c r="I142" s="411"/>
      <c r="J142" s="67"/>
      <c r="K142" s="67"/>
      <c r="L142" s="68"/>
    </row>
    <row r="143" spans="1:15" ht="18" customHeight="1" x14ac:dyDescent="0.25">
      <c r="A143" s="632"/>
      <c r="B143" s="631"/>
      <c r="C143" s="29">
        <v>2015</v>
      </c>
      <c r="D143" s="389"/>
      <c r="E143" s="390"/>
      <c r="F143" s="390"/>
      <c r="G143" s="473">
        <f t="shared" ref="G143:G148" si="14">SUM(D143:F143)</f>
        <v>0</v>
      </c>
      <c r="H143" s="393"/>
      <c r="I143" s="390"/>
      <c r="J143" s="31"/>
      <c r="K143" s="31"/>
      <c r="L143" s="35"/>
    </row>
    <row r="144" spans="1:15" ht="18" customHeight="1" x14ac:dyDescent="0.25">
      <c r="A144" s="632"/>
      <c r="B144" s="631"/>
      <c r="C144" s="29">
        <v>2016</v>
      </c>
      <c r="D144" s="389"/>
      <c r="E144" s="390"/>
      <c r="F144" s="390"/>
      <c r="G144" s="473">
        <f t="shared" si="14"/>
        <v>0</v>
      </c>
      <c r="H144" s="393"/>
      <c r="I144" s="390"/>
      <c r="J144" s="31"/>
      <c r="K144" s="31"/>
      <c r="L144" s="35"/>
    </row>
    <row r="145" spans="1:12" ht="18" customHeight="1" x14ac:dyDescent="0.25">
      <c r="A145" s="632"/>
      <c r="B145" s="631"/>
      <c r="C145" s="29">
        <v>2017</v>
      </c>
      <c r="D145" s="394"/>
      <c r="E145" s="395"/>
      <c r="F145" s="395"/>
      <c r="G145" s="473">
        <f t="shared" si="14"/>
        <v>0</v>
      </c>
      <c r="H145" s="397"/>
      <c r="I145" s="395"/>
      <c r="J145" s="37"/>
      <c r="K145" s="37"/>
      <c r="L145" s="40"/>
    </row>
    <row r="146" spans="1:12" ht="18" customHeight="1" x14ac:dyDescent="0.25">
      <c r="A146" s="632"/>
      <c r="B146" s="631"/>
      <c r="C146" s="29">
        <v>2018</v>
      </c>
      <c r="D146" s="389"/>
      <c r="E146" s="390"/>
      <c r="F146" s="390"/>
      <c r="G146" s="473">
        <f t="shared" si="14"/>
        <v>0</v>
      </c>
      <c r="H146" s="393"/>
      <c r="I146" s="390"/>
      <c r="J146" s="31"/>
      <c r="K146" s="31"/>
      <c r="L146" s="35"/>
    </row>
    <row r="147" spans="1:12" ht="18" customHeight="1" x14ac:dyDescent="0.25">
      <c r="A147" s="632"/>
      <c r="B147" s="631"/>
      <c r="C147" s="29">
        <v>2019</v>
      </c>
      <c r="D147" s="389"/>
      <c r="E147" s="390"/>
      <c r="F147" s="390"/>
      <c r="G147" s="473">
        <f>SUM(D147:F147)</f>
        <v>0</v>
      </c>
      <c r="H147" s="393"/>
      <c r="I147" s="390"/>
      <c r="J147" s="31"/>
      <c r="K147" s="31"/>
      <c r="L147" s="35"/>
    </row>
    <row r="148" spans="1:12" ht="18" customHeight="1" x14ac:dyDescent="0.25">
      <c r="A148" s="632"/>
      <c r="B148" s="631"/>
      <c r="C148" s="29">
        <v>2020</v>
      </c>
      <c r="D148" s="389">
        <v>32</v>
      </c>
      <c r="E148" s="390">
        <v>49</v>
      </c>
      <c r="F148" s="390">
        <v>817</v>
      </c>
      <c r="G148" s="473">
        <f t="shared" si="14"/>
        <v>898</v>
      </c>
      <c r="H148" s="393"/>
      <c r="I148" s="390"/>
      <c r="J148" s="31">
        <f>7+75+6+20+9</f>
        <v>117</v>
      </c>
      <c r="K148" s="31">
        <f>G148-J148</f>
        <v>781</v>
      </c>
      <c r="L148" s="35"/>
    </row>
    <row r="149" spans="1:12" ht="18" customHeight="1" thickBot="1" x14ac:dyDescent="0.3">
      <c r="A149" s="633"/>
      <c r="B149" s="634"/>
      <c r="C149" s="41" t="s">
        <v>13</v>
      </c>
      <c r="D149" s="398">
        <f t="shared" ref="D149:L149" si="15">SUM(D142:D148)</f>
        <v>32</v>
      </c>
      <c r="E149" s="399">
        <f t="shared" si="15"/>
        <v>49</v>
      </c>
      <c r="F149" s="399">
        <f t="shared" si="15"/>
        <v>817</v>
      </c>
      <c r="G149" s="404">
        <f t="shared" si="15"/>
        <v>898</v>
      </c>
      <c r="H149" s="400">
        <f t="shared" si="15"/>
        <v>0</v>
      </c>
      <c r="I149" s="399">
        <f t="shared" si="15"/>
        <v>0</v>
      </c>
      <c r="J149" s="43">
        <f t="shared" si="15"/>
        <v>117</v>
      </c>
      <c r="K149" s="43">
        <f t="shared" si="15"/>
        <v>781</v>
      </c>
      <c r="L149" s="47">
        <f t="shared" si="15"/>
        <v>0</v>
      </c>
    </row>
    <row r="150" spans="1:12" x14ac:dyDescent="0.25">
      <c r="B150" s="9"/>
    </row>
    <row r="151" spans="1:12" x14ac:dyDescent="0.25">
      <c r="B151" s="9"/>
    </row>
    <row r="152" spans="1:12" ht="21" x14ac:dyDescent="0.35">
      <c r="A152" s="172" t="s">
        <v>288</v>
      </c>
      <c r="B152" s="55"/>
      <c r="C152" s="54"/>
      <c r="D152" s="405"/>
      <c r="E152" s="405"/>
      <c r="F152" s="405"/>
      <c r="G152" s="405"/>
      <c r="H152" s="405"/>
      <c r="I152" s="405"/>
      <c r="J152" s="56"/>
      <c r="K152" s="56"/>
      <c r="L152" s="56"/>
    </row>
    <row r="153" spans="1:12" ht="15.75" thickBot="1" x14ac:dyDescent="0.3">
      <c r="A153" s="75"/>
      <c r="B153" s="76"/>
    </row>
    <row r="154" spans="1:12" s="10" customFormat="1" ht="63.75" x14ac:dyDescent="0.3">
      <c r="A154" s="173" t="s">
        <v>96</v>
      </c>
      <c r="B154" s="174" t="s">
        <v>97</v>
      </c>
      <c r="C154" s="474" t="s">
        <v>5</v>
      </c>
      <c r="D154" s="475" t="s">
        <v>99</v>
      </c>
      <c r="E154" s="476" t="s">
        <v>100</v>
      </c>
      <c r="F154" s="476" t="s">
        <v>101</v>
      </c>
      <c r="G154" s="477" t="s">
        <v>102</v>
      </c>
      <c r="H154" s="403"/>
      <c r="I154" s="403"/>
    </row>
    <row r="155" spans="1:12" ht="15" customHeight="1" x14ac:dyDescent="0.25">
      <c r="A155" s="623" t="s">
        <v>21</v>
      </c>
      <c r="B155" s="624"/>
      <c r="C155" s="29">
        <v>2014</v>
      </c>
      <c r="D155" s="389"/>
      <c r="E155" s="390"/>
      <c r="F155" s="390"/>
      <c r="G155" s="453"/>
    </row>
    <row r="156" spans="1:12" x14ac:dyDescent="0.25">
      <c r="A156" s="623"/>
      <c r="B156" s="624"/>
      <c r="C156" s="29">
        <v>2015</v>
      </c>
      <c r="D156" s="389"/>
      <c r="E156" s="390"/>
      <c r="F156" s="390"/>
      <c r="G156" s="453"/>
    </row>
    <row r="157" spans="1:12" x14ac:dyDescent="0.25">
      <c r="A157" s="623"/>
      <c r="B157" s="624"/>
      <c r="C157" s="29">
        <v>2016</v>
      </c>
      <c r="D157" s="389"/>
      <c r="E157" s="390"/>
      <c r="F157" s="390"/>
      <c r="G157" s="453"/>
    </row>
    <row r="158" spans="1:12" x14ac:dyDescent="0.25">
      <c r="A158" s="623"/>
      <c r="B158" s="624"/>
      <c r="C158" s="29">
        <v>2017</v>
      </c>
      <c r="D158" s="394"/>
      <c r="E158" s="395"/>
      <c r="F158" s="395"/>
      <c r="G158" s="454"/>
    </row>
    <row r="159" spans="1:12" x14ac:dyDescent="0.25">
      <c r="A159" s="623"/>
      <c r="B159" s="624"/>
      <c r="C159" s="29">
        <v>2018</v>
      </c>
      <c r="D159" s="389"/>
      <c r="E159" s="390"/>
      <c r="F159" s="390"/>
      <c r="G159" s="453"/>
    </row>
    <row r="160" spans="1:12" x14ac:dyDescent="0.25">
      <c r="A160" s="623"/>
      <c r="B160" s="624"/>
      <c r="C160" s="29">
        <v>2019</v>
      </c>
      <c r="D160" s="389"/>
      <c r="E160" s="390"/>
      <c r="F160" s="390"/>
      <c r="G160" s="453"/>
    </row>
    <row r="161" spans="1:9" x14ac:dyDescent="0.25">
      <c r="A161" s="623"/>
      <c r="B161" s="624"/>
      <c r="C161" s="29">
        <v>2020</v>
      </c>
      <c r="D161" s="478"/>
      <c r="E161" s="479"/>
      <c r="F161" s="479"/>
      <c r="G161" s="480"/>
    </row>
    <row r="162" spans="1:9" ht="15.75" thickBot="1" x14ac:dyDescent="0.3">
      <c r="A162" s="625"/>
      <c r="B162" s="626"/>
      <c r="C162" s="41" t="s">
        <v>13</v>
      </c>
      <c r="D162" s="398">
        <f>SUM(D155:D160)</f>
        <v>0</v>
      </c>
      <c r="E162" s="399">
        <f>SUM(E155:E160)</f>
        <v>0</v>
      </c>
      <c r="F162" s="399">
        <f>SUM(F155:F160)</f>
        <v>0</v>
      </c>
      <c r="G162" s="455">
        <f>SUM(G155:G160)</f>
        <v>0</v>
      </c>
    </row>
    <row r="163" spans="1:9" x14ac:dyDescent="0.25">
      <c r="B163" s="9"/>
    </row>
    <row r="164" spans="1:9" ht="15.75" thickBot="1" x14ac:dyDescent="0.3">
      <c r="B164" s="9"/>
    </row>
    <row r="165" spans="1:9" ht="18.75" x14ac:dyDescent="0.3">
      <c r="A165" s="182" t="s">
        <v>103</v>
      </c>
      <c r="B165" s="183" t="s">
        <v>104</v>
      </c>
      <c r="C165" s="184">
        <v>2014</v>
      </c>
      <c r="D165" s="481">
        <v>2015</v>
      </c>
      <c r="E165" s="481">
        <v>2016</v>
      </c>
      <c r="F165" s="481">
        <v>2017</v>
      </c>
      <c r="G165" s="481">
        <v>2018</v>
      </c>
      <c r="H165" s="481">
        <v>2019</v>
      </c>
      <c r="I165" s="482">
        <v>2020</v>
      </c>
    </row>
    <row r="166" spans="1:9" ht="53.25" customHeight="1" x14ac:dyDescent="0.25">
      <c r="A166" s="186" t="s">
        <v>105</v>
      </c>
      <c r="B166" s="755" t="s">
        <v>289</v>
      </c>
      <c r="C166" s="483">
        <f>SUM(C167:C169)</f>
        <v>0</v>
      </c>
      <c r="D166" s="483">
        <f t="shared" ref="D166:F166" si="16">SUM(D167:D169)</f>
        <v>0</v>
      </c>
      <c r="E166" s="483">
        <f t="shared" si="16"/>
        <v>0</v>
      </c>
      <c r="F166" s="483">
        <f t="shared" si="16"/>
        <v>0</v>
      </c>
      <c r="G166" s="483">
        <v>0</v>
      </c>
      <c r="H166" s="483">
        <v>0</v>
      </c>
      <c r="I166" s="484">
        <v>448484.17</v>
      </c>
    </row>
    <row r="167" spans="1:9" ht="53.25" customHeight="1" x14ac:dyDescent="0.25">
      <c r="A167" s="190" t="s">
        <v>106</v>
      </c>
      <c r="B167" s="756"/>
      <c r="C167" s="220"/>
      <c r="D167" s="485"/>
      <c r="E167" s="485"/>
      <c r="F167" s="486"/>
      <c r="G167" s="485"/>
      <c r="H167" s="485"/>
      <c r="I167" s="487">
        <f>I166</f>
        <v>448484.17</v>
      </c>
    </row>
    <row r="168" spans="1:9" ht="53.25" customHeight="1" x14ac:dyDescent="0.25">
      <c r="A168" s="190" t="s">
        <v>107</v>
      </c>
      <c r="B168" s="756"/>
      <c r="C168" s="220"/>
      <c r="D168" s="485"/>
      <c r="E168" s="485"/>
      <c r="F168" s="486"/>
      <c r="G168" s="485"/>
      <c r="H168" s="485"/>
      <c r="I168" s="487"/>
    </row>
    <row r="169" spans="1:9" ht="53.25" customHeight="1" x14ac:dyDescent="0.25">
      <c r="A169" s="190" t="s">
        <v>108</v>
      </c>
      <c r="B169" s="756"/>
      <c r="C169" s="220"/>
      <c r="D169" s="485"/>
      <c r="E169" s="485"/>
      <c r="F169" s="486"/>
      <c r="G169" s="485"/>
      <c r="H169" s="485"/>
      <c r="I169" s="487"/>
    </row>
    <row r="170" spans="1:9" ht="53.25" customHeight="1" x14ac:dyDescent="0.25">
      <c r="A170" s="186" t="s">
        <v>109</v>
      </c>
      <c r="B170" s="756"/>
      <c r="C170" s="220"/>
      <c r="D170" s="485"/>
      <c r="E170" s="485"/>
      <c r="F170" s="486"/>
      <c r="G170" s="488"/>
      <c r="H170" s="488"/>
      <c r="I170" s="487">
        <v>278208.38</v>
      </c>
    </row>
    <row r="171" spans="1:9" ht="75.75" customHeight="1" thickBot="1" x14ac:dyDescent="0.3">
      <c r="A171" s="195" t="s">
        <v>110</v>
      </c>
      <c r="B171" s="757"/>
      <c r="C171" s="489">
        <f t="shared" ref="C171:I171" si="17">C166+C170</f>
        <v>0</v>
      </c>
      <c r="D171" s="489">
        <f t="shared" si="17"/>
        <v>0</v>
      </c>
      <c r="E171" s="489">
        <f t="shared" si="17"/>
        <v>0</v>
      </c>
      <c r="F171" s="489">
        <f t="shared" si="17"/>
        <v>0</v>
      </c>
      <c r="G171" s="490">
        <v>0</v>
      </c>
      <c r="H171" s="489">
        <v>0</v>
      </c>
      <c r="I171" s="491">
        <f t="shared" si="17"/>
        <v>726692.55</v>
      </c>
    </row>
  </sheetData>
  <mergeCells count="60">
    <mergeCell ref="E34:K34"/>
    <mergeCell ref="A36:B43"/>
    <mergeCell ref="B10:B11"/>
    <mergeCell ref="C10:C11"/>
    <mergeCell ref="A12:B19"/>
    <mergeCell ref="B21:B22"/>
    <mergeCell ref="C21:C22"/>
    <mergeCell ref="A23:B30"/>
    <mergeCell ref="A34:A35"/>
    <mergeCell ref="B34:B35"/>
    <mergeCell ref="C34:C35"/>
    <mergeCell ref="D34:D35"/>
    <mergeCell ref="A48:A49"/>
    <mergeCell ref="B48:B49"/>
    <mergeCell ref="C48:C49"/>
    <mergeCell ref="D48:D49"/>
    <mergeCell ref="E48:K48"/>
    <mergeCell ref="F61:L61"/>
    <mergeCell ref="A63:B70"/>
    <mergeCell ref="A72:A73"/>
    <mergeCell ref="B72:B73"/>
    <mergeCell ref="C72:C73"/>
    <mergeCell ref="D72:D73"/>
    <mergeCell ref="E72:K72"/>
    <mergeCell ref="A50:B57"/>
    <mergeCell ref="D94:G94"/>
    <mergeCell ref="A96:B102"/>
    <mergeCell ref="A74:B81"/>
    <mergeCell ref="A83:A84"/>
    <mergeCell ref="B83:B84"/>
    <mergeCell ref="C83:C84"/>
    <mergeCell ref="D83:D84"/>
    <mergeCell ref="E83:K83"/>
    <mergeCell ref="A85:B92"/>
    <mergeCell ref="A94:A95"/>
    <mergeCell ref="B94:B95"/>
    <mergeCell ref="C94:C95"/>
    <mergeCell ref="A61:A62"/>
    <mergeCell ref="B61:B62"/>
    <mergeCell ref="C61:C62"/>
    <mergeCell ref="A106:A107"/>
    <mergeCell ref="B106:B107"/>
    <mergeCell ref="C106:C107"/>
    <mergeCell ref="D106:F106"/>
    <mergeCell ref="H106:J106"/>
    <mergeCell ref="D140:G140"/>
    <mergeCell ref="H140:L140"/>
    <mergeCell ref="A142:B149"/>
    <mergeCell ref="A118:B125"/>
    <mergeCell ref="A129:A130"/>
    <mergeCell ref="B129:B130"/>
    <mergeCell ref="C129:C130"/>
    <mergeCell ref="I129:O129"/>
    <mergeCell ref="A131:B138"/>
    <mergeCell ref="C140:C141"/>
    <mergeCell ref="A108:B115"/>
    <mergeCell ref="A155:B162"/>
    <mergeCell ref="B166:B171"/>
    <mergeCell ref="A140:A141"/>
    <mergeCell ref="B140:B14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71"/>
  <sheetViews>
    <sheetView topLeftCell="C67"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290</v>
      </c>
    </row>
    <row r="5" spans="1:17" s="2" customFormat="1" ht="15.75" x14ac:dyDescent="0.25">
      <c r="A5" s="5" t="s">
        <v>291</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292</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17</v>
      </c>
      <c r="E18" s="31"/>
      <c r="F18" s="31"/>
      <c r="G18" s="32">
        <v>1</v>
      </c>
      <c r="H18" s="33">
        <f t="shared" si="0"/>
        <v>18</v>
      </c>
      <c r="I18" s="34">
        <v>18</v>
      </c>
      <c r="J18" s="31"/>
      <c r="K18" s="31"/>
      <c r="L18" s="31"/>
      <c r="M18" s="31"/>
      <c r="N18" s="31"/>
      <c r="O18" s="35"/>
      <c r="P18" s="10"/>
      <c r="Q18" s="10"/>
    </row>
    <row r="19" spans="1:17" ht="144.75" customHeight="1" thickBot="1" x14ac:dyDescent="0.3">
      <c r="A19" s="647"/>
      <c r="B19" s="648"/>
      <c r="C19" s="41" t="s">
        <v>13</v>
      </c>
      <c r="D19" s="42">
        <f>SUM(D12:D18)</f>
        <v>17</v>
      </c>
      <c r="E19" s="43">
        <f>SUM(E12:E18)</f>
        <v>0</v>
      </c>
      <c r="F19" s="43">
        <f>SUM(F12:F18)</f>
        <v>0</v>
      </c>
      <c r="G19" s="43">
        <f>SUM(G12:G18)</f>
        <v>1</v>
      </c>
      <c r="H19" s="45">
        <f>SUM(D19:G19)</f>
        <v>18</v>
      </c>
      <c r="I19" s="43">
        <f t="shared" ref="I19:O19" si="1">SUM(I12:I18)</f>
        <v>18</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341" t="s">
        <v>23</v>
      </c>
      <c r="C22" s="693"/>
      <c r="D22" s="20" t="s">
        <v>9</v>
      </c>
      <c r="E22" s="22" t="s">
        <v>10</v>
      </c>
      <c r="F22" s="22" t="s">
        <v>11</v>
      </c>
      <c r="G22" s="23" t="s">
        <v>12</v>
      </c>
      <c r="H22" s="24" t="s">
        <v>13</v>
      </c>
    </row>
    <row r="23" spans="1:17" ht="15" customHeight="1" x14ac:dyDescent="0.25">
      <c r="A23" s="630" t="s">
        <v>293</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669</v>
      </c>
      <c r="E29" s="31"/>
      <c r="F29" s="31"/>
      <c r="G29" s="32">
        <v>340</v>
      </c>
      <c r="H29" s="33">
        <f t="shared" si="2"/>
        <v>1009</v>
      </c>
    </row>
    <row r="30" spans="1:17" ht="158.25" customHeight="1" thickBot="1" x14ac:dyDescent="0.3">
      <c r="A30" s="647"/>
      <c r="B30" s="648"/>
      <c r="C30" s="41" t="s">
        <v>13</v>
      </c>
      <c r="D30" s="42">
        <f>SUM(D23:D29)</f>
        <v>669</v>
      </c>
      <c r="E30" s="43">
        <f>SUM(E23:E29)</f>
        <v>0</v>
      </c>
      <c r="F30" s="43">
        <f>SUM(F23:F29)</f>
        <v>0</v>
      </c>
      <c r="G30" s="43">
        <f>SUM(G23:G29)</f>
        <v>340</v>
      </c>
      <c r="H30" s="45">
        <f t="shared" ref="H30" si="3">SUM(D30:F30)</f>
        <v>669</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294</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v>
      </c>
      <c r="E42" s="34">
        <v>1</v>
      </c>
      <c r="F42" s="31"/>
      <c r="G42" s="31"/>
      <c r="H42" s="31"/>
      <c r="I42" s="31"/>
      <c r="J42" s="31"/>
      <c r="K42" s="35"/>
    </row>
    <row r="43" spans="1:13" ht="35.25" customHeight="1" thickBot="1" x14ac:dyDescent="0.3">
      <c r="A43" s="625"/>
      <c r="B43" s="626"/>
      <c r="C43" s="41" t="s">
        <v>13</v>
      </c>
      <c r="D43" s="70">
        <f>SUM(D36:D42)</f>
        <v>1</v>
      </c>
      <c r="E43" s="46">
        <f t="shared" ref="E43:J43" si="4">SUM(E36:E42)</f>
        <v>1</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295</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22</v>
      </c>
      <c r="E56" s="34">
        <v>22</v>
      </c>
      <c r="F56" s="31"/>
      <c r="G56" s="31"/>
      <c r="H56" s="31"/>
      <c r="I56" s="31"/>
      <c r="J56" s="31"/>
      <c r="K56" s="35"/>
    </row>
    <row r="57" spans="1:14" ht="94.9" customHeight="1" thickBot="1" x14ac:dyDescent="0.3">
      <c r="A57" s="647"/>
      <c r="B57" s="648"/>
      <c r="C57" s="41" t="s">
        <v>13</v>
      </c>
      <c r="D57" s="87">
        <f t="shared" ref="D57:I57" si="5">SUM(D50:D56)</f>
        <v>22</v>
      </c>
      <c r="E57" s="46">
        <f t="shared" si="5"/>
        <v>22</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339" t="s">
        <v>5</v>
      </c>
      <c r="D94" s="108" t="s">
        <v>49</v>
      </c>
      <c r="E94" s="109"/>
      <c r="F94" s="109"/>
      <c r="G94" s="110"/>
      <c r="H94" s="10"/>
      <c r="I94" s="10"/>
      <c r="J94" s="10"/>
      <c r="K94" s="10"/>
    </row>
    <row r="95" spans="1:14" ht="64.5" x14ac:dyDescent="0.25">
      <c r="A95" s="656"/>
      <c r="B95" s="658"/>
      <c r="C95" s="34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338"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292</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3</v>
      </c>
      <c r="E137" s="31">
        <v>3</v>
      </c>
      <c r="F137" s="31">
        <v>12</v>
      </c>
      <c r="G137" s="129">
        <f t="shared" si="15"/>
        <v>18</v>
      </c>
      <c r="H137" s="85">
        <v>21</v>
      </c>
      <c r="I137" s="34">
        <v>18</v>
      </c>
      <c r="J137" s="31"/>
      <c r="K137" s="31"/>
      <c r="L137" s="31"/>
      <c r="M137" s="31"/>
      <c r="N137" s="31"/>
      <c r="O137" s="35"/>
    </row>
    <row r="138" spans="1:15" ht="141" customHeight="1" thickBot="1" x14ac:dyDescent="0.3">
      <c r="A138" s="633"/>
      <c r="B138" s="634"/>
      <c r="C138" s="41" t="s">
        <v>13</v>
      </c>
      <c r="D138" s="42">
        <f>SUM(D131:D137)</f>
        <v>3</v>
      </c>
      <c r="E138" s="43">
        <f>SUM(E131:E137)</f>
        <v>3</v>
      </c>
      <c r="F138" s="43">
        <f>SUM(F131:F137)</f>
        <v>12</v>
      </c>
      <c r="G138" s="135">
        <f t="shared" ref="G138:O138" si="16">SUM(G131:G137)</f>
        <v>18</v>
      </c>
      <c r="H138" s="163">
        <f t="shared" si="16"/>
        <v>21</v>
      </c>
      <c r="I138" s="46">
        <f t="shared" si="16"/>
        <v>18</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296</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39</v>
      </c>
      <c r="E148" s="31">
        <v>58</v>
      </c>
      <c r="F148" s="31">
        <v>912</v>
      </c>
      <c r="G148" s="171">
        <f t="shared" si="17"/>
        <v>1009</v>
      </c>
      <c r="H148" s="34"/>
      <c r="I148" s="31">
        <v>4</v>
      </c>
      <c r="J148" s="31">
        <v>349</v>
      </c>
      <c r="K148" s="31">
        <v>591</v>
      </c>
      <c r="L148" s="35">
        <v>65</v>
      </c>
    </row>
    <row r="149" spans="1:12" ht="274.5" customHeight="1" thickBot="1" x14ac:dyDescent="0.3">
      <c r="A149" s="647"/>
      <c r="B149" s="648"/>
      <c r="C149" s="41" t="s">
        <v>13</v>
      </c>
      <c r="D149" s="42">
        <f t="shared" ref="D149:L149" si="18">SUM(D142:D148)</f>
        <v>39</v>
      </c>
      <c r="E149" s="43">
        <f t="shared" si="18"/>
        <v>58</v>
      </c>
      <c r="F149" s="43">
        <f t="shared" si="18"/>
        <v>912</v>
      </c>
      <c r="G149" s="45">
        <f t="shared" si="18"/>
        <v>1009</v>
      </c>
      <c r="H149" s="46">
        <f t="shared" si="18"/>
        <v>0</v>
      </c>
      <c r="I149" s="43">
        <f t="shared" si="18"/>
        <v>4</v>
      </c>
      <c r="J149" s="43">
        <f t="shared" si="18"/>
        <v>349</v>
      </c>
      <c r="K149" s="43">
        <f t="shared" si="18"/>
        <v>591</v>
      </c>
      <c r="L149" s="47">
        <f t="shared" si="18"/>
        <v>65</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805" t="s">
        <v>297</v>
      </c>
      <c r="C166" s="188">
        <f>SUM(C167:C169)</f>
        <v>0</v>
      </c>
      <c r="D166" s="188">
        <f t="shared" ref="D166:I166" si="20">SUM(D167:D169)</f>
        <v>0</v>
      </c>
      <c r="E166" s="188">
        <f t="shared" si="20"/>
        <v>0</v>
      </c>
      <c r="F166" s="188">
        <f t="shared" si="20"/>
        <v>0</v>
      </c>
      <c r="G166" s="188">
        <f t="shared" si="20"/>
        <v>0</v>
      </c>
      <c r="H166" s="188">
        <f t="shared" si="20"/>
        <v>0</v>
      </c>
      <c r="I166" s="189">
        <f t="shared" si="20"/>
        <v>343290.26</v>
      </c>
    </row>
    <row r="167" spans="1:9" ht="15.75" x14ac:dyDescent="0.25">
      <c r="A167" s="190" t="s">
        <v>106</v>
      </c>
      <c r="B167" s="806"/>
      <c r="C167" s="65"/>
      <c r="D167" s="65"/>
      <c r="E167" s="65"/>
      <c r="F167" s="69"/>
      <c r="G167" s="65"/>
      <c r="H167" s="65"/>
      <c r="I167" s="193">
        <v>153601.35999999999</v>
      </c>
    </row>
    <row r="168" spans="1:9" ht="15.75" x14ac:dyDescent="0.25">
      <c r="A168" s="190" t="s">
        <v>107</v>
      </c>
      <c r="B168" s="806"/>
      <c r="C168" s="65"/>
      <c r="D168" s="65"/>
      <c r="E168" s="65"/>
      <c r="F168" s="69"/>
      <c r="G168" s="65"/>
      <c r="H168" s="65"/>
      <c r="I168" s="193">
        <v>20483.400000000001</v>
      </c>
    </row>
    <row r="169" spans="1:9" ht="15.75" x14ac:dyDescent="0.25">
      <c r="A169" s="190" t="s">
        <v>108</v>
      </c>
      <c r="B169" s="806"/>
      <c r="C169" s="65"/>
      <c r="D169" s="65"/>
      <c r="E169" s="65"/>
      <c r="F169" s="69"/>
      <c r="G169" s="65"/>
      <c r="H169" s="65"/>
      <c r="I169" s="193">
        <v>169205.5</v>
      </c>
    </row>
    <row r="170" spans="1:9" ht="31.5" x14ac:dyDescent="0.25">
      <c r="A170" s="186" t="s">
        <v>109</v>
      </c>
      <c r="B170" s="806"/>
      <c r="C170" s="65"/>
      <c r="D170" s="65"/>
      <c r="E170" s="65"/>
      <c r="F170" s="69"/>
      <c r="G170" s="65"/>
      <c r="H170" s="65"/>
      <c r="I170" s="193">
        <v>244450.34</v>
      </c>
    </row>
    <row r="171" spans="1:9" ht="87.75" customHeight="1" thickBot="1" x14ac:dyDescent="0.3">
      <c r="A171" s="195" t="s">
        <v>110</v>
      </c>
      <c r="B171" s="807"/>
      <c r="C171" s="197">
        <f t="shared" ref="C171:I171" si="21">C166+C170</f>
        <v>0</v>
      </c>
      <c r="D171" s="197">
        <f t="shared" si="21"/>
        <v>0</v>
      </c>
      <c r="E171" s="197">
        <f t="shared" si="21"/>
        <v>0</v>
      </c>
      <c r="F171" s="197">
        <f t="shared" si="21"/>
        <v>0</v>
      </c>
      <c r="G171" s="197">
        <f t="shared" si="21"/>
        <v>0</v>
      </c>
      <c r="H171" s="197">
        <f t="shared" si="21"/>
        <v>0</v>
      </c>
      <c r="I171" s="47">
        <f t="shared" si="21"/>
        <v>587740.6</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97"/>
  <sheetViews>
    <sheetView topLeftCell="B7" workbookViewId="0">
      <selection activeCell="J148" sqref="J148:K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298</v>
      </c>
    </row>
    <row r="5" spans="1:17" s="2" customFormat="1" ht="15.75" x14ac:dyDescent="0.25">
      <c r="A5" s="5" t="s">
        <v>112</v>
      </c>
    </row>
    <row r="6" spans="1:17" s="2" customFormat="1" ht="15.75" x14ac:dyDescent="0.25"/>
    <row r="7"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299</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9</v>
      </c>
      <c r="E18" s="31"/>
      <c r="F18" s="31"/>
      <c r="G18" s="32"/>
      <c r="H18" s="33">
        <f t="shared" si="0"/>
        <v>9</v>
      </c>
      <c r="I18" s="34">
        <v>9</v>
      </c>
      <c r="J18" s="31"/>
      <c r="K18" s="31"/>
      <c r="L18" s="31"/>
      <c r="M18" s="31"/>
      <c r="N18" s="31"/>
      <c r="O18" s="35"/>
      <c r="P18" s="10"/>
      <c r="Q18" s="10"/>
    </row>
    <row r="19" spans="1:17" ht="88.9" customHeight="1" thickBot="1" x14ac:dyDescent="0.3">
      <c r="A19" s="647"/>
      <c r="B19" s="648"/>
      <c r="C19" s="41" t="s">
        <v>13</v>
      </c>
      <c r="D19" s="42">
        <f>SUM(D12:D18)</f>
        <v>9</v>
      </c>
      <c r="E19" s="43">
        <f>SUM(E12:E18)</f>
        <v>0</v>
      </c>
      <c r="F19" s="43">
        <f>SUM(F12:F18)</f>
        <v>0</v>
      </c>
      <c r="G19" s="44"/>
      <c r="H19" s="45">
        <f>SUM(D19:G19)</f>
        <v>9</v>
      </c>
      <c r="I19" s="43">
        <f t="shared" ref="I19:O19" si="1">SUM(I12:I18)</f>
        <v>9</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6" t="s">
        <v>23</v>
      </c>
      <c r="C22" s="693"/>
      <c r="D22" s="20" t="s">
        <v>9</v>
      </c>
      <c r="E22" s="22" t="s">
        <v>10</v>
      </c>
      <c r="F22" s="22" t="s">
        <v>11</v>
      </c>
      <c r="G22" s="23" t="s">
        <v>12</v>
      </c>
      <c r="H22" s="24" t="s">
        <v>13</v>
      </c>
    </row>
    <row r="23" spans="1:17" ht="15" customHeight="1" x14ac:dyDescent="0.25">
      <c r="A23" s="630" t="s">
        <v>300</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491</v>
      </c>
      <c r="E29" s="31"/>
      <c r="F29" s="31"/>
      <c r="G29" s="32"/>
      <c r="H29" s="33">
        <f t="shared" si="2"/>
        <v>491</v>
      </c>
    </row>
    <row r="30" spans="1:17" ht="112.9" customHeight="1" thickBot="1" x14ac:dyDescent="0.3">
      <c r="A30" s="647"/>
      <c r="B30" s="648"/>
      <c r="C30" s="41" t="s">
        <v>13</v>
      </c>
      <c r="D30" s="42">
        <f>SUM(D23:D29)</f>
        <v>491</v>
      </c>
      <c r="E30" s="43">
        <f>SUM(E23:E29)</f>
        <v>0</v>
      </c>
      <c r="F30" s="43">
        <f>SUM(F23:F29)</f>
        <v>0</v>
      </c>
      <c r="G30" s="43">
        <f>SUM(G23:G29)</f>
        <v>0</v>
      </c>
      <c r="H30" s="45">
        <f t="shared" ref="H30" si="3">SUM(D30:F30)</f>
        <v>491</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301</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6</v>
      </c>
      <c r="E42" s="34">
        <v>6</v>
      </c>
      <c r="F42" s="31"/>
      <c r="G42" s="31"/>
      <c r="H42" s="31"/>
      <c r="I42" s="31"/>
      <c r="J42" s="31"/>
      <c r="K42" s="35"/>
    </row>
    <row r="43" spans="1:13" ht="35.25" customHeight="1" thickBot="1" x14ac:dyDescent="0.3">
      <c r="A43" s="625"/>
      <c r="B43" s="626"/>
      <c r="C43" s="41" t="s">
        <v>13</v>
      </c>
      <c r="D43" s="70">
        <f>SUM(D36:D42)</f>
        <v>6</v>
      </c>
      <c r="E43" s="46">
        <f t="shared" ref="E43:J43" si="4">SUM(E36:E42)</f>
        <v>6</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0</v>
      </c>
      <c r="E56" s="34">
        <v>0</v>
      </c>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0</v>
      </c>
      <c r="E69" s="31">
        <v>0</v>
      </c>
      <c r="F69" s="34">
        <v>0</v>
      </c>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0</v>
      </c>
      <c r="E80" s="34">
        <v>0</v>
      </c>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v>0</v>
      </c>
      <c r="E91" s="34">
        <v>0</v>
      </c>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4" t="s">
        <v>5</v>
      </c>
      <c r="D94" s="108" t="s">
        <v>49</v>
      </c>
      <c r="E94" s="109"/>
      <c r="F94" s="109"/>
      <c r="G94" s="110"/>
      <c r="H94" s="10"/>
      <c r="I94" s="10"/>
      <c r="J94" s="10"/>
      <c r="K94" s="10"/>
    </row>
    <row r="95" spans="1:14" ht="64.5" x14ac:dyDescent="0.25">
      <c r="A95" s="656"/>
      <c r="B95" s="658"/>
      <c r="C95" s="495"/>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0</v>
      </c>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v>0</v>
      </c>
      <c r="E114" s="31">
        <v>0</v>
      </c>
      <c r="F114" s="128">
        <v>0</v>
      </c>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493"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v>0</v>
      </c>
      <c r="E124" s="31">
        <v>0</v>
      </c>
      <c r="F124" s="31">
        <v>0</v>
      </c>
      <c r="G124" s="31">
        <v>0</v>
      </c>
      <c r="H124" s="31">
        <v>0</v>
      </c>
      <c r="I124" s="35">
        <v>0</v>
      </c>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302</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6</v>
      </c>
      <c r="E137" s="31">
        <v>0</v>
      </c>
      <c r="F137" s="31">
        <v>1</v>
      </c>
      <c r="G137" s="129">
        <f t="shared" si="15"/>
        <v>7</v>
      </c>
      <c r="H137" s="85">
        <v>7</v>
      </c>
      <c r="I137" s="34">
        <v>7</v>
      </c>
      <c r="J137" s="31"/>
      <c r="K137" s="31"/>
      <c r="L137" s="31"/>
      <c r="M137" s="31"/>
      <c r="N137" s="31"/>
      <c r="O137" s="35"/>
    </row>
    <row r="138" spans="1:15" ht="15.95" customHeight="1" thickBot="1" x14ac:dyDescent="0.3">
      <c r="A138" s="633"/>
      <c r="B138" s="634"/>
      <c r="C138" s="41" t="s">
        <v>13</v>
      </c>
      <c r="D138" s="42">
        <f>SUM(D131:D137)</f>
        <v>6</v>
      </c>
      <c r="E138" s="43">
        <f>SUM(E131:E137)</f>
        <v>0</v>
      </c>
      <c r="F138" s="43">
        <f>SUM(F131:F137)</f>
        <v>1</v>
      </c>
      <c r="G138" s="135">
        <f t="shared" ref="G138:O138" si="16">SUM(G131:G137)</f>
        <v>7</v>
      </c>
      <c r="H138" s="163">
        <f t="shared" si="16"/>
        <v>7</v>
      </c>
      <c r="I138" s="46">
        <f t="shared" si="16"/>
        <v>7</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303</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298</v>
      </c>
      <c r="E148" s="31">
        <v>0</v>
      </c>
      <c r="F148" s="31">
        <v>38</v>
      </c>
      <c r="G148" s="171">
        <f t="shared" si="17"/>
        <v>336</v>
      </c>
      <c r="H148" s="34"/>
      <c r="I148" s="31"/>
      <c r="J148" s="224">
        <v>79</v>
      </c>
      <c r="K148" s="224">
        <v>257</v>
      </c>
      <c r="L148" s="35"/>
    </row>
    <row r="149" spans="1:12" ht="30" customHeight="1" thickBot="1" x14ac:dyDescent="0.3">
      <c r="A149" s="647"/>
      <c r="B149" s="648"/>
      <c r="C149" s="41" t="s">
        <v>13</v>
      </c>
      <c r="D149" s="42">
        <f t="shared" ref="D149:L149" si="18">SUM(D142:D148)</f>
        <v>298</v>
      </c>
      <c r="E149" s="43">
        <f t="shared" si="18"/>
        <v>0</v>
      </c>
      <c r="F149" s="43">
        <f t="shared" si="18"/>
        <v>38</v>
      </c>
      <c r="G149" s="45">
        <f t="shared" si="18"/>
        <v>336</v>
      </c>
      <c r="H149" s="46">
        <f t="shared" si="18"/>
        <v>0</v>
      </c>
      <c r="I149" s="43">
        <f t="shared" si="18"/>
        <v>0</v>
      </c>
      <c r="J149" s="43">
        <f t="shared" si="18"/>
        <v>79</v>
      </c>
      <c r="K149" s="43">
        <f t="shared" si="18"/>
        <v>257</v>
      </c>
      <c r="L149" s="47">
        <f t="shared" si="18"/>
        <v>0</v>
      </c>
    </row>
    <row r="150" spans="1:12" ht="16.5" customHeight="1" x14ac:dyDescent="0.25">
      <c r="A150" s="497"/>
      <c r="B150" s="497"/>
      <c r="C150" s="48"/>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v>0</v>
      </c>
      <c r="E161" s="180">
        <v>0</v>
      </c>
      <c r="F161" s="180">
        <v>0</v>
      </c>
      <c r="G161" s="181">
        <v>0</v>
      </c>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A163" s="503"/>
      <c r="B163" s="503"/>
      <c r="C163" s="48"/>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t="s">
        <v>304</v>
      </c>
      <c r="C166" s="188">
        <f>SUM(C167:C169)</f>
        <v>0</v>
      </c>
      <c r="D166" s="188">
        <f t="shared" ref="D166:I166" si="20">SUM(D167:D169)</f>
        <v>0</v>
      </c>
      <c r="E166" s="188">
        <f t="shared" si="20"/>
        <v>0</v>
      </c>
      <c r="F166" s="188">
        <f t="shared" si="20"/>
        <v>0</v>
      </c>
      <c r="G166" s="188">
        <f t="shared" si="20"/>
        <v>0</v>
      </c>
      <c r="H166" s="188">
        <f t="shared" si="20"/>
        <v>0</v>
      </c>
      <c r="I166" s="189">
        <f t="shared" si="20"/>
        <v>86866.860000000015</v>
      </c>
    </row>
    <row r="167" spans="1:9" ht="15.75" x14ac:dyDescent="0.25">
      <c r="A167" s="190" t="s">
        <v>106</v>
      </c>
      <c r="B167" s="191"/>
      <c r="C167" s="65"/>
      <c r="D167" s="65"/>
      <c r="E167" s="65"/>
      <c r="F167" s="69"/>
      <c r="G167" s="65"/>
      <c r="H167" s="65"/>
      <c r="I167" s="193">
        <v>65981.460000000006</v>
      </c>
    </row>
    <row r="168" spans="1:9" ht="15.75" x14ac:dyDescent="0.25">
      <c r="A168" s="190" t="s">
        <v>107</v>
      </c>
      <c r="B168" s="191"/>
      <c r="C168" s="65"/>
      <c r="D168" s="65"/>
      <c r="E168" s="65"/>
      <c r="F168" s="69"/>
      <c r="G168" s="65"/>
      <c r="H168" s="65"/>
      <c r="I168" s="193">
        <v>20885.400000000001</v>
      </c>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193">
        <v>180853.08</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267719.94</v>
      </c>
    </row>
    <row r="173" spans="1:9" x14ac:dyDescent="0.25">
      <c r="A173" s="492" t="s">
        <v>305</v>
      </c>
    </row>
    <row r="174" spans="1:9" x14ac:dyDescent="0.25">
      <c r="A174" s="808" t="s">
        <v>306</v>
      </c>
      <c r="B174" s="809"/>
      <c r="C174" s="809"/>
      <c r="D174" s="809"/>
      <c r="E174" s="809"/>
      <c r="F174" s="809"/>
      <c r="G174" s="809"/>
      <c r="H174" s="809"/>
      <c r="I174" s="809"/>
    </row>
    <row r="175" spans="1:9" x14ac:dyDescent="0.25">
      <c r="A175" s="809"/>
      <c r="B175" s="809"/>
      <c r="C175" s="809"/>
      <c r="D175" s="809"/>
      <c r="E175" s="809"/>
      <c r="F175" s="809"/>
      <c r="G175" s="809"/>
      <c r="H175" s="809"/>
      <c r="I175" s="809"/>
    </row>
    <row r="176" spans="1:9" x14ac:dyDescent="0.25">
      <c r="A176" s="809"/>
      <c r="B176" s="809"/>
      <c r="C176" s="809"/>
      <c r="D176" s="809"/>
      <c r="E176" s="809"/>
      <c r="F176" s="809"/>
      <c r="G176" s="809"/>
      <c r="H176" s="809"/>
      <c r="I176" s="809"/>
    </row>
    <row r="177" spans="1:9" x14ac:dyDescent="0.25">
      <c r="A177" s="809"/>
      <c r="B177" s="809"/>
      <c r="C177" s="809"/>
      <c r="D177" s="809"/>
      <c r="E177" s="809"/>
      <c r="F177" s="809"/>
      <c r="G177" s="809"/>
      <c r="H177" s="809"/>
      <c r="I177" s="809"/>
    </row>
    <row r="178" spans="1:9" x14ac:dyDescent="0.25">
      <c r="A178" s="809"/>
      <c r="B178" s="809"/>
      <c r="C178" s="809"/>
      <c r="D178" s="809"/>
      <c r="E178" s="809"/>
      <c r="F178" s="809"/>
      <c r="G178" s="809"/>
      <c r="H178" s="809"/>
      <c r="I178" s="809"/>
    </row>
    <row r="179" spans="1:9" x14ac:dyDescent="0.25">
      <c r="A179" s="809"/>
      <c r="B179" s="809"/>
      <c r="C179" s="809"/>
      <c r="D179" s="809"/>
      <c r="E179" s="809"/>
      <c r="F179" s="809"/>
      <c r="G179" s="809"/>
      <c r="H179" s="809"/>
      <c r="I179" s="809"/>
    </row>
    <row r="180" spans="1:9" x14ac:dyDescent="0.25">
      <c r="A180" s="809"/>
      <c r="B180" s="809"/>
      <c r="C180" s="809"/>
      <c r="D180" s="809"/>
      <c r="E180" s="809"/>
      <c r="F180" s="809"/>
      <c r="G180" s="809"/>
      <c r="H180" s="809"/>
      <c r="I180" s="809"/>
    </row>
    <row r="181" spans="1:9" x14ac:dyDescent="0.25">
      <c r="A181" s="810"/>
      <c r="B181" s="810"/>
      <c r="C181" s="810"/>
      <c r="D181" s="810"/>
      <c r="E181" s="810"/>
      <c r="F181" s="810"/>
      <c r="G181" s="810"/>
      <c r="H181" s="810"/>
      <c r="I181" s="810"/>
    </row>
    <row r="182" spans="1:9" x14ac:dyDescent="0.25">
      <c r="A182" s="810"/>
      <c r="B182" s="810"/>
      <c r="C182" s="810"/>
      <c r="D182" s="810"/>
      <c r="E182" s="810"/>
      <c r="F182" s="810"/>
      <c r="G182" s="810"/>
      <c r="H182" s="810"/>
      <c r="I182" s="810"/>
    </row>
    <row r="183" spans="1:9" x14ac:dyDescent="0.25">
      <c r="A183" s="810"/>
      <c r="B183" s="810"/>
      <c r="C183" s="810"/>
      <c r="D183" s="810"/>
      <c r="E183" s="810"/>
      <c r="F183" s="810"/>
      <c r="G183" s="810"/>
      <c r="H183" s="810"/>
      <c r="I183" s="810"/>
    </row>
    <row r="184" spans="1:9" x14ac:dyDescent="0.25">
      <c r="A184" s="810"/>
      <c r="B184" s="810"/>
      <c r="C184" s="810"/>
      <c r="D184" s="810"/>
      <c r="E184" s="810"/>
      <c r="F184" s="810"/>
      <c r="G184" s="810"/>
      <c r="H184" s="810"/>
      <c r="I184" s="810"/>
    </row>
    <row r="185" spans="1:9" x14ac:dyDescent="0.25">
      <c r="A185" s="810"/>
      <c r="B185" s="810"/>
      <c r="C185" s="810"/>
      <c r="D185" s="810"/>
      <c r="E185" s="810"/>
      <c r="F185" s="810"/>
      <c r="G185" s="810"/>
      <c r="H185" s="810"/>
      <c r="I185" s="810"/>
    </row>
    <row r="186" spans="1:9" x14ac:dyDescent="0.25">
      <c r="A186" s="810"/>
      <c r="B186" s="810"/>
      <c r="C186" s="810"/>
      <c r="D186" s="810"/>
      <c r="E186" s="810"/>
      <c r="F186" s="810"/>
      <c r="G186" s="810"/>
      <c r="H186" s="810"/>
      <c r="I186" s="810"/>
    </row>
    <row r="187" spans="1:9" x14ac:dyDescent="0.25">
      <c r="A187" s="810"/>
      <c r="B187" s="810"/>
      <c r="C187" s="810"/>
      <c r="D187" s="810"/>
      <c r="E187" s="810"/>
      <c r="F187" s="810"/>
      <c r="G187" s="810"/>
      <c r="H187" s="810"/>
      <c r="I187" s="810"/>
    </row>
    <row r="188" spans="1:9" x14ac:dyDescent="0.25">
      <c r="A188" s="810"/>
      <c r="B188" s="810"/>
      <c r="C188" s="810"/>
      <c r="D188" s="810"/>
      <c r="E188" s="810"/>
      <c r="F188" s="810"/>
      <c r="G188" s="810"/>
      <c r="H188" s="810"/>
      <c r="I188" s="810"/>
    </row>
    <row r="189" spans="1:9" x14ac:dyDescent="0.25">
      <c r="A189" s="810"/>
      <c r="B189" s="810"/>
      <c r="C189" s="810"/>
      <c r="D189" s="810"/>
      <c r="E189" s="810"/>
      <c r="F189" s="810"/>
      <c r="G189" s="810"/>
      <c r="H189" s="810"/>
      <c r="I189" s="810"/>
    </row>
    <row r="190" spans="1:9" x14ac:dyDescent="0.25">
      <c r="A190" s="810"/>
      <c r="B190" s="810"/>
      <c r="C190" s="810"/>
      <c r="D190" s="810"/>
      <c r="E190" s="810"/>
      <c r="F190" s="810"/>
      <c r="G190" s="810"/>
      <c r="H190" s="810"/>
      <c r="I190" s="810"/>
    </row>
    <row r="191" spans="1:9" x14ac:dyDescent="0.25">
      <c r="A191" s="810"/>
      <c r="B191" s="810"/>
      <c r="C191" s="810"/>
      <c r="D191" s="810"/>
      <c r="E191" s="810"/>
      <c r="F191" s="810"/>
      <c r="G191" s="810"/>
      <c r="H191" s="810"/>
      <c r="I191" s="810"/>
    </row>
    <row r="192" spans="1:9" x14ac:dyDescent="0.25">
      <c r="A192" s="810"/>
      <c r="B192" s="810"/>
      <c r="C192" s="810"/>
      <c r="D192" s="810"/>
      <c r="E192" s="810"/>
      <c r="F192" s="810"/>
      <c r="G192" s="810"/>
      <c r="H192" s="810"/>
      <c r="I192" s="810"/>
    </row>
    <row r="193" spans="1:9" x14ac:dyDescent="0.25">
      <c r="A193" s="810"/>
      <c r="B193" s="810"/>
      <c r="C193" s="810"/>
      <c r="D193" s="810"/>
      <c r="E193" s="810"/>
      <c r="F193" s="810"/>
      <c r="G193" s="810"/>
      <c r="H193" s="810"/>
      <c r="I193" s="810"/>
    </row>
    <row r="194" spans="1:9" x14ac:dyDescent="0.25">
      <c r="A194" s="810"/>
      <c r="B194" s="810"/>
      <c r="C194" s="810"/>
      <c r="D194" s="810"/>
      <c r="E194" s="810"/>
      <c r="F194" s="810"/>
      <c r="G194" s="810"/>
      <c r="H194" s="810"/>
      <c r="I194" s="810"/>
    </row>
    <row r="195" spans="1:9" x14ac:dyDescent="0.25">
      <c r="A195" s="811"/>
      <c r="B195" s="811"/>
      <c r="C195" s="811"/>
      <c r="D195" s="811"/>
      <c r="E195" s="811"/>
      <c r="F195" s="811"/>
      <c r="G195" s="811"/>
      <c r="H195" s="811"/>
      <c r="I195" s="811"/>
    </row>
    <row r="196" spans="1:9" x14ac:dyDescent="0.25">
      <c r="A196" s="811"/>
      <c r="B196" s="811"/>
      <c r="C196" s="811"/>
      <c r="D196" s="811"/>
      <c r="E196" s="811"/>
      <c r="F196" s="811"/>
      <c r="G196" s="811"/>
      <c r="H196" s="811"/>
      <c r="I196" s="811"/>
    </row>
    <row r="197" spans="1:9" ht="91.15" customHeight="1" x14ac:dyDescent="0.25">
      <c r="A197" s="811"/>
      <c r="B197" s="811"/>
      <c r="C197" s="811"/>
      <c r="D197" s="811"/>
      <c r="E197" s="811"/>
      <c r="F197" s="811"/>
      <c r="G197" s="811"/>
      <c r="H197" s="811"/>
      <c r="I197" s="811"/>
    </row>
  </sheetData>
  <mergeCells count="50">
    <mergeCell ref="B10:B11"/>
    <mergeCell ref="C10:C11"/>
    <mergeCell ref="A12:B19"/>
    <mergeCell ref="C21:C22"/>
    <mergeCell ref="A23:B30"/>
    <mergeCell ref="A63:B70"/>
    <mergeCell ref="A34:A35"/>
    <mergeCell ref="B34:B35"/>
    <mergeCell ref="C34:C35"/>
    <mergeCell ref="D34:D35"/>
    <mergeCell ref="A36:B43"/>
    <mergeCell ref="D48:D49"/>
    <mergeCell ref="A48:A49"/>
    <mergeCell ref="B48:B49"/>
    <mergeCell ref="C48:C49"/>
    <mergeCell ref="A50:B57"/>
    <mergeCell ref="A61:A62"/>
    <mergeCell ref="B61:B62"/>
    <mergeCell ref="C61:C62"/>
    <mergeCell ref="A96:B102"/>
    <mergeCell ref="A72:A73"/>
    <mergeCell ref="B72:B73"/>
    <mergeCell ref="C72:C73"/>
    <mergeCell ref="D72:D73"/>
    <mergeCell ref="A74:B81"/>
    <mergeCell ref="C83:C84"/>
    <mergeCell ref="D83:D84"/>
    <mergeCell ref="A83:A84"/>
    <mergeCell ref="B83:B84"/>
    <mergeCell ref="A85:B92"/>
    <mergeCell ref="A94:A95"/>
    <mergeCell ref="B94:B95"/>
    <mergeCell ref="A106:A107"/>
    <mergeCell ref="B106:B107"/>
    <mergeCell ref="C106:C107"/>
    <mergeCell ref="A108:B115"/>
    <mergeCell ref="A118:B125"/>
    <mergeCell ref="A129:A130"/>
    <mergeCell ref="B129:B130"/>
    <mergeCell ref="C129:C130"/>
    <mergeCell ref="I129:O129"/>
    <mergeCell ref="A131:B138"/>
    <mergeCell ref="A155:B162"/>
    <mergeCell ref="A174:I197"/>
    <mergeCell ref="B140:B141"/>
    <mergeCell ref="C140:C141"/>
    <mergeCell ref="D140:G140"/>
    <mergeCell ref="H140:L140"/>
    <mergeCell ref="A142:B149"/>
    <mergeCell ref="A140:A14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71"/>
  <sheetViews>
    <sheetView topLeftCell="C1" workbookViewId="0">
      <selection activeCell="F81" sqref="F8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307</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308</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9</v>
      </c>
      <c r="E18" s="31"/>
      <c r="F18" s="31"/>
      <c r="G18" s="32"/>
      <c r="H18" s="33">
        <f t="shared" si="0"/>
        <v>9</v>
      </c>
      <c r="I18" s="34">
        <v>9</v>
      </c>
      <c r="J18" s="31"/>
      <c r="K18" s="31"/>
      <c r="L18" s="31"/>
      <c r="M18" s="31"/>
      <c r="N18" s="31"/>
      <c r="O18" s="35"/>
      <c r="P18" s="10"/>
      <c r="Q18" s="10"/>
    </row>
    <row r="19" spans="1:17" ht="77.25" customHeight="1" thickBot="1" x14ac:dyDescent="0.3">
      <c r="A19" s="647"/>
      <c r="B19" s="648"/>
      <c r="C19" s="41" t="s">
        <v>13</v>
      </c>
      <c r="D19" s="42">
        <f>SUM(D12:D18)</f>
        <v>9</v>
      </c>
      <c r="E19" s="43">
        <f>SUM(E12:E18)</f>
        <v>0</v>
      </c>
      <c r="F19" s="43">
        <f>SUM(F12:F18)</f>
        <v>0</v>
      </c>
      <c r="G19" s="44"/>
      <c r="H19" s="45">
        <f>SUM(D19:G19)</f>
        <v>9</v>
      </c>
      <c r="I19" s="43">
        <f t="shared" ref="I19:O19" si="1">SUM(I12:I18)</f>
        <v>9</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309</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377</v>
      </c>
      <c r="E29" s="31"/>
      <c r="F29" s="31"/>
      <c r="G29" s="32"/>
      <c r="H29" s="33">
        <f t="shared" si="2"/>
        <v>377</v>
      </c>
    </row>
    <row r="30" spans="1:17" ht="24" customHeight="1" thickBot="1" x14ac:dyDescent="0.3">
      <c r="A30" s="647"/>
      <c r="B30" s="648"/>
      <c r="C30" s="41" t="s">
        <v>13</v>
      </c>
      <c r="D30" s="42">
        <f>SUM(D23:D29)</f>
        <v>377</v>
      </c>
      <c r="E30" s="43">
        <f>SUM(E23:E29)</f>
        <v>0</v>
      </c>
      <c r="F30" s="43">
        <f>SUM(F23:F29)</f>
        <v>0</v>
      </c>
      <c r="G30" s="43">
        <f>SUM(G23:G29)</f>
        <v>0</v>
      </c>
      <c r="H30" s="45">
        <f t="shared" ref="H30" si="3">SUM(D30:F30)</f>
        <v>377</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310</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32</v>
      </c>
      <c r="E42" s="34">
        <v>32</v>
      </c>
      <c r="F42" s="31"/>
      <c r="G42" s="31"/>
      <c r="H42" s="31"/>
      <c r="I42" s="31"/>
      <c r="J42" s="31"/>
      <c r="K42" s="35"/>
    </row>
    <row r="43" spans="1:13" ht="35.25" customHeight="1" thickBot="1" x14ac:dyDescent="0.3">
      <c r="A43" s="625"/>
      <c r="B43" s="626"/>
      <c r="C43" s="41" t="s">
        <v>13</v>
      </c>
      <c r="D43" s="70">
        <f>SUM(D36:D42)</f>
        <v>32</v>
      </c>
      <c r="E43" s="46">
        <f t="shared" ref="E43:J43" si="4">SUM(E36:E42)</f>
        <v>32</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311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54</v>
      </c>
      <c r="E80" s="34">
        <v>54</v>
      </c>
      <c r="H80" s="31"/>
      <c r="I80" s="31"/>
      <c r="J80" s="31"/>
      <c r="K80" s="35"/>
    </row>
    <row r="81" spans="1:14" ht="156" customHeight="1" thickBot="1" x14ac:dyDescent="0.3">
      <c r="A81" s="647"/>
      <c r="B81" s="648"/>
      <c r="C81" s="41" t="s">
        <v>13</v>
      </c>
      <c r="D81" s="542">
        <v>54</v>
      </c>
      <c r="E81" s="42">
        <f t="shared" ref="E81:F81" si="7">SUM(E74:E80)</f>
        <v>54</v>
      </c>
      <c r="F81" s="43">
        <f t="shared" si="7"/>
        <v>0</v>
      </c>
      <c r="G81" s="43">
        <f>SUM(G74:G80)</f>
        <v>0</v>
      </c>
      <c r="H81" s="43">
        <f t="shared" ref="H81:K81" si="8">SUM(H74:H80)</f>
        <v>0</v>
      </c>
      <c r="I81" s="43">
        <f t="shared" si="8"/>
        <v>0</v>
      </c>
      <c r="J81" s="43">
        <f t="shared" si="8"/>
        <v>0</v>
      </c>
      <c r="K81" s="43">
        <f t="shared" si="8"/>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v>0</v>
      </c>
      <c r="H91" s="31"/>
      <c r="I91" s="31"/>
      <c r="J91" s="31"/>
      <c r="K91" s="35"/>
    </row>
    <row r="92" spans="1:14" ht="81" customHeight="1" thickBot="1" x14ac:dyDescent="0.3">
      <c r="A92" s="647"/>
      <c r="B92" s="648"/>
      <c r="C92" s="41" t="s">
        <v>13</v>
      </c>
      <c r="D92" s="43">
        <f>SUM(D85:D91)</f>
        <v>0</v>
      </c>
      <c r="E92" s="46">
        <f>SUM(E85:E91)</f>
        <v>0</v>
      </c>
      <c r="F92" s="43">
        <f>SUM(F85:F91)</f>
        <v>0</v>
      </c>
      <c r="G92" s="43">
        <f>SUM(G85:G91)</f>
        <v>0</v>
      </c>
      <c r="H92" s="43">
        <f t="shared" ref="H92:J92" si="9">SUM(H85:H91)</f>
        <v>0</v>
      </c>
      <c r="I92" s="43">
        <f t="shared" si="9"/>
        <v>0</v>
      </c>
      <c r="J92" s="43">
        <f t="shared" si="9"/>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312</v>
      </c>
      <c r="B96" s="646"/>
      <c r="C96" s="29">
        <v>2015</v>
      </c>
      <c r="D96" s="30"/>
      <c r="E96" s="31"/>
      <c r="F96" s="31"/>
      <c r="G96" s="33">
        <f t="shared" ref="G96:G101" si="10">SUM(D96:F96)</f>
        <v>0</v>
      </c>
      <c r="H96"/>
      <c r="I96"/>
      <c r="J96"/>
      <c r="K96"/>
    </row>
    <row r="97" spans="1:14" s="10" customFormat="1" ht="16.5" customHeight="1" x14ac:dyDescent="0.25">
      <c r="A97" s="630"/>
      <c r="B97" s="646"/>
      <c r="C97" s="29">
        <v>2016</v>
      </c>
      <c r="D97" s="30"/>
      <c r="E97" s="31"/>
      <c r="F97" s="31"/>
      <c r="G97" s="33">
        <f t="shared" si="10"/>
        <v>0</v>
      </c>
      <c r="H97"/>
      <c r="I97"/>
      <c r="J97"/>
      <c r="K97"/>
      <c r="L97"/>
      <c r="M97"/>
      <c r="N97"/>
    </row>
    <row r="98" spans="1:14" x14ac:dyDescent="0.25">
      <c r="A98" s="630"/>
      <c r="B98" s="646"/>
      <c r="C98" s="29">
        <v>2017</v>
      </c>
      <c r="D98" s="36"/>
      <c r="E98" s="37"/>
      <c r="F98" s="37"/>
      <c r="G98" s="33">
        <f t="shared" si="10"/>
        <v>0</v>
      </c>
    </row>
    <row r="99" spans="1:14" x14ac:dyDescent="0.25">
      <c r="A99" s="630"/>
      <c r="B99" s="646"/>
      <c r="C99" s="29">
        <v>2018</v>
      </c>
      <c r="D99" s="30"/>
      <c r="E99" s="31"/>
      <c r="F99" s="31"/>
      <c r="G99" s="33">
        <f t="shared" si="10"/>
        <v>0</v>
      </c>
    </row>
    <row r="100" spans="1:14" x14ac:dyDescent="0.25">
      <c r="A100" s="630"/>
      <c r="B100" s="646"/>
      <c r="C100" s="29">
        <v>2019</v>
      </c>
      <c r="D100" s="30"/>
      <c r="E100" s="31"/>
      <c r="F100" s="31"/>
      <c r="G100" s="33">
        <f t="shared" si="10"/>
        <v>0</v>
      </c>
    </row>
    <row r="101" spans="1:14" x14ac:dyDescent="0.25">
      <c r="A101" s="630"/>
      <c r="B101" s="646"/>
      <c r="C101" s="29">
        <v>2020</v>
      </c>
      <c r="D101" s="30"/>
      <c r="E101" s="31">
        <v>203</v>
      </c>
      <c r="F101" s="31"/>
      <c r="G101" s="33">
        <f t="shared" si="10"/>
        <v>203</v>
      </c>
    </row>
    <row r="102" spans="1:14" ht="15.75" thickBot="1" x14ac:dyDescent="0.3">
      <c r="A102" s="647"/>
      <c r="B102" s="648"/>
      <c r="C102" s="41" t="s">
        <v>13</v>
      </c>
      <c r="D102" s="42">
        <f>SUM(D96:D101)</f>
        <v>0</v>
      </c>
      <c r="E102" s="43">
        <f>SUM(E96:E101)</f>
        <v>203</v>
      </c>
      <c r="F102" s="43">
        <f>SUM(F96:F101)</f>
        <v>0</v>
      </c>
      <c r="G102" s="113">
        <f>SUM(G95:G101)</f>
        <v>203</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1">SUM(D109:F109)</f>
        <v>0</v>
      </c>
      <c r="H109" s="30"/>
      <c r="I109" s="31"/>
      <c r="J109" s="35"/>
    </row>
    <row r="110" spans="1:14" x14ac:dyDescent="0.25">
      <c r="A110" s="630"/>
      <c r="B110" s="646"/>
      <c r="C110" s="127">
        <v>2016</v>
      </c>
      <c r="D110" s="30"/>
      <c r="E110" s="31"/>
      <c r="F110" s="128"/>
      <c r="G110" s="129">
        <f t="shared" si="11"/>
        <v>0</v>
      </c>
      <c r="H110" s="30"/>
      <c r="I110" s="31"/>
      <c r="J110" s="35"/>
    </row>
    <row r="111" spans="1:14" x14ac:dyDescent="0.25">
      <c r="A111" s="630"/>
      <c r="B111" s="646"/>
      <c r="C111" s="127">
        <v>2017</v>
      </c>
      <c r="D111" s="36"/>
      <c r="E111" s="37"/>
      <c r="F111" s="130"/>
      <c r="G111" s="129">
        <f t="shared" si="11"/>
        <v>0</v>
      </c>
      <c r="H111" s="131"/>
      <c r="I111" s="132"/>
      <c r="J111" s="133"/>
    </row>
    <row r="112" spans="1:14" x14ac:dyDescent="0.25">
      <c r="A112" s="630"/>
      <c r="B112" s="646"/>
      <c r="C112" s="127">
        <v>2018</v>
      </c>
      <c r="D112" s="30"/>
      <c r="E112" s="31"/>
      <c r="F112" s="128"/>
      <c r="G112" s="129">
        <f t="shared" si="11"/>
        <v>0</v>
      </c>
      <c r="H112" s="30"/>
      <c r="I112" s="31"/>
      <c r="J112" s="35"/>
    </row>
    <row r="113" spans="1:19" x14ac:dyDescent="0.25">
      <c r="A113" s="630"/>
      <c r="B113" s="646"/>
      <c r="C113" s="127">
        <v>2019</v>
      </c>
      <c r="D113" s="30"/>
      <c r="E113" s="31"/>
      <c r="F113" s="128"/>
      <c r="G113" s="129">
        <f t="shared" si="11"/>
        <v>0</v>
      </c>
      <c r="H113" s="30"/>
      <c r="I113" s="31"/>
      <c r="J113" s="35"/>
    </row>
    <row r="114" spans="1:19" x14ac:dyDescent="0.25">
      <c r="A114" s="630"/>
      <c r="B114" s="646"/>
      <c r="C114" s="127">
        <v>2020</v>
      </c>
      <c r="D114" s="30"/>
      <c r="E114" s="31"/>
      <c r="F114" s="128"/>
      <c r="G114" s="129">
        <f t="shared" si="11"/>
        <v>0</v>
      </c>
      <c r="H114" s="30"/>
      <c r="I114" s="31"/>
      <c r="J114" s="35"/>
    </row>
    <row r="115" spans="1:19" ht="30.6" customHeight="1" thickBot="1" x14ac:dyDescent="0.3">
      <c r="A115" s="647"/>
      <c r="B115" s="648"/>
      <c r="C115" s="134" t="s">
        <v>13</v>
      </c>
      <c r="D115" s="42">
        <f t="shared" ref="D115:J115" si="12">SUM(D108:D114)</f>
        <v>0</v>
      </c>
      <c r="E115" s="43">
        <f t="shared" si="12"/>
        <v>0</v>
      </c>
      <c r="F115" s="135">
        <f t="shared" si="12"/>
        <v>0</v>
      </c>
      <c r="G115" s="135">
        <f t="shared" si="12"/>
        <v>0</v>
      </c>
      <c r="H115" s="42">
        <f t="shared" si="12"/>
        <v>0</v>
      </c>
      <c r="I115" s="43">
        <f t="shared" si="12"/>
        <v>0</v>
      </c>
      <c r="J115" s="136">
        <f t="shared" si="12"/>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3">D118+F118+H118</f>
        <v>0</v>
      </c>
      <c r="K118" s="148">
        <f t="shared" si="13"/>
        <v>0</v>
      </c>
    </row>
    <row r="119" spans="1:19" x14ac:dyDescent="0.25">
      <c r="A119" s="630"/>
      <c r="B119" s="646"/>
      <c r="C119" s="29">
        <v>2015</v>
      </c>
      <c r="D119" s="34"/>
      <c r="E119" s="31"/>
      <c r="F119" s="31"/>
      <c r="G119" s="31"/>
      <c r="H119" s="31"/>
      <c r="I119" s="35"/>
      <c r="J119" s="148">
        <f t="shared" si="13"/>
        <v>0</v>
      </c>
      <c r="K119" s="148">
        <f t="shared" si="13"/>
        <v>0</v>
      </c>
    </row>
    <row r="120" spans="1:19" x14ac:dyDescent="0.25">
      <c r="A120" s="630"/>
      <c r="B120" s="646"/>
      <c r="C120" s="29">
        <v>2016</v>
      </c>
      <c r="D120" s="34"/>
      <c r="E120" s="31"/>
      <c r="F120" s="31"/>
      <c r="G120" s="31"/>
      <c r="H120" s="31"/>
      <c r="I120" s="35"/>
      <c r="J120" s="148">
        <f t="shared" si="13"/>
        <v>0</v>
      </c>
      <c r="K120" s="148">
        <f t="shared" si="13"/>
        <v>0</v>
      </c>
    </row>
    <row r="121" spans="1:19" x14ac:dyDescent="0.25">
      <c r="A121" s="630"/>
      <c r="B121" s="646"/>
      <c r="C121" s="29">
        <v>2017</v>
      </c>
      <c r="D121" s="39"/>
      <c r="E121" s="37"/>
      <c r="F121" s="37"/>
      <c r="G121" s="37"/>
      <c r="H121" s="37"/>
      <c r="I121" s="40"/>
      <c r="J121" s="148">
        <f t="shared" si="13"/>
        <v>0</v>
      </c>
      <c r="K121" s="148">
        <f t="shared" si="13"/>
        <v>0</v>
      </c>
    </row>
    <row r="122" spans="1:19" x14ac:dyDescent="0.25">
      <c r="A122" s="630"/>
      <c r="B122" s="646"/>
      <c r="C122" s="29">
        <v>2018</v>
      </c>
      <c r="D122" s="34"/>
      <c r="E122" s="31"/>
      <c r="F122" s="31"/>
      <c r="G122" s="31"/>
      <c r="H122" s="31"/>
      <c r="I122" s="35"/>
      <c r="J122" s="148">
        <f t="shared" si="13"/>
        <v>0</v>
      </c>
      <c r="K122" s="148">
        <f t="shared" si="13"/>
        <v>0</v>
      </c>
    </row>
    <row r="123" spans="1:19" x14ac:dyDescent="0.25">
      <c r="A123" s="630"/>
      <c r="B123" s="646"/>
      <c r="C123" s="29">
        <v>2019</v>
      </c>
      <c r="D123" s="34"/>
      <c r="E123" s="31"/>
      <c r="F123" s="31"/>
      <c r="G123" s="31"/>
      <c r="H123" s="31"/>
      <c r="I123" s="35"/>
      <c r="J123" s="148">
        <f t="shared" si="13"/>
        <v>0</v>
      </c>
      <c r="K123" s="148">
        <f t="shared" si="13"/>
        <v>0</v>
      </c>
    </row>
    <row r="124" spans="1:19" x14ac:dyDescent="0.25">
      <c r="A124" s="630"/>
      <c r="B124" s="646"/>
      <c r="C124" s="29">
        <v>2020</v>
      </c>
      <c r="D124" s="34"/>
      <c r="E124" s="31"/>
      <c r="F124" s="31"/>
      <c r="G124" s="31"/>
      <c r="H124" s="31"/>
      <c r="I124" s="35"/>
      <c r="J124" s="148">
        <f t="shared" si="13"/>
        <v>0</v>
      </c>
      <c r="K124" s="148">
        <f t="shared" si="13"/>
        <v>0</v>
      </c>
    </row>
    <row r="125" spans="1:19" ht="51" customHeight="1" thickBot="1" x14ac:dyDescent="0.3">
      <c r="A125" s="647"/>
      <c r="B125" s="648"/>
      <c r="C125" s="41" t="s">
        <v>13</v>
      </c>
      <c r="D125" s="43">
        <f t="shared" ref="D125" si="14">SUM(D118:D124)</f>
        <v>0</v>
      </c>
      <c r="E125" s="43">
        <f>SUM(E118:E124)</f>
        <v>0</v>
      </c>
      <c r="F125" s="43">
        <f t="shared" ref="F125:I125" si="15">SUM(F118:F124)</f>
        <v>0</v>
      </c>
      <c r="G125" s="43">
        <f t="shared" si="15"/>
        <v>0</v>
      </c>
      <c r="H125" s="43">
        <f t="shared" si="15"/>
        <v>0</v>
      </c>
      <c r="I125" s="43">
        <f t="shared" si="15"/>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313</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6">SUM(D132:F132)</f>
        <v>0</v>
      </c>
      <c r="H132" s="85"/>
      <c r="I132" s="34"/>
      <c r="J132" s="31"/>
      <c r="K132" s="31"/>
      <c r="L132" s="31"/>
      <c r="M132" s="31"/>
      <c r="N132" s="31"/>
      <c r="O132" s="35"/>
    </row>
    <row r="133" spans="1:15" x14ac:dyDescent="0.25">
      <c r="A133" s="632"/>
      <c r="B133" s="631"/>
      <c r="C133" s="29">
        <v>2016</v>
      </c>
      <c r="D133" s="30"/>
      <c r="E133" s="31"/>
      <c r="F133" s="31"/>
      <c r="G133" s="129">
        <f t="shared" si="16"/>
        <v>0</v>
      </c>
      <c r="H133" s="85"/>
      <c r="I133" s="34"/>
      <c r="J133" s="31"/>
      <c r="K133" s="31"/>
      <c r="L133" s="31"/>
      <c r="M133" s="31"/>
      <c r="N133" s="31"/>
      <c r="O133" s="35"/>
    </row>
    <row r="134" spans="1:15" x14ac:dyDescent="0.25">
      <c r="A134" s="632"/>
      <c r="B134" s="631"/>
      <c r="C134" s="29">
        <v>2017</v>
      </c>
      <c r="D134" s="36"/>
      <c r="E134" s="37"/>
      <c r="F134" s="37"/>
      <c r="G134" s="129">
        <f t="shared" si="16"/>
        <v>0</v>
      </c>
      <c r="H134" s="85"/>
      <c r="I134" s="39"/>
      <c r="J134" s="37"/>
      <c r="K134" s="37"/>
      <c r="L134" s="37"/>
      <c r="M134" s="37"/>
      <c r="N134" s="37"/>
      <c r="O134" s="40"/>
    </row>
    <row r="135" spans="1:15" x14ac:dyDescent="0.25">
      <c r="A135" s="632"/>
      <c r="B135" s="631"/>
      <c r="C135" s="29">
        <v>2018</v>
      </c>
      <c r="D135" s="30"/>
      <c r="E135" s="31"/>
      <c r="F135" s="31"/>
      <c r="G135" s="129">
        <f t="shared" si="16"/>
        <v>0</v>
      </c>
      <c r="H135" s="85"/>
      <c r="I135" s="34"/>
      <c r="J135" s="31"/>
      <c r="K135" s="31"/>
      <c r="L135" s="31"/>
      <c r="M135" s="31"/>
      <c r="N135" s="31"/>
      <c r="O135" s="35"/>
    </row>
    <row r="136" spans="1:15" x14ac:dyDescent="0.25">
      <c r="A136" s="632"/>
      <c r="B136" s="631"/>
      <c r="C136" s="29">
        <v>2019</v>
      </c>
      <c r="D136" s="30"/>
      <c r="E136" s="31"/>
      <c r="F136" s="31"/>
      <c r="G136" s="129">
        <f t="shared" si="16"/>
        <v>0</v>
      </c>
      <c r="H136" s="85"/>
      <c r="I136" s="34"/>
      <c r="J136" s="31"/>
      <c r="K136" s="31"/>
      <c r="L136" s="31"/>
      <c r="M136" s="31"/>
      <c r="N136" s="31"/>
      <c r="O136" s="35"/>
    </row>
    <row r="137" spans="1:15" x14ac:dyDescent="0.25">
      <c r="A137" s="632"/>
      <c r="B137" s="631"/>
      <c r="C137" s="29">
        <v>2020</v>
      </c>
      <c r="D137" s="30">
        <v>2</v>
      </c>
      <c r="E137" s="31">
        <v>1</v>
      </c>
      <c r="F137" s="31">
        <v>4</v>
      </c>
      <c r="G137" s="129">
        <f t="shared" si="16"/>
        <v>7</v>
      </c>
      <c r="H137" s="85">
        <v>9</v>
      </c>
      <c r="I137" s="34">
        <v>7</v>
      </c>
      <c r="J137" s="31"/>
      <c r="K137" s="31"/>
      <c r="L137" s="31"/>
      <c r="M137" s="31"/>
      <c r="N137" s="31"/>
      <c r="O137" s="35"/>
    </row>
    <row r="138" spans="1:15" ht="15.95" customHeight="1" thickBot="1" x14ac:dyDescent="0.3">
      <c r="A138" s="633"/>
      <c r="B138" s="634"/>
      <c r="C138" s="41" t="s">
        <v>13</v>
      </c>
      <c r="D138" s="42">
        <f>SUM(D131:D137)</f>
        <v>2</v>
      </c>
      <c r="E138" s="43">
        <f>SUM(E131:E137)</f>
        <v>1</v>
      </c>
      <c r="F138" s="43">
        <f>SUM(F131:F137)</f>
        <v>4</v>
      </c>
      <c r="G138" s="135">
        <f t="shared" ref="G138:O138" si="17">SUM(G131:G137)</f>
        <v>7</v>
      </c>
      <c r="H138" s="163">
        <f t="shared" si="17"/>
        <v>9</v>
      </c>
      <c r="I138" s="46">
        <f t="shared" si="17"/>
        <v>7</v>
      </c>
      <c r="J138" s="43">
        <f t="shared" si="17"/>
        <v>0</v>
      </c>
      <c r="K138" s="43">
        <f t="shared" si="17"/>
        <v>0</v>
      </c>
      <c r="L138" s="43">
        <f t="shared" si="17"/>
        <v>0</v>
      </c>
      <c r="M138" s="43">
        <f t="shared" si="17"/>
        <v>0</v>
      </c>
      <c r="N138" s="43">
        <f t="shared" si="17"/>
        <v>0</v>
      </c>
      <c r="O138" s="47">
        <f t="shared" si="17"/>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314</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8">SUM(D143:F143)</f>
        <v>0</v>
      </c>
      <c r="H143" s="34"/>
      <c r="I143" s="31"/>
      <c r="J143" s="31"/>
      <c r="K143" s="31"/>
      <c r="L143" s="35"/>
    </row>
    <row r="144" spans="1:15" x14ac:dyDescent="0.25">
      <c r="A144" s="630"/>
      <c r="B144" s="646"/>
      <c r="C144" s="29">
        <v>2016</v>
      </c>
      <c r="D144" s="30"/>
      <c r="E144" s="31"/>
      <c r="F144" s="31"/>
      <c r="G144" s="171">
        <f t="shared" si="18"/>
        <v>0</v>
      </c>
      <c r="H144" s="34"/>
      <c r="I144" s="31"/>
      <c r="J144" s="31"/>
      <c r="K144" s="31"/>
      <c r="L144" s="35"/>
    </row>
    <row r="145" spans="1:12" x14ac:dyDescent="0.25">
      <c r="A145" s="630"/>
      <c r="B145" s="646"/>
      <c r="C145" s="29">
        <v>2017</v>
      </c>
      <c r="D145" s="36"/>
      <c r="E145" s="37"/>
      <c r="F145" s="37"/>
      <c r="G145" s="171">
        <f t="shared" si="18"/>
        <v>0</v>
      </c>
      <c r="H145" s="39"/>
      <c r="I145" s="37"/>
      <c r="J145" s="37"/>
      <c r="K145" s="37"/>
      <c r="L145" s="40"/>
    </row>
    <row r="146" spans="1:12" x14ac:dyDescent="0.25">
      <c r="A146" s="630"/>
      <c r="B146" s="646"/>
      <c r="C146" s="29">
        <v>2018</v>
      </c>
      <c r="D146" s="30"/>
      <c r="E146" s="31"/>
      <c r="F146" s="31"/>
      <c r="G146" s="171">
        <f t="shared" si="18"/>
        <v>0</v>
      </c>
      <c r="H146" s="34"/>
      <c r="I146" s="31"/>
      <c r="J146" s="31"/>
      <c r="K146" s="31"/>
      <c r="L146" s="35"/>
    </row>
    <row r="147" spans="1:12" x14ac:dyDescent="0.25">
      <c r="A147" s="630"/>
      <c r="B147" s="646"/>
      <c r="C147" s="29">
        <v>2019</v>
      </c>
      <c r="D147" s="30"/>
      <c r="E147" s="31"/>
      <c r="F147" s="31"/>
      <c r="G147" s="171">
        <f t="shared" si="18"/>
        <v>0</v>
      </c>
      <c r="H147" s="34"/>
      <c r="I147" s="31"/>
      <c r="J147" s="31"/>
      <c r="K147" s="31"/>
      <c r="L147" s="35"/>
    </row>
    <row r="148" spans="1:12" x14ac:dyDescent="0.25">
      <c r="A148" s="630"/>
      <c r="B148" s="646"/>
      <c r="C148" s="29">
        <v>2020</v>
      </c>
      <c r="D148" s="30">
        <v>100</v>
      </c>
      <c r="E148" s="31">
        <v>30</v>
      </c>
      <c r="F148" s="31">
        <v>234</v>
      </c>
      <c r="G148" s="171">
        <f t="shared" si="18"/>
        <v>364</v>
      </c>
      <c r="H148" s="34"/>
      <c r="I148" s="31"/>
      <c r="J148" s="31"/>
      <c r="K148" s="31"/>
      <c r="L148" s="35">
        <v>364</v>
      </c>
    </row>
    <row r="149" spans="1:12" ht="54.75" customHeight="1" thickBot="1" x14ac:dyDescent="0.3">
      <c r="A149" s="647"/>
      <c r="B149" s="648"/>
      <c r="C149" s="41" t="s">
        <v>13</v>
      </c>
      <c r="D149" s="42">
        <f t="shared" ref="D149:L149" si="19">SUM(D142:D148)</f>
        <v>100</v>
      </c>
      <c r="E149" s="43">
        <f t="shared" si="19"/>
        <v>30</v>
      </c>
      <c r="F149" s="43">
        <f t="shared" si="19"/>
        <v>234</v>
      </c>
      <c r="G149" s="45">
        <f t="shared" si="19"/>
        <v>364</v>
      </c>
      <c r="H149" s="46">
        <f t="shared" si="19"/>
        <v>0</v>
      </c>
      <c r="I149" s="43">
        <f t="shared" si="19"/>
        <v>0</v>
      </c>
      <c r="J149" s="43">
        <f t="shared" si="19"/>
        <v>0</v>
      </c>
      <c r="K149" s="43">
        <f t="shared" si="19"/>
        <v>0</v>
      </c>
      <c r="L149" s="47">
        <f t="shared" si="19"/>
        <v>364</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20">SUM(E155:E161)</f>
        <v>0</v>
      </c>
      <c r="F162" s="42">
        <f t="shared" si="20"/>
        <v>0</v>
      </c>
      <c r="G162" s="47">
        <f t="shared" si="20"/>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6.5" customHeight="1" x14ac:dyDescent="0.25">
      <c r="A166" s="186" t="s">
        <v>105</v>
      </c>
      <c r="B166" s="187"/>
      <c r="C166" s="504">
        <f>SUM(C167:C169)</f>
        <v>0</v>
      </c>
      <c r="D166" s="188">
        <f t="shared" ref="D166:I166" si="21">SUM(D167:D169)</f>
        <v>0</v>
      </c>
      <c r="E166" s="188">
        <f t="shared" si="21"/>
        <v>0</v>
      </c>
      <c r="F166" s="188">
        <f t="shared" si="21"/>
        <v>0</v>
      </c>
      <c r="G166" s="188">
        <f t="shared" si="21"/>
        <v>0</v>
      </c>
      <c r="H166" s="188">
        <f t="shared" si="21"/>
        <v>0</v>
      </c>
      <c r="I166" s="189">
        <f t="shared" si="21"/>
        <v>123714.27</v>
      </c>
    </row>
    <row r="167" spans="1:9" ht="102" customHeight="1" x14ac:dyDescent="0.25">
      <c r="A167" s="505" t="s">
        <v>106</v>
      </c>
      <c r="B167" s="275"/>
      <c r="C167" s="65"/>
      <c r="D167" s="65"/>
      <c r="E167" s="65"/>
      <c r="F167" s="69"/>
      <c r="G167" s="65"/>
      <c r="H167" s="65"/>
      <c r="I167" s="193">
        <v>123714.27</v>
      </c>
    </row>
    <row r="168" spans="1:9" ht="15.75" x14ac:dyDescent="0.25">
      <c r="A168" s="505" t="s">
        <v>107</v>
      </c>
      <c r="B168" s="275"/>
      <c r="C168" s="65"/>
      <c r="D168" s="65"/>
      <c r="E168" s="65"/>
      <c r="F168" s="69"/>
      <c r="G168" s="65"/>
      <c r="H168" s="65"/>
      <c r="I168" s="193"/>
    </row>
    <row r="169" spans="1:9" ht="15.75" x14ac:dyDescent="0.25">
      <c r="A169" s="505" t="s">
        <v>108</v>
      </c>
      <c r="B169" s="275"/>
      <c r="C169" s="65"/>
      <c r="D169" s="65"/>
      <c r="E169" s="65"/>
      <c r="F169" s="69"/>
      <c r="G169" s="65"/>
      <c r="H169" s="65"/>
      <c r="I169" s="193"/>
    </row>
    <row r="170" spans="1:9" ht="102" x14ac:dyDescent="0.25">
      <c r="A170" s="348" t="s">
        <v>109</v>
      </c>
      <c r="B170" s="275" t="s">
        <v>315</v>
      </c>
      <c r="C170" s="65"/>
      <c r="D170" s="65"/>
      <c r="E170" s="65"/>
      <c r="F170" s="69"/>
      <c r="G170" s="65"/>
      <c r="H170" s="65"/>
      <c r="I170" s="193">
        <v>259210.12</v>
      </c>
    </row>
    <row r="171" spans="1:9" ht="16.5" thickBot="1" x14ac:dyDescent="0.3">
      <c r="A171" s="195" t="s">
        <v>110</v>
      </c>
      <c r="B171" s="196"/>
      <c r="C171" s="502">
        <f t="shared" ref="C171:I171" si="22">C166+C170</f>
        <v>0</v>
      </c>
      <c r="D171" s="197">
        <f t="shared" si="22"/>
        <v>0</v>
      </c>
      <c r="E171" s="197">
        <f t="shared" si="22"/>
        <v>0</v>
      </c>
      <c r="F171" s="197">
        <f t="shared" si="22"/>
        <v>0</v>
      </c>
      <c r="G171" s="197">
        <f t="shared" si="22"/>
        <v>0</v>
      </c>
      <c r="H171" s="197">
        <f t="shared" si="22"/>
        <v>0</v>
      </c>
      <c r="I171" s="47">
        <f t="shared" si="22"/>
        <v>382924.39</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71"/>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316</v>
      </c>
    </row>
    <row r="5" spans="1:17" s="2" customFormat="1" ht="15.75" x14ac:dyDescent="0.25">
      <c r="A5" s="5" t="s">
        <v>317</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318</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16</v>
      </c>
      <c r="E18" s="31"/>
      <c r="F18" s="31"/>
      <c r="G18" s="32"/>
      <c r="H18" s="33">
        <f t="shared" si="0"/>
        <v>16</v>
      </c>
      <c r="I18" s="34">
        <v>16</v>
      </c>
      <c r="J18" s="31"/>
      <c r="K18" s="31"/>
      <c r="L18" s="31"/>
      <c r="M18" s="31"/>
      <c r="N18" s="31"/>
      <c r="O18" s="35"/>
      <c r="P18" s="10"/>
      <c r="Q18" s="10"/>
    </row>
    <row r="19" spans="1:17" ht="77.25" customHeight="1" thickBot="1" x14ac:dyDescent="0.3">
      <c r="A19" s="647"/>
      <c r="B19" s="648"/>
      <c r="C19" s="41" t="s">
        <v>13</v>
      </c>
      <c r="D19" s="42">
        <f>SUM(D12:D18)</f>
        <v>16</v>
      </c>
      <c r="E19" s="43">
        <f>SUM(E12:E18)</f>
        <v>0</v>
      </c>
      <c r="F19" s="43">
        <f>SUM(F12:F18)</f>
        <v>0</v>
      </c>
      <c r="G19" s="44"/>
      <c r="H19" s="45">
        <f>SUM(D19:G19)</f>
        <v>16</v>
      </c>
      <c r="I19" s="43">
        <f t="shared" ref="I19:O19" si="1">SUM(I12:I18)</f>
        <v>16</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318</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468</v>
      </c>
      <c r="E29" s="31"/>
      <c r="F29" s="31"/>
      <c r="G29" s="32"/>
      <c r="H29" s="33">
        <f t="shared" si="2"/>
        <v>468</v>
      </c>
    </row>
    <row r="30" spans="1:17" ht="24" customHeight="1" thickBot="1" x14ac:dyDescent="0.3">
      <c r="A30" s="647"/>
      <c r="B30" s="648"/>
      <c r="C30" s="41" t="s">
        <v>13</v>
      </c>
      <c r="D30" s="42">
        <f>SUM(D23:D29)</f>
        <v>468</v>
      </c>
      <c r="E30" s="43">
        <f>SUM(E23:E29)</f>
        <v>0</v>
      </c>
      <c r="F30" s="43">
        <f>SUM(F23:F29)</f>
        <v>0</v>
      </c>
      <c r="G30" s="43">
        <f>SUM(G23:G29)</f>
        <v>0</v>
      </c>
      <c r="H30" s="45">
        <f t="shared" ref="H30" si="3">SUM(D30:F30)</f>
        <v>468</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319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14</v>
      </c>
      <c r="E42" s="34">
        <v>14</v>
      </c>
      <c r="F42" s="31"/>
      <c r="G42" s="31"/>
      <c r="H42" s="31"/>
      <c r="I42" s="31"/>
      <c r="J42" s="31"/>
      <c r="K42" s="35"/>
    </row>
    <row r="43" spans="1:13" ht="35.25" customHeight="1" thickBot="1" x14ac:dyDescent="0.3">
      <c r="A43" s="625"/>
      <c r="B43" s="626"/>
      <c r="C43" s="41" t="s">
        <v>13</v>
      </c>
      <c r="D43" s="70">
        <f>SUM(D36:D42)</f>
        <v>14</v>
      </c>
      <c r="E43" s="46">
        <f t="shared" ref="E43:J43" si="4">SUM(E36:E42)</f>
        <v>14</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320</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12</v>
      </c>
      <c r="E137" s="31">
        <v>1</v>
      </c>
      <c r="F137" s="31">
        <v>1</v>
      </c>
      <c r="G137" s="129">
        <f t="shared" si="15"/>
        <v>14</v>
      </c>
      <c r="H137" s="85">
        <v>16</v>
      </c>
      <c r="I137" s="34">
        <v>14</v>
      </c>
      <c r="J137" s="31"/>
      <c r="K137" s="31"/>
      <c r="L137" s="31"/>
      <c r="M137" s="31"/>
      <c r="N137" s="31"/>
      <c r="O137" s="35"/>
    </row>
    <row r="138" spans="1:15" ht="15.95" customHeight="1" thickBot="1" x14ac:dyDescent="0.3">
      <c r="A138" s="633"/>
      <c r="B138" s="634"/>
      <c r="C138" s="41" t="s">
        <v>13</v>
      </c>
      <c r="D138" s="42">
        <f>SUM(D131:D137)</f>
        <v>12</v>
      </c>
      <c r="E138" s="43">
        <f>SUM(E131:E137)</f>
        <v>1</v>
      </c>
      <c r="F138" s="43">
        <f>SUM(F131:F137)</f>
        <v>1</v>
      </c>
      <c r="G138" s="135">
        <f t="shared" ref="G138:O138" si="16">SUM(G131:G137)</f>
        <v>14</v>
      </c>
      <c r="H138" s="163">
        <f t="shared" si="16"/>
        <v>16</v>
      </c>
      <c r="I138" s="46">
        <f t="shared" si="16"/>
        <v>14</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383</v>
      </c>
      <c r="E148" s="31">
        <v>25</v>
      </c>
      <c r="F148" s="31">
        <v>48</v>
      </c>
      <c r="G148" s="171">
        <f t="shared" si="17"/>
        <v>456</v>
      </c>
      <c r="H148" s="34">
        <v>5</v>
      </c>
      <c r="I148" s="31">
        <v>0</v>
      </c>
      <c r="J148" s="31">
        <v>151</v>
      </c>
      <c r="K148" s="31">
        <v>130</v>
      </c>
      <c r="L148" s="35">
        <v>170</v>
      </c>
    </row>
    <row r="149" spans="1:12" ht="15.75" thickBot="1" x14ac:dyDescent="0.3">
      <c r="A149" s="647"/>
      <c r="B149" s="648"/>
      <c r="C149" s="41" t="s">
        <v>13</v>
      </c>
      <c r="D149" s="42">
        <f t="shared" ref="D149:L149" si="18">SUM(D142:D148)</f>
        <v>383</v>
      </c>
      <c r="E149" s="43">
        <f t="shared" si="18"/>
        <v>25</v>
      </c>
      <c r="F149" s="43">
        <f t="shared" si="18"/>
        <v>48</v>
      </c>
      <c r="G149" s="45">
        <f t="shared" si="18"/>
        <v>456</v>
      </c>
      <c r="H149" s="46">
        <f t="shared" si="18"/>
        <v>5</v>
      </c>
      <c r="I149" s="43">
        <f t="shared" si="18"/>
        <v>0</v>
      </c>
      <c r="J149" s="43">
        <f t="shared" si="18"/>
        <v>151</v>
      </c>
      <c r="K149" s="43">
        <f t="shared" si="18"/>
        <v>130</v>
      </c>
      <c r="L149" s="47">
        <f t="shared" si="18"/>
        <v>170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259354.95</v>
      </c>
    </row>
    <row r="167" spans="1:9" ht="15.75" x14ac:dyDescent="0.25">
      <c r="A167" s="190" t="s">
        <v>106</v>
      </c>
      <c r="B167" s="191"/>
      <c r="C167" s="65"/>
      <c r="D167" s="65"/>
      <c r="E167" s="65"/>
      <c r="F167" s="69"/>
      <c r="G167" s="65"/>
      <c r="H167" s="65"/>
      <c r="I167" s="193">
        <v>80357.36</v>
      </c>
    </row>
    <row r="168" spans="1:9" ht="15.75" x14ac:dyDescent="0.25">
      <c r="A168" s="190" t="s">
        <v>107</v>
      </c>
      <c r="B168" s="191"/>
      <c r="C168" s="65"/>
      <c r="D168" s="65"/>
      <c r="E168" s="65"/>
      <c r="F168" s="69"/>
      <c r="G168" s="65"/>
      <c r="H168" s="65"/>
      <c r="I168" s="193">
        <v>178997.59</v>
      </c>
    </row>
    <row r="169" spans="1:9" ht="15.75" x14ac:dyDescent="0.25">
      <c r="A169" s="190" t="s">
        <v>108</v>
      </c>
      <c r="B169" s="191"/>
      <c r="C169" s="65"/>
      <c r="D169" s="65"/>
      <c r="E169" s="65"/>
      <c r="F169" s="69"/>
      <c r="G169" s="65"/>
      <c r="H169" s="65"/>
      <c r="I169" s="193">
        <v>0</v>
      </c>
    </row>
    <row r="170" spans="1:9" ht="31.5" x14ac:dyDescent="0.25">
      <c r="A170" s="186" t="s">
        <v>109</v>
      </c>
      <c r="B170" s="191"/>
      <c r="C170" s="65"/>
      <c r="D170" s="65"/>
      <c r="E170" s="65"/>
      <c r="F170" s="69"/>
      <c r="G170" s="65"/>
      <c r="H170" s="65"/>
      <c r="I170" s="193">
        <v>263770.05</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523125</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71"/>
  <sheetViews>
    <sheetView topLeftCell="B1" workbookViewId="0">
      <selection activeCell="D20" sqref="D20"/>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322</v>
      </c>
    </row>
    <row r="5" spans="1:17" s="2" customFormat="1" ht="15.75" x14ac:dyDescent="0.25">
      <c r="A5" s="5" t="s">
        <v>291</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23" t="s">
        <v>323</v>
      </c>
      <c r="B12" s="624"/>
      <c r="C12" s="29">
        <v>2014</v>
      </c>
      <c r="D12" s="30"/>
      <c r="E12" s="31"/>
      <c r="F12" s="31"/>
      <c r="G12" s="32"/>
      <c r="H12" s="33">
        <f>SUM(D12:G12)</f>
        <v>0</v>
      </c>
      <c r="I12" s="34"/>
      <c r="J12" s="31"/>
      <c r="K12" s="31"/>
      <c r="L12" s="31"/>
      <c r="M12" s="31"/>
      <c r="N12" s="31"/>
      <c r="O12" s="35"/>
      <c r="P12" s="10"/>
      <c r="Q12" s="10"/>
    </row>
    <row r="13" spans="1:17" x14ac:dyDescent="0.25">
      <c r="A13" s="623"/>
      <c r="B13" s="624"/>
      <c r="C13" s="29">
        <v>2015</v>
      </c>
      <c r="D13" s="30"/>
      <c r="E13" s="31"/>
      <c r="F13" s="31"/>
      <c r="G13" s="32"/>
      <c r="H13" s="33">
        <f t="shared" ref="H13:H18" si="0">SUM(D13:G13)</f>
        <v>0</v>
      </c>
      <c r="I13" s="34"/>
      <c r="J13" s="31"/>
      <c r="K13" s="31"/>
      <c r="L13" s="31"/>
      <c r="M13" s="31"/>
      <c r="N13" s="31"/>
      <c r="O13" s="35"/>
      <c r="P13" s="10"/>
      <c r="Q13" s="10"/>
    </row>
    <row r="14" spans="1:17" x14ac:dyDescent="0.25">
      <c r="A14" s="623"/>
      <c r="B14" s="624"/>
      <c r="C14" s="29">
        <v>2016</v>
      </c>
      <c r="D14" s="30"/>
      <c r="E14" s="31"/>
      <c r="F14" s="31"/>
      <c r="G14" s="32"/>
      <c r="H14" s="33">
        <f t="shared" si="0"/>
        <v>0</v>
      </c>
      <c r="I14" s="34"/>
      <c r="J14" s="31"/>
      <c r="K14" s="31"/>
      <c r="L14" s="31"/>
      <c r="M14" s="31"/>
      <c r="N14" s="31"/>
      <c r="O14" s="35"/>
      <c r="P14" s="10"/>
      <c r="Q14" s="10"/>
    </row>
    <row r="15" spans="1:17" x14ac:dyDescent="0.25">
      <c r="A15" s="623"/>
      <c r="B15" s="624"/>
      <c r="C15" s="29">
        <v>2017</v>
      </c>
      <c r="D15" s="36"/>
      <c r="E15" s="37"/>
      <c r="F15" s="37"/>
      <c r="G15" s="38"/>
      <c r="H15" s="33">
        <f t="shared" si="0"/>
        <v>0</v>
      </c>
      <c r="I15" s="39"/>
      <c r="J15" s="37"/>
      <c r="K15" s="37"/>
      <c r="L15" s="37"/>
      <c r="M15" s="37"/>
      <c r="N15" s="37"/>
      <c r="O15" s="40"/>
      <c r="P15" s="10"/>
      <c r="Q15" s="10"/>
    </row>
    <row r="16" spans="1:17" x14ac:dyDescent="0.25">
      <c r="A16" s="623"/>
      <c r="B16" s="624"/>
      <c r="C16" s="29">
        <v>2018</v>
      </c>
      <c r="D16" s="30"/>
      <c r="E16" s="31"/>
      <c r="F16" s="31"/>
      <c r="G16" s="32"/>
      <c r="H16" s="33">
        <f t="shared" si="0"/>
        <v>0</v>
      </c>
      <c r="I16" s="34"/>
      <c r="J16" s="31"/>
      <c r="K16" s="31"/>
      <c r="L16" s="31"/>
      <c r="M16" s="31"/>
      <c r="N16" s="31"/>
      <c r="O16" s="35"/>
      <c r="P16" s="10"/>
      <c r="Q16" s="10"/>
    </row>
    <row r="17" spans="1:17" x14ac:dyDescent="0.25">
      <c r="A17" s="623"/>
      <c r="B17" s="624"/>
      <c r="C17" s="29">
        <v>2019</v>
      </c>
      <c r="D17" s="30"/>
      <c r="E17" s="31"/>
      <c r="F17" s="31"/>
      <c r="G17" s="32"/>
      <c r="H17" s="33">
        <f t="shared" si="0"/>
        <v>0</v>
      </c>
      <c r="I17" s="34"/>
      <c r="J17" s="31"/>
      <c r="K17" s="31"/>
      <c r="L17" s="31"/>
      <c r="M17" s="31"/>
      <c r="N17" s="31"/>
      <c r="O17" s="35"/>
      <c r="P17" s="10"/>
      <c r="Q17" s="10"/>
    </row>
    <row r="18" spans="1:17" x14ac:dyDescent="0.25">
      <c r="A18" s="623"/>
      <c r="B18" s="624"/>
      <c r="C18" s="29">
        <v>2020</v>
      </c>
      <c r="D18" s="30">
        <v>27</v>
      </c>
      <c r="E18" s="31"/>
      <c r="F18" s="31"/>
      <c r="G18" s="32"/>
      <c r="H18" s="33">
        <f t="shared" si="0"/>
        <v>27</v>
      </c>
      <c r="I18" s="34">
        <v>27</v>
      </c>
      <c r="J18" s="31"/>
      <c r="K18" s="31"/>
      <c r="L18" s="31"/>
      <c r="M18" s="31"/>
      <c r="N18" s="31"/>
      <c r="O18" s="35"/>
      <c r="P18" s="10"/>
      <c r="Q18" s="10"/>
    </row>
    <row r="19" spans="1:17" ht="77.25" customHeight="1" thickBot="1" x14ac:dyDescent="0.3">
      <c r="A19" s="625"/>
      <c r="B19" s="626"/>
      <c r="C19" s="41" t="s">
        <v>13</v>
      </c>
      <c r="D19" s="42">
        <f>SUM(D12:D18)</f>
        <v>27</v>
      </c>
      <c r="E19" s="43">
        <f>SUM(E12:E18)</f>
        <v>0</v>
      </c>
      <c r="F19" s="43">
        <f>SUM(F12:F18)</f>
        <v>0</v>
      </c>
      <c r="G19" s="44"/>
      <c r="H19" s="45">
        <f>SUM(D19:G19)</f>
        <v>27</v>
      </c>
      <c r="I19" s="43">
        <f t="shared" ref="I19:O19" si="1">SUM(I12:I18)</f>
        <v>27</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324</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1778</v>
      </c>
      <c r="E29" s="31"/>
      <c r="F29" s="31"/>
      <c r="G29" s="32"/>
      <c r="H29" s="33">
        <f t="shared" si="2"/>
        <v>1778</v>
      </c>
    </row>
    <row r="30" spans="1:17" ht="81" customHeight="1" thickBot="1" x14ac:dyDescent="0.3">
      <c r="A30" s="647"/>
      <c r="B30" s="648"/>
      <c r="C30" s="41" t="s">
        <v>13</v>
      </c>
      <c r="D30" s="42">
        <f>SUM(D23:D29)</f>
        <v>1778</v>
      </c>
      <c r="E30" s="43">
        <f>SUM(E23:E29)</f>
        <v>0</v>
      </c>
      <c r="F30" s="43">
        <f>SUM(F23:F29)</f>
        <v>0</v>
      </c>
      <c r="G30" s="43">
        <f>SUM(G23:G29)</f>
        <v>0</v>
      </c>
      <c r="H30" s="45">
        <f t="shared" ref="H30" si="3">SUM(D30:F30)</f>
        <v>1778</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325</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44</v>
      </c>
      <c r="E42" s="34">
        <v>44</v>
      </c>
      <c r="F42" s="31"/>
      <c r="G42" s="31"/>
      <c r="H42" s="31"/>
      <c r="I42" s="31"/>
      <c r="J42" s="31"/>
      <c r="K42" s="35"/>
    </row>
    <row r="43" spans="1:13" ht="35.25" customHeight="1" thickBot="1" x14ac:dyDescent="0.3">
      <c r="A43" s="625"/>
      <c r="B43" s="626"/>
      <c r="C43" s="41" t="s">
        <v>13</v>
      </c>
      <c r="D43" s="70">
        <f>SUM(D36:D42)</f>
        <v>44</v>
      </c>
      <c r="E43" s="46">
        <f t="shared" ref="E43:J43" si="4">SUM(E36:E42)</f>
        <v>44</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326</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7</v>
      </c>
      <c r="E137" s="31"/>
      <c r="F137" s="31">
        <v>17</v>
      </c>
      <c r="G137" s="129">
        <f t="shared" si="15"/>
        <v>24</v>
      </c>
      <c r="H137" s="85">
        <v>24</v>
      </c>
      <c r="I137" s="34">
        <v>24</v>
      </c>
      <c r="J137" s="31"/>
      <c r="K137" s="31"/>
      <c r="L137" s="31"/>
      <c r="M137" s="31"/>
      <c r="N137" s="31"/>
      <c r="O137" s="35"/>
    </row>
    <row r="138" spans="1:15" ht="87" customHeight="1" thickBot="1" x14ac:dyDescent="0.3">
      <c r="A138" s="633"/>
      <c r="B138" s="634"/>
      <c r="C138" s="41" t="s">
        <v>13</v>
      </c>
      <c r="D138" s="42">
        <f>SUM(D131:D137)</f>
        <v>7</v>
      </c>
      <c r="E138" s="43">
        <f>SUM(E131:E137)</f>
        <v>0</v>
      </c>
      <c r="F138" s="43">
        <f>SUM(F131:F137)</f>
        <v>17</v>
      </c>
      <c r="G138" s="135">
        <f t="shared" ref="G138:O138" si="16">SUM(G131:G137)</f>
        <v>24</v>
      </c>
      <c r="H138" s="163">
        <f t="shared" si="16"/>
        <v>24</v>
      </c>
      <c r="I138" s="46">
        <f t="shared" si="16"/>
        <v>24</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272</v>
      </c>
      <c r="E148" s="31"/>
      <c r="F148" s="31">
        <v>1441</v>
      </c>
      <c r="G148" s="171">
        <f t="shared" si="17"/>
        <v>1713</v>
      </c>
      <c r="H148" s="34"/>
      <c r="I148" s="31"/>
      <c r="J148" s="31"/>
      <c r="K148" s="31">
        <v>1713</v>
      </c>
      <c r="L148" s="35"/>
    </row>
    <row r="149" spans="1:12" ht="15.75" thickBot="1" x14ac:dyDescent="0.3">
      <c r="A149" s="647"/>
      <c r="B149" s="648"/>
      <c r="C149" s="41" t="s">
        <v>13</v>
      </c>
      <c r="D149" s="42">
        <f t="shared" ref="D149:L149" si="18">SUM(D142:D148)</f>
        <v>272</v>
      </c>
      <c r="E149" s="43">
        <f t="shared" si="18"/>
        <v>0</v>
      </c>
      <c r="F149" s="43">
        <f t="shared" si="18"/>
        <v>1441</v>
      </c>
      <c r="G149" s="45">
        <f t="shared" si="18"/>
        <v>1713</v>
      </c>
      <c r="H149" s="46">
        <f t="shared" si="18"/>
        <v>0</v>
      </c>
      <c r="I149" s="43">
        <f t="shared" si="18"/>
        <v>0</v>
      </c>
      <c r="J149" s="43">
        <f t="shared" si="18"/>
        <v>0</v>
      </c>
      <c r="K149" s="43">
        <f t="shared" si="18"/>
        <v>1713</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341223.38</v>
      </c>
    </row>
    <row r="167" spans="1:9" ht="15.75" x14ac:dyDescent="0.25">
      <c r="A167" s="190" t="s">
        <v>106</v>
      </c>
      <c r="B167" s="191"/>
      <c r="C167" s="65"/>
      <c r="D167" s="65"/>
      <c r="E167" s="65"/>
      <c r="F167" s="69"/>
      <c r="G167" s="65"/>
      <c r="H167" s="65"/>
      <c r="I167" s="193">
        <v>183982.71</v>
      </c>
    </row>
    <row r="168" spans="1:9" ht="15.75" x14ac:dyDescent="0.25">
      <c r="A168" s="190" t="s">
        <v>107</v>
      </c>
      <c r="B168" s="191"/>
      <c r="C168" s="65"/>
      <c r="D168" s="65"/>
      <c r="E168" s="65"/>
      <c r="F168" s="69"/>
      <c r="G168" s="65"/>
      <c r="H168" s="65"/>
      <c r="I168" s="193">
        <v>157240.67000000001</v>
      </c>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193">
        <v>295028.03000000003</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636251.41</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9"/>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21.75" customHeight="1" x14ac:dyDescent="0.5">
      <c r="A1" s="247" t="s">
        <v>0</v>
      </c>
    </row>
    <row r="2" spans="1:17" s="2" customFormat="1" ht="15.75" x14ac:dyDescent="0.25"/>
    <row r="3" spans="1:17" s="2" customFormat="1" ht="15.75" x14ac:dyDescent="0.25">
      <c r="A3" s="3" t="s">
        <v>1</v>
      </c>
    </row>
    <row r="4" spans="1:17" s="2" customFormat="1" ht="15.75" x14ac:dyDescent="0.25">
      <c r="A4" s="4" t="s">
        <v>125</v>
      </c>
    </row>
    <row r="5" spans="1:17" s="2" customFormat="1" ht="15.75" x14ac:dyDescent="0.25">
      <c r="A5" s="5" t="s">
        <v>126</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25">
      <c r="A11" s="248"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127</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35</v>
      </c>
      <c r="E18" s="31">
        <v>3</v>
      </c>
      <c r="F18" s="31"/>
      <c r="G18" s="32">
        <v>9</v>
      </c>
      <c r="H18" s="33">
        <f t="shared" si="0"/>
        <v>47</v>
      </c>
      <c r="I18" s="34">
        <v>6</v>
      </c>
      <c r="J18" s="31">
        <v>1</v>
      </c>
      <c r="K18" s="31">
        <v>1</v>
      </c>
      <c r="L18" s="31">
        <v>17</v>
      </c>
      <c r="M18" s="31">
        <v>1</v>
      </c>
      <c r="N18" s="31">
        <v>5</v>
      </c>
      <c r="O18" s="35">
        <v>16</v>
      </c>
      <c r="P18" s="10"/>
      <c r="Q18" s="10"/>
    </row>
    <row r="19" spans="1:17" ht="18.75" customHeight="1" thickBot="1" x14ac:dyDescent="0.3">
      <c r="A19" s="647"/>
      <c r="B19" s="648"/>
      <c r="C19" s="41" t="s">
        <v>13</v>
      </c>
      <c r="D19" s="42">
        <f>SUM(D12:D18)</f>
        <v>35</v>
      </c>
      <c r="E19" s="43">
        <f>SUM(E12:E18)</f>
        <v>3</v>
      </c>
      <c r="F19" s="43">
        <f>SUM(F12:F18)</f>
        <v>0</v>
      </c>
      <c r="G19" s="43">
        <f>SUM(G12:G18)</f>
        <v>9</v>
      </c>
      <c r="H19" s="45">
        <f>SUM(D19:G19)</f>
        <v>47</v>
      </c>
      <c r="I19" s="43">
        <f t="shared" ref="I19:O19" si="1">SUM(I12:I18)</f>
        <v>6</v>
      </c>
      <c r="J19" s="46">
        <f t="shared" si="1"/>
        <v>1</v>
      </c>
      <c r="K19" s="43">
        <f t="shared" si="1"/>
        <v>1</v>
      </c>
      <c r="L19" s="43">
        <f t="shared" si="1"/>
        <v>17</v>
      </c>
      <c r="M19" s="43">
        <f t="shared" si="1"/>
        <v>1</v>
      </c>
      <c r="N19" s="43">
        <f t="shared" si="1"/>
        <v>5</v>
      </c>
      <c r="O19" s="47">
        <f t="shared" si="1"/>
        <v>16</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25">
      <c r="A22" s="249" t="s">
        <v>22</v>
      </c>
      <c r="B22" s="243" t="s">
        <v>23</v>
      </c>
      <c r="C22" s="693"/>
      <c r="D22" s="20" t="s">
        <v>9</v>
      </c>
      <c r="E22" s="22" t="s">
        <v>10</v>
      </c>
      <c r="F22" s="22" t="s">
        <v>11</v>
      </c>
      <c r="G22" s="23" t="s">
        <v>12</v>
      </c>
      <c r="H22" s="24" t="s">
        <v>13</v>
      </c>
    </row>
    <row r="23" spans="1:17" ht="15" customHeight="1" x14ac:dyDescent="0.25">
      <c r="A23" s="630" t="s">
        <v>128</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1333</v>
      </c>
      <c r="E29" s="31">
        <v>762</v>
      </c>
      <c r="F29" s="31"/>
      <c r="G29" s="32">
        <v>3969</v>
      </c>
      <c r="H29" s="33">
        <f t="shared" si="2"/>
        <v>6064</v>
      </c>
    </row>
    <row r="30" spans="1:17" ht="24" customHeight="1" thickBot="1" x14ac:dyDescent="0.3">
      <c r="A30" s="647"/>
      <c r="B30" s="648"/>
      <c r="C30" s="41" t="s">
        <v>13</v>
      </c>
      <c r="D30" s="42">
        <f>SUM(D23:D29)</f>
        <v>1333</v>
      </c>
      <c r="E30" s="43">
        <f>SUM(E23:E29)</f>
        <v>762</v>
      </c>
      <c r="F30" s="43">
        <f>SUM(F23:F29)</f>
        <v>0</v>
      </c>
      <c r="G30" s="43">
        <f>SUM(G23:G29)</f>
        <v>3969</v>
      </c>
      <c r="H30" s="45">
        <f>SUM(D30:F30)</f>
        <v>2095</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129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v>
      </c>
      <c r="E42" s="34"/>
      <c r="F42" s="31"/>
      <c r="G42" s="31">
        <v>1</v>
      </c>
      <c r="H42" s="31"/>
      <c r="I42" s="31"/>
      <c r="J42" s="31"/>
      <c r="K42" s="35"/>
    </row>
    <row r="43" spans="1:13" ht="35.25" customHeight="1" thickBot="1" x14ac:dyDescent="0.3">
      <c r="A43" s="625"/>
      <c r="B43" s="626"/>
      <c r="C43" s="41" t="s">
        <v>13</v>
      </c>
      <c r="D43" s="70">
        <f>SUM(D36:D42)</f>
        <v>1</v>
      </c>
      <c r="E43" s="46">
        <f t="shared" ref="E43:J43" si="3">SUM(E36:E42)</f>
        <v>0</v>
      </c>
      <c r="F43" s="43">
        <f t="shared" si="3"/>
        <v>0</v>
      </c>
      <c r="G43" s="43">
        <f t="shared" si="3"/>
        <v>1</v>
      </c>
      <c r="H43" s="43">
        <f t="shared" si="3"/>
        <v>0</v>
      </c>
      <c r="I43" s="43">
        <f t="shared" si="3"/>
        <v>0</v>
      </c>
      <c r="J43" s="43">
        <f t="shared" si="3"/>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130</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5</v>
      </c>
      <c r="F69" s="34"/>
      <c r="G69" s="31">
        <v>0</v>
      </c>
      <c r="H69" s="31"/>
      <c r="I69" s="31"/>
      <c r="J69" s="31"/>
      <c r="K69" s="31"/>
      <c r="L69" s="35">
        <v>1</v>
      </c>
      <c r="M69" s="10"/>
    </row>
    <row r="70" spans="1:13" ht="33" customHeight="1" thickBot="1" x14ac:dyDescent="0.3">
      <c r="A70" s="647"/>
      <c r="B70" s="648"/>
      <c r="C70" s="41" t="s">
        <v>13</v>
      </c>
      <c r="D70" s="42">
        <f t="shared" ref="D70:K70" si="5">SUM(D63:D69)</f>
        <v>1</v>
      </c>
      <c r="E70" s="43">
        <f t="shared" si="5"/>
        <v>5</v>
      </c>
      <c r="F70" s="46">
        <f t="shared" si="5"/>
        <v>0</v>
      </c>
      <c r="G70" s="43">
        <f t="shared" si="5"/>
        <v>0</v>
      </c>
      <c r="H70" s="43">
        <f t="shared" si="5"/>
        <v>0</v>
      </c>
      <c r="I70" s="43">
        <f t="shared" si="5"/>
        <v>0</v>
      </c>
      <c r="J70" s="43">
        <f t="shared" si="5"/>
        <v>0</v>
      </c>
      <c r="K70" s="43">
        <f t="shared" si="5"/>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131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14</v>
      </c>
      <c r="E80" s="34">
        <v>2</v>
      </c>
      <c r="F80" s="31">
        <v>1</v>
      </c>
      <c r="G80" s="31">
        <v>1</v>
      </c>
      <c r="H80" s="31">
        <v>2</v>
      </c>
      <c r="I80" s="31">
        <v>3</v>
      </c>
      <c r="J80" s="31">
        <v>1</v>
      </c>
      <c r="K80" s="35">
        <v>4</v>
      </c>
    </row>
    <row r="81" spans="1:14" ht="42" customHeight="1" thickBot="1" x14ac:dyDescent="0.3">
      <c r="A81" s="647"/>
      <c r="B81" s="648"/>
      <c r="C81" s="41" t="s">
        <v>13</v>
      </c>
      <c r="D81" s="43">
        <f t="shared" ref="D81:J81" si="6">SUM(D74:D80)</f>
        <v>14</v>
      </c>
      <c r="E81" s="46">
        <f t="shared" si="6"/>
        <v>2</v>
      </c>
      <c r="F81" s="43">
        <f t="shared" si="6"/>
        <v>1</v>
      </c>
      <c r="G81" s="43">
        <f t="shared" si="6"/>
        <v>1</v>
      </c>
      <c r="H81" s="43">
        <f t="shared" si="6"/>
        <v>2</v>
      </c>
      <c r="I81" s="43">
        <f t="shared" si="6"/>
        <v>3</v>
      </c>
      <c r="J81" s="43">
        <f t="shared" si="6"/>
        <v>1</v>
      </c>
      <c r="K81" s="47">
        <f>SUM(K74:K80)</f>
        <v>4</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18.75" customHeight="1" thickBot="1" x14ac:dyDescent="0.4">
      <c r="A93" s="91"/>
      <c r="B93" s="76"/>
    </row>
    <row r="94" spans="1:14" x14ac:dyDescent="0.25">
      <c r="A94" s="655" t="s">
        <v>47</v>
      </c>
      <c r="B94" s="657" t="s">
        <v>48</v>
      </c>
      <c r="C94" s="244" t="s">
        <v>5</v>
      </c>
      <c r="D94" s="108" t="s">
        <v>49</v>
      </c>
      <c r="E94" s="109"/>
      <c r="F94" s="109"/>
      <c r="G94" s="110"/>
      <c r="H94" s="10"/>
      <c r="I94" s="10"/>
      <c r="J94" s="10"/>
      <c r="K94" s="10"/>
    </row>
    <row r="95" spans="1:14" ht="64.5" x14ac:dyDescent="0.25">
      <c r="A95" s="656"/>
      <c r="B95" s="658"/>
      <c r="C95" s="245"/>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8">SUM(D96:F96)</f>
        <v>0</v>
      </c>
      <c r="H96"/>
      <c r="I96"/>
      <c r="J96"/>
      <c r="K96"/>
    </row>
    <row r="97" spans="1:14" s="10" customFormat="1" ht="16.5" customHeight="1" x14ac:dyDescent="0.25">
      <c r="A97" s="630"/>
      <c r="B97" s="646"/>
      <c r="C97" s="29">
        <v>2016</v>
      </c>
      <c r="D97" s="30"/>
      <c r="E97" s="31"/>
      <c r="F97" s="31"/>
      <c r="G97" s="33">
        <f t="shared" si="8"/>
        <v>0</v>
      </c>
      <c r="H97"/>
      <c r="I97"/>
      <c r="J97"/>
      <c r="K97"/>
      <c r="L97"/>
      <c r="M97"/>
      <c r="N97"/>
    </row>
    <row r="98" spans="1:14" x14ac:dyDescent="0.25">
      <c r="A98" s="630"/>
      <c r="B98" s="646"/>
      <c r="C98" s="29">
        <v>2017</v>
      </c>
      <c r="D98" s="36"/>
      <c r="E98" s="37"/>
      <c r="F98" s="37"/>
      <c r="G98" s="33">
        <f t="shared" si="8"/>
        <v>0</v>
      </c>
    </row>
    <row r="99" spans="1:14" x14ac:dyDescent="0.25">
      <c r="A99" s="630"/>
      <c r="B99" s="646"/>
      <c r="C99" s="29">
        <v>2018</v>
      </c>
      <c r="D99" s="30"/>
      <c r="E99" s="31"/>
      <c r="F99" s="31"/>
      <c r="G99" s="33">
        <f t="shared" si="8"/>
        <v>0</v>
      </c>
    </row>
    <row r="100" spans="1:14" x14ac:dyDescent="0.25">
      <c r="A100" s="630"/>
      <c r="B100" s="646"/>
      <c r="C100" s="29">
        <v>2019</v>
      </c>
      <c r="D100" s="30"/>
      <c r="E100" s="31"/>
      <c r="F100" s="31"/>
      <c r="G100" s="33">
        <f t="shared" si="8"/>
        <v>0</v>
      </c>
    </row>
    <row r="101" spans="1:14" x14ac:dyDescent="0.25">
      <c r="A101" s="630"/>
      <c r="B101" s="646"/>
      <c r="C101" s="29">
        <v>2020</v>
      </c>
      <c r="D101" s="30">
        <v>52</v>
      </c>
      <c r="E101" s="31">
        <v>52</v>
      </c>
      <c r="F101" s="31"/>
      <c r="G101" s="33">
        <f t="shared" si="8"/>
        <v>104</v>
      </c>
    </row>
    <row r="102" spans="1:14" ht="15.75" thickBot="1" x14ac:dyDescent="0.3">
      <c r="A102" s="647"/>
      <c r="B102" s="648"/>
      <c r="C102" s="41" t="s">
        <v>13</v>
      </c>
      <c r="D102" s="42">
        <f>SUM(D96:D101)</f>
        <v>52</v>
      </c>
      <c r="E102" s="43">
        <f>SUM(E96:E101)</f>
        <v>52</v>
      </c>
      <c r="F102" s="43">
        <f>SUM(F96:F101)</f>
        <v>0</v>
      </c>
      <c r="G102" s="113">
        <f>SUM(G95:G101)</f>
        <v>104</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0"/>
      <c r="E114" s="31"/>
      <c r="F114" s="128"/>
      <c r="G114" s="129">
        <f t="shared" si="9"/>
        <v>0</v>
      </c>
      <c r="H114" s="30"/>
      <c r="I114" s="31"/>
      <c r="J114" s="35"/>
    </row>
    <row r="115" spans="1:19" ht="30.6" customHeight="1"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246"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4"/>
      <c r="E124" s="31"/>
      <c r="F124" s="31"/>
      <c r="G124" s="31"/>
      <c r="H124" s="31"/>
      <c r="I124" s="35"/>
      <c r="J124" s="148">
        <f t="shared" si="11"/>
        <v>0</v>
      </c>
      <c r="K124" s="148">
        <f t="shared" si="11"/>
        <v>0</v>
      </c>
    </row>
    <row r="125" spans="1:19" ht="51" customHeight="1" thickBot="1" x14ac:dyDescent="0.3">
      <c r="A125" s="647"/>
      <c r="B125" s="648"/>
      <c r="C125" s="41" t="s">
        <v>13</v>
      </c>
      <c r="D125" s="43">
        <f t="shared" ref="D125:K125" si="12">SUM(D118:D124)</f>
        <v>0</v>
      </c>
      <c r="E125" s="43">
        <f t="shared" si="12"/>
        <v>0</v>
      </c>
      <c r="F125" s="43">
        <f t="shared" si="12"/>
        <v>0</v>
      </c>
      <c r="G125" s="43">
        <f t="shared" si="12"/>
        <v>0</v>
      </c>
      <c r="H125" s="43">
        <f t="shared" si="12"/>
        <v>0</v>
      </c>
      <c r="I125" s="43">
        <f t="shared" si="12"/>
        <v>0</v>
      </c>
      <c r="J125" s="47">
        <f t="shared" si="12"/>
        <v>0</v>
      </c>
      <c r="K125" s="47">
        <f t="shared" si="12"/>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714"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715"/>
      <c r="B130" s="652"/>
      <c r="C130" s="654"/>
      <c r="D130" s="157" t="s">
        <v>78</v>
      </c>
      <c r="E130" s="158" t="s">
        <v>79</v>
      </c>
      <c r="F130" s="158" t="s">
        <v>80</v>
      </c>
      <c r="G130" s="159" t="s">
        <v>81</v>
      </c>
      <c r="H130" s="160" t="s">
        <v>82</v>
      </c>
      <c r="I130" s="161" t="s">
        <v>14</v>
      </c>
      <c r="J130" s="158" t="s">
        <v>15</v>
      </c>
      <c r="K130" s="158" t="s">
        <v>16</v>
      </c>
      <c r="L130" s="157" t="s">
        <v>17</v>
      </c>
      <c r="M130" s="157" t="s">
        <v>28</v>
      </c>
      <c r="N130" s="158" t="s">
        <v>19</v>
      </c>
      <c r="O130" s="162" t="s">
        <v>20</v>
      </c>
    </row>
    <row r="131" spans="1:15" ht="15" customHeight="1" x14ac:dyDescent="0.25">
      <c r="A131" s="632" t="s">
        <v>132</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3">SUM(D132:F132)</f>
        <v>0</v>
      </c>
      <c r="H132" s="85"/>
      <c r="I132" s="34"/>
      <c r="J132" s="31"/>
      <c r="K132" s="31"/>
      <c r="L132" s="31"/>
      <c r="M132" s="31"/>
      <c r="N132" s="31"/>
      <c r="O132" s="35"/>
    </row>
    <row r="133" spans="1:15" x14ac:dyDescent="0.25">
      <c r="A133" s="632"/>
      <c r="B133" s="631"/>
      <c r="C133" s="29">
        <v>2016</v>
      </c>
      <c r="D133" s="30"/>
      <c r="E133" s="31"/>
      <c r="F133" s="31"/>
      <c r="G133" s="129">
        <f t="shared" si="13"/>
        <v>0</v>
      </c>
      <c r="H133" s="85"/>
      <c r="I133" s="34"/>
      <c r="J133" s="31"/>
      <c r="K133" s="31"/>
      <c r="L133" s="31"/>
      <c r="M133" s="31"/>
      <c r="N133" s="31"/>
      <c r="O133" s="35"/>
    </row>
    <row r="134" spans="1:15" x14ac:dyDescent="0.25">
      <c r="A134" s="632"/>
      <c r="B134" s="631"/>
      <c r="C134" s="29">
        <v>2017</v>
      </c>
      <c r="D134" s="36"/>
      <c r="E134" s="37"/>
      <c r="F134" s="37"/>
      <c r="G134" s="129">
        <f t="shared" si="13"/>
        <v>0</v>
      </c>
      <c r="H134" s="85"/>
      <c r="I134" s="39"/>
      <c r="J134" s="37"/>
      <c r="K134" s="37"/>
      <c r="L134" s="37"/>
      <c r="M134" s="37"/>
      <c r="N134" s="37"/>
      <c r="O134" s="40"/>
    </row>
    <row r="135" spans="1:15" x14ac:dyDescent="0.25">
      <c r="A135" s="632"/>
      <c r="B135" s="631"/>
      <c r="C135" s="29">
        <v>2018</v>
      </c>
      <c r="D135" s="30"/>
      <c r="E135" s="31"/>
      <c r="F135" s="31"/>
      <c r="G135" s="129">
        <f t="shared" si="13"/>
        <v>0</v>
      </c>
      <c r="H135" s="85"/>
      <c r="I135" s="34"/>
      <c r="J135" s="31"/>
      <c r="K135" s="31"/>
      <c r="L135" s="31"/>
      <c r="M135" s="31"/>
      <c r="N135" s="31"/>
      <c r="O135" s="35"/>
    </row>
    <row r="136" spans="1:15" x14ac:dyDescent="0.25">
      <c r="A136" s="632"/>
      <c r="B136" s="631"/>
      <c r="C136" s="29">
        <v>2019</v>
      </c>
      <c r="D136" s="30"/>
      <c r="E136" s="31"/>
      <c r="F136" s="31"/>
      <c r="G136" s="129">
        <f t="shared" si="13"/>
        <v>0</v>
      </c>
      <c r="H136" s="85"/>
      <c r="I136" s="34"/>
      <c r="J136" s="31"/>
      <c r="K136" s="31"/>
      <c r="L136" s="31"/>
      <c r="M136" s="31"/>
      <c r="N136" s="31"/>
      <c r="O136" s="35"/>
    </row>
    <row r="137" spans="1:15" x14ac:dyDescent="0.25">
      <c r="A137" s="632"/>
      <c r="B137" s="631"/>
      <c r="C137" s="29">
        <v>2020</v>
      </c>
      <c r="D137" s="30">
        <v>26</v>
      </c>
      <c r="E137" s="31">
        <v>6</v>
      </c>
      <c r="F137" s="31"/>
      <c r="G137" s="129">
        <f t="shared" si="13"/>
        <v>32</v>
      </c>
      <c r="H137" s="85">
        <v>37</v>
      </c>
      <c r="I137" s="34">
        <v>6</v>
      </c>
      <c r="J137" s="31"/>
      <c r="K137" s="31">
        <v>6</v>
      </c>
      <c r="L137" s="31">
        <v>12</v>
      </c>
      <c r="M137" s="31">
        <v>1</v>
      </c>
      <c r="N137" s="31">
        <v>5</v>
      </c>
      <c r="O137" s="35">
        <v>2</v>
      </c>
    </row>
    <row r="138" spans="1:15" ht="15.95" customHeight="1" thickBot="1" x14ac:dyDescent="0.3">
      <c r="A138" s="633"/>
      <c r="B138" s="634"/>
      <c r="C138" s="41" t="s">
        <v>13</v>
      </c>
      <c r="D138" s="42">
        <f>SUM(D131:D137)</f>
        <v>26</v>
      </c>
      <c r="E138" s="43">
        <f>SUM(E131:E137)</f>
        <v>6</v>
      </c>
      <c r="F138" s="43">
        <f>SUM(F131:F137)</f>
        <v>0</v>
      </c>
      <c r="G138" s="135">
        <f t="shared" ref="G138:O138" si="14">SUM(G131:G137)</f>
        <v>32</v>
      </c>
      <c r="H138" s="163">
        <f t="shared" si="14"/>
        <v>37</v>
      </c>
      <c r="I138" s="46">
        <f t="shared" si="14"/>
        <v>6</v>
      </c>
      <c r="J138" s="43">
        <f t="shared" si="14"/>
        <v>0</v>
      </c>
      <c r="K138" s="43">
        <f t="shared" si="14"/>
        <v>6</v>
      </c>
      <c r="L138" s="43">
        <f t="shared" si="14"/>
        <v>12</v>
      </c>
      <c r="M138" s="43">
        <f t="shared" si="14"/>
        <v>1</v>
      </c>
      <c r="N138" s="43">
        <f t="shared" si="14"/>
        <v>5</v>
      </c>
      <c r="O138" s="47">
        <f t="shared" si="14"/>
        <v>2</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133</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5">SUM(D143:F143)</f>
        <v>0</v>
      </c>
      <c r="H143" s="34"/>
      <c r="I143" s="31"/>
      <c r="J143" s="31"/>
      <c r="K143" s="31"/>
      <c r="L143" s="35"/>
    </row>
    <row r="144" spans="1:15" x14ac:dyDescent="0.25">
      <c r="A144" s="630"/>
      <c r="B144" s="646"/>
      <c r="C144" s="29">
        <v>2016</v>
      </c>
      <c r="D144" s="30"/>
      <c r="E144" s="31"/>
      <c r="F144" s="31"/>
      <c r="G144" s="171">
        <f t="shared" si="15"/>
        <v>0</v>
      </c>
      <c r="H144" s="34"/>
      <c r="I144" s="31"/>
      <c r="J144" s="31"/>
      <c r="K144" s="31"/>
      <c r="L144" s="35"/>
    </row>
    <row r="145" spans="1:12" x14ac:dyDescent="0.25">
      <c r="A145" s="630"/>
      <c r="B145" s="646"/>
      <c r="C145" s="29">
        <v>2017</v>
      </c>
      <c r="D145" s="36"/>
      <c r="E145" s="37"/>
      <c r="F145" s="37"/>
      <c r="G145" s="171">
        <f t="shared" si="15"/>
        <v>0</v>
      </c>
      <c r="H145" s="39"/>
      <c r="I145" s="37"/>
      <c r="J145" s="37"/>
      <c r="K145" s="37"/>
      <c r="L145" s="40"/>
    </row>
    <row r="146" spans="1:12" x14ac:dyDescent="0.25">
      <c r="A146" s="630"/>
      <c r="B146" s="646"/>
      <c r="C146" s="29">
        <v>2018</v>
      </c>
      <c r="D146" s="30"/>
      <c r="E146" s="31"/>
      <c r="F146" s="31"/>
      <c r="G146" s="171">
        <f t="shared" si="15"/>
        <v>0</v>
      </c>
      <c r="H146" s="34"/>
      <c r="I146" s="31"/>
      <c r="J146" s="31"/>
      <c r="K146" s="31"/>
      <c r="L146" s="35"/>
    </row>
    <row r="147" spans="1:12" x14ac:dyDescent="0.25">
      <c r="A147" s="630"/>
      <c r="B147" s="646"/>
      <c r="C147" s="29">
        <v>2019</v>
      </c>
      <c r="D147" s="30"/>
      <c r="E147" s="31"/>
      <c r="F147" s="31"/>
      <c r="G147" s="171">
        <f t="shared" si="15"/>
        <v>0</v>
      </c>
      <c r="H147" s="34"/>
      <c r="I147" s="31"/>
      <c r="J147" s="31"/>
      <c r="K147" s="31"/>
      <c r="L147" s="35"/>
    </row>
    <row r="148" spans="1:12" x14ac:dyDescent="0.25">
      <c r="A148" s="630"/>
      <c r="B148" s="646"/>
      <c r="C148" s="29">
        <v>2020</v>
      </c>
      <c r="D148" s="30">
        <v>720</v>
      </c>
      <c r="E148" s="31">
        <v>222</v>
      </c>
      <c r="F148" s="31"/>
      <c r="G148" s="171">
        <f t="shared" si="15"/>
        <v>942</v>
      </c>
      <c r="H148" s="34"/>
      <c r="I148" s="31">
        <v>177</v>
      </c>
      <c r="J148" s="31">
        <v>5</v>
      </c>
      <c r="K148" s="31">
        <v>704</v>
      </c>
      <c r="L148" s="35">
        <v>56</v>
      </c>
    </row>
    <row r="149" spans="1:12" ht="15.75" thickBot="1" x14ac:dyDescent="0.3">
      <c r="A149" s="647"/>
      <c r="B149" s="648"/>
      <c r="C149" s="41" t="s">
        <v>13</v>
      </c>
      <c r="D149" s="42">
        <f t="shared" ref="D149:L149" si="16">SUM(D142:D148)</f>
        <v>720</v>
      </c>
      <c r="E149" s="43">
        <f t="shared" si="16"/>
        <v>222</v>
      </c>
      <c r="F149" s="43">
        <f t="shared" si="16"/>
        <v>0</v>
      </c>
      <c r="G149" s="45">
        <f t="shared" si="16"/>
        <v>942</v>
      </c>
      <c r="H149" s="46">
        <f t="shared" si="16"/>
        <v>0</v>
      </c>
      <c r="I149" s="43">
        <f t="shared" si="16"/>
        <v>177</v>
      </c>
      <c r="J149" s="43">
        <f t="shared" si="16"/>
        <v>5</v>
      </c>
      <c r="K149" s="43">
        <f t="shared" si="16"/>
        <v>704</v>
      </c>
      <c r="L149" s="47">
        <f t="shared" si="16"/>
        <v>56</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134</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v>3</v>
      </c>
      <c r="E161" s="180">
        <v>165</v>
      </c>
      <c r="F161" s="180"/>
      <c r="G161" s="181"/>
    </row>
    <row r="162" spans="1:9" ht="15.75" thickBot="1" x14ac:dyDescent="0.3">
      <c r="A162" s="625"/>
      <c r="B162" s="626"/>
      <c r="C162" s="41" t="s">
        <v>13</v>
      </c>
      <c r="D162" s="42">
        <f>SUM(D155:D161)</f>
        <v>3</v>
      </c>
      <c r="E162" s="42">
        <f>SUM(E155:E161)</f>
        <v>165</v>
      </c>
      <c r="F162" s="42">
        <f>SUM(F155:F161)</f>
        <v>0</v>
      </c>
      <c r="G162" s="47">
        <f>SUM(G155:G161)</f>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711" t="s">
        <v>135</v>
      </c>
      <c r="C166" s="188">
        <f>SUM(C167:C169)</f>
        <v>0</v>
      </c>
      <c r="D166" s="188">
        <f t="shared" ref="D166:I166" si="17">SUM(D167:D169)</f>
        <v>0</v>
      </c>
      <c r="E166" s="188">
        <f t="shared" si="17"/>
        <v>0</v>
      </c>
      <c r="F166" s="188">
        <f t="shared" si="17"/>
        <v>0</v>
      </c>
      <c r="G166" s="188">
        <f t="shared" si="17"/>
        <v>0</v>
      </c>
      <c r="H166" s="188">
        <f t="shared" si="17"/>
        <v>0</v>
      </c>
      <c r="I166" s="250">
        <f t="shared" si="17"/>
        <v>569730.85</v>
      </c>
    </row>
    <row r="167" spans="1:9" ht="15.75" x14ac:dyDescent="0.25">
      <c r="A167" s="190" t="s">
        <v>106</v>
      </c>
      <c r="B167" s="712"/>
      <c r="C167" s="65"/>
      <c r="D167" s="65"/>
      <c r="E167" s="65"/>
      <c r="F167" s="69"/>
      <c r="G167" s="65"/>
      <c r="H167" s="65"/>
      <c r="I167" s="251">
        <v>472222.32999999996</v>
      </c>
    </row>
    <row r="168" spans="1:9" ht="15.75" x14ac:dyDescent="0.25">
      <c r="A168" s="190" t="s">
        <v>107</v>
      </c>
      <c r="B168" s="712"/>
      <c r="C168" s="65"/>
      <c r="D168" s="65"/>
      <c r="E168" s="65"/>
      <c r="F168" s="69"/>
      <c r="G168" s="65"/>
      <c r="H168" s="65"/>
      <c r="I168" s="251"/>
    </row>
    <row r="169" spans="1:9" ht="15.75" x14ac:dyDescent="0.25">
      <c r="A169" s="190" t="s">
        <v>108</v>
      </c>
      <c r="B169" s="712"/>
      <c r="C169" s="65"/>
      <c r="D169" s="65"/>
      <c r="E169" s="65"/>
      <c r="F169" s="69"/>
      <c r="G169" s="65"/>
      <c r="H169" s="65"/>
      <c r="I169" s="251">
        <v>97508.52</v>
      </c>
    </row>
    <row r="170" spans="1:9" ht="31.5" x14ac:dyDescent="0.25">
      <c r="A170" s="186" t="s">
        <v>109</v>
      </c>
      <c r="B170" s="712"/>
      <c r="C170" s="65"/>
      <c r="D170" s="65"/>
      <c r="E170" s="65"/>
      <c r="F170" s="69"/>
      <c r="G170" s="65"/>
      <c r="H170" s="65"/>
      <c r="I170" s="251">
        <v>276472.17</v>
      </c>
    </row>
    <row r="171" spans="1:9" ht="80.25" customHeight="1" thickBot="1" x14ac:dyDescent="0.3">
      <c r="A171" s="195" t="s">
        <v>110</v>
      </c>
      <c r="B171" s="713"/>
      <c r="C171" s="197">
        <f t="shared" ref="C171:H171" si="18">C166+C170</f>
        <v>0</v>
      </c>
      <c r="D171" s="197">
        <f t="shared" si="18"/>
        <v>0</v>
      </c>
      <c r="E171" s="197">
        <f t="shared" si="18"/>
        <v>0</v>
      </c>
      <c r="F171" s="197">
        <f t="shared" si="18"/>
        <v>0</v>
      </c>
      <c r="G171" s="197">
        <f t="shared" si="18"/>
        <v>0</v>
      </c>
      <c r="H171" s="197">
        <f t="shared" si="18"/>
        <v>0</v>
      </c>
      <c r="I171" s="252">
        <f>I170+I166</f>
        <v>846203.02</v>
      </c>
    </row>
    <row r="174" spans="1:9" x14ac:dyDescent="0.25">
      <c r="B174" s="253"/>
    </row>
    <row r="175" spans="1:9" x14ac:dyDescent="0.25">
      <c r="B175" s="254"/>
    </row>
    <row r="176" spans="1:9" x14ac:dyDescent="0.25">
      <c r="B176" s="254"/>
    </row>
    <row r="177" spans="2:2" x14ac:dyDescent="0.25">
      <c r="B177" s="254"/>
    </row>
    <row r="178" spans="2:2" x14ac:dyDescent="0.25">
      <c r="B178" s="254"/>
    </row>
    <row r="179" spans="2:2" x14ac:dyDescent="0.25">
      <c r="B179" s="254"/>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71"/>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327</v>
      </c>
    </row>
    <row r="5" spans="1:17" s="2" customFormat="1" ht="15.75" x14ac:dyDescent="0.25">
      <c r="A5" s="5" t="s">
        <v>328</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329</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23</v>
      </c>
      <c r="E18" s="31"/>
      <c r="F18" s="31"/>
      <c r="G18" s="32"/>
      <c r="H18" s="33">
        <f t="shared" si="0"/>
        <v>23</v>
      </c>
      <c r="I18" s="34">
        <v>23</v>
      </c>
      <c r="J18" s="31"/>
      <c r="K18" s="31"/>
      <c r="L18" s="31"/>
      <c r="M18" s="31"/>
      <c r="N18" s="31"/>
      <c r="O18" s="35"/>
      <c r="P18" s="10"/>
      <c r="Q18" s="10"/>
    </row>
    <row r="19" spans="1:17" ht="197.25" customHeight="1" thickBot="1" x14ac:dyDescent="0.3">
      <c r="A19" s="647"/>
      <c r="B19" s="648"/>
      <c r="C19" s="41" t="s">
        <v>13</v>
      </c>
      <c r="D19" s="42">
        <f>SUM(D12:D18)</f>
        <v>23</v>
      </c>
      <c r="E19" s="43">
        <f>SUM(E12:E18)</f>
        <v>0</v>
      </c>
      <c r="F19" s="43">
        <f>SUM(F12:F18)</f>
        <v>0</v>
      </c>
      <c r="G19" s="44"/>
      <c r="H19" s="45">
        <f>SUM(D19:G19)</f>
        <v>23</v>
      </c>
      <c r="I19" s="43">
        <f t="shared" ref="I19:O19" si="1">SUM(I12:I18)</f>
        <v>23</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330</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474</v>
      </c>
      <c r="E29" s="31"/>
      <c r="F29" s="31"/>
      <c r="G29" s="32"/>
      <c r="H29" s="33">
        <f t="shared" si="2"/>
        <v>474</v>
      </c>
    </row>
    <row r="30" spans="1:17" ht="191.25" customHeight="1" thickBot="1" x14ac:dyDescent="0.3">
      <c r="A30" s="647"/>
      <c r="B30" s="648"/>
      <c r="C30" s="41" t="s">
        <v>13</v>
      </c>
      <c r="D30" s="42">
        <f>SUM(D23:D29)</f>
        <v>474</v>
      </c>
      <c r="E30" s="43">
        <f>SUM(E23:E29)</f>
        <v>0</v>
      </c>
      <c r="F30" s="43">
        <f>SUM(F23:F29)</f>
        <v>0</v>
      </c>
      <c r="G30" s="43">
        <f>SUM(G23:G29)</f>
        <v>0</v>
      </c>
      <c r="H30" s="45">
        <f t="shared" ref="H30" si="3">SUM(D30:F30)</f>
        <v>474</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331</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15</v>
      </c>
      <c r="E42" s="34">
        <v>15</v>
      </c>
      <c r="F42" s="31"/>
      <c r="G42" s="31"/>
      <c r="H42" s="31"/>
      <c r="I42" s="31"/>
      <c r="J42" s="31"/>
      <c r="K42" s="35"/>
    </row>
    <row r="43" spans="1:13" ht="129.75" customHeight="1" thickBot="1" x14ac:dyDescent="0.3">
      <c r="A43" s="625"/>
      <c r="B43" s="626"/>
      <c r="C43" s="41" t="s">
        <v>13</v>
      </c>
      <c r="D43" s="70">
        <f>SUM(D36:D42)</f>
        <v>15</v>
      </c>
      <c r="E43" s="46">
        <f t="shared" ref="E43:J43" si="4">SUM(E36:E42)</f>
        <v>15</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0" t="s">
        <v>332</v>
      </c>
      <c r="B131" s="646"/>
      <c r="C131" s="29">
        <v>2014</v>
      </c>
      <c r="D131" s="30"/>
      <c r="E131" s="31"/>
      <c r="F131" s="31"/>
      <c r="G131" s="129">
        <f>SUM(D131:F131)</f>
        <v>0</v>
      </c>
      <c r="H131" s="85"/>
      <c r="I131" s="34"/>
      <c r="J131" s="31"/>
      <c r="K131" s="31"/>
      <c r="L131" s="31"/>
      <c r="M131" s="31"/>
      <c r="N131" s="31"/>
      <c r="O131" s="35"/>
    </row>
    <row r="132" spans="1:15" x14ac:dyDescent="0.25">
      <c r="A132" s="630"/>
      <c r="B132" s="646"/>
      <c r="C132" s="29">
        <v>2015</v>
      </c>
      <c r="D132" s="30"/>
      <c r="E132" s="31"/>
      <c r="F132" s="31"/>
      <c r="G132" s="129">
        <f t="shared" ref="G132:G137" si="15">SUM(D132:F132)</f>
        <v>0</v>
      </c>
      <c r="H132" s="85"/>
      <c r="I132" s="34"/>
      <c r="J132" s="31"/>
      <c r="K132" s="31"/>
      <c r="L132" s="31"/>
      <c r="M132" s="31"/>
      <c r="N132" s="31"/>
      <c r="O132" s="35"/>
    </row>
    <row r="133" spans="1:15" x14ac:dyDescent="0.25">
      <c r="A133" s="630"/>
      <c r="B133" s="646"/>
      <c r="C133" s="29">
        <v>2016</v>
      </c>
      <c r="D133" s="30"/>
      <c r="E133" s="31"/>
      <c r="F133" s="31"/>
      <c r="G133" s="129">
        <f t="shared" si="15"/>
        <v>0</v>
      </c>
      <c r="H133" s="85"/>
      <c r="I133" s="34"/>
      <c r="J133" s="31"/>
      <c r="K133" s="31"/>
      <c r="L133" s="31"/>
      <c r="M133" s="31"/>
      <c r="N133" s="31"/>
      <c r="O133" s="35"/>
    </row>
    <row r="134" spans="1:15" x14ac:dyDescent="0.25">
      <c r="A134" s="630"/>
      <c r="B134" s="646"/>
      <c r="C134" s="29">
        <v>2017</v>
      </c>
      <c r="D134" s="36"/>
      <c r="E134" s="37"/>
      <c r="F134" s="37"/>
      <c r="G134" s="129">
        <f t="shared" si="15"/>
        <v>0</v>
      </c>
      <c r="H134" s="85"/>
      <c r="I134" s="39"/>
      <c r="J134" s="37"/>
      <c r="K134" s="37"/>
      <c r="L134" s="37"/>
      <c r="M134" s="37"/>
      <c r="N134" s="37"/>
      <c r="O134" s="40"/>
    </row>
    <row r="135" spans="1:15" x14ac:dyDescent="0.25">
      <c r="A135" s="630"/>
      <c r="B135" s="646"/>
      <c r="C135" s="29">
        <v>2018</v>
      </c>
      <c r="D135" s="30"/>
      <c r="E135" s="31"/>
      <c r="F135" s="31"/>
      <c r="G135" s="129">
        <f t="shared" si="15"/>
        <v>0</v>
      </c>
      <c r="H135" s="85"/>
      <c r="I135" s="34"/>
      <c r="J135" s="31"/>
      <c r="K135" s="31"/>
      <c r="L135" s="31"/>
      <c r="M135" s="31"/>
      <c r="N135" s="31"/>
      <c r="O135" s="35"/>
    </row>
    <row r="136" spans="1:15" x14ac:dyDescent="0.25">
      <c r="A136" s="630"/>
      <c r="B136" s="646"/>
      <c r="C136" s="29">
        <v>2019</v>
      </c>
      <c r="D136" s="30"/>
      <c r="E136" s="31"/>
      <c r="F136" s="31"/>
      <c r="G136" s="129">
        <f t="shared" si="15"/>
        <v>0</v>
      </c>
      <c r="H136" s="85"/>
      <c r="I136" s="34"/>
      <c r="J136" s="31"/>
      <c r="K136" s="31"/>
      <c r="L136" s="31"/>
      <c r="M136" s="31"/>
      <c r="N136" s="31"/>
      <c r="O136" s="35"/>
    </row>
    <row r="137" spans="1:15" x14ac:dyDescent="0.25">
      <c r="A137" s="630"/>
      <c r="B137" s="646"/>
      <c r="C137" s="29">
        <v>2020</v>
      </c>
      <c r="D137" s="30">
        <v>3</v>
      </c>
      <c r="E137" s="31">
        <v>3</v>
      </c>
      <c r="F137" s="31">
        <v>12</v>
      </c>
      <c r="G137" s="129">
        <f t="shared" si="15"/>
        <v>18</v>
      </c>
      <c r="H137" s="85">
        <v>20</v>
      </c>
      <c r="I137" s="34">
        <v>18</v>
      </c>
      <c r="J137" s="31"/>
      <c r="K137" s="31"/>
      <c r="L137" s="31"/>
      <c r="M137" s="31"/>
      <c r="N137" s="31"/>
      <c r="O137" s="35"/>
    </row>
    <row r="138" spans="1:15" ht="127.5" customHeight="1" thickBot="1" x14ac:dyDescent="0.3">
      <c r="A138" s="647"/>
      <c r="B138" s="648"/>
      <c r="C138" s="41" t="s">
        <v>13</v>
      </c>
      <c r="D138" s="42">
        <f>SUM(D131:D137)</f>
        <v>3</v>
      </c>
      <c r="E138" s="43">
        <f>SUM(E131:E137)</f>
        <v>3</v>
      </c>
      <c r="F138" s="43">
        <f>SUM(F131:F137)</f>
        <v>12</v>
      </c>
      <c r="G138" s="135">
        <f t="shared" ref="G138:O138" si="16">SUM(G131:G137)</f>
        <v>18</v>
      </c>
      <c r="H138" s="163">
        <f t="shared" si="16"/>
        <v>20</v>
      </c>
      <c r="I138" s="46">
        <f t="shared" si="16"/>
        <v>18</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333</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55</v>
      </c>
      <c r="E148" s="31">
        <v>65</v>
      </c>
      <c r="F148" s="31">
        <v>341</v>
      </c>
      <c r="G148" s="171">
        <f t="shared" si="17"/>
        <v>461</v>
      </c>
      <c r="H148" s="34">
        <v>41</v>
      </c>
      <c r="I148" s="31"/>
      <c r="J148" s="31">
        <v>126</v>
      </c>
      <c r="K148" s="31">
        <v>279</v>
      </c>
      <c r="L148" s="35">
        <v>15</v>
      </c>
    </row>
    <row r="149" spans="1:12" ht="121.5" customHeight="1" thickBot="1" x14ac:dyDescent="0.3">
      <c r="A149" s="647"/>
      <c r="B149" s="648"/>
      <c r="C149" s="41" t="s">
        <v>13</v>
      </c>
      <c r="D149" s="42">
        <f t="shared" ref="D149:L149" si="18">SUM(D142:D148)</f>
        <v>55</v>
      </c>
      <c r="E149" s="43">
        <f t="shared" si="18"/>
        <v>65</v>
      </c>
      <c r="F149" s="43">
        <f t="shared" si="18"/>
        <v>341</v>
      </c>
      <c r="G149" s="45">
        <f t="shared" si="18"/>
        <v>461</v>
      </c>
      <c r="H149" s="46">
        <v>41</v>
      </c>
      <c r="I149" s="43">
        <f t="shared" si="18"/>
        <v>0</v>
      </c>
      <c r="J149" s="43">
        <v>126</v>
      </c>
      <c r="K149" s="43">
        <f t="shared" si="18"/>
        <v>279</v>
      </c>
      <c r="L149" s="47">
        <f t="shared" si="18"/>
        <v>15</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344452.2</v>
      </c>
    </row>
    <row r="167" spans="1:9" ht="15.75" x14ac:dyDescent="0.25">
      <c r="A167" s="190" t="s">
        <v>106</v>
      </c>
      <c r="B167" s="191"/>
      <c r="C167" s="65"/>
      <c r="D167" s="65"/>
      <c r="E167" s="65"/>
      <c r="F167" s="69"/>
      <c r="G167" s="65"/>
      <c r="H167" s="65"/>
      <c r="I167" s="193">
        <v>212714.6</v>
      </c>
    </row>
    <row r="168" spans="1:9" ht="15.75" x14ac:dyDescent="0.25">
      <c r="A168" s="190" t="s">
        <v>107</v>
      </c>
      <c r="B168" s="191"/>
      <c r="C168" s="65"/>
      <c r="D168" s="65"/>
      <c r="E168" s="65"/>
      <c r="F168" s="69"/>
      <c r="G168" s="65"/>
      <c r="H168" s="65"/>
      <c r="I168" s="193">
        <v>131737.60000000001</v>
      </c>
    </row>
    <row r="169" spans="1:9" ht="15.75" x14ac:dyDescent="0.25">
      <c r="A169" s="190" t="s">
        <v>108</v>
      </c>
      <c r="B169" s="191"/>
      <c r="C169" s="65"/>
      <c r="D169" s="65"/>
      <c r="E169" s="65"/>
      <c r="F169" s="69"/>
      <c r="G169" s="65"/>
      <c r="H169" s="65"/>
      <c r="I169" s="193" t="s">
        <v>334</v>
      </c>
    </row>
    <row r="170" spans="1:9" ht="31.5" x14ac:dyDescent="0.25">
      <c r="A170" s="186" t="s">
        <v>109</v>
      </c>
      <c r="B170" s="191"/>
      <c r="C170" s="65"/>
      <c r="D170" s="65"/>
      <c r="E170" s="65"/>
      <c r="F170" s="69"/>
      <c r="G170" s="65"/>
      <c r="H170" s="65"/>
      <c r="I170" s="193">
        <v>193864.36</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538316.56000000006</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71"/>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335</v>
      </c>
    </row>
    <row r="5" spans="1:17" s="2" customFormat="1" ht="15.75" x14ac:dyDescent="0.25">
      <c r="A5" s="5" t="s">
        <v>336</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337</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f>1+5+2+1+1+1+1</f>
        <v>12</v>
      </c>
      <c r="E18" s="31"/>
      <c r="F18" s="31"/>
      <c r="G18" s="32">
        <v>3</v>
      </c>
      <c r="H18" s="33">
        <f t="shared" si="0"/>
        <v>15</v>
      </c>
      <c r="I18" s="34">
        <f>D18+G18</f>
        <v>15</v>
      </c>
      <c r="J18" s="31"/>
      <c r="K18" s="31"/>
      <c r="L18" s="31"/>
      <c r="M18" s="31"/>
      <c r="N18" s="31"/>
      <c r="O18" s="35"/>
      <c r="P18" s="10"/>
      <c r="Q18" s="10"/>
    </row>
    <row r="19" spans="1:17" ht="87" customHeight="1" thickBot="1" x14ac:dyDescent="0.3">
      <c r="A19" s="647"/>
      <c r="B19" s="648"/>
      <c r="C19" s="41" t="s">
        <v>13</v>
      </c>
      <c r="D19" s="42">
        <f>SUM(D12:D18)</f>
        <v>12</v>
      </c>
      <c r="E19" s="43">
        <f>SUM(E12:E18)</f>
        <v>0</v>
      </c>
      <c r="F19" s="43">
        <f>SUM(F12:F18)</f>
        <v>0</v>
      </c>
      <c r="G19" s="43">
        <f>SUM(G12:G18)</f>
        <v>3</v>
      </c>
      <c r="H19" s="45">
        <f>SUM(D19:G19)</f>
        <v>15</v>
      </c>
      <c r="I19" s="43">
        <f t="shared" ref="I19:O19" si="1">SUM(I12:I18)</f>
        <v>15</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338</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f>300+115+160+12+17+124+20</f>
        <v>748</v>
      </c>
      <c r="E29" s="31"/>
      <c r="F29" s="31"/>
      <c r="G29" s="32">
        <v>60000</v>
      </c>
      <c r="H29" s="33">
        <f t="shared" si="2"/>
        <v>60748</v>
      </c>
    </row>
    <row r="30" spans="1:17" ht="98.25" customHeight="1" thickBot="1" x14ac:dyDescent="0.3">
      <c r="A30" s="647"/>
      <c r="B30" s="648"/>
      <c r="C30" s="41" t="s">
        <v>13</v>
      </c>
      <c r="D30" s="42">
        <f>SUM(D23:D29)</f>
        <v>748</v>
      </c>
      <c r="E30" s="43">
        <f>SUM(E23:E29)</f>
        <v>0</v>
      </c>
      <c r="F30" s="43">
        <f>SUM(F23:F29)</f>
        <v>0</v>
      </c>
      <c r="G30" s="43">
        <f>SUM(G23:G29)</f>
        <v>60000</v>
      </c>
      <c r="H30" s="45">
        <f>SUM(D30:G30)</f>
        <v>60748</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339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3</v>
      </c>
      <c r="E42" s="34">
        <v>2</v>
      </c>
      <c r="F42" s="31">
        <v>1</v>
      </c>
      <c r="G42" s="31"/>
      <c r="H42" s="31"/>
      <c r="I42" s="31"/>
      <c r="J42" s="31"/>
      <c r="K42" s="35"/>
    </row>
    <row r="43" spans="1:13" ht="35.25" customHeight="1" thickBot="1" x14ac:dyDescent="0.3">
      <c r="A43" s="625"/>
      <c r="B43" s="626"/>
      <c r="C43" s="41" t="s">
        <v>13</v>
      </c>
      <c r="D43" s="70">
        <f>SUM(D36:D42)</f>
        <v>3</v>
      </c>
      <c r="E43" s="46">
        <f t="shared" ref="E43:J43" si="3">SUM(E36:E42)</f>
        <v>2</v>
      </c>
      <c r="F43" s="43">
        <f t="shared" si="3"/>
        <v>1</v>
      </c>
      <c r="G43" s="43">
        <f t="shared" si="3"/>
        <v>0</v>
      </c>
      <c r="H43" s="43">
        <f t="shared" si="3"/>
        <v>0</v>
      </c>
      <c r="I43" s="43">
        <f t="shared" si="3"/>
        <v>0</v>
      </c>
      <c r="J43" s="43">
        <f t="shared" si="3"/>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340</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2</v>
      </c>
      <c r="E56" s="34">
        <v>2</v>
      </c>
      <c r="F56" s="31"/>
      <c r="G56" s="31"/>
      <c r="H56" s="31"/>
      <c r="I56" s="31"/>
      <c r="J56" s="31"/>
      <c r="K56" s="35"/>
    </row>
    <row r="57" spans="1:14" ht="94.9" customHeight="1" thickBot="1" x14ac:dyDescent="0.3">
      <c r="A57" s="647"/>
      <c r="B57" s="648"/>
      <c r="C57" s="41" t="s">
        <v>13</v>
      </c>
      <c r="D57" s="87">
        <f t="shared" ref="D57:I57" si="4">SUM(D50:D56)</f>
        <v>2</v>
      </c>
      <c r="E57" s="46">
        <f t="shared" si="4"/>
        <v>2</v>
      </c>
      <c r="F57" s="43">
        <f t="shared" si="4"/>
        <v>0</v>
      </c>
      <c r="G57" s="43">
        <f t="shared" si="4"/>
        <v>0</v>
      </c>
      <c r="H57" s="43">
        <f t="shared" si="4"/>
        <v>0</v>
      </c>
      <c r="I57" s="43">
        <f t="shared" si="4"/>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5">SUM(D63:D69)</f>
        <v>0</v>
      </c>
      <c r="E70" s="43">
        <f t="shared" si="5"/>
        <v>0</v>
      </c>
      <c r="F70" s="46">
        <f t="shared" si="5"/>
        <v>0</v>
      </c>
      <c r="G70" s="43">
        <f t="shared" si="5"/>
        <v>0</v>
      </c>
      <c r="H70" s="43">
        <f t="shared" si="5"/>
        <v>0</v>
      </c>
      <c r="I70" s="43">
        <f t="shared" si="5"/>
        <v>0</v>
      </c>
      <c r="J70" s="43">
        <f t="shared" si="5"/>
        <v>0</v>
      </c>
      <c r="K70" s="43">
        <f t="shared" si="5"/>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341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6</v>
      </c>
      <c r="E80" s="34">
        <v>5</v>
      </c>
      <c r="F80" s="31">
        <v>1</v>
      </c>
      <c r="G80" s="31"/>
      <c r="H80" s="31"/>
      <c r="I80" s="31"/>
      <c r="J80" s="31"/>
      <c r="K80" s="35"/>
    </row>
    <row r="81" spans="1:14" ht="95.25" customHeight="1" thickBot="1" x14ac:dyDescent="0.3">
      <c r="A81" s="647"/>
      <c r="B81" s="648"/>
      <c r="C81" s="41" t="s">
        <v>13</v>
      </c>
      <c r="D81" s="43">
        <f t="shared" ref="D81:J81" si="6">SUM(D74:D80)</f>
        <v>6</v>
      </c>
      <c r="E81" s="46">
        <f t="shared" si="6"/>
        <v>5</v>
      </c>
      <c r="F81" s="43">
        <f t="shared" si="6"/>
        <v>1</v>
      </c>
      <c r="G81" s="43">
        <f t="shared" si="6"/>
        <v>0</v>
      </c>
      <c r="H81" s="43">
        <f t="shared" si="6"/>
        <v>0</v>
      </c>
      <c r="I81" s="43">
        <f t="shared" si="6"/>
        <v>0</v>
      </c>
      <c r="J81" s="43">
        <f t="shared" si="6"/>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8">SUM(D96:F96)</f>
        <v>0</v>
      </c>
      <c r="H96"/>
      <c r="I96"/>
      <c r="J96"/>
      <c r="K96"/>
    </row>
    <row r="97" spans="1:14" s="10" customFormat="1" ht="16.5" customHeight="1" x14ac:dyDescent="0.25">
      <c r="A97" s="630"/>
      <c r="B97" s="646"/>
      <c r="C97" s="29">
        <v>2016</v>
      </c>
      <c r="D97" s="30"/>
      <c r="E97" s="31"/>
      <c r="F97" s="31"/>
      <c r="G97" s="33">
        <f t="shared" si="8"/>
        <v>0</v>
      </c>
      <c r="H97"/>
      <c r="I97"/>
      <c r="J97"/>
      <c r="K97"/>
      <c r="L97"/>
      <c r="M97"/>
      <c r="N97"/>
    </row>
    <row r="98" spans="1:14" x14ac:dyDescent="0.25">
      <c r="A98" s="630"/>
      <c r="B98" s="646"/>
      <c r="C98" s="29">
        <v>2017</v>
      </c>
      <c r="D98" s="36"/>
      <c r="E98" s="37"/>
      <c r="F98" s="37"/>
      <c r="G98" s="33">
        <f t="shared" si="8"/>
        <v>0</v>
      </c>
    </row>
    <row r="99" spans="1:14" x14ac:dyDescent="0.25">
      <c r="A99" s="630"/>
      <c r="B99" s="646"/>
      <c r="C99" s="29">
        <v>2018</v>
      </c>
      <c r="D99" s="30"/>
      <c r="E99" s="31"/>
      <c r="F99" s="31"/>
      <c r="G99" s="33">
        <f t="shared" si="8"/>
        <v>0</v>
      </c>
    </row>
    <row r="100" spans="1:14" x14ac:dyDescent="0.25">
      <c r="A100" s="630"/>
      <c r="B100" s="646"/>
      <c r="C100" s="29">
        <v>2019</v>
      </c>
      <c r="D100" s="30"/>
      <c r="E100" s="31"/>
      <c r="F100" s="31"/>
      <c r="G100" s="33">
        <f t="shared" si="8"/>
        <v>0</v>
      </c>
    </row>
    <row r="101" spans="1:14" x14ac:dyDescent="0.25">
      <c r="A101" s="630"/>
      <c r="B101" s="646"/>
      <c r="C101" s="29">
        <v>2020</v>
      </c>
      <c r="D101" s="30"/>
      <c r="E101" s="31"/>
      <c r="F101" s="31"/>
      <c r="G101" s="33">
        <f t="shared" si="8"/>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9">SUM(D109:F109)</f>
        <v>0</v>
      </c>
      <c r="H109" s="30"/>
      <c r="I109" s="31"/>
      <c r="J109" s="35"/>
    </row>
    <row r="110" spans="1:14" x14ac:dyDescent="0.25">
      <c r="A110" s="630"/>
      <c r="B110" s="646"/>
      <c r="C110" s="127">
        <v>2016</v>
      </c>
      <c r="D110" s="30"/>
      <c r="E110" s="31"/>
      <c r="F110" s="128"/>
      <c r="G110" s="129">
        <f t="shared" si="9"/>
        <v>0</v>
      </c>
      <c r="H110" s="30"/>
      <c r="I110" s="31"/>
      <c r="J110" s="35"/>
    </row>
    <row r="111" spans="1:14" x14ac:dyDescent="0.25">
      <c r="A111" s="630"/>
      <c r="B111" s="646"/>
      <c r="C111" s="127">
        <v>2017</v>
      </c>
      <c r="D111" s="36"/>
      <c r="E111" s="37"/>
      <c r="F111" s="130"/>
      <c r="G111" s="129">
        <f t="shared" si="9"/>
        <v>0</v>
      </c>
      <c r="H111" s="131"/>
      <c r="I111" s="132"/>
      <c r="J111" s="133"/>
    </row>
    <row r="112" spans="1:14"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0"/>
      <c r="E114" s="31"/>
      <c r="F114" s="128"/>
      <c r="G114" s="129">
        <f t="shared" si="9"/>
        <v>0</v>
      </c>
      <c r="H114" s="30"/>
      <c r="I114" s="31"/>
      <c r="J114" s="35"/>
    </row>
    <row r="115" spans="1:19" ht="30.6" customHeight="1"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4"/>
      <c r="E124" s="31"/>
      <c r="F124" s="31"/>
      <c r="G124" s="31"/>
      <c r="H124" s="31"/>
      <c r="I124" s="35"/>
      <c r="J124" s="148">
        <f t="shared" si="11"/>
        <v>0</v>
      </c>
      <c r="K124" s="148">
        <f t="shared" si="11"/>
        <v>0</v>
      </c>
    </row>
    <row r="125" spans="1:19" ht="51" customHeight="1" thickBot="1" x14ac:dyDescent="0.3">
      <c r="A125" s="647"/>
      <c r="B125" s="648"/>
      <c r="C125" s="41" t="s">
        <v>13</v>
      </c>
      <c r="D125" s="43">
        <f t="shared" ref="D125" si="12">SUM(D118:D124)</f>
        <v>0</v>
      </c>
      <c r="E125" s="43">
        <f>SUM(E118:E124)</f>
        <v>0</v>
      </c>
      <c r="F125" s="43">
        <f t="shared" ref="F125:I125" si="13">SUM(F118:F124)</f>
        <v>0</v>
      </c>
      <c r="G125" s="43">
        <f t="shared" si="13"/>
        <v>0</v>
      </c>
      <c r="H125" s="43">
        <f t="shared" si="13"/>
        <v>0</v>
      </c>
      <c r="I125" s="43">
        <f t="shared" si="13"/>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342</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36"/>
      <c r="E134" s="37"/>
      <c r="F134" s="37"/>
      <c r="G134" s="129">
        <f t="shared" si="14"/>
        <v>0</v>
      </c>
      <c r="H134" s="85"/>
      <c r="I134" s="39"/>
      <c r="J134" s="37"/>
      <c r="K134" s="37"/>
      <c r="L134" s="37"/>
      <c r="M134" s="37"/>
      <c r="N134" s="37"/>
      <c r="O134" s="40"/>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v>17</v>
      </c>
      <c r="E137" s="31"/>
      <c r="F137" s="31"/>
      <c r="G137" s="129">
        <f t="shared" si="14"/>
        <v>17</v>
      </c>
      <c r="H137" s="85">
        <v>18</v>
      </c>
      <c r="I137" s="34">
        <v>17</v>
      </c>
      <c r="J137" s="31"/>
      <c r="K137" s="31"/>
      <c r="L137" s="31"/>
      <c r="M137" s="31"/>
      <c r="N137" s="31"/>
      <c r="O137" s="35"/>
    </row>
    <row r="138" spans="1:15" ht="15.95" customHeight="1" thickBot="1" x14ac:dyDescent="0.3">
      <c r="A138" s="633"/>
      <c r="B138" s="634"/>
      <c r="C138" s="41" t="s">
        <v>13</v>
      </c>
      <c r="D138" s="42">
        <f>SUM(D131:D137)</f>
        <v>17</v>
      </c>
      <c r="E138" s="43">
        <f>SUM(E131:E137)</f>
        <v>0</v>
      </c>
      <c r="F138" s="43">
        <f>SUM(F131:F137)</f>
        <v>0</v>
      </c>
      <c r="G138" s="135">
        <f t="shared" ref="G138:O138" si="15">SUM(G131:G137)</f>
        <v>17</v>
      </c>
      <c r="H138" s="163">
        <f t="shared" si="15"/>
        <v>18</v>
      </c>
      <c r="I138" s="46">
        <f t="shared" si="15"/>
        <v>17</v>
      </c>
      <c r="J138" s="43">
        <f t="shared" si="15"/>
        <v>0</v>
      </c>
      <c r="K138" s="43">
        <f t="shared" si="15"/>
        <v>0</v>
      </c>
      <c r="L138" s="43">
        <f t="shared" si="15"/>
        <v>0</v>
      </c>
      <c r="M138" s="43">
        <f t="shared" si="15"/>
        <v>0</v>
      </c>
      <c r="N138" s="43">
        <f t="shared" si="15"/>
        <v>0</v>
      </c>
      <c r="O138" s="47">
        <f t="shared" si="15"/>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632" t="s">
        <v>343</v>
      </c>
      <c r="B142" s="631"/>
      <c r="C142" s="169">
        <v>2014</v>
      </c>
      <c r="D142" s="170"/>
      <c r="E142" s="67"/>
      <c r="F142" s="67"/>
      <c r="G142" s="171">
        <f>SUM(D142:F142)</f>
        <v>0</v>
      </c>
      <c r="H142" s="66"/>
      <c r="I142" s="67"/>
      <c r="J142" s="67"/>
      <c r="K142" s="67"/>
      <c r="L142" s="68"/>
    </row>
    <row r="143" spans="1:15" x14ac:dyDescent="0.25">
      <c r="A143" s="632"/>
      <c r="B143" s="631"/>
      <c r="C143" s="29">
        <v>2015</v>
      </c>
      <c r="D143" s="30"/>
      <c r="E143" s="31"/>
      <c r="F143" s="31"/>
      <c r="G143" s="171">
        <f t="shared" ref="G143:G148" si="16">SUM(D143:F143)</f>
        <v>0</v>
      </c>
      <c r="H143" s="34"/>
      <c r="I143" s="31"/>
      <c r="J143" s="31"/>
      <c r="K143" s="31"/>
      <c r="L143" s="35"/>
    </row>
    <row r="144" spans="1:15" x14ac:dyDescent="0.25">
      <c r="A144" s="632"/>
      <c r="B144" s="631"/>
      <c r="C144" s="29">
        <v>2016</v>
      </c>
      <c r="D144" s="30"/>
      <c r="E144" s="31"/>
      <c r="F144" s="31"/>
      <c r="G144" s="171">
        <f t="shared" si="16"/>
        <v>0</v>
      </c>
      <c r="H144" s="34"/>
      <c r="I144" s="31"/>
      <c r="J144" s="31"/>
      <c r="K144" s="31"/>
      <c r="L144" s="35"/>
    </row>
    <row r="145" spans="1:12" x14ac:dyDescent="0.25">
      <c r="A145" s="632"/>
      <c r="B145" s="631"/>
      <c r="C145" s="29">
        <v>2017</v>
      </c>
      <c r="D145" s="36"/>
      <c r="E145" s="37"/>
      <c r="F145" s="37"/>
      <c r="G145" s="171">
        <f t="shared" si="16"/>
        <v>0</v>
      </c>
      <c r="H145" s="39"/>
      <c r="I145" s="37"/>
      <c r="J145" s="37"/>
      <c r="K145" s="37"/>
      <c r="L145" s="40"/>
    </row>
    <row r="146" spans="1:12" x14ac:dyDescent="0.25">
      <c r="A146" s="632"/>
      <c r="B146" s="631"/>
      <c r="C146" s="29">
        <v>2018</v>
      </c>
      <c r="D146" s="30"/>
      <c r="E146" s="31"/>
      <c r="F146" s="31"/>
      <c r="G146" s="171">
        <f t="shared" si="16"/>
        <v>0</v>
      </c>
      <c r="H146" s="34"/>
      <c r="I146" s="31"/>
      <c r="J146" s="31"/>
      <c r="K146" s="31"/>
      <c r="L146" s="35"/>
    </row>
    <row r="147" spans="1:12" x14ac:dyDescent="0.25">
      <c r="A147" s="632"/>
      <c r="B147" s="631"/>
      <c r="C147" s="29">
        <v>2019</v>
      </c>
      <c r="D147" s="30"/>
      <c r="E147" s="31"/>
      <c r="F147" s="31"/>
      <c r="G147" s="171">
        <f t="shared" si="16"/>
        <v>0</v>
      </c>
      <c r="H147" s="34"/>
      <c r="I147" s="31"/>
      <c r="J147" s="31"/>
      <c r="K147" s="31"/>
      <c r="L147" s="35"/>
    </row>
    <row r="148" spans="1:12" x14ac:dyDescent="0.25">
      <c r="A148" s="632"/>
      <c r="B148" s="631"/>
      <c r="C148" s="29">
        <v>2020</v>
      </c>
      <c r="D148" s="30">
        <v>50</v>
      </c>
      <c r="E148" s="31"/>
      <c r="F148" s="31"/>
      <c r="G148" s="171">
        <f t="shared" si="16"/>
        <v>50</v>
      </c>
      <c r="H148" s="34"/>
      <c r="I148" s="31"/>
      <c r="J148" s="31">
        <v>50</v>
      </c>
      <c r="K148" s="31"/>
      <c r="L148" s="35"/>
    </row>
    <row r="149" spans="1:12" ht="15.75" thickBot="1" x14ac:dyDescent="0.3">
      <c r="A149" s="633"/>
      <c r="B149" s="634"/>
      <c r="C149" s="41" t="s">
        <v>13</v>
      </c>
      <c r="D149" s="42">
        <f t="shared" ref="D149:L149" si="17">SUM(D142:D148)</f>
        <v>50</v>
      </c>
      <c r="E149" s="43">
        <f t="shared" si="17"/>
        <v>0</v>
      </c>
      <c r="F149" s="43">
        <f t="shared" si="17"/>
        <v>0</v>
      </c>
      <c r="G149" s="45">
        <f t="shared" si="17"/>
        <v>50</v>
      </c>
      <c r="H149" s="46">
        <f t="shared" si="17"/>
        <v>0</v>
      </c>
      <c r="I149" s="43">
        <f t="shared" si="17"/>
        <v>0</v>
      </c>
      <c r="J149" s="43">
        <f t="shared" si="17"/>
        <v>50</v>
      </c>
      <c r="K149" s="43">
        <f t="shared" si="17"/>
        <v>0</v>
      </c>
      <c r="L149" s="47">
        <f t="shared" si="17"/>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8">SUM(E155:E161)</f>
        <v>0</v>
      </c>
      <c r="F162" s="42">
        <f t="shared" si="18"/>
        <v>0</v>
      </c>
      <c r="G162" s="47">
        <f t="shared" si="18"/>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19">SUM(D167:D169)</f>
        <v>0</v>
      </c>
      <c r="E166" s="188">
        <f t="shared" si="19"/>
        <v>0</v>
      </c>
      <c r="F166" s="188">
        <f t="shared" si="19"/>
        <v>0</v>
      </c>
      <c r="G166" s="188">
        <f t="shared" si="19"/>
        <v>0</v>
      </c>
      <c r="H166" s="188">
        <f t="shared" si="19"/>
        <v>0</v>
      </c>
      <c r="I166" s="189">
        <f t="shared" si="19"/>
        <v>1273921.78</v>
      </c>
    </row>
    <row r="167" spans="1:9" ht="15.75" x14ac:dyDescent="0.25">
      <c r="A167" s="190" t="s">
        <v>106</v>
      </c>
      <c r="B167" s="191"/>
      <c r="C167" s="65"/>
      <c r="D167" s="65"/>
      <c r="E167" s="65"/>
      <c r="F167" s="69"/>
      <c r="G167" s="65"/>
      <c r="H167" s="65"/>
      <c r="I167" s="193">
        <f>I168</f>
        <v>636960.89</v>
      </c>
    </row>
    <row r="168" spans="1:9" ht="25.5" x14ac:dyDescent="0.25">
      <c r="A168" s="190" t="s">
        <v>107</v>
      </c>
      <c r="B168" s="191" t="s">
        <v>344</v>
      </c>
      <c r="C168" s="65"/>
      <c r="D168" s="65"/>
      <c r="E168" s="65"/>
      <c r="F168" s="69"/>
      <c r="G168" s="65"/>
      <c r="H168" s="65"/>
      <c r="I168" s="193">
        <v>636960.89</v>
      </c>
    </row>
    <row r="169" spans="1:9" ht="15.75" x14ac:dyDescent="0.25">
      <c r="A169" s="190" t="s">
        <v>108</v>
      </c>
      <c r="B169" s="191"/>
      <c r="C169" s="65"/>
      <c r="D169" s="65"/>
      <c r="E169" s="65"/>
      <c r="F169" s="69"/>
      <c r="G169" s="65"/>
      <c r="H169" s="65"/>
      <c r="I169" s="193"/>
    </row>
    <row r="170" spans="1:9" ht="242.25" x14ac:dyDescent="0.25">
      <c r="A170" s="186" t="s">
        <v>109</v>
      </c>
      <c r="B170" s="191" t="s">
        <v>345</v>
      </c>
      <c r="C170" s="65"/>
      <c r="D170" s="65"/>
      <c r="E170" s="65"/>
      <c r="F170" s="69"/>
      <c r="G170" s="65"/>
      <c r="H170" s="65"/>
      <c r="I170" s="193">
        <v>246785.15</v>
      </c>
    </row>
    <row r="171" spans="1:9" ht="16.5" thickBot="1" x14ac:dyDescent="0.3">
      <c r="A171" s="195" t="s">
        <v>110</v>
      </c>
      <c r="B171" s="196"/>
      <c r="C171" s="197">
        <f t="shared" ref="C171:H171" si="20">C166+C170</f>
        <v>0</v>
      </c>
      <c r="D171" s="197">
        <f t="shared" si="20"/>
        <v>0</v>
      </c>
      <c r="E171" s="197">
        <f t="shared" si="20"/>
        <v>0</v>
      </c>
      <c r="F171" s="197">
        <f t="shared" si="20"/>
        <v>0</v>
      </c>
      <c r="G171" s="197">
        <f t="shared" si="20"/>
        <v>0</v>
      </c>
      <c r="H171" s="197">
        <f t="shared" si="20"/>
        <v>0</v>
      </c>
      <c r="I171" s="47">
        <f>I167+I170</f>
        <v>883746.04</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71"/>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7.57031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346</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347</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13</v>
      </c>
      <c r="E18" s="31"/>
      <c r="F18" s="31"/>
      <c r="G18" s="32"/>
      <c r="H18" s="33">
        <f t="shared" si="0"/>
        <v>13</v>
      </c>
      <c r="I18" s="34">
        <v>4</v>
      </c>
      <c r="J18" s="31">
        <v>4</v>
      </c>
      <c r="K18" s="31"/>
      <c r="L18" s="31">
        <v>3</v>
      </c>
      <c r="M18" s="31">
        <v>2</v>
      </c>
      <c r="N18" s="31"/>
      <c r="O18" s="35"/>
      <c r="P18" s="10"/>
      <c r="Q18" s="10"/>
    </row>
    <row r="19" spans="1:17" ht="77.25" customHeight="1" thickBot="1" x14ac:dyDescent="0.3">
      <c r="A19" s="647"/>
      <c r="B19" s="648"/>
      <c r="C19" s="41" t="s">
        <v>13</v>
      </c>
      <c r="D19" s="43">
        <f>SUM(D12:D18)</f>
        <v>13</v>
      </c>
      <c r="E19" s="43">
        <f>SUM(E12:E18)</f>
        <v>0</v>
      </c>
      <c r="F19" s="43">
        <f>SUM(F12:F18)</f>
        <v>0</v>
      </c>
      <c r="G19" s="44"/>
      <c r="H19" s="45">
        <f>SUM(D19:F19)</f>
        <v>13</v>
      </c>
      <c r="I19" s="46">
        <f t="shared" ref="I19:O19" si="1">SUM(I12:I18)</f>
        <v>4</v>
      </c>
      <c r="J19" s="46">
        <f t="shared" si="1"/>
        <v>4</v>
      </c>
      <c r="K19" s="43">
        <f t="shared" si="1"/>
        <v>0</v>
      </c>
      <c r="L19" s="43">
        <f t="shared" si="1"/>
        <v>3</v>
      </c>
      <c r="M19" s="43">
        <f t="shared" si="1"/>
        <v>2</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348</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484</v>
      </c>
      <c r="E29" s="31"/>
      <c r="F29" s="31">
        <v>0</v>
      </c>
      <c r="G29" s="32"/>
      <c r="H29" s="33">
        <f t="shared" si="2"/>
        <v>484</v>
      </c>
    </row>
    <row r="30" spans="1:17" ht="24" customHeight="1" thickBot="1" x14ac:dyDescent="0.3">
      <c r="A30" s="647"/>
      <c r="B30" s="648"/>
      <c r="C30" s="41" t="s">
        <v>13</v>
      </c>
      <c r="D30" s="42">
        <f>SUM(D23:D29)</f>
        <v>484</v>
      </c>
      <c r="E30" s="43">
        <f>SUM(E23:E29)</f>
        <v>0</v>
      </c>
      <c r="F30" s="43">
        <f>SUM(F23:F29)</f>
        <v>0</v>
      </c>
      <c r="G30" s="43">
        <f>SUM(G23:G29)</f>
        <v>0</v>
      </c>
      <c r="H30" s="45">
        <f t="shared" ref="H30" si="3">SUM(D30:F30)</f>
        <v>484</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812" t="s">
        <v>349</v>
      </c>
      <c r="B36" s="511"/>
      <c r="C36" s="29">
        <v>2014</v>
      </c>
      <c r="D36" s="65"/>
      <c r="E36" s="66"/>
      <c r="F36" s="67"/>
      <c r="G36" s="67"/>
      <c r="H36" s="67"/>
      <c r="I36" s="67"/>
      <c r="J36" s="67"/>
      <c r="K36" s="68"/>
    </row>
    <row r="37" spans="1:13" x14ac:dyDescent="0.25">
      <c r="A37" s="812"/>
      <c r="B37" s="511"/>
      <c r="C37" s="29">
        <v>2015</v>
      </c>
      <c r="D37" s="65"/>
      <c r="E37" s="34"/>
      <c r="F37" s="31"/>
      <c r="G37" s="31"/>
      <c r="H37" s="31"/>
      <c r="I37" s="31"/>
      <c r="J37" s="31"/>
      <c r="K37" s="35"/>
    </row>
    <row r="38" spans="1:13" x14ac:dyDescent="0.25">
      <c r="A38" s="812"/>
      <c r="B38" s="511"/>
      <c r="C38" s="29">
        <v>2016</v>
      </c>
      <c r="D38" s="65"/>
      <c r="E38" s="34"/>
      <c r="F38" s="31"/>
      <c r="G38" s="31"/>
      <c r="H38" s="31"/>
      <c r="I38" s="31"/>
      <c r="J38" s="31"/>
      <c r="K38" s="35"/>
    </row>
    <row r="39" spans="1:13" x14ac:dyDescent="0.25">
      <c r="A39" s="812"/>
      <c r="B39" s="511"/>
      <c r="C39" s="29">
        <v>2017</v>
      </c>
      <c r="D39" s="69"/>
      <c r="E39" s="39"/>
      <c r="F39" s="37"/>
      <c r="G39" s="37"/>
      <c r="H39" s="37"/>
      <c r="I39" s="37"/>
      <c r="J39" s="37"/>
      <c r="K39" s="40"/>
    </row>
    <row r="40" spans="1:13" x14ac:dyDescent="0.25">
      <c r="A40" s="812"/>
      <c r="B40" s="511"/>
      <c r="C40" s="29">
        <v>2018</v>
      </c>
      <c r="D40" s="65"/>
      <c r="E40" s="34"/>
      <c r="F40" s="31"/>
      <c r="G40" s="31"/>
      <c r="H40" s="31"/>
      <c r="I40" s="31"/>
      <c r="J40" s="31"/>
      <c r="K40" s="35"/>
    </row>
    <row r="41" spans="1:13" x14ac:dyDescent="0.25">
      <c r="A41" s="812"/>
      <c r="B41" s="511"/>
      <c r="C41" s="29">
        <v>2019</v>
      </c>
      <c r="D41" s="65"/>
      <c r="E41" s="34"/>
      <c r="F41" s="31"/>
      <c r="G41" s="31"/>
      <c r="H41" s="31"/>
      <c r="I41" s="31"/>
      <c r="J41" s="31"/>
      <c r="K41" s="35"/>
    </row>
    <row r="42" spans="1:13" ht="17.25" customHeight="1" x14ac:dyDescent="0.25">
      <c r="A42" s="812"/>
      <c r="B42" s="511"/>
      <c r="C42" s="29">
        <v>2020</v>
      </c>
      <c r="D42" s="65">
        <v>4</v>
      </c>
      <c r="E42" s="34">
        <v>2</v>
      </c>
      <c r="F42" s="31">
        <v>2</v>
      </c>
      <c r="G42" s="31"/>
      <c r="H42" s="31"/>
      <c r="I42" s="31"/>
      <c r="J42" s="31"/>
      <c r="K42" s="35"/>
    </row>
    <row r="43" spans="1:13" ht="35.25" customHeight="1" thickBot="1" x14ac:dyDescent="0.3">
      <c r="A43" s="813"/>
      <c r="B43" s="512"/>
      <c r="C43" s="41" t="s">
        <v>13</v>
      </c>
      <c r="D43" s="70">
        <f>SUM(D36:D42)</f>
        <v>4</v>
      </c>
      <c r="E43" s="46">
        <f t="shared" ref="E43:J43" si="4">SUM(E36:E42)</f>
        <v>2</v>
      </c>
      <c r="F43" s="43">
        <f t="shared" si="4"/>
        <v>2</v>
      </c>
      <c r="G43" s="43">
        <f t="shared" si="4"/>
        <v>0</v>
      </c>
      <c r="H43" s="43">
        <f t="shared" si="4"/>
        <v>0</v>
      </c>
      <c r="I43" s="43">
        <f t="shared" si="4"/>
        <v>0</v>
      </c>
      <c r="J43" s="43">
        <f t="shared" si="4"/>
        <v>0</v>
      </c>
      <c r="K43" s="47">
        <f>SUM(K36:K42)</f>
        <v>0</v>
      </c>
    </row>
    <row r="44" spans="1:13" x14ac:dyDescent="0.25">
      <c r="B44"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12"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7</v>
      </c>
      <c r="E137" s="31">
        <v>2</v>
      </c>
      <c r="F137" s="31"/>
      <c r="G137" s="129">
        <f t="shared" si="15"/>
        <v>9</v>
      </c>
      <c r="H137" s="85">
        <v>18</v>
      </c>
      <c r="I137" s="34">
        <v>4</v>
      </c>
      <c r="J137" s="31">
        <v>4</v>
      </c>
      <c r="K137" s="31"/>
      <c r="L137" s="31"/>
      <c r="M137" s="31">
        <v>1</v>
      </c>
      <c r="N137" s="31"/>
      <c r="O137" s="35"/>
    </row>
    <row r="138" spans="1:15" ht="36" customHeight="1" thickBot="1" x14ac:dyDescent="0.3">
      <c r="A138" s="633"/>
      <c r="B138" s="634"/>
      <c r="C138" s="41" t="s">
        <v>13</v>
      </c>
      <c r="D138" s="42">
        <f>SUM(D131:D137)</f>
        <v>7</v>
      </c>
      <c r="E138" s="43">
        <f>SUM(E131:E137)</f>
        <v>2</v>
      </c>
      <c r="F138" s="43">
        <f>SUM(F131:F137)</f>
        <v>0</v>
      </c>
      <c r="G138" s="135">
        <f t="shared" ref="G138:O138" si="16">SUM(G131:G137)</f>
        <v>9</v>
      </c>
      <c r="H138" s="163">
        <f t="shared" si="16"/>
        <v>18</v>
      </c>
      <c r="I138" s="46">
        <f t="shared" si="16"/>
        <v>4</v>
      </c>
      <c r="J138" s="43">
        <f t="shared" si="16"/>
        <v>4</v>
      </c>
      <c r="K138" s="43">
        <f t="shared" si="16"/>
        <v>0</v>
      </c>
      <c r="L138" s="43">
        <f t="shared" si="16"/>
        <v>0</v>
      </c>
      <c r="M138" s="43">
        <f t="shared" si="16"/>
        <v>1</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350</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434</v>
      </c>
      <c r="E148" s="31">
        <v>50</v>
      </c>
      <c r="F148" s="31"/>
      <c r="G148" s="171">
        <f t="shared" si="17"/>
        <v>484</v>
      </c>
      <c r="H148" s="34">
        <v>1</v>
      </c>
      <c r="I148" s="31"/>
      <c r="J148" s="31">
        <v>64</v>
      </c>
      <c r="K148" s="31"/>
      <c r="L148" s="35">
        <v>419</v>
      </c>
    </row>
    <row r="149" spans="1:12" ht="15.75" thickBot="1" x14ac:dyDescent="0.3">
      <c r="A149" s="647"/>
      <c r="B149" s="648"/>
      <c r="C149" s="41" t="s">
        <v>13</v>
      </c>
      <c r="D149" s="42">
        <f t="shared" ref="D149:L149" si="18">SUM(D142:D148)</f>
        <v>434</v>
      </c>
      <c r="E149" s="43">
        <f t="shared" si="18"/>
        <v>50</v>
      </c>
      <c r="F149" s="43">
        <f t="shared" si="18"/>
        <v>0</v>
      </c>
      <c r="G149" s="45">
        <f t="shared" si="18"/>
        <v>484</v>
      </c>
      <c r="H149" s="46">
        <f t="shared" si="18"/>
        <v>1</v>
      </c>
      <c r="I149" s="43">
        <f t="shared" si="18"/>
        <v>0</v>
      </c>
      <c r="J149" s="43">
        <f t="shared" si="18"/>
        <v>64</v>
      </c>
      <c r="K149" s="43">
        <f t="shared" si="18"/>
        <v>0</v>
      </c>
      <c r="L149" s="47">
        <f t="shared" si="18"/>
        <v>419</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513">
        <f t="shared" si="20"/>
        <v>273560.51</v>
      </c>
    </row>
    <row r="167" spans="1:9" ht="15.75" x14ac:dyDescent="0.25">
      <c r="A167" s="190" t="s">
        <v>106</v>
      </c>
      <c r="B167" s="191"/>
      <c r="C167" s="65"/>
      <c r="D167" s="65"/>
      <c r="E167" s="65"/>
      <c r="F167" s="69"/>
      <c r="G167" s="65"/>
      <c r="H167" s="65"/>
      <c r="I167" s="514">
        <v>273560.51</v>
      </c>
    </row>
    <row r="168" spans="1:9" ht="15.75" x14ac:dyDescent="0.25">
      <c r="A168" s="190" t="s">
        <v>107</v>
      </c>
      <c r="B168" s="191"/>
      <c r="C168" s="65"/>
      <c r="D168" s="65"/>
      <c r="E168" s="65"/>
      <c r="F168" s="69"/>
      <c r="G168" s="65"/>
      <c r="H168" s="65"/>
      <c r="I168" s="193"/>
    </row>
    <row r="169" spans="1:9" ht="15.75" x14ac:dyDescent="0.25">
      <c r="A169" s="190" t="s">
        <v>108</v>
      </c>
      <c r="B169" s="191"/>
      <c r="C169" s="65"/>
      <c r="D169" s="65"/>
      <c r="E169" s="65"/>
      <c r="F169" s="69"/>
      <c r="G169" s="65"/>
      <c r="H169" s="65"/>
      <c r="I169" s="193"/>
    </row>
    <row r="170" spans="1:9" ht="123" customHeight="1" x14ac:dyDescent="0.25">
      <c r="A170" s="186" t="s">
        <v>109</v>
      </c>
      <c r="B170" s="191" t="s">
        <v>351</v>
      </c>
      <c r="C170" s="65"/>
      <c r="D170" s="65"/>
      <c r="E170" s="65"/>
      <c r="F170" s="69"/>
      <c r="G170" s="65"/>
      <c r="H170" s="65"/>
      <c r="I170" s="515">
        <v>190671.65</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464232.16000000003</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A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171"/>
  <sheetViews>
    <sheetView topLeftCell="B1" workbookViewId="0">
      <selection activeCell="E19" sqref="E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352</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353</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10</v>
      </c>
      <c r="E18" s="31"/>
      <c r="F18" s="31"/>
      <c r="G18" s="32"/>
      <c r="H18" s="33">
        <f t="shared" si="0"/>
        <v>10</v>
      </c>
      <c r="I18" s="34">
        <v>10</v>
      </c>
      <c r="J18" s="31"/>
      <c r="K18" s="31"/>
      <c r="L18" s="31"/>
      <c r="M18" s="31"/>
      <c r="N18" s="31"/>
      <c r="O18" s="35"/>
      <c r="P18" s="10"/>
      <c r="Q18" s="10"/>
    </row>
    <row r="19" spans="1:17" ht="77.25" customHeight="1" thickBot="1" x14ac:dyDescent="0.3">
      <c r="A19" s="647"/>
      <c r="B19" s="648"/>
      <c r="C19" s="41" t="s">
        <v>13</v>
      </c>
      <c r="D19" s="42">
        <f>SUM(D12:D18)</f>
        <v>10</v>
      </c>
      <c r="E19" s="43">
        <f>SUM(E12:E18)</f>
        <v>0</v>
      </c>
      <c r="F19" s="43">
        <f>SUM(F12:F18)</f>
        <v>0</v>
      </c>
      <c r="G19" s="44"/>
      <c r="H19" s="45">
        <f>SUM(D19:G19)</f>
        <v>10</v>
      </c>
      <c r="I19" s="43">
        <f t="shared" ref="I19:O19" si="1">SUM(I12:I18)</f>
        <v>10</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354</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789</v>
      </c>
      <c r="E29" s="31"/>
      <c r="F29" s="31"/>
      <c r="G29" s="32"/>
      <c r="H29" s="33">
        <f t="shared" si="2"/>
        <v>789</v>
      </c>
    </row>
    <row r="30" spans="1:17" ht="24" customHeight="1" thickBot="1" x14ac:dyDescent="0.3">
      <c r="A30" s="647"/>
      <c r="B30" s="648"/>
      <c r="C30" s="41" t="s">
        <v>13</v>
      </c>
      <c r="D30" s="42">
        <v>789</v>
      </c>
      <c r="E30" s="43">
        <f>SUM(E23:E29)</f>
        <v>0</v>
      </c>
      <c r="F30" s="43">
        <f>SUM(F23:F29)</f>
        <v>0</v>
      </c>
      <c r="G30" s="43">
        <f>SUM(G23:G29)</f>
        <v>0</v>
      </c>
      <c r="H30" s="45">
        <f t="shared" ref="H30" si="3">SUM(D30:F30)</f>
        <v>789</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355</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17</v>
      </c>
      <c r="E42" s="34">
        <v>17</v>
      </c>
      <c r="F42" s="31"/>
      <c r="G42" s="31"/>
      <c r="H42" s="31"/>
      <c r="I42" s="31"/>
      <c r="J42" s="31"/>
      <c r="K42" s="35"/>
    </row>
    <row r="43" spans="1:13" ht="93" customHeight="1" thickBot="1" x14ac:dyDescent="0.3">
      <c r="A43" s="625"/>
      <c r="B43" s="626"/>
      <c r="C43" s="41" t="s">
        <v>13</v>
      </c>
      <c r="D43" s="70">
        <f>SUM(D36:D42)</f>
        <v>17</v>
      </c>
      <c r="E43" s="46">
        <f t="shared" ref="E43:J43" si="4">SUM(E36:E42)</f>
        <v>17</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356</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19</v>
      </c>
      <c r="E56" s="34">
        <v>19</v>
      </c>
      <c r="F56" s="31"/>
      <c r="G56" s="31"/>
      <c r="H56" s="31"/>
      <c r="I56" s="31"/>
      <c r="J56" s="31"/>
      <c r="K56" s="35"/>
    </row>
    <row r="57" spans="1:14" ht="94.9" customHeight="1" thickBot="1" x14ac:dyDescent="0.3">
      <c r="A57" s="647"/>
      <c r="B57" s="648"/>
      <c r="C57" s="41" t="s">
        <v>13</v>
      </c>
      <c r="D57" s="87">
        <f t="shared" ref="D57:I57" si="5">SUM(D50:D56)</f>
        <v>19</v>
      </c>
      <c r="E57" s="46">
        <f t="shared" si="5"/>
        <v>19</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357</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32</v>
      </c>
      <c r="E80" s="34">
        <v>32</v>
      </c>
      <c r="F80" s="31"/>
      <c r="G80" s="31"/>
      <c r="H80" s="31"/>
      <c r="I80" s="31"/>
      <c r="J80" s="31"/>
      <c r="K80" s="35"/>
    </row>
    <row r="81" spans="1:14" ht="42" customHeight="1" thickBot="1" x14ac:dyDescent="0.3">
      <c r="A81" s="647"/>
      <c r="B81" s="648"/>
      <c r="C81" s="41" t="s">
        <v>13</v>
      </c>
      <c r="D81" s="43">
        <f t="shared" ref="D81:J81" si="7">SUM(D74:D80)</f>
        <v>32</v>
      </c>
      <c r="E81" s="46">
        <f t="shared" si="7"/>
        <v>32</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358</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v>7</v>
      </c>
      <c r="E91" s="34">
        <v>7</v>
      </c>
      <c r="F91" s="31"/>
      <c r="G91" s="31"/>
      <c r="H91" s="31"/>
      <c r="I91" s="31"/>
      <c r="J91" s="31"/>
      <c r="K91" s="35"/>
    </row>
    <row r="92" spans="1:14" ht="18.95" customHeight="1" thickBot="1" x14ac:dyDescent="0.3">
      <c r="A92" s="647"/>
      <c r="B92" s="648"/>
      <c r="C92" s="41" t="s">
        <v>13</v>
      </c>
      <c r="D92" s="43">
        <f t="shared" ref="D92:J92" si="8">SUM(D85:D91)</f>
        <v>7</v>
      </c>
      <c r="E92" s="46">
        <f t="shared" si="8"/>
        <v>7</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359</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v>169</v>
      </c>
      <c r="F101" s="31">
        <v>558</v>
      </c>
      <c r="G101" s="33">
        <f t="shared" si="9"/>
        <v>727</v>
      </c>
    </row>
    <row r="102" spans="1:14" ht="15.75" thickBot="1" x14ac:dyDescent="0.3">
      <c r="A102" s="647"/>
      <c r="B102" s="648"/>
      <c r="C102" s="41" t="s">
        <v>13</v>
      </c>
      <c r="D102" s="42">
        <f>SUM(D96:D101)</f>
        <v>0</v>
      </c>
      <c r="E102" s="43">
        <f>SUM(E96:E101)</f>
        <v>169</v>
      </c>
      <c r="F102" s="43">
        <f>SUM(F96:F101)</f>
        <v>558</v>
      </c>
      <c r="G102" s="113">
        <f>SUM(G95:G101)</f>
        <v>727</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360</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8</v>
      </c>
      <c r="E137" s="31">
        <v>2</v>
      </c>
      <c r="F137" s="31"/>
      <c r="G137" s="129">
        <f t="shared" si="15"/>
        <v>10</v>
      </c>
      <c r="H137" s="85">
        <v>26</v>
      </c>
      <c r="I137" s="34">
        <v>10</v>
      </c>
      <c r="J137" s="31"/>
      <c r="K137" s="31"/>
      <c r="L137" s="31"/>
      <c r="M137" s="31"/>
      <c r="N137" s="31"/>
      <c r="O137" s="35"/>
    </row>
    <row r="138" spans="1:15" ht="15.95" customHeight="1" thickBot="1" x14ac:dyDescent="0.3">
      <c r="A138" s="633"/>
      <c r="B138" s="634"/>
      <c r="C138" s="41" t="s">
        <v>13</v>
      </c>
      <c r="D138" s="42">
        <f>SUM(D131:D137)</f>
        <v>8</v>
      </c>
      <c r="E138" s="43">
        <f>SUM(E131:E137)</f>
        <v>2</v>
      </c>
      <c r="F138" s="43"/>
      <c r="G138" s="135">
        <f t="shared" ref="G138:O138" si="16">SUM(G131:G137)</f>
        <v>10</v>
      </c>
      <c r="H138" s="163">
        <f t="shared" si="16"/>
        <v>26</v>
      </c>
      <c r="I138" s="46">
        <f t="shared" si="16"/>
        <v>10</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361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558</v>
      </c>
      <c r="E148" s="31">
        <v>55</v>
      </c>
      <c r="F148" s="31"/>
      <c r="G148" s="171">
        <f t="shared" si="17"/>
        <v>613</v>
      </c>
      <c r="H148" s="34"/>
      <c r="I148" s="31"/>
      <c r="J148" s="31"/>
      <c r="K148" s="31">
        <v>613</v>
      </c>
      <c r="L148" s="35"/>
    </row>
    <row r="149" spans="1:12" ht="15.75" thickBot="1" x14ac:dyDescent="0.3">
      <c r="A149" s="647"/>
      <c r="B149" s="648"/>
      <c r="C149" s="41" t="s">
        <v>13</v>
      </c>
      <c r="D149" s="42">
        <f t="shared" ref="D149:L149" si="18">SUM(D142:D148)</f>
        <v>558</v>
      </c>
      <c r="E149" s="43">
        <f t="shared" si="18"/>
        <v>55</v>
      </c>
      <c r="F149" s="43">
        <f t="shared" si="18"/>
        <v>0</v>
      </c>
      <c r="G149" s="45">
        <f t="shared" si="18"/>
        <v>613</v>
      </c>
      <c r="H149" s="46">
        <f t="shared" si="18"/>
        <v>0</v>
      </c>
      <c r="I149" s="43">
        <f t="shared" si="18"/>
        <v>0</v>
      </c>
      <c r="J149" s="43">
        <f t="shared" si="18"/>
        <v>0</v>
      </c>
      <c r="K149" s="43">
        <f t="shared" si="18"/>
        <v>613</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H166" si="20">SUM(D167:D169)</f>
        <v>0</v>
      </c>
      <c r="E166" s="188">
        <f t="shared" si="20"/>
        <v>0</v>
      </c>
      <c r="F166" s="188">
        <f t="shared" si="20"/>
        <v>0</v>
      </c>
      <c r="G166" s="188">
        <f t="shared" si="20"/>
        <v>0</v>
      </c>
      <c r="H166" s="188">
        <f t="shared" si="20"/>
        <v>0</v>
      </c>
      <c r="I166" s="189">
        <v>436917.84</v>
      </c>
    </row>
    <row r="167" spans="1:9" ht="15.75" x14ac:dyDescent="0.25">
      <c r="A167" s="190" t="s">
        <v>106</v>
      </c>
      <c r="B167" s="191"/>
      <c r="C167" s="65"/>
      <c r="D167" s="65"/>
      <c r="E167" s="65"/>
      <c r="F167" s="69"/>
      <c r="G167" s="65"/>
      <c r="H167" s="65"/>
      <c r="I167" s="193">
        <v>436917.84</v>
      </c>
    </row>
    <row r="168" spans="1:9" ht="15.75" x14ac:dyDescent="0.25">
      <c r="A168" s="190" t="s">
        <v>107</v>
      </c>
      <c r="B168" s="191"/>
      <c r="C168" s="65"/>
      <c r="D168" s="65"/>
      <c r="E168" s="65"/>
      <c r="F168" s="69"/>
      <c r="G168" s="65"/>
      <c r="H168" s="65"/>
      <c r="I168" s="193"/>
    </row>
    <row r="169" spans="1:9" ht="15.75" x14ac:dyDescent="0.25">
      <c r="A169" s="190" t="s">
        <v>108</v>
      </c>
      <c r="B169" s="191"/>
      <c r="C169" s="65"/>
      <c r="D169" s="65"/>
      <c r="E169" s="65"/>
      <c r="F169" s="69"/>
      <c r="G169" s="65"/>
      <c r="H169" s="65"/>
      <c r="I169" s="193"/>
    </row>
    <row r="170" spans="1:9" ht="31.5" x14ac:dyDescent="0.25">
      <c r="A170" s="186" t="s">
        <v>109</v>
      </c>
      <c r="B170" s="191"/>
      <c r="C170" s="65"/>
      <c r="D170" s="65"/>
      <c r="E170" s="65"/>
      <c r="F170" s="69"/>
      <c r="G170" s="65"/>
      <c r="H170" s="65"/>
      <c r="I170" s="193">
        <v>154117.18</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591035.02</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205"/>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362</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363</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18</v>
      </c>
      <c r="E18" s="31"/>
      <c r="F18" s="31"/>
      <c r="G18" s="32">
        <v>1</v>
      </c>
      <c r="H18" s="33">
        <f t="shared" si="0"/>
        <v>19</v>
      </c>
      <c r="I18" s="34">
        <v>18</v>
      </c>
      <c r="J18" s="31"/>
      <c r="K18" s="31"/>
      <c r="L18" s="31"/>
      <c r="M18" s="31"/>
      <c r="N18" s="31"/>
      <c r="O18" s="35">
        <v>1</v>
      </c>
      <c r="P18" s="10"/>
      <c r="Q18" s="10"/>
    </row>
    <row r="19" spans="1:17" ht="77.25" customHeight="1" thickBot="1" x14ac:dyDescent="0.3">
      <c r="A19" s="647"/>
      <c r="B19" s="648"/>
      <c r="C19" s="41" t="s">
        <v>13</v>
      </c>
      <c r="D19" s="42">
        <f>SUM(D12:D18)</f>
        <v>18</v>
      </c>
      <c r="E19" s="43">
        <f>SUM(E12:E18)</f>
        <v>0</v>
      </c>
      <c r="F19" s="43">
        <f>SUM(F12:F18)</f>
        <v>0</v>
      </c>
      <c r="G19" s="43">
        <f>SUM(G12:G18)</f>
        <v>1</v>
      </c>
      <c r="H19" s="45">
        <f>SUM(D19:G19)</f>
        <v>19</v>
      </c>
      <c r="I19" s="43">
        <f t="shared" ref="I19:O19" si="1">SUM(I12:I18)</f>
        <v>18</v>
      </c>
      <c r="J19" s="46">
        <f t="shared" si="1"/>
        <v>0</v>
      </c>
      <c r="K19" s="43">
        <f t="shared" si="1"/>
        <v>0</v>
      </c>
      <c r="L19" s="43">
        <f t="shared" si="1"/>
        <v>0</v>
      </c>
      <c r="M19" s="43">
        <f t="shared" si="1"/>
        <v>0</v>
      </c>
      <c r="N19" s="43">
        <f t="shared" si="1"/>
        <v>0</v>
      </c>
      <c r="O19" s="47">
        <f t="shared" si="1"/>
        <v>1</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364</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466</v>
      </c>
      <c r="E29" s="31"/>
      <c r="F29" s="31"/>
      <c r="G29" s="32">
        <v>20000</v>
      </c>
      <c r="H29" s="33">
        <f t="shared" si="2"/>
        <v>20466</v>
      </c>
    </row>
    <row r="30" spans="1:17" ht="51.75" customHeight="1" thickBot="1" x14ac:dyDescent="0.3">
      <c r="A30" s="647"/>
      <c r="B30" s="648"/>
      <c r="C30" s="41" t="s">
        <v>13</v>
      </c>
      <c r="D30" s="42">
        <f>SUM(D23:D29)</f>
        <v>466</v>
      </c>
      <c r="E30" s="43">
        <f>SUM(E23:E29)</f>
        <v>0</v>
      </c>
      <c r="F30" s="43">
        <f>SUM(F23:F29)</f>
        <v>0</v>
      </c>
      <c r="G30" s="43">
        <f>SUM(G23:G29)</f>
        <v>20000</v>
      </c>
      <c r="H30" s="45">
        <f t="shared" ref="H30" si="3">SUM(D30:F30)</f>
        <v>466</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365</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27</v>
      </c>
      <c r="E42" s="34">
        <v>27</v>
      </c>
      <c r="F42" s="31"/>
      <c r="G42" s="31"/>
      <c r="H42" s="31"/>
      <c r="I42" s="31"/>
      <c r="J42" s="31"/>
      <c r="K42" s="35"/>
    </row>
    <row r="43" spans="1:13" ht="35.25" customHeight="1" thickBot="1" x14ac:dyDescent="0.3">
      <c r="A43" s="625"/>
      <c r="B43" s="626"/>
      <c r="C43" s="41" t="s">
        <v>13</v>
      </c>
      <c r="D43" s="70">
        <f>SUM(D36:D42)</f>
        <v>27</v>
      </c>
      <c r="E43" s="46">
        <f t="shared" ref="E43:J43" si="4">SUM(E36:E42)</f>
        <v>27</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814" t="s">
        <v>31</v>
      </c>
      <c r="B48" s="678" t="s">
        <v>32</v>
      </c>
      <c r="C48" s="680" t="s">
        <v>5</v>
      </c>
      <c r="D48" s="682" t="s">
        <v>33</v>
      </c>
      <c r="E48" s="77" t="s">
        <v>7</v>
      </c>
      <c r="F48" s="78"/>
      <c r="G48" s="78"/>
      <c r="H48" s="78"/>
      <c r="I48" s="78"/>
      <c r="J48" s="78"/>
      <c r="K48" s="79"/>
    </row>
    <row r="49" spans="1:14" s="10" customFormat="1" ht="117" customHeight="1" x14ac:dyDescent="0.25">
      <c r="A49" s="815"/>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81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817" t="s">
        <v>54</v>
      </c>
      <c r="B106" s="661" t="s">
        <v>55</v>
      </c>
      <c r="C106" s="644" t="s">
        <v>5</v>
      </c>
      <c r="D106" s="118" t="s">
        <v>56</v>
      </c>
      <c r="E106" s="118"/>
      <c r="F106" s="119"/>
      <c r="G106" s="119"/>
      <c r="H106" s="120" t="s">
        <v>57</v>
      </c>
      <c r="I106" s="118"/>
      <c r="J106" s="121"/>
    </row>
    <row r="107" spans="1:14" s="10" customFormat="1" ht="87.75" customHeight="1" x14ac:dyDescent="0.25">
      <c r="A107" s="818"/>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0" t="s">
        <v>366</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18</v>
      </c>
      <c r="E137" s="31"/>
      <c r="F137" s="31">
        <v>2</v>
      </c>
      <c r="G137" s="129">
        <f t="shared" si="15"/>
        <v>20</v>
      </c>
      <c r="H137" s="85">
        <v>20</v>
      </c>
      <c r="I137" s="34">
        <v>20</v>
      </c>
      <c r="J137" s="31"/>
      <c r="K137" s="31"/>
      <c r="L137" s="31"/>
      <c r="M137" s="31"/>
      <c r="N137" s="31"/>
      <c r="O137" s="35"/>
    </row>
    <row r="138" spans="1:15" ht="33" customHeight="1" thickBot="1" x14ac:dyDescent="0.3">
      <c r="A138" s="633"/>
      <c r="B138" s="634"/>
      <c r="C138" s="41" t="s">
        <v>13</v>
      </c>
      <c r="D138" s="42">
        <f>SUM(D131:D137)</f>
        <v>18</v>
      </c>
      <c r="E138" s="43">
        <f>SUM(E131:E137)</f>
        <v>0</v>
      </c>
      <c r="F138" s="43">
        <f>SUM(F131:F137)</f>
        <v>2</v>
      </c>
      <c r="G138" s="135">
        <f t="shared" ref="G138:O138" si="16">SUM(G131:G137)</f>
        <v>20</v>
      </c>
      <c r="H138" s="163">
        <f t="shared" si="16"/>
        <v>20</v>
      </c>
      <c r="I138" s="46">
        <f t="shared" si="16"/>
        <v>20</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828" t="s">
        <v>83</v>
      </c>
      <c r="B140" s="651" t="s">
        <v>84</v>
      </c>
      <c r="C140" s="639" t="s">
        <v>5</v>
      </c>
      <c r="D140" s="639" t="s">
        <v>77</v>
      </c>
      <c r="E140" s="639"/>
      <c r="F140" s="639"/>
      <c r="G140" s="641"/>
      <c r="H140" s="642" t="s">
        <v>85</v>
      </c>
      <c r="I140" s="639"/>
      <c r="J140" s="639"/>
      <c r="K140" s="639"/>
      <c r="L140" s="643"/>
    </row>
    <row r="141" spans="1:15" ht="102.75" x14ac:dyDescent="0.25">
      <c r="A141" s="829"/>
      <c r="B141" s="830"/>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367</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466</v>
      </c>
      <c r="E148" s="31"/>
      <c r="F148" s="31">
        <v>48</v>
      </c>
      <c r="G148" s="171">
        <f t="shared" si="17"/>
        <v>514</v>
      </c>
      <c r="H148" s="34">
        <v>1</v>
      </c>
      <c r="I148" s="31"/>
      <c r="J148" s="31">
        <v>30</v>
      </c>
      <c r="K148" s="31">
        <v>435</v>
      </c>
      <c r="L148" s="35">
        <v>48</v>
      </c>
    </row>
    <row r="149" spans="1:12" ht="49.5" customHeight="1" thickBot="1" x14ac:dyDescent="0.3">
      <c r="A149" s="647"/>
      <c r="B149" s="648"/>
      <c r="C149" s="41" t="s">
        <v>13</v>
      </c>
      <c r="D149" s="42">
        <f t="shared" ref="D149:L149" si="18">SUM(D142:D148)</f>
        <v>466</v>
      </c>
      <c r="E149" s="43">
        <f t="shared" si="18"/>
        <v>0</v>
      </c>
      <c r="F149" s="43">
        <f t="shared" si="18"/>
        <v>48</v>
      </c>
      <c r="G149" s="45">
        <f t="shared" si="18"/>
        <v>514</v>
      </c>
      <c r="H149" s="46">
        <f t="shared" si="18"/>
        <v>1</v>
      </c>
      <c r="I149" s="43">
        <f t="shared" si="18"/>
        <v>0</v>
      </c>
      <c r="J149" s="43">
        <f t="shared" si="18"/>
        <v>30</v>
      </c>
      <c r="K149" s="43">
        <f t="shared" si="18"/>
        <v>435</v>
      </c>
      <c r="L149" s="47">
        <f t="shared" si="18"/>
        <v>48</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831" t="s">
        <v>368</v>
      </c>
      <c r="C166" s="188">
        <f>SUM(C167:C169)</f>
        <v>0</v>
      </c>
      <c r="D166" s="188">
        <f t="shared" ref="D166:H166" si="20">SUM(D167:D169)</f>
        <v>0</v>
      </c>
      <c r="E166" s="188">
        <f t="shared" si="20"/>
        <v>0</v>
      </c>
      <c r="F166" s="188">
        <f t="shared" si="20"/>
        <v>0</v>
      </c>
      <c r="G166" s="188">
        <f t="shared" si="20"/>
        <v>0</v>
      </c>
      <c r="H166" s="188">
        <f t="shared" si="20"/>
        <v>0</v>
      </c>
      <c r="I166" s="250">
        <v>187083.24</v>
      </c>
    </row>
    <row r="167" spans="1:9" ht="15.75" x14ac:dyDescent="0.25">
      <c r="A167" s="190" t="s">
        <v>106</v>
      </c>
      <c r="B167" s="832"/>
      <c r="C167" s="65"/>
      <c r="D167" s="65"/>
      <c r="E167" s="65"/>
      <c r="F167" s="69"/>
      <c r="G167" s="65"/>
      <c r="H167" s="65"/>
      <c r="I167" s="193"/>
    </row>
    <row r="168" spans="1:9" ht="20.25" customHeight="1" x14ac:dyDescent="0.25">
      <c r="A168" s="190" t="s">
        <v>369</v>
      </c>
      <c r="B168" s="832"/>
      <c r="C168" s="65"/>
      <c r="D168" s="65"/>
      <c r="E168" s="65"/>
      <c r="F168" s="69"/>
      <c r="G168" s="65"/>
      <c r="H168" s="65"/>
      <c r="I168" s="194">
        <v>69280</v>
      </c>
    </row>
    <row r="169" spans="1:9" ht="15.75" x14ac:dyDescent="0.25">
      <c r="A169" s="190" t="s">
        <v>108</v>
      </c>
      <c r="B169" s="832"/>
      <c r="C169" s="65"/>
      <c r="D169" s="65"/>
      <c r="E169" s="65"/>
      <c r="F169" s="69"/>
      <c r="G169" s="65"/>
      <c r="H169" s="65"/>
      <c r="I169" s="193"/>
    </row>
    <row r="170" spans="1:9" ht="31.5" x14ac:dyDescent="0.25">
      <c r="A170" s="186" t="s">
        <v>109</v>
      </c>
      <c r="B170" s="832"/>
      <c r="C170" s="65"/>
      <c r="D170" s="65"/>
      <c r="E170" s="65"/>
      <c r="F170" s="69"/>
      <c r="G170" s="65"/>
      <c r="H170" s="65"/>
      <c r="I170" s="251">
        <v>186304.82</v>
      </c>
    </row>
    <row r="171" spans="1:9" ht="180" customHeight="1" x14ac:dyDescent="0.25">
      <c r="A171" s="833" t="s">
        <v>110</v>
      </c>
      <c r="B171" s="832"/>
      <c r="C171" s="825">
        <f t="shared" ref="C171:I171" si="21">C166+C170</f>
        <v>0</v>
      </c>
      <c r="D171" s="825">
        <f t="shared" si="21"/>
        <v>0</v>
      </c>
      <c r="E171" s="819">
        <f t="shared" si="21"/>
        <v>0</v>
      </c>
      <c r="F171" s="819">
        <f t="shared" si="21"/>
        <v>0</v>
      </c>
      <c r="G171" s="819">
        <f t="shared" si="21"/>
        <v>0</v>
      </c>
      <c r="H171" s="819">
        <f t="shared" si="21"/>
        <v>0</v>
      </c>
      <c r="I171" s="822">
        <f t="shared" si="21"/>
        <v>373388.06</v>
      </c>
    </row>
    <row r="172" spans="1:9" ht="15.75" customHeight="1" x14ac:dyDescent="0.25">
      <c r="A172" s="833"/>
      <c r="B172" s="832"/>
      <c r="C172" s="826"/>
      <c r="D172" s="826"/>
      <c r="E172" s="820"/>
      <c r="F172" s="820"/>
      <c r="G172" s="820"/>
      <c r="H172" s="820"/>
      <c r="I172" s="823"/>
    </row>
    <row r="173" spans="1:9" ht="15.75" customHeight="1" x14ac:dyDescent="0.25">
      <c r="A173" s="833"/>
      <c r="B173" s="832"/>
      <c r="C173" s="826"/>
      <c r="D173" s="826"/>
      <c r="E173" s="820"/>
      <c r="F173" s="820"/>
      <c r="G173" s="820"/>
      <c r="H173" s="820"/>
      <c r="I173" s="823"/>
    </row>
    <row r="174" spans="1:9" ht="15.75" customHeight="1" x14ac:dyDescent="0.25">
      <c r="A174" s="833"/>
      <c r="B174" s="832"/>
      <c r="C174" s="826"/>
      <c r="D174" s="826"/>
      <c r="E174" s="820"/>
      <c r="F174" s="820"/>
      <c r="G174" s="820"/>
      <c r="H174" s="820"/>
      <c r="I174" s="823"/>
    </row>
    <row r="175" spans="1:9" ht="15.75" customHeight="1" x14ac:dyDescent="0.25">
      <c r="A175" s="833"/>
      <c r="B175" s="832"/>
      <c r="C175" s="826"/>
      <c r="D175" s="826"/>
      <c r="E175" s="820"/>
      <c r="F175" s="820"/>
      <c r="G175" s="820"/>
      <c r="H175" s="820"/>
      <c r="I175" s="823"/>
    </row>
    <row r="176" spans="1:9" ht="15.75" customHeight="1" x14ac:dyDescent="0.25">
      <c r="A176" s="833"/>
      <c r="B176" s="832"/>
      <c r="C176" s="826"/>
      <c r="D176" s="826"/>
      <c r="E176" s="820"/>
      <c r="F176" s="820"/>
      <c r="G176" s="820"/>
      <c r="H176" s="820"/>
      <c r="I176" s="823"/>
    </row>
    <row r="177" spans="1:9" ht="15.75" customHeight="1" x14ac:dyDescent="0.25">
      <c r="A177" s="833"/>
      <c r="B177" s="832"/>
      <c r="C177" s="826"/>
      <c r="D177" s="826"/>
      <c r="E177" s="820"/>
      <c r="F177" s="820"/>
      <c r="G177" s="820"/>
      <c r="H177" s="820"/>
      <c r="I177" s="823"/>
    </row>
    <row r="178" spans="1:9" ht="15.75" customHeight="1" x14ac:dyDescent="0.25">
      <c r="A178" s="833"/>
      <c r="B178" s="832"/>
      <c r="C178" s="826"/>
      <c r="D178" s="826"/>
      <c r="E178" s="820"/>
      <c r="F178" s="820"/>
      <c r="G178" s="820"/>
      <c r="H178" s="820"/>
      <c r="I178" s="823"/>
    </row>
    <row r="179" spans="1:9" ht="15.75" customHeight="1" x14ac:dyDescent="0.25">
      <c r="A179" s="833"/>
      <c r="B179" s="832"/>
      <c r="C179" s="826"/>
      <c r="D179" s="826"/>
      <c r="E179" s="820"/>
      <c r="F179" s="820"/>
      <c r="G179" s="820"/>
      <c r="H179" s="820"/>
      <c r="I179" s="823"/>
    </row>
    <row r="180" spans="1:9" ht="15.75" customHeight="1" x14ac:dyDescent="0.25">
      <c r="A180" s="833"/>
      <c r="B180" s="832"/>
      <c r="C180" s="826"/>
      <c r="D180" s="826"/>
      <c r="E180" s="820"/>
      <c r="F180" s="820"/>
      <c r="G180" s="820"/>
      <c r="H180" s="820"/>
      <c r="I180" s="823"/>
    </row>
    <row r="181" spans="1:9" ht="15.75" customHeight="1" x14ac:dyDescent="0.25">
      <c r="A181" s="833"/>
      <c r="B181" s="832"/>
      <c r="C181" s="826"/>
      <c r="D181" s="826"/>
      <c r="E181" s="820"/>
      <c r="F181" s="820"/>
      <c r="G181" s="820"/>
      <c r="H181" s="820"/>
      <c r="I181" s="823"/>
    </row>
    <row r="182" spans="1:9" ht="15.75" customHeight="1" x14ac:dyDescent="0.25">
      <c r="A182" s="833"/>
      <c r="B182" s="832"/>
      <c r="C182" s="826"/>
      <c r="D182" s="826"/>
      <c r="E182" s="820"/>
      <c r="F182" s="820"/>
      <c r="G182" s="820"/>
      <c r="H182" s="820"/>
      <c r="I182" s="823"/>
    </row>
    <row r="183" spans="1:9" ht="15.75" customHeight="1" x14ac:dyDescent="0.25">
      <c r="A183" s="833"/>
      <c r="B183" s="832"/>
      <c r="C183" s="826"/>
      <c r="D183" s="826"/>
      <c r="E183" s="820"/>
      <c r="F183" s="820"/>
      <c r="G183" s="820"/>
      <c r="H183" s="820"/>
      <c r="I183" s="823"/>
    </row>
    <row r="184" spans="1:9" ht="15.75" customHeight="1" x14ac:dyDescent="0.25">
      <c r="A184" s="833"/>
      <c r="B184" s="832"/>
      <c r="C184" s="826"/>
      <c r="D184" s="826"/>
      <c r="E184" s="820"/>
      <c r="F184" s="820"/>
      <c r="G184" s="820"/>
      <c r="H184" s="820"/>
      <c r="I184" s="823"/>
    </row>
    <row r="185" spans="1:9" ht="15.75" customHeight="1" x14ac:dyDescent="0.25">
      <c r="A185" s="833"/>
      <c r="B185" s="832"/>
      <c r="C185" s="826"/>
      <c r="D185" s="826"/>
      <c r="E185" s="820"/>
      <c r="F185" s="820"/>
      <c r="G185" s="820"/>
      <c r="H185" s="820"/>
      <c r="I185" s="823"/>
    </row>
    <row r="186" spans="1:9" ht="15.75" customHeight="1" x14ac:dyDescent="0.25">
      <c r="A186" s="833"/>
      <c r="B186" s="832"/>
      <c r="C186" s="826"/>
      <c r="D186" s="826"/>
      <c r="E186" s="820"/>
      <c r="F186" s="820"/>
      <c r="G186" s="820"/>
      <c r="H186" s="820"/>
      <c r="I186" s="823"/>
    </row>
    <row r="187" spans="1:9" ht="15.75" customHeight="1" x14ac:dyDescent="0.25">
      <c r="A187" s="833"/>
      <c r="B187" s="832"/>
      <c r="C187" s="826"/>
      <c r="D187" s="826"/>
      <c r="E187" s="820"/>
      <c r="F187" s="820"/>
      <c r="G187" s="820"/>
      <c r="H187" s="820"/>
      <c r="I187" s="823"/>
    </row>
    <row r="188" spans="1:9" ht="15.75" customHeight="1" x14ac:dyDescent="0.25">
      <c r="A188" s="833"/>
      <c r="B188" s="832"/>
      <c r="C188" s="826"/>
      <c r="D188" s="826"/>
      <c r="E188" s="820"/>
      <c r="F188" s="820"/>
      <c r="G188" s="820"/>
      <c r="H188" s="820"/>
      <c r="I188" s="823"/>
    </row>
    <row r="189" spans="1:9" ht="15.75" customHeight="1" x14ac:dyDescent="0.25">
      <c r="A189" s="833"/>
      <c r="B189" s="832"/>
      <c r="C189" s="826"/>
      <c r="D189" s="826"/>
      <c r="E189" s="820"/>
      <c r="F189" s="820"/>
      <c r="G189" s="820"/>
      <c r="H189" s="820"/>
      <c r="I189" s="823"/>
    </row>
    <row r="190" spans="1:9" ht="15.75" customHeight="1" x14ac:dyDescent="0.25">
      <c r="A190" s="833"/>
      <c r="B190" s="832"/>
      <c r="C190" s="826"/>
      <c r="D190" s="826"/>
      <c r="E190" s="820"/>
      <c r="F190" s="820"/>
      <c r="G190" s="820"/>
      <c r="H190" s="820"/>
      <c r="I190" s="823"/>
    </row>
    <row r="191" spans="1:9" ht="15.75" customHeight="1" x14ac:dyDescent="0.25">
      <c r="A191" s="833"/>
      <c r="B191" s="832"/>
      <c r="C191" s="826"/>
      <c r="D191" s="826"/>
      <c r="E191" s="820"/>
      <c r="F191" s="820"/>
      <c r="G191" s="820"/>
      <c r="H191" s="820"/>
      <c r="I191" s="823"/>
    </row>
    <row r="192" spans="1:9" ht="15.75" customHeight="1" x14ac:dyDescent="0.25">
      <c r="A192" s="833"/>
      <c r="B192" s="832"/>
      <c r="C192" s="826"/>
      <c r="D192" s="826"/>
      <c r="E192" s="820"/>
      <c r="F192" s="820"/>
      <c r="G192" s="820"/>
      <c r="H192" s="820"/>
      <c r="I192" s="823"/>
    </row>
    <row r="193" spans="1:9" ht="15.75" customHeight="1" x14ac:dyDescent="0.25">
      <c r="A193" s="833"/>
      <c r="B193" s="832"/>
      <c r="C193" s="826"/>
      <c r="D193" s="826"/>
      <c r="E193" s="820"/>
      <c r="F193" s="820"/>
      <c r="G193" s="820"/>
      <c r="H193" s="820"/>
      <c r="I193" s="823"/>
    </row>
    <row r="194" spans="1:9" ht="15.75" customHeight="1" x14ac:dyDescent="0.25">
      <c r="A194" s="833"/>
      <c r="B194" s="832"/>
      <c r="C194" s="826"/>
      <c r="D194" s="826"/>
      <c r="E194" s="820"/>
      <c r="F194" s="820"/>
      <c r="G194" s="820"/>
      <c r="H194" s="820"/>
      <c r="I194" s="823"/>
    </row>
    <row r="195" spans="1:9" ht="15.75" customHeight="1" x14ac:dyDescent="0.25">
      <c r="A195" s="833"/>
      <c r="B195" s="832"/>
      <c r="C195" s="826"/>
      <c r="D195" s="826"/>
      <c r="E195" s="820"/>
      <c r="F195" s="820"/>
      <c r="G195" s="820"/>
      <c r="H195" s="820"/>
      <c r="I195" s="823"/>
    </row>
    <row r="196" spans="1:9" ht="15.75" customHeight="1" x14ac:dyDescent="0.25">
      <c r="A196" s="833"/>
      <c r="B196" s="832"/>
      <c r="C196" s="826"/>
      <c r="D196" s="826"/>
      <c r="E196" s="820"/>
      <c r="F196" s="820"/>
      <c r="G196" s="820"/>
      <c r="H196" s="820"/>
      <c r="I196" s="823"/>
    </row>
    <row r="197" spans="1:9" ht="15.75" customHeight="1" x14ac:dyDescent="0.25">
      <c r="A197" s="833"/>
      <c r="B197" s="832"/>
      <c r="C197" s="826"/>
      <c r="D197" s="826"/>
      <c r="E197" s="820"/>
      <c r="F197" s="820"/>
      <c r="G197" s="820"/>
      <c r="H197" s="820"/>
      <c r="I197" s="823"/>
    </row>
    <row r="198" spans="1:9" ht="15.75" customHeight="1" x14ac:dyDescent="0.25">
      <c r="A198" s="833"/>
      <c r="B198" s="832"/>
      <c r="C198" s="826"/>
      <c r="D198" s="826"/>
      <c r="E198" s="820"/>
      <c r="F198" s="820"/>
      <c r="G198" s="820"/>
      <c r="H198" s="820"/>
      <c r="I198" s="823"/>
    </row>
    <row r="199" spans="1:9" ht="15.75" customHeight="1" x14ac:dyDescent="0.25">
      <c r="A199" s="833"/>
      <c r="B199" s="832"/>
      <c r="C199" s="826"/>
      <c r="D199" s="826"/>
      <c r="E199" s="820"/>
      <c r="F199" s="820"/>
      <c r="G199" s="820"/>
      <c r="H199" s="820"/>
      <c r="I199" s="823"/>
    </row>
    <row r="200" spans="1:9" ht="15.75" customHeight="1" x14ac:dyDescent="0.25">
      <c r="A200" s="833"/>
      <c r="B200" s="832"/>
      <c r="C200" s="826"/>
      <c r="D200" s="826"/>
      <c r="E200" s="820"/>
      <c r="F200" s="820"/>
      <c r="G200" s="820"/>
      <c r="H200" s="820"/>
      <c r="I200" s="823"/>
    </row>
    <row r="201" spans="1:9" ht="15.75" customHeight="1" x14ac:dyDescent="0.25">
      <c r="A201" s="833"/>
      <c r="B201" s="832"/>
      <c r="C201" s="826"/>
      <c r="D201" s="826"/>
      <c r="E201" s="820"/>
      <c r="F201" s="820"/>
      <c r="G201" s="820"/>
      <c r="H201" s="820"/>
      <c r="I201" s="823"/>
    </row>
    <row r="202" spans="1:9" ht="15.75" customHeight="1" x14ac:dyDescent="0.25">
      <c r="A202" s="833"/>
      <c r="B202" s="832"/>
      <c r="C202" s="826"/>
      <c r="D202" s="826"/>
      <c r="E202" s="820"/>
      <c r="F202" s="820"/>
      <c r="G202" s="820"/>
      <c r="H202" s="820"/>
      <c r="I202" s="823"/>
    </row>
    <row r="203" spans="1:9" ht="15.75" customHeight="1" x14ac:dyDescent="0.25">
      <c r="A203" s="833"/>
      <c r="B203" s="832"/>
      <c r="C203" s="826"/>
      <c r="D203" s="826"/>
      <c r="E203" s="820"/>
      <c r="F203" s="820"/>
      <c r="G203" s="820"/>
      <c r="H203" s="820"/>
      <c r="I203" s="823"/>
    </row>
    <row r="204" spans="1:9" ht="15.75" customHeight="1" x14ac:dyDescent="0.25">
      <c r="A204" s="833"/>
      <c r="B204" s="832"/>
      <c r="C204" s="826"/>
      <c r="D204" s="826"/>
      <c r="E204" s="820"/>
      <c r="F204" s="820"/>
      <c r="G204" s="820"/>
      <c r="H204" s="820"/>
      <c r="I204" s="823"/>
    </row>
    <row r="205" spans="1:9" ht="15.75" customHeight="1" thickBot="1" x14ac:dyDescent="0.3">
      <c r="A205" s="834"/>
      <c r="C205" s="827"/>
      <c r="D205" s="827"/>
      <c r="E205" s="821"/>
      <c r="F205" s="821"/>
      <c r="G205" s="821"/>
      <c r="H205" s="821"/>
      <c r="I205" s="824"/>
    </row>
  </sheetData>
  <mergeCells count="58">
    <mergeCell ref="H171:H205"/>
    <mergeCell ref="I171:I205"/>
    <mergeCell ref="D171:D205"/>
    <mergeCell ref="I129:O129"/>
    <mergeCell ref="A131:B138"/>
    <mergeCell ref="A140:A141"/>
    <mergeCell ref="B140:B141"/>
    <mergeCell ref="C140:C141"/>
    <mergeCell ref="D140:G140"/>
    <mergeCell ref="H140:L140"/>
    <mergeCell ref="A142:B149"/>
    <mergeCell ref="A155:B162"/>
    <mergeCell ref="B166:B204"/>
    <mergeCell ref="A171:A205"/>
    <mergeCell ref="C171:C205"/>
    <mergeCell ref="E171:E205"/>
    <mergeCell ref="F171:F205"/>
    <mergeCell ref="G171:G205"/>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171"/>
  <sheetViews>
    <sheetView topLeftCell="B1" workbookViewId="0">
      <selection activeCell="J148" sqref="J148:L148"/>
    </sheetView>
  </sheetViews>
  <sheetFormatPr defaultColWidth="8.85546875" defaultRowHeight="15" x14ac:dyDescent="0.25"/>
  <cols>
    <col min="1" max="1" width="87.28515625" customWidth="1"/>
    <col min="2" max="2" width="32.71093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370</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371</v>
      </c>
      <c r="B12" s="329"/>
      <c r="C12" s="29">
        <v>2014</v>
      </c>
      <c r="D12" s="30"/>
      <c r="E12" s="31"/>
      <c r="F12" s="31"/>
      <c r="G12" s="32"/>
      <c r="H12" s="33">
        <f>SUM(D12:G12)</f>
        <v>0</v>
      </c>
      <c r="I12" s="34"/>
      <c r="J12" s="31"/>
      <c r="K12" s="31"/>
      <c r="L12" s="31"/>
      <c r="M12" s="31"/>
      <c r="N12" s="31"/>
      <c r="O12" s="35"/>
      <c r="P12" s="10"/>
      <c r="Q12" s="10"/>
    </row>
    <row r="13" spans="1:17" x14ac:dyDescent="0.25">
      <c r="A13" s="630"/>
      <c r="B13" s="329"/>
      <c r="C13" s="29">
        <v>2015</v>
      </c>
      <c r="D13" s="30"/>
      <c r="E13" s="31"/>
      <c r="F13" s="31"/>
      <c r="G13" s="32"/>
      <c r="H13" s="33">
        <f t="shared" ref="H13:H18" si="0">SUM(D13:G13)</f>
        <v>0</v>
      </c>
      <c r="I13" s="34"/>
      <c r="J13" s="31"/>
      <c r="K13" s="31"/>
      <c r="L13" s="31"/>
      <c r="M13" s="31"/>
      <c r="N13" s="31"/>
      <c r="O13" s="35"/>
      <c r="P13" s="10"/>
      <c r="Q13" s="10"/>
    </row>
    <row r="14" spans="1:17" x14ac:dyDescent="0.25">
      <c r="A14" s="630"/>
      <c r="B14" s="329"/>
      <c r="C14" s="29">
        <v>2016</v>
      </c>
      <c r="D14" s="30"/>
      <c r="E14" s="31"/>
      <c r="F14" s="31"/>
      <c r="G14" s="32"/>
      <c r="H14" s="33">
        <f t="shared" si="0"/>
        <v>0</v>
      </c>
      <c r="I14" s="34"/>
      <c r="J14" s="31"/>
      <c r="K14" s="31"/>
      <c r="L14" s="31"/>
      <c r="M14" s="31"/>
      <c r="N14" s="31"/>
      <c r="O14" s="35"/>
      <c r="P14" s="10"/>
      <c r="Q14" s="10"/>
    </row>
    <row r="15" spans="1:17" x14ac:dyDescent="0.25">
      <c r="A15" s="630"/>
      <c r="B15" s="329"/>
      <c r="C15" s="29">
        <v>2017</v>
      </c>
      <c r="D15" s="36"/>
      <c r="E15" s="37"/>
      <c r="F15" s="37"/>
      <c r="G15" s="38"/>
      <c r="H15" s="33">
        <f t="shared" si="0"/>
        <v>0</v>
      </c>
      <c r="I15" s="39"/>
      <c r="J15" s="37"/>
      <c r="K15" s="37"/>
      <c r="L15" s="37"/>
      <c r="M15" s="37"/>
      <c r="N15" s="37"/>
      <c r="O15" s="40"/>
      <c r="P15" s="10"/>
      <c r="Q15" s="10"/>
    </row>
    <row r="16" spans="1:17" x14ac:dyDescent="0.25">
      <c r="A16" s="630"/>
      <c r="B16" s="329"/>
      <c r="C16" s="29">
        <v>2018</v>
      </c>
      <c r="D16" s="30"/>
      <c r="E16" s="31"/>
      <c r="F16" s="31"/>
      <c r="G16" s="32"/>
      <c r="H16" s="33">
        <f t="shared" si="0"/>
        <v>0</v>
      </c>
      <c r="I16" s="34"/>
      <c r="J16" s="31"/>
      <c r="K16" s="31"/>
      <c r="L16" s="31"/>
      <c r="M16" s="31"/>
      <c r="N16" s="31"/>
      <c r="O16" s="35"/>
      <c r="P16" s="10"/>
      <c r="Q16" s="10"/>
    </row>
    <row r="17" spans="1:17" x14ac:dyDescent="0.25">
      <c r="A17" s="630"/>
      <c r="B17" s="329"/>
      <c r="C17" s="29">
        <v>2019</v>
      </c>
      <c r="D17" s="30"/>
      <c r="E17" s="31"/>
      <c r="F17" s="31"/>
      <c r="G17" s="32"/>
      <c r="H17" s="33">
        <f t="shared" si="0"/>
        <v>0</v>
      </c>
      <c r="I17" s="34"/>
      <c r="J17" s="31"/>
      <c r="K17" s="31"/>
      <c r="L17" s="31"/>
      <c r="M17" s="31"/>
      <c r="N17" s="31"/>
      <c r="O17" s="35"/>
      <c r="P17" s="10"/>
      <c r="Q17" s="10"/>
    </row>
    <row r="18" spans="1:17" x14ac:dyDescent="0.25">
      <c r="A18" s="630"/>
      <c r="B18" s="329"/>
      <c r="C18" s="29">
        <v>2020</v>
      </c>
      <c r="D18" s="213">
        <v>11</v>
      </c>
      <c r="E18" s="31"/>
      <c r="F18" s="31"/>
      <c r="G18" s="32"/>
      <c r="H18" s="33">
        <f t="shared" si="0"/>
        <v>11</v>
      </c>
      <c r="I18" s="34">
        <v>11</v>
      </c>
      <c r="J18" s="31"/>
      <c r="K18" s="31"/>
      <c r="L18" s="31"/>
      <c r="M18" s="31"/>
      <c r="N18" s="31"/>
      <c r="O18" s="35"/>
      <c r="P18" s="10"/>
      <c r="Q18" s="10"/>
    </row>
    <row r="19" spans="1:17" ht="77.25" customHeight="1" thickBot="1" x14ac:dyDescent="0.3">
      <c r="A19" s="647"/>
      <c r="B19" s="322"/>
      <c r="C19" s="41" t="s">
        <v>13</v>
      </c>
      <c r="D19" s="42">
        <f>SUM(D12:D18)</f>
        <v>11</v>
      </c>
      <c r="E19" s="43">
        <f>SUM(E12:E18)</f>
        <v>0</v>
      </c>
      <c r="F19" s="43">
        <f>SUM(F12:F18)</f>
        <v>0</v>
      </c>
      <c r="G19" s="44"/>
      <c r="H19" s="45">
        <f>SUM(D19:G19)</f>
        <v>11</v>
      </c>
      <c r="I19" s="43">
        <f t="shared" ref="I19:O19" si="1">SUM(I12:I18)</f>
        <v>11</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498" t="s">
        <v>23</v>
      </c>
      <c r="C22" s="693"/>
      <c r="D22" s="20" t="s">
        <v>9</v>
      </c>
      <c r="E22" s="22" t="s">
        <v>10</v>
      </c>
      <c r="F22" s="22" t="s">
        <v>11</v>
      </c>
      <c r="G22" s="23" t="s">
        <v>12</v>
      </c>
      <c r="H22" s="24" t="s">
        <v>13</v>
      </c>
    </row>
    <row r="23" spans="1:17" ht="15" customHeight="1" x14ac:dyDescent="0.25">
      <c r="A23" s="630" t="s">
        <v>372</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297</v>
      </c>
      <c r="E29" s="31"/>
      <c r="F29" s="31"/>
      <c r="G29" s="32"/>
      <c r="H29" s="33">
        <f t="shared" si="2"/>
        <v>297</v>
      </c>
    </row>
    <row r="30" spans="1:17" ht="72" customHeight="1" thickBot="1" x14ac:dyDescent="0.3">
      <c r="A30" s="647"/>
      <c r="B30" s="648"/>
      <c r="C30" s="41" t="s">
        <v>13</v>
      </c>
      <c r="D30" s="42">
        <f>SUM(D23:D29)</f>
        <v>297</v>
      </c>
      <c r="E30" s="43">
        <f>SUM(E23:E29)</f>
        <v>0</v>
      </c>
      <c r="F30" s="43">
        <f>SUM(F23:F29)</f>
        <v>0</v>
      </c>
      <c r="G30" s="43">
        <f>SUM(G23:G29)</f>
        <v>0</v>
      </c>
      <c r="H30" s="45">
        <f t="shared" ref="H30" si="3">SUM(D30:F30)</f>
        <v>297</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373</v>
      </c>
      <c r="B36" s="835" t="s">
        <v>374</v>
      </c>
      <c r="C36" s="29">
        <v>2014</v>
      </c>
      <c r="D36" s="65"/>
      <c r="E36" s="66"/>
      <c r="F36" s="67"/>
      <c r="G36" s="67"/>
      <c r="H36" s="67"/>
      <c r="I36" s="67"/>
      <c r="J36" s="67"/>
      <c r="K36" s="68"/>
    </row>
    <row r="37" spans="1:13" x14ac:dyDescent="0.25">
      <c r="A37" s="623"/>
      <c r="B37" s="835"/>
      <c r="C37" s="29">
        <v>2015</v>
      </c>
      <c r="D37" s="65"/>
      <c r="E37" s="34"/>
      <c r="F37" s="31"/>
      <c r="G37" s="31"/>
      <c r="H37" s="31"/>
      <c r="I37" s="31"/>
      <c r="J37" s="31"/>
      <c r="K37" s="35"/>
    </row>
    <row r="38" spans="1:13" x14ac:dyDescent="0.25">
      <c r="A38" s="623"/>
      <c r="B38" s="835"/>
      <c r="C38" s="29">
        <v>2016</v>
      </c>
      <c r="D38" s="65"/>
      <c r="E38" s="34"/>
      <c r="F38" s="31"/>
      <c r="G38" s="31"/>
      <c r="H38" s="31"/>
      <c r="I38" s="31"/>
      <c r="J38" s="31"/>
      <c r="K38" s="35"/>
    </row>
    <row r="39" spans="1:13" x14ac:dyDescent="0.25">
      <c r="A39" s="623"/>
      <c r="B39" s="835"/>
      <c r="C39" s="29">
        <v>2017</v>
      </c>
      <c r="D39" s="69"/>
      <c r="E39" s="39"/>
      <c r="F39" s="37"/>
      <c r="G39" s="37"/>
      <c r="H39" s="37"/>
      <c r="I39" s="37"/>
      <c r="J39" s="37"/>
      <c r="K39" s="40"/>
    </row>
    <row r="40" spans="1:13" x14ac:dyDescent="0.25">
      <c r="A40" s="623"/>
      <c r="B40" s="835"/>
      <c r="C40" s="29">
        <v>2018</v>
      </c>
      <c r="D40" s="65"/>
      <c r="E40" s="34"/>
      <c r="F40" s="31"/>
      <c r="G40" s="31"/>
      <c r="H40" s="31"/>
      <c r="I40" s="31"/>
      <c r="J40" s="31"/>
      <c r="K40" s="35"/>
    </row>
    <row r="41" spans="1:13" x14ac:dyDescent="0.25">
      <c r="A41" s="623"/>
      <c r="B41" s="835"/>
      <c r="C41" s="29">
        <v>2019</v>
      </c>
      <c r="D41" s="65"/>
      <c r="E41" s="34"/>
      <c r="F41" s="31"/>
      <c r="G41" s="31"/>
      <c r="H41" s="31"/>
      <c r="I41" s="31"/>
      <c r="J41" s="31"/>
      <c r="K41" s="35"/>
    </row>
    <row r="42" spans="1:13" ht="17.25" customHeight="1" x14ac:dyDescent="0.25">
      <c r="A42" s="623"/>
      <c r="B42" s="835"/>
      <c r="C42" s="29">
        <v>2020</v>
      </c>
      <c r="D42" s="65">
        <v>6</v>
      </c>
      <c r="E42" s="34"/>
      <c r="F42" s="31"/>
      <c r="G42" s="31"/>
      <c r="H42" s="31"/>
      <c r="I42" s="31"/>
      <c r="J42" s="31"/>
      <c r="K42" s="35">
        <v>6</v>
      </c>
    </row>
    <row r="43" spans="1:13" ht="35.25" customHeight="1" thickBot="1" x14ac:dyDescent="0.3">
      <c r="A43" s="625"/>
      <c r="B43" s="836"/>
      <c r="C43" s="41" t="s">
        <v>13</v>
      </c>
      <c r="D43" s="70">
        <f>SUM(D36:D42)</f>
        <v>6</v>
      </c>
      <c r="E43" s="46">
        <f t="shared" ref="E43:J43" si="4">SUM(E36:E42)</f>
        <v>0</v>
      </c>
      <c r="F43" s="43">
        <f t="shared" si="4"/>
        <v>0</v>
      </c>
      <c r="G43" s="43">
        <f t="shared" si="4"/>
        <v>0</v>
      </c>
      <c r="H43" s="43">
        <f t="shared" si="4"/>
        <v>0</v>
      </c>
      <c r="I43" s="43">
        <f t="shared" si="4"/>
        <v>0</v>
      </c>
      <c r="J43" s="43">
        <f t="shared" si="4"/>
        <v>0</v>
      </c>
      <c r="K43" s="47">
        <f>SUM(K36:K42)</f>
        <v>6</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499" t="s">
        <v>5</v>
      </c>
      <c r="D94" s="108" t="s">
        <v>49</v>
      </c>
      <c r="E94" s="109"/>
      <c r="F94" s="109"/>
      <c r="G94" s="110"/>
      <c r="H94" s="10"/>
      <c r="I94" s="10"/>
      <c r="J94" s="10"/>
      <c r="K94" s="10"/>
    </row>
    <row r="95" spans="1:14" ht="64.5" x14ac:dyDescent="0.25">
      <c r="A95" s="656"/>
      <c r="B95" s="658"/>
      <c r="C95" s="500"/>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501"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0" t="s">
        <v>375</v>
      </c>
      <c r="B131" s="838" t="s">
        <v>376</v>
      </c>
      <c r="C131" s="29">
        <v>2014</v>
      </c>
      <c r="D131" s="30"/>
      <c r="E131" s="31"/>
      <c r="F131" s="31"/>
      <c r="G131" s="129">
        <f>SUM(D131:F131)</f>
        <v>0</v>
      </c>
      <c r="H131" s="85"/>
      <c r="I131" s="34"/>
      <c r="J131" s="31"/>
      <c r="K131" s="31"/>
      <c r="L131" s="31"/>
      <c r="M131" s="31"/>
      <c r="N131" s="31"/>
      <c r="O131" s="35"/>
    </row>
    <row r="132" spans="1:15" x14ac:dyDescent="0.25">
      <c r="A132" s="630"/>
      <c r="B132" s="838"/>
      <c r="C132" s="29">
        <v>2015</v>
      </c>
      <c r="D132" s="30"/>
      <c r="E132" s="31"/>
      <c r="F132" s="31"/>
      <c r="G132" s="129">
        <f t="shared" ref="G132:G137" si="15">SUM(D132:F132)</f>
        <v>0</v>
      </c>
      <c r="H132" s="85"/>
      <c r="I132" s="34"/>
      <c r="J132" s="31"/>
      <c r="K132" s="31"/>
      <c r="L132" s="31"/>
      <c r="M132" s="31"/>
      <c r="N132" s="31"/>
      <c r="O132" s="35"/>
    </row>
    <row r="133" spans="1:15" x14ac:dyDescent="0.25">
      <c r="A133" s="630"/>
      <c r="B133" s="838"/>
      <c r="C133" s="29">
        <v>2016</v>
      </c>
      <c r="D133" s="30"/>
      <c r="E133" s="31"/>
      <c r="F133" s="31"/>
      <c r="G133" s="129">
        <f t="shared" si="15"/>
        <v>0</v>
      </c>
      <c r="H133" s="85"/>
      <c r="I133" s="34"/>
      <c r="J133" s="31"/>
      <c r="K133" s="31"/>
      <c r="L133" s="31"/>
      <c r="M133" s="31"/>
      <c r="N133" s="31"/>
      <c r="O133" s="35"/>
    </row>
    <row r="134" spans="1:15" x14ac:dyDescent="0.25">
      <c r="A134" s="630"/>
      <c r="B134" s="838"/>
      <c r="C134" s="29">
        <v>2017</v>
      </c>
      <c r="D134" s="36"/>
      <c r="E134" s="37"/>
      <c r="F134" s="37"/>
      <c r="G134" s="129">
        <f t="shared" si="15"/>
        <v>0</v>
      </c>
      <c r="H134" s="85"/>
      <c r="I134" s="39"/>
      <c r="J134" s="37"/>
      <c r="K134" s="37"/>
      <c r="L134" s="37"/>
      <c r="M134" s="37"/>
      <c r="N134" s="37"/>
      <c r="O134" s="40"/>
    </row>
    <row r="135" spans="1:15" x14ac:dyDescent="0.25">
      <c r="A135" s="630"/>
      <c r="B135" s="838"/>
      <c r="C135" s="29">
        <v>2018</v>
      </c>
      <c r="D135" s="30"/>
      <c r="E135" s="31"/>
      <c r="F135" s="31"/>
      <c r="G135" s="129">
        <f t="shared" si="15"/>
        <v>0</v>
      </c>
      <c r="H135" s="85"/>
      <c r="I135" s="34"/>
      <c r="J135" s="31"/>
      <c r="K135" s="31"/>
      <c r="L135" s="31"/>
      <c r="M135" s="31"/>
      <c r="N135" s="31"/>
      <c r="O135" s="35"/>
    </row>
    <row r="136" spans="1:15" x14ac:dyDescent="0.25">
      <c r="A136" s="630"/>
      <c r="B136" s="838"/>
      <c r="C136" s="29">
        <v>2019</v>
      </c>
      <c r="D136" s="30"/>
      <c r="E136" s="31"/>
      <c r="F136" s="31"/>
      <c r="G136" s="129">
        <f t="shared" si="15"/>
        <v>0</v>
      </c>
      <c r="H136" s="85"/>
      <c r="I136" s="34"/>
      <c r="J136" s="31"/>
      <c r="K136" s="31"/>
      <c r="L136" s="31"/>
      <c r="M136" s="31"/>
      <c r="N136" s="31"/>
      <c r="O136" s="35"/>
    </row>
    <row r="137" spans="1:15" x14ac:dyDescent="0.25">
      <c r="A137" s="630"/>
      <c r="B137" s="838"/>
      <c r="C137" s="29">
        <v>2020</v>
      </c>
      <c r="D137" s="30">
        <v>4</v>
      </c>
      <c r="E137" s="31">
        <v>4</v>
      </c>
      <c r="F137" s="31">
        <v>2</v>
      </c>
      <c r="G137" s="129">
        <f t="shared" si="15"/>
        <v>10</v>
      </c>
      <c r="H137" s="85"/>
      <c r="I137" s="34">
        <v>4</v>
      </c>
      <c r="J137" s="31"/>
      <c r="K137" s="31"/>
      <c r="L137" s="31"/>
      <c r="M137" s="31"/>
      <c r="N137" s="31"/>
      <c r="O137" s="35">
        <v>6</v>
      </c>
    </row>
    <row r="138" spans="1:15" ht="183" customHeight="1" thickBot="1" x14ac:dyDescent="0.3">
      <c r="A138" s="647"/>
      <c r="B138" s="839"/>
      <c r="C138" s="41" t="s">
        <v>13</v>
      </c>
      <c r="D138" s="42">
        <f>SUM(D131:D137)</f>
        <v>4</v>
      </c>
      <c r="E138" s="43">
        <f>SUM(E131:E137)</f>
        <v>4</v>
      </c>
      <c r="F138" s="43">
        <f>SUM(F131:F137)</f>
        <v>2</v>
      </c>
      <c r="G138" s="135">
        <f t="shared" ref="G138:O138" si="16">SUM(G131:G137)</f>
        <v>10</v>
      </c>
      <c r="H138" s="163">
        <f t="shared" si="16"/>
        <v>0</v>
      </c>
      <c r="I138" s="46">
        <f t="shared" si="16"/>
        <v>4</v>
      </c>
      <c r="J138" s="43">
        <f t="shared" si="16"/>
        <v>0</v>
      </c>
      <c r="K138" s="43">
        <f t="shared" si="16"/>
        <v>0</v>
      </c>
      <c r="L138" s="43">
        <f t="shared" si="16"/>
        <v>0</v>
      </c>
      <c r="M138" s="43">
        <f t="shared" si="16"/>
        <v>0</v>
      </c>
      <c r="N138" s="43">
        <f t="shared" si="16"/>
        <v>0</v>
      </c>
      <c r="O138" s="47">
        <f t="shared" si="16"/>
        <v>6</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377</v>
      </c>
      <c r="B142" s="837" t="s">
        <v>378</v>
      </c>
      <c r="C142" s="169">
        <v>2014</v>
      </c>
      <c r="D142" s="170"/>
      <c r="E142" s="67"/>
      <c r="F142" s="67"/>
      <c r="G142" s="171">
        <f>SUM(D142:F142)</f>
        <v>0</v>
      </c>
      <c r="H142" s="66"/>
      <c r="I142" s="67"/>
      <c r="J142" s="67"/>
      <c r="K142" s="67"/>
      <c r="L142" s="68"/>
    </row>
    <row r="143" spans="1:15" x14ac:dyDescent="0.25">
      <c r="A143" s="630"/>
      <c r="B143" s="724"/>
      <c r="C143" s="29">
        <v>2015</v>
      </c>
      <c r="D143" s="30"/>
      <c r="E143" s="31"/>
      <c r="F143" s="31"/>
      <c r="G143" s="171">
        <f t="shared" ref="G143:G148" si="17">SUM(D143:F143)</f>
        <v>0</v>
      </c>
      <c r="H143" s="34"/>
      <c r="I143" s="31"/>
      <c r="J143" s="31"/>
      <c r="K143" s="31"/>
      <c r="L143" s="35"/>
    </row>
    <row r="144" spans="1:15" x14ac:dyDescent="0.25">
      <c r="A144" s="630"/>
      <c r="B144" s="724"/>
      <c r="C144" s="29">
        <v>2016</v>
      </c>
      <c r="D144" s="30"/>
      <c r="E144" s="31"/>
      <c r="F144" s="31"/>
      <c r="G144" s="171">
        <f t="shared" si="17"/>
        <v>0</v>
      </c>
      <c r="H144" s="34"/>
      <c r="I144" s="31"/>
      <c r="J144" s="31"/>
      <c r="K144" s="31"/>
      <c r="L144" s="35"/>
    </row>
    <row r="145" spans="1:13" x14ac:dyDescent="0.25">
      <c r="A145" s="630"/>
      <c r="B145" s="724"/>
      <c r="C145" s="29">
        <v>2017</v>
      </c>
      <c r="D145" s="36"/>
      <c r="E145" s="37"/>
      <c r="F145" s="37"/>
      <c r="G145" s="171">
        <f t="shared" si="17"/>
        <v>0</v>
      </c>
      <c r="H145" s="39"/>
      <c r="I145" s="37"/>
      <c r="J145" s="37"/>
      <c r="K145" s="37"/>
      <c r="L145" s="40"/>
    </row>
    <row r="146" spans="1:13" x14ac:dyDescent="0.25">
      <c r="A146" s="630"/>
      <c r="B146" s="724"/>
      <c r="C146" s="29">
        <v>2018</v>
      </c>
      <c r="D146" s="30"/>
      <c r="E146" s="31"/>
      <c r="F146" s="31"/>
      <c r="G146" s="171">
        <f t="shared" si="17"/>
        <v>0</v>
      </c>
      <c r="H146" s="34"/>
      <c r="I146" s="31"/>
      <c r="J146" s="31"/>
      <c r="K146" s="31"/>
      <c r="L146" s="35"/>
    </row>
    <row r="147" spans="1:13" x14ac:dyDescent="0.25">
      <c r="A147" s="630"/>
      <c r="B147" s="724"/>
      <c r="C147" s="29">
        <v>2019</v>
      </c>
      <c r="D147" s="30"/>
      <c r="E147" s="31"/>
      <c r="F147" s="31"/>
      <c r="G147" s="171">
        <f t="shared" si="17"/>
        <v>0</v>
      </c>
      <c r="H147" s="34"/>
      <c r="I147" s="31"/>
      <c r="J147" s="31"/>
      <c r="K147" s="31"/>
      <c r="L147" s="35"/>
    </row>
    <row r="148" spans="1:13" x14ac:dyDescent="0.25">
      <c r="A148" s="630"/>
      <c r="B148" s="724"/>
      <c r="C148" s="29">
        <v>2020</v>
      </c>
      <c r="D148" s="30">
        <v>105</v>
      </c>
      <c r="E148" s="31">
        <v>112</v>
      </c>
      <c r="F148" s="31">
        <v>70</v>
      </c>
      <c r="G148" s="171">
        <f t="shared" si="17"/>
        <v>287</v>
      </c>
      <c r="H148" s="34"/>
      <c r="I148" s="31"/>
      <c r="J148" s="31">
        <v>43</v>
      </c>
      <c r="K148" s="31"/>
      <c r="L148" s="35">
        <v>244</v>
      </c>
    </row>
    <row r="149" spans="1:13" ht="83.25" customHeight="1" thickBot="1" x14ac:dyDescent="0.3">
      <c r="A149" s="647"/>
      <c r="B149" s="726"/>
      <c r="C149" s="41" t="s">
        <v>13</v>
      </c>
      <c r="D149" s="42">
        <f t="shared" ref="D149:L149" si="18">SUM(D142:D148)</f>
        <v>105</v>
      </c>
      <c r="E149" s="43">
        <f t="shared" si="18"/>
        <v>112</v>
      </c>
      <c r="F149" s="43">
        <f t="shared" si="18"/>
        <v>70</v>
      </c>
      <c r="G149" s="45">
        <f t="shared" si="18"/>
        <v>287</v>
      </c>
      <c r="H149" s="46">
        <f t="shared" si="18"/>
        <v>0</v>
      </c>
      <c r="I149" s="43">
        <f t="shared" si="18"/>
        <v>0</v>
      </c>
      <c r="J149" s="43">
        <f t="shared" si="18"/>
        <v>43</v>
      </c>
      <c r="K149" s="43">
        <f t="shared" si="18"/>
        <v>0</v>
      </c>
      <c r="L149" s="47">
        <f t="shared" si="18"/>
        <v>244</v>
      </c>
      <c r="M149" s="516"/>
    </row>
    <row r="150" spans="1:13" x14ac:dyDescent="0.25">
      <c r="B150" s="9"/>
    </row>
    <row r="151" spans="1:13" x14ac:dyDescent="0.25">
      <c r="B151" s="9"/>
    </row>
    <row r="152" spans="1:13" ht="21" x14ac:dyDescent="0.35">
      <c r="A152" s="172" t="s">
        <v>95</v>
      </c>
      <c r="B152" s="55"/>
      <c r="C152" s="54"/>
      <c r="D152" s="56"/>
      <c r="E152" s="56"/>
      <c r="F152" s="56"/>
      <c r="G152" s="56"/>
      <c r="H152" s="56"/>
      <c r="I152" s="56"/>
      <c r="J152" s="56"/>
      <c r="K152" s="56"/>
      <c r="L152" s="56"/>
    </row>
    <row r="153" spans="1:13" ht="15.75" thickBot="1" x14ac:dyDescent="0.3">
      <c r="A153" s="75"/>
      <c r="B153" s="76"/>
    </row>
    <row r="154" spans="1:13" s="10" customFormat="1" ht="65.25" x14ac:dyDescent="0.3">
      <c r="A154" s="173" t="s">
        <v>96</v>
      </c>
      <c r="B154" s="174" t="s">
        <v>97</v>
      </c>
      <c r="C154" s="175" t="s">
        <v>98</v>
      </c>
      <c r="D154" s="176" t="s">
        <v>99</v>
      </c>
      <c r="E154" s="177" t="s">
        <v>100</v>
      </c>
      <c r="F154" s="177" t="s">
        <v>101</v>
      </c>
      <c r="G154" s="178" t="s">
        <v>102</v>
      </c>
    </row>
    <row r="155" spans="1:13" ht="15" customHeight="1" x14ac:dyDescent="0.25">
      <c r="A155" s="623" t="s">
        <v>21</v>
      </c>
      <c r="B155" s="624"/>
      <c r="C155" s="29">
        <v>2014</v>
      </c>
      <c r="D155" s="30"/>
      <c r="E155" s="31"/>
      <c r="F155" s="31"/>
      <c r="G155" s="35"/>
    </row>
    <row r="156" spans="1:13" x14ac:dyDescent="0.25">
      <c r="A156" s="623"/>
      <c r="B156" s="624"/>
      <c r="C156" s="29">
        <v>2015</v>
      </c>
      <c r="D156" s="30"/>
      <c r="E156" s="31"/>
      <c r="F156" s="31"/>
      <c r="G156" s="35"/>
    </row>
    <row r="157" spans="1:13" x14ac:dyDescent="0.25">
      <c r="A157" s="623"/>
      <c r="B157" s="624"/>
      <c r="C157" s="29">
        <v>2016</v>
      </c>
      <c r="D157" s="30"/>
      <c r="E157" s="31"/>
      <c r="F157" s="31"/>
      <c r="G157" s="35"/>
    </row>
    <row r="158" spans="1:13" x14ac:dyDescent="0.25">
      <c r="A158" s="623"/>
      <c r="B158" s="624"/>
      <c r="C158" s="29">
        <v>2017</v>
      </c>
      <c r="D158" s="36"/>
      <c r="E158" s="37"/>
      <c r="F158" s="37"/>
      <c r="G158" s="40"/>
    </row>
    <row r="159" spans="1:13" x14ac:dyDescent="0.25">
      <c r="A159" s="623"/>
      <c r="B159" s="624"/>
      <c r="C159" s="29">
        <v>2018</v>
      </c>
      <c r="D159" s="30"/>
      <c r="E159" s="31"/>
      <c r="F159" s="31"/>
      <c r="G159" s="35"/>
    </row>
    <row r="160" spans="1:13"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250">
        <f t="shared" si="20"/>
        <v>207096.11000000002</v>
      </c>
    </row>
    <row r="167" spans="1:9" ht="15.75" x14ac:dyDescent="0.25">
      <c r="A167" s="190" t="s">
        <v>106</v>
      </c>
      <c r="B167" s="191"/>
      <c r="C167" s="65"/>
      <c r="D167" s="65"/>
      <c r="E167" s="65"/>
      <c r="F167" s="69"/>
      <c r="G167" s="65"/>
      <c r="H167" s="65"/>
      <c r="I167" s="251">
        <v>207096.11000000002</v>
      </c>
    </row>
    <row r="168" spans="1:9" ht="15.75" x14ac:dyDescent="0.25">
      <c r="A168" s="190" t="s">
        <v>107</v>
      </c>
      <c r="B168" s="191"/>
      <c r="C168" s="65"/>
      <c r="D168" s="65"/>
      <c r="E168" s="65"/>
      <c r="F168" s="69"/>
      <c r="G168" s="65"/>
      <c r="H168" s="65"/>
      <c r="I168" s="251"/>
    </row>
    <row r="169" spans="1:9" ht="15.75" x14ac:dyDescent="0.25">
      <c r="A169" s="190" t="s">
        <v>108</v>
      </c>
      <c r="B169" s="191"/>
      <c r="C169" s="65"/>
      <c r="D169" s="65"/>
      <c r="E169" s="65"/>
      <c r="F169" s="69"/>
      <c r="G169" s="65"/>
      <c r="H169" s="65"/>
      <c r="I169" s="251"/>
    </row>
    <row r="170" spans="1:9" ht="31.5" x14ac:dyDescent="0.25">
      <c r="A170" s="186" t="s">
        <v>109</v>
      </c>
      <c r="B170" s="191"/>
      <c r="C170" s="65"/>
      <c r="D170" s="65"/>
      <c r="E170" s="65"/>
      <c r="F170" s="69"/>
      <c r="G170" s="65"/>
      <c r="H170" s="65"/>
      <c r="I170" s="251">
        <v>175177.46000000005</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252">
        <f t="shared" si="21"/>
        <v>382273.57000000007</v>
      </c>
    </row>
  </sheetData>
  <mergeCells count="52">
    <mergeCell ref="A142:A149"/>
    <mergeCell ref="B142:B149"/>
    <mergeCell ref="A155:B162"/>
    <mergeCell ref="I129:O129"/>
    <mergeCell ref="A131:A138"/>
    <mergeCell ref="B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A43"/>
    <mergeCell ref="B36:B43"/>
    <mergeCell ref="A48:A49"/>
    <mergeCell ref="B48:B49"/>
    <mergeCell ref="C48:C49"/>
    <mergeCell ref="D48:D49"/>
    <mergeCell ref="A34:A35"/>
    <mergeCell ref="B34:B35"/>
    <mergeCell ref="C34:C35"/>
    <mergeCell ref="B10:B11"/>
    <mergeCell ref="C10:C11"/>
    <mergeCell ref="A12:A19"/>
    <mergeCell ref="C21:C22"/>
    <mergeCell ref="A23:B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171"/>
  <sheetViews>
    <sheetView topLeftCell="C1" workbookViewId="0">
      <selection activeCell="K144" sqref="K144"/>
    </sheetView>
  </sheetViews>
  <sheetFormatPr defaultColWidth="8.7109375" defaultRowHeight="15" x14ac:dyDescent="0.25"/>
  <cols>
    <col min="1" max="1" width="87.28515625" customWidth="1"/>
    <col min="2" max="2" width="29.42578125" customWidth="1"/>
    <col min="3" max="3" width="15.7109375" customWidth="1"/>
    <col min="4" max="4" width="16.28515625" customWidth="1"/>
    <col min="5" max="5" width="15.28515625" customWidth="1"/>
    <col min="6" max="6" width="18.42578125" customWidth="1"/>
    <col min="7" max="7" width="15.7109375" customWidth="1"/>
    <col min="8" max="8" width="16" customWidth="1"/>
    <col min="9" max="9" width="16.42578125" customWidth="1"/>
    <col min="10" max="10" width="17" customWidth="1"/>
    <col min="11" max="11" width="16.7109375" customWidth="1"/>
    <col min="12" max="12" width="17" customWidth="1"/>
    <col min="13" max="13" width="15.42578125" customWidth="1"/>
    <col min="14" max="14" width="14.7109375" customWidth="1"/>
    <col min="15" max="15" width="13.28515625" customWidth="1"/>
    <col min="16" max="17" width="11.71093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379</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380</v>
      </c>
      <c r="B12" s="840"/>
      <c r="C12" s="29">
        <v>2014</v>
      </c>
      <c r="D12" s="30"/>
      <c r="E12" s="31"/>
      <c r="F12" s="31"/>
      <c r="G12" s="32"/>
      <c r="H12" s="33">
        <f>SUM(D12:G12)</f>
        <v>0</v>
      </c>
      <c r="I12" s="34"/>
      <c r="J12" s="31"/>
      <c r="K12" s="31"/>
      <c r="L12" s="31"/>
      <c r="M12" s="31"/>
      <c r="N12" s="31"/>
      <c r="O12" s="35"/>
      <c r="P12" s="10"/>
      <c r="Q12" s="10"/>
    </row>
    <row r="13" spans="1:17" x14ac:dyDescent="0.25">
      <c r="A13" s="841"/>
      <c r="B13" s="840"/>
      <c r="C13" s="29">
        <v>2015</v>
      </c>
      <c r="D13" s="30"/>
      <c r="E13" s="31"/>
      <c r="F13" s="31"/>
      <c r="G13" s="32"/>
      <c r="H13" s="33">
        <f t="shared" ref="H13:H17" si="0">SUM(D13:G13)</f>
        <v>0</v>
      </c>
      <c r="I13" s="34"/>
      <c r="J13" s="31"/>
      <c r="K13" s="31"/>
      <c r="L13" s="31"/>
      <c r="M13" s="31"/>
      <c r="N13" s="31"/>
      <c r="O13" s="35"/>
      <c r="P13" s="10"/>
      <c r="Q13" s="10"/>
    </row>
    <row r="14" spans="1:17" x14ac:dyDescent="0.25">
      <c r="A14" s="841"/>
      <c r="B14" s="840"/>
      <c r="C14" s="29">
        <v>2016</v>
      </c>
      <c r="D14" s="30"/>
      <c r="E14" s="31"/>
      <c r="F14" s="31"/>
      <c r="G14" s="32"/>
      <c r="H14" s="33">
        <f t="shared" si="0"/>
        <v>0</v>
      </c>
      <c r="I14" s="34"/>
      <c r="J14" s="31"/>
      <c r="K14" s="31"/>
      <c r="L14" s="31"/>
      <c r="M14" s="31"/>
      <c r="N14" s="31"/>
      <c r="O14" s="35"/>
      <c r="P14" s="10"/>
      <c r="Q14" s="10"/>
    </row>
    <row r="15" spans="1:17" x14ac:dyDescent="0.25">
      <c r="A15" s="841"/>
      <c r="B15" s="840"/>
      <c r="C15" s="29">
        <v>2017</v>
      </c>
      <c r="D15" s="36"/>
      <c r="E15" s="37"/>
      <c r="F15" s="37"/>
      <c r="G15" s="38"/>
      <c r="H15" s="33">
        <f t="shared" si="0"/>
        <v>0</v>
      </c>
      <c r="I15" s="39"/>
      <c r="J15" s="37"/>
      <c r="K15" s="37"/>
      <c r="L15" s="37"/>
      <c r="M15" s="37"/>
      <c r="N15" s="37"/>
      <c r="O15" s="40"/>
      <c r="P15" s="10"/>
      <c r="Q15" s="10"/>
    </row>
    <row r="16" spans="1:17" x14ac:dyDescent="0.25">
      <c r="A16" s="841"/>
      <c r="B16" s="840"/>
      <c r="C16" s="29">
        <v>2018</v>
      </c>
      <c r="D16" s="30"/>
      <c r="E16" s="31"/>
      <c r="F16" s="31"/>
      <c r="G16" s="32"/>
      <c r="H16" s="33">
        <f t="shared" si="0"/>
        <v>0</v>
      </c>
      <c r="I16" s="34"/>
      <c r="J16" s="31"/>
      <c r="K16" s="31"/>
      <c r="L16" s="31"/>
      <c r="M16" s="31"/>
      <c r="N16" s="31"/>
      <c r="O16" s="35"/>
      <c r="P16" s="10"/>
      <c r="Q16" s="10"/>
    </row>
    <row r="17" spans="1:17" x14ac:dyDescent="0.25">
      <c r="A17" s="841"/>
      <c r="B17" s="840"/>
      <c r="C17" s="29">
        <v>2019</v>
      </c>
      <c r="D17" s="30"/>
      <c r="E17" s="31"/>
      <c r="F17" s="31"/>
      <c r="G17" s="32"/>
      <c r="H17" s="33">
        <f t="shared" si="0"/>
        <v>0</v>
      </c>
      <c r="I17" s="34"/>
      <c r="J17" s="31"/>
      <c r="K17" s="31"/>
      <c r="L17" s="31"/>
      <c r="M17" s="31"/>
      <c r="N17" s="31"/>
      <c r="O17" s="35"/>
      <c r="P17" s="10"/>
      <c r="Q17" s="10"/>
    </row>
    <row r="18" spans="1:17" x14ac:dyDescent="0.25">
      <c r="A18" s="841"/>
      <c r="B18" s="840"/>
      <c r="C18" s="29">
        <v>2020</v>
      </c>
      <c r="D18" s="30">
        <v>6</v>
      </c>
      <c r="E18" s="31"/>
      <c r="F18" s="31"/>
      <c r="G18" s="32"/>
      <c r="H18" s="33">
        <v>6</v>
      </c>
      <c r="I18" s="34">
        <v>6</v>
      </c>
      <c r="J18" s="31"/>
      <c r="K18" s="31"/>
      <c r="L18" s="31"/>
      <c r="M18" s="31"/>
      <c r="N18" s="31"/>
      <c r="O18" s="35"/>
      <c r="P18" s="10"/>
      <c r="Q18" s="10"/>
    </row>
    <row r="19" spans="1:17" ht="77.25" customHeight="1" thickBot="1" x14ac:dyDescent="0.3">
      <c r="A19" s="842"/>
      <c r="B19" s="843"/>
      <c r="C19" s="41" t="s">
        <v>13</v>
      </c>
      <c r="D19" s="42">
        <v>6</v>
      </c>
      <c r="E19" s="43">
        <f>SUM(E12:E18)</f>
        <v>0</v>
      </c>
      <c r="F19" s="43">
        <f>SUM(F12:F18)</f>
        <v>0</v>
      </c>
      <c r="G19" s="43">
        <f t="shared" ref="G19:H19" si="1">SUM(G12:G18)</f>
        <v>0</v>
      </c>
      <c r="H19" s="43">
        <f t="shared" si="1"/>
        <v>6</v>
      </c>
      <c r="I19" s="43">
        <v>6</v>
      </c>
      <c r="J19" s="46">
        <f t="shared" ref="J19:O19" si="2">SUM(J12:J18)</f>
        <v>0</v>
      </c>
      <c r="K19" s="43">
        <f t="shared" si="2"/>
        <v>0</v>
      </c>
      <c r="L19" s="43">
        <f t="shared" si="2"/>
        <v>0</v>
      </c>
      <c r="M19" s="43">
        <f t="shared" si="2"/>
        <v>0</v>
      </c>
      <c r="N19" s="43">
        <f t="shared" si="2"/>
        <v>0</v>
      </c>
      <c r="O19" s="47">
        <f t="shared" si="2"/>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09" t="s">
        <v>23</v>
      </c>
      <c r="C22" s="693"/>
      <c r="D22" s="20" t="s">
        <v>9</v>
      </c>
      <c r="E22" s="22" t="s">
        <v>10</v>
      </c>
      <c r="F22" s="22" t="s">
        <v>11</v>
      </c>
      <c r="G22" s="23" t="s">
        <v>12</v>
      </c>
      <c r="H22" s="24" t="s">
        <v>13</v>
      </c>
    </row>
    <row r="23" spans="1:17" ht="15" customHeight="1" x14ac:dyDescent="0.25">
      <c r="A23" s="630" t="s">
        <v>381</v>
      </c>
      <c r="B23" s="646"/>
      <c r="C23" s="29">
        <v>2014</v>
      </c>
      <c r="D23" s="30"/>
      <c r="E23" s="31"/>
      <c r="F23" s="31"/>
      <c r="G23" s="32"/>
      <c r="H23" s="33">
        <f>SUM(D23:G23)</f>
        <v>0</v>
      </c>
    </row>
    <row r="24" spans="1:17" x14ac:dyDescent="0.25">
      <c r="A24" s="630"/>
      <c r="B24" s="646"/>
      <c r="C24" s="29">
        <v>2015</v>
      </c>
      <c r="D24" s="30"/>
      <c r="E24" s="31"/>
      <c r="F24" s="31"/>
      <c r="G24" s="32"/>
      <c r="H24" s="33">
        <f t="shared" ref="H24:H29" si="3">SUM(D24:G24)</f>
        <v>0</v>
      </c>
    </row>
    <row r="25" spans="1:17" x14ac:dyDescent="0.25">
      <c r="A25" s="630"/>
      <c r="B25" s="646"/>
      <c r="C25" s="29">
        <v>2016</v>
      </c>
      <c r="D25" s="30"/>
      <c r="E25" s="31"/>
      <c r="F25" s="31"/>
      <c r="G25" s="32"/>
      <c r="H25" s="33">
        <f t="shared" si="3"/>
        <v>0</v>
      </c>
    </row>
    <row r="26" spans="1:17" x14ac:dyDescent="0.25">
      <c r="A26" s="630"/>
      <c r="B26" s="646"/>
      <c r="C26" s="29">
        <v>2017</v>
      </c>
      <c r="D26" s="36"/>
      <c r="E26" s="37"/>
      <c r="F26" s="37"/>
      <c r="G26" s="38"/>
      <c r="H26" s="33">
        <f t="shared" si="3"/>
        <v>0</v>
      </c>
    </row>
    <row r="27" spans="1:17" x14ac:dyDescent="0.25">
      <c r="A27" s="630"/>
      <c r="B27" s="646"/>
      <c r="C27" s="29">
        <v>2018</v>
      </c>
      <c r="D27" s="30"/>
      <c r="E27" s="31"/>
      <c r="F27" s="31"/>
      <c r="G27" s="32"/>
      <c r="H27" s="33">
        <f t="shared" si="3"/>
        <v>0</v>
      </c>
    </row>
    <row r="28" spans="1:17" x14ac:dyDescent="0.25">
      <c r="A28" s="630"/>
      <c r="B28" s="646"/>
      <c r="C28" s="29">
        <v>2019</v>
      </c>
      <c r="D28" s="30"/>
      <c r="E28" s="31"/>
      <c r="F28" s="31"/>
      <c r="G28" s="32"/>
      <c r="H28" s="33">
        <f t="shared" si="3"/>
        <v>0</v>
      </c>
    </row>
    <row r="29" spans="1:17" x14ac:dyDescent="0.25">
      <c r="A29" s="630"/>
      <c r="B29" s="646"/>
      <c r="C29" s="29">
        <v>2020</v>
      </c>
      <c r="D29" s="30">
        <v>740</v>
      </c>
      <c r="E29" s="31"/>
      <c r="F29" s="31"/>
      <c r="G29" s="32"/>
      <c r="H29" s="33">
        <f t="shared" si="3"/>
        <v>740</v>
      </c>
    </row>
    <row r="30" spans="1:17" ht="24" customHeight="1" thickBot="1" x14ac:dyDescent="0.3">
      <c r="A30" s="647"/>
      <c r="B30" s="648"/>
      <c r="C30" s="41" t="s">
        <v>13</v>
      </c>
      <c r="D30" s="42">
        <f>SUM(D23:D29)</f>
        <v>740</v>
      </c>
      <c r="E30" s="43">
        <f>SUM(E23:E29)</f>
        <v>0</v>
      </c>
      <c r="F30" s="43">
        <f>SUM(F23:F29)</f>
        <v>0</v>
      </c>
      <c r="G30" s="43">
        <f>SUM(G23:G29)</f>
        <v>0</v>
      </c>
      <c r="H30" s="45">
        <f t="shared" ref="H30" si="4">SUM(D30:F30)</f>
        <v>740</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382</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3</v>
      </c>
      <c r="E42" s="34">
        <v>3</v>
      </c>
      <c r="F42" s="31"/>
      <c r="G42" s="31"/>
      <c r="H42" s="31"/>
      <c r="I42" s="31"/>
      <c r="J42" s="31"/>
      <c r="K42" s="35"/>
    </row>
    <row r="43" spans="1:13" ht="35.25" customHeight="1" thickBot="1" x14ac:dyDescent="0.3">
      <c r="A43" s="625"/>
      <c r="B43" s="626"/>
      <c r="C43" s="41" t="s">
        <v>13</v>
      </c>
      <c r="D43" s="70">
        <v>3</v>
      </c>
      <c r="E43" s="46">
        <f t="shared" ref="E43:J43" si="5">SUM(E36:E42)</f>
        <v>3</v>
      </c>
      <c r="F43" s="43">
        <f t="shared" si="5"/>
        <v>0</v>
      </c>
      <c r="G43" s="43">
        <f t="shared" si="5"/>
        <v>0</v>
      </c>
      <c r="H43" s="43">
        <f t="shared" si="5"/>
        <v>0</v>
      </c>
      <c r="I43" s="43">
        <f t="shared" si="5"/>
        <v>0</v>
      </c>
      <c r="J43" s="43">
        <f t="shared" si="5"/>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6">SUM(D50:D56)</f>
        <v>0</v>
      </c>
      <c r="E57" s="46">
        <f t="shared" si="6"/>
        <v>0</v>
      </c>
      <c r="F57" s="43">
        <f t="shared" si="6"/>
        <v>0</v>
      </c>
      <c r="G57" s="43">
        <f t="shared" si="6"/>
        <v>0</v>
      </c>
      <c r="H57" s="43">
        <f t="shared" si="6"/>
        <v>0</v>
      </c>
      <c r="I57" s="43">
        <f t="shared" si="6"/>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7">SUM(D63:D69)</f>
        <v>0</v>
      </c>
      <c r="E70" s="43">
        <f t="shared" si="7"/>
        <v>0</v>
      </c>
      <c r="F70" s="46">
        <f t="shared" si="7"/>
        <v>0</v>
      </c>
      <c r="G70" s="43">
        <f t="shared" si="7"/>
        <v>0</v>
      </c>
      <c r="H70" s="43">
        <f t="shared" si="7"/>
        <v>0</v>
      </c>
      <c r="I70" s="43">
        <f t="shared" si="7"/>
        <v>0</v>
      </c>
      <c r="J70" s="43">
        <f t="shared" si="7"/>
        <v>0</v>
      </c>
      <c r="K70" s="43">
        <f t="shared" si="7"/>
        <v>0</v>
      </c>
      <c r="L70" s="47">
        <f>SUM(L63:L69)</f>
        <v>0</v>
      </c>
      <c r="M70" s="10"/>
    </row>
    <row r="71" spans="1:13" ht="15.75" thickBot="1" x14ac:dyDescent="0.3">
      <c r="A71" s="105"/>
      <c r="B71" s="106"/>
      <c r="D71" s="48"/>
    </row>
    <row r="72" spans="1:13" s="10" customFormat="1" ht="19.149999999999999"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383</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5</v>
      </c>
      <c r="E80" s="34">
        <v>5</v>
      </c>
      <c r="F80" s="31"/>
      <c r="G80" s="31"/>
      <c r="H80" s="31"/>
      <c r="I80" s="31"/>
      <c r="J80" s="31"/>
      <c r="K80" s="35"/>
    </row>
    <row r="81" spans="1:14" ht="42" customHeight="1" thickBot="1" x14ac:dyDescent="0.3">
      <c r="A81" s="647"/>
      <c r="B81" s="648"/>
      <c r="C81" s="41" t="s">
        <v>13</v>
      </c>
      <c r="D81" s="43">
        <f t="shared" ref="D81:J81" si="8">SUM(D74:D80)</f>
        <v>5</v>
      </c>
      <c r="E81" s="46">
        <f t="shared" si="8"/>
        <v>5</v>
      </c>
      <c r="F81" s="43">
        <f t="shared" si="8"/>
        <v>0</v>
      </c>
      <c r="G81" s="43">
        <f t="shared" si="8"/>
        <v>0</v>
      </c>
      <c r="H81" s="43">
        <f t="shared" si="8"/>
        <v>0</v>
      </c>
      <c r="I81" s="43">
        <f t="shared" si="8"/>
        <v>0</v>
      </c>
      <c r="J81" s="43">
        <f t="shared" si="8"/>
        <v>0</v>
      </c>
      <c r="K81" s="47">
        <f>SUM(K74:K80)</f>
        <v>0</v>
      </c>
    </row>
    <row r="82" spans="1:14" ht="15" customHeight="1" thickBot="1" x14ac:dyDescent="0.4">
      <c r="A82" s="91"/>
      <c r="B82" s="76"/>
    </row>
    <row r="83" spans="1:14" ht="25.1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6.149999999999999"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9.149999999999999" customHeight="1" thickBot="1" x14ac:dyDescent="0.3">
      <c r="A92" s="647"/>
      <c r="B92" s="648"/>
      <c r="C92" s="41" t="s">
        <v>13</v>
      </c>
      <c r="D92" s="43">
        <f t="shared" ref="D92:J92" si="9">SUM(D85:D91)</f>
        <v>0</v>
      </c>
      <c r="E92" s="46">
        <f t="shared" si="9"/>
        <v>0</v>
      </c>
      <c r="F92" s="43">
        <f t="shared" si="9"/>
        <v>0</v>
      </c>
      <c r="G92" s="43">
        <f t="shared" si="9"/>
        <v>0</v>
      </c>
      <c r="H92" s="43">
        <f t="shared" si="9"/>
        <v>0</v>
      </c>
      <c r="I92" s="43">
        <f t="shared" si="9"/>
        <v>0</v>
      </c>
      <c r="J92" s="43">
        <f t="shared" si="9"/>
        <v>0</v>
      </c>
      <c r="K92" s="47">
        <f>SUM(K85:K91)</f>
        <v>0</v>
      </c>
    </row>
    <row r="93" spans="1:14" ht="18.75" customHeight="1" thickBot="1" x14ac:dyDescent="0.4">
      <c r="A93" s="91"/>
      <c r="B93" s="76"/>
    </row>
    <row r="94" spans="1:14" x14ac:dyDescent="0.25">
      <c r="A94" s="655" t="s">
        <v>47</v>
      </c>
      <c r="B94" s="657" t="s">
        <v>48</v>
      </c>
      <c r="C94" s="507" t="s">
        <v>5</v>
      </c>
      <c r="D94" s="108" t="s">
        <v>49</v>
      </c>
      <c r="E94" s="109"/>
      <c r="F94" s="109"/>
      <c r="G94" s="110"/>
      <c r="H94" s="10"/>
      <c r="I94" s="10"/>
      <c r="J94" s="10"/>
      <c r="K94" s="10"/>
    </row>
    <row r="95" spans="1:14" ht="64.5" x14ac:dyDescent="0.25">
      <c r="A95" s="656"/>
      <c r="B95" s="658"/>
      <c r="C95" s="508"/>
      <c r="D95" s="98" t="s">
        <v>50</v>
      </c>
      <c r="E95" s="99" t="s">
        <v>51</v>
      </c>
      <c r="F95" s="99" t="s">
        <v>52</v>
      </c>
      <c r="G95" s="112" t="s">
        <v>13</v>
      </c>
      <c r="H95" s="10"/>
      <c r="I95" s="10"/>
      <c r="J95" s="10"/>
      <c r="K95" s="10"/>
      <c r="L95" s="10"/>
      <c r="M95" s="10"/>
      <c r="N95" s="10"/>
    </row>
    <row r="96" spans="1:14" s="10" customFormat="1" ht="26.25" customHeight="1" x14ac:dyDescent="0.25">
      <c r="A96" s="630" t="s">
        <v>384</v>
      </c>
      <c r="B96" s="646"/>
      <c r="C96" s="29">
        <v>2015</v>
      </c>
      <c r="D96" s="30"/>
      <c r="E96" s="31"/>
      <c r="F96" s="31"/>
      <c r="G96" s="33">
        <f t="shared" ref="G96:G101" si="10">SUM(D96:F96)</f>
        <v>0</v>
      </c>
      <c r="H96"/>
      <c r="I96"/>
      <c r="J96"/>
      <c r="K96"/>
    </row>
    <row r="97" spans="1:14" s="10" customFormat="1" ht="16.5" customHeight="1" x14ac:dyDescent="0.25">
      <c r="A97" s="630"/>
      <c r="B97" s="646"/>
      <c r="C97" s="29">
        <v>2016</v>
      </c>
      <c r="D97" s="30"/>
      <c r="E97" s="31"/>
      <c r="F97" s="31"/>
      <c r="G97" s="33">
        <f t="shared" si="10"/>
        <v>0</v>
      </c>
      <c r="H97"/>
      <c r="I97"/>
      <c r="J97"/>
      <c r="K97"/>
      <c r="L97"/>
      <c r="M97"/>
      <c r="N97"/>
    </row>
    <row r="98" spans="1:14" x14ac:dyDescent="0.25">
      <c r="A98" s="630"/>
      <c r="B98" s="646"/>
      <c r="C98" s="29">
        <v>2017</v>
      </c>
      <c r="D98" s="36"/>
      <c r="E98" s="37"/>
      <c r="F98" s="37"/>
      <c r="G98" s="33">
        <f t="shared" si="10"/>
        <v>0</v>
      </c>
    </row>
    <row r="99" spans="1:14" x14ac:dyDescent="0.25">
      <c r="A99" s="630"/>
      <c r="B99" s="646"/>
      <c r="C99" s="29">
        <v>2018</v>
      </c>
      <c r="D99" s="30"/>
      <c r="E99" s="31"/>
      <c r="F99" s="31"/>
      <c r="G99" s="33">
        <f t="shared" si="10"/>
        <v>0</v>
      </c>
    </row>
    <row r="100" spans="1:14" x14ac:dyDescent="0.25">
      <c r="A100" s="630"/>
      <c r="B100" s="646"/>
      <c r="C100" s="29">
        <v>2019</v>
      </c>
      <c r="D100" s="30"/>
      <c r="E100" s="31"/>
      <c r="F100" s="31"/>
      <c r="G100" s="33">
        <f t="shared" si="10"/>
        <v>0</v>
      </c>
    </row>
    <row r="101" spans="1:14" x14ac:dyDescent="0.25">
      <c r="A101" s="630"/>
      <c r="B101" s="646"/>
      <c r="C101" s="29">
        <v>2020</v>
      </c>
      <c r="D101" s="30">
        <v>0</v>
      </c>
      <c r="E101" s="31">
        <v>8</v>
      </c>
      <c r="F101" s="31"/>
      <c r="G101" s="33">
        <f t="shared" si="10"/>
        <v>8</v>
      </c>
    </row>
    <row r="102" spans="1:14" ht="15.75" thickBot="1" x14ac:dyDescent="0.3">
      <c r="A102" s="647"/>
      <c r="B102" s="648"/>
      <c r="C102" s="41" t="s">
        <v>13</v>
      </c>
      <c r="D102" s="42">
        <f>SUM(D96:D101)</f>
        <v>0</v>
      </c>
      <c r="E102" s="43">
        <v>0</v>
      </c>
      <c r="F102" s="43">
        <f>SUM(F96:F101)</f>
        <v>0</v>
      </c>
      <c r="G102" s="113">
        <f>SUM(G95:G101)</f>
        <v>8</v>
      </c>
    </row>
    <row r="103" spans="1:14" x14ac:dyDescent="0.25">
      <c r="A103" s="106"/>
      <c r="B103" s="510"/>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1">SUM(D109:F109)</f>
        <v>0</v>
      </c>
      <c r="H109" s="30"/>
      <c r="I109" s="31"/>
      <c r="J109" s="35"/>
    </row>
    <row r="110" spans="1:14" x14ac:dyDescent="0.25">
      <c r="A110" s="630"/>
      <c r="B110" s="646"/>
      <c r="C110" s="127">
        <v>2016</v>
      </c>
      <c r="D110" s="30"/>
      <c r="E110" s="31"/>
      <c r="F110" s="128"/>
      <c r="G110" s="129">
        <f t="shared" si="11"/>
        <v>0</v>
      </c>
      <c r="H110" s="30"/>
      <c r="I110" s="31"/>
      <c r="J110" s="35"/>
    </row>
    <row r="111" spans="1:14" x14ac:dyDescent="0.25">
      <c r="A111" s="630"/>
      <c r="B111" s="646"/>
      <c r="C111" s="127">
        <v>2017</v>
      </c>
      <c r="D111" s="36"/>
      <c r="E111" s="37"/>
      <c r="F111" s="130"/>
      <c r="G111" s="129">
        <f t="shared" si="11"/>
        <v>0</v>
      </c>
      <c r="H111" s="131"/>
      <c r="I111" s="132"/>
      <c r="J111" s="133"/>
    </row>
    <row r="112" spans="1:14" x14ac:dyDescent="0.25">
      <c r="A112" s="630"/>
      <c r="B112" s="646"/>
      <c r="C112" s="127">
        <v>2018</v>
      </c>
      <c r="D112" s="30"/>
      <c r="E112" s="31"/>
      <c r="F112" s="128"/>
      <c r="G112" s="129">
        <f t="shared" si="11"/>
        <v>0</v>
      </c>
      <c r="H112" s="30"/>
      <c r="I112" s="31"/>
      <c r="J112" s="35"/>
    </row>
    <row r="113" spans="1:19" x14ac:dyDescent="0.25">
      <c r="A113" s="630"/>
      <c r="B113" s="646"/>
      <c r="C113" s="127">
        <v>2019</v>
      </c>
      <c r="D113" s="30"/>
      <c r="E113" s="31"/>
      <c r="F113" s="128"/>
      <c r="G113" s="129">
        <f t="shared" si="11"/>
        <v>0</v>
      </c>
      <c r="H113" s="30"/>
      <c r="I113" s="31"/>
      <c r="J113" s="35"/>
    </row>
    <row r="114" spans="1:19" x14ac:dyDescent="0.25">
      <c r="A114" s="630"/>
      <c r="B114" s="646"/>
      <c r="C114" s="127">
        <v>2020</v>
      </c>
      <c r="D114" s="30"/>
      <c r="E114" s="31"/>
      <c r="F114" s="128"/>
      <c r="G114" s="129">
        <f t="shared" si="11"/>
        <v>0</v>
      </c>
      <c r="H114" s="30"/>
      <c r="I114" s="31"/>
      <c r="J114" s="35"/>
    </row>
    <row r="115" spans="1:19" ht="30.6" customHeight="1" thickBot="1" x14ac:dyDescent="0.3">
      <c r="A115" s="647"/>
      <c r="B115" s="648"/>
      <c r="C115" s="134" t="s">
        <v>13</v>
      </c>
      <c r="D115" s="42">
        <f t="shared" ref="D115:J115" si="12">SUM(D108:D114)</f>
        <v>0</v>
      </c>
      <c r="E115" s="43">
        <f t="shared" si="12"/>
        <v>0</v>
      </c>
      <c r="F115" s="135">
        <f t="shared" si="12"/>
        <v>0</v>
      </c>
      <c r="G115" s="135">
        <f t="shared" si="12"/>
        <v>0</v>
      </c>
      <c r="H115" s="42">
        <f t="shared" si="12"/>
        <v>0</v>
      </c>
      <c r="I115" s="43">
        <f t="shared" si="12"/>
        <v>0</v>
      </c>
      <c r="J115" s="136">
        <f t="shared" si="12"/>
        <v>0</v>
      </c>
    </row>
    <row r="116" spans="1:19" ht="17.100000000000001" customHeight="1" thickBot="1" x14ac:dyDescent="0.3">
      <c r="A116" s="137"/>
      <c r="B116" s="510"/>
      <c r="C116" s="138"/>
      <c r="D116" s="139"/>
      <c r="H116" s="140"/>
      <c r="K116" s="75"/>
    </row>
    <row r="117" spans="1:19" s="10" customFormat="1" ht="78" customHeight="1" x14ac:dyDescent="0.3">
      <c r="A117" s="141" t="s">
        <v>65</v>
      </c>
      <c r="B117" s="506"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3">D118+F118+H118</f>
        <v>0</v>
      </c>
      <c r="K118" s="148">
        <f t="shared" si="13"/>
        <v>0</v>
      </c>
    </row>
    <row r="119" spans="1:19" x14ac:dyDescent="0.25">
      <c r="A119" s="630"/>
      <c r="B119" s="646"/>
      <c r="C119" s="29">
        <v>2015</v>
      </c>
      <c r="D119" s="34"/>
      <c r="E119" s="31"/>
      <c r="F119" s="31"/>
      <c r="G119" s="31"/>
      <c r="H119" s="31"/>
      <c r="I119" s="35"/>
      <c r="J119" s="148">
        <f t="shared" si="13"/>
        <v>0</v>
      </c>
      <c r="K119" s="148">
        <f t="shared" si="13"/>
        <v>0</v>
      </c>
    </row>
    <row r="120" spans="1:19" x14ac:dyDescent="0.25">
      <c r="A120" s="630"/>
      <c r="B120" s="646"/>
      <c r="C120" s="29">
        <v>2016</v>
      </c>
      <c r="D120" s="34"/>
      <c r="E120" s="31"/>
      <c r="F120" s="31"/>
      <c r="G120" s="31"/>
      <c r="H120" s="31"/>
      <c r="I120" s="35"/>
      <c r="J120" s="148">
        <f t="shared" si="13"/>
        <v>0</v>
      </c>
      <c r="K120" s="148">
        <f t="shared" si="13"/>
        <v>0</v>
      </c>
    </row>
    <row r="121" spans="1:19" x14ac:dyDescent="0.25">
      <c r="A121" s="630"/>
      <c r="B121" s="646"/>
      <c r="C121" s="29">
        <v>2017</v>
      </c>
      <c r="D121" s="39"/>
      <c r="E121" s="37"/>
      <c r="F121" s="37"/>
      <c r="G121" s="37"/>
      <c r="H121" s="37"/>
      <c r="I121" s="40"/>
      <c r="J121" s="148">
        <f t="shared" si="13"/>
        <v>0</v>
      </c>
      <c r="K121" s="148">
        <f t="shared" si="13"/>
        <v>0</v>
      </c>
    </row>
    <row r="122" spans="1:19" x14ac:dyDescent="0.25">
      <c r="A122" s="630"/>
      <c r="B122" s="646"/>
      <c r="C122" s="29">
        <v>2018</v>
      </c>
      <c r="D122" s="34"/>
      <c r="E122" s="31"/>
      <c r="F122" s="31"/>
      <c r="G122" s="31"/>
      <c r="H122" s="31"/>
      <c r="I122" s="35"/>
      <c r="J122" s="148">
        <f t="shared" si="13"/>
        <v>0</v>
      </c>
      <c r="K122" s="148">
        <f t="shared" si="13"/>
        <v>0</v>
      </c>
    </row>
    <row r="123" spans="1:19" x14ac:dyDescent="0.25">
      <c r="A123" s="630"/>
      <c r="B123" s="646"/>
      <c r="C123" s="29">
        <v>2019</v>
      </c>
      <c r="D123" s="34"/>
      <c r="E123" s="31"/>
      <c r="F123" s="31"/>
      <c r="G123" s="31"/>
      <c r="H123" s="31"/>
      <c r="I123" s="35"/>
      <c r="J123" s="148">
        <f t="shared" si="13"/>
        <v>0</v>
      </c>
      <c r="K123" s="148">
        <f t="shared" si="13"/>
        <v>0</v>
      </c>
    </row>
    <row r="124" spans="1:19" x14ac:dyDescent="0.25">
      <c r="A124" s="630"/>
      <c r="B124" s="646"/>
      <c r="C124" s="29">
        <v>2020</v>
      </c>
      <c r="D124" s="34"/>
      <c r="E124" s="31"/>
      <c r="F124" s="31"/>
      <c r="G124" s="31"/>
      <c r="H124" s="31"/>
      <c r="I124" s="35"/>
      <c r="J124" s="148">
        <f t="shared" si="13"/>
        <v>0</v>
      </c>
      <c r="K124" s="148">
        <f t="shared" si="13"/>
        <v>0</v>
      </c>
    </row>
    <row r="125" spans="1:19" ht="51" customHeight="1" thickBot="1" x14ac:dyDescent="0.3">
      <c r="A125" s="647"/>
      <c r="B125" s="648"/>
      <c r="C125" s="41" t="s">
        <v>13</v>
      </c>
      <c r="D125" s="43">
        <f t="shared" ref="D125" si="14">SUM(D118:D124)</f>
        <v>0</v>
      </c>
      <c r="E125" s="43">
        <f>SUM(E118:E124)</f>
        <v>0</v>
      </c>
      <c r="F125" s="43">
        <f t="shared" ref="F125:I125" si="15">SUM(F118:F124)</f>
        <v>0</v>
      </c>
      <c r="G125" s="43">
        <f t="shared" si="15"/>
        <v>0</v>
      </c>
      <c r="H125" s="43">
        <f t="shared" si="15"/>
        <v>0</v>
      </c>
      <c r="I125" s="43">
        <f t="shared" si="15"/>
        <v>0</v>
      </c>
      <c r="J125" s="47">
        <f>SUM(J118:J124)</f>
        <v>0</v>
      </c>
      <c r="K125" s="47">
        <f>SUM(K118:K124)</f>
        <v>0</v>
      </c>
    </row>
    <row r="126" spans="1:19" ht="19.149999999999999" customHeight="1" x14ac:dyDescent="0.25">
      <c r="A126" s="149"/>
      <c r="B126" s="510"/>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385</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6">SUM(D132:F132)</f>
        <v>0</v>
      </c>
      <c r="H132" s="85"/>
      <c r="I132" s="34"/>
      <c r="J132" s="31"/>
      <c r="K132" s="31"/>
      <c r="L132" s="31"/>
      <c r="M132" s="31"/>
      <c r="N132" s="31"/>
      <c r="O132" s="35"/>
    </row>
    <row r="133" spans="1:15" x14ac:dyDescent="0.25">
      <c r="A133" s="632"/>
      <c r="B133" s="631"/>
      <c r="C133" s="29">
        <v>2016</v>
      </c>
      <c r="D133" s="30"/>
      <c r="E133" s="31"/>
      <c r="F133" s="31"/>
      <c r="G133" s="129">
        <f t="shared" si="16"/>
        <v>0</v>
      </c>
      <c r="H133" s="85"/>
      <c r="I133" s="34"/>
      <c r="J133" s="31"/>
      <c r="K133" s="31"/>
      <c r="L133" s="31"/>
      <c r="M133" s="31"/>
      <c r="N133" s="31"/>
      <c r="O133" s="35"/>
    </row>
    <row r="134" spans="1:15" x14ac:dyDescent="0.25">
      <c r="A134" s="632"/>
      <c r="B134" s="631"/>
      <c r="C134" s="29">
        <v>2017</v>
      </c>
      <c r="D134" s="36"/>
      <c r="E134" s="37"/>
      <c r="F134" s="37"/>
      <c r="G134" s="129">
        <f t="shared" si="16"/>
        <v>0</v>
      </c>
      <c r="H134" s="85"/>
      <c r="I134" s="39"/>
      <c r="J134" s="37"/>
      <c r="K134" s="37"/>
      <c r="L134" s="37"/>
      <c r="M134" s="37"/>
      <c r="N134" s="37"/>
      <c r="O134" s="40"/>
    </row>
    <row r="135" spans="1:15" x14ac:dyDescent="0.25">
      <c r="A135" s="632"/>
      <c r="B135" s="631"/>
      <c r="C135" s="29">
        <v>2018</v>
      </c>
      <c r="D135" s="30"/>
      <c r="E135" s="31"/>
      <c r="F135" s="31"/>
      <c r="G135" s="129">
        <f t="shared" si="16"/>
        <v>0</v>
      </c>
      <c r="H135" s="85"/>
      <c r="I135" s="34"/>
      <c r="J135" s="31"/>
      <c r="K135" s="31"/>
      <c r="L135" s="31"/>
      <c r="M135" s="31"/>
      <c r="N135" s="31"/>
      <c r="O135" s="35"/>
    </row>
    <row r="136" spans="1:15" x14ac:dyDescent="0.25">
      <c r="A136" s="632"/>
      <c r="B136" s="631"/>
      <c r="C136" s="29">
        <v>2019</v>
      </c>
      <c r="D136" s="30"/>
      <c r="E136" s="31"/>
      <c r="F136" s="31"/>
      <c r="G136" s="129">
        <f t="shared" si="16"/>
        <v>0</v>
      </c>
      <c r="H136" s="85"/>
      <c r="I136" s="34"/>
      <c r="J136" s="31"/>
      <c r="K136" s="31"/>
      <c r="L136" s="31"/>
      <c r="M136" s="31"/>
      <c r="N136" s="31"/>
      <c r="O136" s="35"/>
    </row>
    <row r="137" spans="1:15" x14ac:dyDescent="0.25">
      <c r="A137" s="632"/>
      <c r="B137" s="631"/>
      <c r="C137" s="29">
        <v>2020</v>
      </c>
      <c r="D137" s="30">
        <v>5</v>
      </c>
      <c r="E137" s="31"/>
      <c r="F137" s="31"/>
      <c r="G137" s="129">
        <f t="shared" si="16"/>
        <v>5</v>
      </c>
      <c r="H137" s="85">
        <v>5</v>
      </c>
      <c r="I137" s="34">
        <v>5</v>
      </c>
      <c r="J137" s="31"/>
      <c r="K137" s="31"/>
      <c r="L137" s="31"/>
      <c r="M137" s="31"/>
      <c r="N137" s="31"/>
      <c r="O137" s="35"/>
    </row>
    <row r="138" spans="1:15" ht="16.149999999999999" customHeight="1" thickBot="1" x14ac:dyDescent="0.3">
      <c r="A138" s="633"/>
      <c r="B138" s="634"/>
      <c r="C138" s="41" t="s">
        <v>13</v>
      </c>
      <c r="D138" s="42">
        <v>5</v>
      </c>
      <c r="E138" s="43">
        <f>SUM(E131:E137)</f>
        <v>0</v>
      </c>
      <c r="F138" s="43">
        <f>SUM(F131:F137)</f>
        <v>0</v>
      </c>
      <c r="G138" s="135">
        <f t="shared" ref="G138:O138" si="17">SUM(G131:G137)</f>
        <v>5</v>
      </c>
      <c r="H138" s="163">
        <f>SUM(H131:H137)</f>
        <v>5</v>
      </c>
      <c r="I138" s="46">
        <f t="shared" si="17"/>
        <v>5</v>
      </c>
      <c r="J138" s="43">
        <f t="shared" si="17"/>
        <v>0</v>
      </c>
      <c r="K138" s="43">
        <f t="shared" si="17"/>
        <v>0</v>
      </c>
      <c r="L138" s="43">
        <f t="shared" si="17"/>
        <v>0</v>
      </c>
      <c r="M138" s="43">
        <f t="shared" si="17"/>
        <v>0</v>
      </c>
      <c r="N138" s="43">
        <f t="shared" si="17"/>
        <v>0</v>
      </c>
      <c r="O138" s="47">
        <f t="shared" si="17"/>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386</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8">SUM(D143:F143)</f>
        <v>0</v>
      </c>
      <c r="H143" s="34"/>
      <c r="I143" s="31"/>
      <c r="J143" s="31"/>
      <c r="K143" s="31"/>
      <c r="L143" s="35"/>
    </row>
    <row r="144" spans="1:15" x14ac:dyDescent="0.25">
      <c r="A144" s="630"/>
      <c r="B144" s="646"/>
      <c r="C144" s="29">
        <v>2016</v>
      </c>
      <c r="D144" s="30"/>
      <c r="E144" s="31"/>
      <c r="F144" s="31"/>
      <c r="G144" s="171">
        <f t="shared" si="18"/>
        <v>0</v>
      </c>
      <c r="H144" s="34"/>
      <c r="I144" s="31"/>
      <c r="J144" s="31"/>
      <c r="K144" s="31"/>
      <c r="L144" s="35"/>
    </row>
    <row r="145" spans="1:12" x14ac:dyDescent="0.25">
      <c r="A145" s="630"/>
      <c r="B145" s="646"/>
      <c r="C145" s="29">
        <v>2017</v>
      </c>
      <c r="D145" s="36"/>
      <c r="E145" s="37"/>
      <c r="F145" s="37"/>
      <c r="G145" s="171">
        <f t="shared" si="18"/>
        <v>0</v>
      </c>
      <c r="H145" s="39"/>
      <c r="I145" s="37"/>
      <c r="J145" s="37"/>
      <c r="K145" s="37"/>
      <c r="L145" s="40"/>
    </row>
    <row r="146" spans="1:12" x14ac:dyDescent="0.25">
      <c r="A146" s="630"/>
      <c r="B146" s="646"/>
      <c r="C146" s="29">
        <v>2018</v>
      </c>
      <c r="D146" s="30"/>
      <c r="E146" s="31"/>
      <c r="F146" s="31"/>
      <c r="G146" s="171">
        <f t="shared" si="18"/>
        <v>0</v>
      </c>
      <c r="H146" s="34"/>
      <c r="I146" s="31"/>
      <c r="J146" s="31"/>
      <c r="K146" s="31"/>
      <c r="L146" s="35"/>
    </row>
    <row r="147" spans="1:12" x14ac:dyDescent="0.25">
      <c r="A147" s="630"/>
      <c r="B147" s="646"/>
      <c r="C147" s="29">
        <v>2019</v>
      </c>
      <c r="D147" s="30"/>
      <c r="E147" s="31"/>
      <c r="F147" s="31"/>
      <c r="G147" s="171">
        <f t="shared" si="18"/>
        <v>0</v>
      </c>
      <c r="H147" s="34"/>
      <c r="I147" s="31"/>
      <c r="J147" s="31"/>
      <c r="K147" s="31"/>
      <c r="L147" s="35"/>
    </row>
    <row r="148" spans="1:12" x14ac:dyDescent="0.25">
      <c r="A148" s="630"/>
      <c r="B148" s="646"/>
      <c r="C148" s="29">
        <v>2020</v>
      </c>
      <c r="D148" s="30">
        <v>540</v>
      </c>
      <c r="E148" s="31"/>
      <c r="F148" s="31"/>
      <c r="G148" s="171">
        <f t="shared" si="18"/>
        <v>540</v>
      </c>
      <c r="H148" s="34"/>
      <c r="I148" s="31"/>
      <c r="J148" s="31"/>
      <c r="K148" s="30">
        <v>540</v>
      </c>
      <c r="L148" s="35"/>
    </row>
    <row r="149" spans="1:12" ht="15.75" thickBot="1" x14ac:dyDescent="0.3">
      <c r="A149" s="647"/>
      <c r="B149" s="648"/>
      <c r="C149" s="41" t="s">
        <v>13</v>
      </c>
      <c r="D149" s="42">
        <f t="shared" ref="D149:L149" si="19">SUM(D142:D148)</f>
        <v>540</v>
      </c>
      <c r="E149" s="43">
        <f t="shared" si="19"/>
        <v>0</v>
      </c>
      <c r="F149" s="43">
        <f t="shared" si="19"/>
        <v>0</v>
      </c>
      <c r="G149" s="45">
        <f t="shared" si="19"/>
        <v>540</v>
      </c>
      <c r="H149" s="46">
        <v>10</v>
      </c>
      <c r="I149" s="43">
        <v>10</v>
      </c>
      <c r="J149" s="43">
        <v>60</v>
      </c>
      <c r="K149" s="43">
        <v>460</v>
      </c>
      <c r="L149" s="47">
        <f t="shared" si="19"/>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20">SUM(E155:E161)</f>
        <v>0</v>
      </c>
      <c r="F162" s="42">
        <f t="shared" si="20"/>
        <v>0</v>
      </c>
      <c r="G162" s="47">
        <f t="shared" si="20"/>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844" t="s">
        <v>387</v>
      </c>
      <c r="C166" s="188">
        <f>SUM(C167:C169)</f>
        <v>0</v>
      </c>
      <c r="D166" s="188">
        <f t="shared" ref="D166:H166" si="21">SUM(D167:D169)</f>
        <v>0</v>
      </c>
      <c r="E166" s="188">
        <f t="shared" si="21"/>
        <v>0</v>
      </c>
      <c r="F166" s="188">
        <f t="shared" si="21"/>
        <v>0</v>
      </c>
      <c r="G166" s="188">
        <f t="shared" si="21"/>
        <v>0</v>
      </c>
      <c r="H166" s="188">
        <f t="shared" si="21"/>
        <v>0</v>
      </c>
      <c r="I166" s="189">
        <v>434959.85</v>
      </c>
    </row>
    <row r="167" spans="1:9" ht="15.75" x14ac:dyDescent="0.25">
      <c r="A167" s="190" t="s">
        <v>106</v>
      </c>
      <c r="B167" s="845"/>
      <c r="C167" s="65"/>
      <c r="D167" s="65"/>
      <c r="E167" s="65"/>
      <c r="F167" s="69"/>
      <c r="G167" s="65"/>
      <c r="H167" s="65"/>
      <c r="I167" s="193">
        <v>431959.85</v>
      </c>
    </row>
    <row r="168" spans="1:9" ht="15.75" x14ac:dyDescent="0.25">
      <c r="A168" s="190" t="s">
        <v>107</v>
      </c>
      <c r="B168" s="845"/>
      <c r="C168" s="65"/>
      <c r="D168" s="65"/>
      <c r="E168" s="65"/>
      <c r="F168" s="69"/>
      <c r="G168" s="65"/>
      <c r="H168" s="65"/>
      <c r="I168" s="193">
        <v>3000</v>
      </c>
    </row>
    <row r="169" spans="1:9" ht="15.75" x14ac:dyDescent="0.25">
      <c r="A169" s="190" t="s">
        <v>108</v>
      </c>
      <c r="B169" s="845"/>
      <c r="C169" s="65"/>
      <c r="D169" s="65"/>
      <c r="E169" s="65"/>
      <c r="F169" s="69"/>
      <c r="G169" s="65"/>
      <c r="H169" s="65"/>
      <c r="I169" s="193"/>
    </row>
    <row r="170" spans="1:9" ht="31.5" x14ac:dyDescent="0.25">
      <c r="A170" s="186" t="s">
        <v>109</v>
      </c>
      <c r="B170" s="846"/>
      <c r="C170" s="65"/>
      <c r="D170" s="65"/>
      <c r="E170" s="65"/>
      <c r="F170" s="69"/>
      <c r="G170" s="65"/>
      <c r="H170" s="65"/>
      <c r="I170" s="193">
        <v>101835.14</v>
      </c>
    </row>
    <row r="171" spans="1:9" ht="16.5" thickBot="1" x14ac:dyDescent="0.3">
      <c r="A171" s="195" t="s">
        <v>110</v>
      </c>
      <c r="B171" s="196"/>
      <c r="C171" s="197">
        <f t="shared" ref="C171:I171" si="22">C166+C170</f>
        <v>0</v>
      </c>
      <c r="D171" s="197">
        <f t="shared" si="22"/>
        <v>0</v>
      </c>
      <c r="E171" s="197">
        <f t="shared" si="22"/>
        <v>0</v>
      </c>
      <c r="F171" s="197">
        <f t="shared" si="22"/>
        <v>0</v>
      </c>
      <c r="G171" s="197">
        <f t="shared" si="22"/>
        <v>0</v>
      </c>
      <c r="H171" s="197">
        <f t="shared" si="22"/>
        <v>0</v>
      </c>
      <c r="I171" s="47">
        <f t="shared" si="22"/>
        <v>536794.99</v>
      </c>
    </row>
  </sheetData>
  <mergeCells count="50">
    <mergeCell ref="A142:B149"/>
    <mergeCell ref="A155:B162"/>
    <mergeCell ref="B166:B170"/>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171"/>
  <sheetViews>
    <sheetView topLeftCell="B1" workbookViewId="0">
      <selection activeCell="E19" sqref="E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388</v>
      </c>
    </row>
    <row r="5" spans="1:17" s="2" customFormat="1" ht="15.75" x14ac:dyDescent="0.25">
      <c r="A5" s="5" t="s">
        <v>389</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8</v>
      </c>
      <c r="E18" s="31"/>
      <c r="F18" s="31"/>
      <c r="G18" s="32"/>
      <c r="H18" s="33">
        <f t="shared" si="0"/>
        <v>8</v>
      </c>
      <c r="I18" s="34">
        <v>8</v>
      </c>
      <c r="J18" s="31"/>
      <c r="K18" s="31"/>
      <c r="L18" s="31"/>
      <c r="M18" s="31"/>
      <c r="N18" s="31"/>
      <c r="O18" s="35"/>
      <c r="P18" s="10"/>
      <c r="Q18" s="10"/>
    </row>
    <row r="19" spans="1:17" ht="77.25" customHeight="1" thickBot="1" x14ac:dyDescent="0.3">
      <c r="A19" s="647"/>
      <c r="B19" s="648"/>
      <c r="C19" s="41" t="s">
        <v>13</v>
      </c>
      <c r="D19" s="42">
        <f>SUM(D12:D18)</f>
        <v>8</v>
      </c>
      <c r="E19" s="43">
        <f>SUM(E12:E18)</f>
        <v>0</v>
      </c>
      <c r="F19" s="43">
        <f>SUM(F12:F18)</f>
        <v>0</v>
      </c>
      <c r="G19" s="44"/>
      <c r="H19" s="45">
        <f>SUM(D19:G19)</f>
        <v>8</v>
      </c>
      <c r="I19" s="43">
        <f t="shared" ref="I19:O19" si="1">SUM(I12:I18)</f>
        <v>8</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09"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531</v>
      </c>
      <c r="E29" s="31"/>
      <c r="F29" s="31"/>
      <c r="G29" s="32"/>
      <c r="H29" s="33">
        <f t="shared" si="2"/>
        <v>531</v>
      </c>
    </row>
    <row r="30" spans="1:17" ht="24" customHeight="1" thickBot="1" x14ac:dyDescent="0.3">
      <c r="A30" s="647"/>
      <c r="B30" s="648"/>
      <c r="C30" s="41" t="s">
        <v>13</v>
      </c>
      <c r="D30" s="42">
        <f>SUM(D23:D29)</f>
        <v>531</v>
      </c>
      <c r="E30" s="43">
        <f>SUM(E23:E29)</f>
        <v>0</v>
      </c>
      <c r="F30" s="43">
        <f>SUM(F23:F29)</f>
        <v>0</v>
      </c>
      <c r="G30" s="43">
        <f>SUM(G23:G29)</f>
        <v>0</v>
      </c>
      <c r="H30" s="45">
        <f t="shared" ref="H30" si="3">SUM(D30:F30)</f>
        <v>531</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390</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8</v>
      </c>
      <c r="E42" s="34">
        <v>8</v>
      </c>
      <c r="F42" s="31"/>
      <c r="G42" s="31"/>
      <c r="H42" s="31"/>
      <c r="I42" s="31"/>
      <c r="J42" s="31"/>
      <c r="K42" s="35"/>
    </row>
    <row r="43" spans="1:13" ht="35.25" customHeight="1" thickBot="1" x14ac:dyDescent="0.3">
      <c r="A43" s="625"/>
      <c r="B43" s="626"/>
      <c r="C43" s="41" t="s">
        <v>13</v>
      </c>
      <c r="D43" s="70">
        <f>SUM(D36:D42)</f>
        <v>8</v>
      </c>
      <c r="E43" s="46">
        <f t="shared" ref="E43:J43" si="4">SUM(E36:E42)</f>
        <v>8</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391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12</v>
      </c>
      <c r="E56" s="34">
        <v>12</v>
      </c>
      <c r="F56" s="31"/>
      <c r="G56" s="31"/>
      <c r="H56" s="31"/>
      <c r="I56" s="31"/>
      <c r="J56" s="31"/>
      <c r="K56" s="35"/>
    </row>
    <row r="57" spans="1:14" ht="94.9" customHeight="1" thickBot="1" x14ac:dyDescent="0.3">
      <c r="A57" s="647"/>
      <c r="B57" s="648"/>
      <c r="C57" s="41" t="s">
        <v>13</v>
      </c>
      <c r="D57" s="87">
        <f t="shared" ref="D57:I57" si="5">SUM(D50:D56)</f>
        <v>12</v>
      </c>
      <c r="E57" s="46">
        <f t="shared" si="5"/>
        <v>12</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507" t="s">
        <v>5</v>
      </c>
      <c r="D94" s="108" t="s">
        <v>49</v>
      </c>
      <c r="E94" s="109"/>
      <c r="F94" s="109"/>
      <c r="G94" s="110"/>
      <c r="H94" s="10"/>
      <c r="I94" s="10"/>
      <c r="J94" s="10"/>
      <c r="K94" s="10"/>
    </row>
    <row r="95" spans="1:14" ht="64.5" x14ac:dyDescent="0.25">
      <c r="A95" s="656"/>
      <c r="B95" s="658"/>
      <c r="C95" s="508"/>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510"/>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510"/>
      <c r="C116" s="138"/>
      <c r="D116" s="139"/>
      <c r="H116" s="140"/>
      <c r="K116" s="75"/>
    </row>
    <row r="117" spans="1:19" s="10" customFormat="1" ht="78" customHeight="1" x14ac:dyDescent="0.3">
      <c r="A117" s="141" t="s">
        <v>65</v>
      </c>
      <c r="B117" s="506"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510"/>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21</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c r="E137" s="31">
        <v>3</v>
      </c>
      <c r="F137" s="31"/>
      <c r="G137" s="129">
        <f t="shared" si="15"/>
        <v>3</v>
      </c>
      <c r="H137" s="85">
        <v>3</v>
      </c>
      <c r="I137" s="34">
        <v>3</v>
      </c>
      <c r="J137" s="31"/>
      <c r="K137" s="31"/>
      <c r="L137" s="31"/>
      <c r="M137" s="31"/>
      <c r="N137" s="31"/>
      <c r="O137" s="35"/>
    </row>
    <row r="138" spans="1:15" ht="15.95" customHeight="1" thickBot="1" x14ac:dyDescent="0.3">
      <c r="A138" s="633"/>
      <c r="B138" s="634"/>
      <c r="C138" s="41" t="s">
        <v>13</v>
      </c>
      <c r="D138" s="42">
        <f>SUM(D131:D137)</f>
        <v>0</v>
      </c>
      <c r="E138" s="43">
        <f>SUM(E131:E137)</f>
        <v>3</v>
      </c>
      <c r="F138" s="43">
        <f>SUM(F131:F137)</f>
        <v>0</v>
      </c>
      <c r="G138" s="135">
        <f t="shared" ref="G138:O138" si="16">SUM(G131:G137)</f>
        <v>3</v>
      </c>
      <c r="H138" s="163">
        <f t="shared" si="16"/>
        <v>3</v>
      </c>
      <c r="I138" s="46">
        <f t="shared" si="16"/>
        <v>3</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c r="E148" s="31">
        <v>53</v>
      </c>
      <c r="F148" s="31"/>
      <c r="G148" s="171">
        <f t="shared" si="17"/>
        <v>53</v>
      </c>
      <c r="H148" s="34"/>
      <c r="I148" s="31"/>
      <c r="J148" s="31">
        <v>3</v>
      </c>
      <c r="K148" s="31">
        <v>50</v>
      </c>
      <c r="L148" s="35"/>
    </row>
    <row r="149" spans="1:12" ht="15.75" thickBot="1" x14ac:dyDescent="0.3">
      <c r="A149" s="647"/>
      <c r="B149" s="648"/>
      <c r="C149" s="41" t="s">
        <v>13</v>
      </c>
      <c r="D149" s="42">
        <f t="shared" ref="D149:L149" si="18">SUM(D142:D148)</f>
        <v>0</v>
      </c>
      <c r="E149" s="43">
        <f t="shared" si="18"/>
        <v>53</v>
      </c>
      <c r="F149" s="43">
        <f t="shared" si="18"/>
        <v>0</v>
      </c>
      <c r="G149" s="45">
        <f t="shared" si="18"/>
        <v>53</v>
      </c>
      <c r="H149" s="46">
        <f t="shared" si="18"/>
        <v>0</v>
      </c>
      <c r="I149" s="43">
        <f t="shared" si="18"/>
        <v>0</v>
      </c>
      <c r="J149" s="43">
        <f t="shared" si="18"/>
        <v>3</v>
      </c>
      <c r="K149" s="43">
        <f t="shared" si="18"/>
        <v>50</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805" t="s">
        <v>392</v>
      </c>
      <c r="C166" s="188">
        <f>SUM(C167:C169)</f>
        <v>0</v>
      </c>
      <c r="D166" s="188">
        <f t="shared" ref="D166:I166" si="20">SUM(D167:D169)</f>
        <v>0</v>
      </c>
      <c r="E166" s="188">
        <f t="shared" si="20"/>
        <v>0</v>
      </c>
      <c r="F166" s="188">
        <f t="shared" si="20"/>
        <v>0</v>
      </c>
      <c r="G166" s="188">
        <f t="shared" si="20"/>
        <v>0</v>
      </c>
      <c r="H166" s="188">
        <f t="shared" si="20"/>
        <v>0</v>
      </c>
      <c r="I166" s="189">
        <f t="shared" si="20"/>
        <v>321592.83999999997</v>
      </c>
    </row>
    <row r="167" spans="1:9" ht="15.75" x14ac:dyDescent="0.25">
      <c r="A167" s="190" t="s">
        <v>106</v>
      </c>
      <c r="B167" s="806"/>
      <c r="C167" s="65"/>
      <c r="D167" s="65"/>
      <c r="E167" s="65"/>
      <c r="F167" s="69"/>
      <c r="G167" s="65"/>
      <c r="H167" s="65"/>
      <c r="I167" s="193">
        <v>189992.02</v>
      </c>
    </row>
    <row r="168" spans="1:9" ht="15.75" x14ac:dyDescent="0.25">
      <c r="A168" s="190" t="s">
        <v>107</v>
      </c>
      <c r="B168" s="806"/>
      <c r="C168" s="65"/>
      <c r="D168" s="65"/>
      <c r="E168" s="65"/>
      <c r="F168" s="69"/>
      <c r="G168" s="65"/>
      <c r="H168" s="65"/>
      <c r="I168" s="193">
        <v>62139.040000000001</v>
      </c>
    </row>
    <row r="169" spans="1:9" ht="15.75" x14ac:dyDescent="0.25">
      <c r="A169" s="190" t="s">
        <v>108</v>
      </c>
      <c r="B169" s="806"/>
      <c r="C169" s="65"/>
      <c r="D169" s="65"/>
      <c r="E169" s="65"/>
      <c r="F169" s="69"/>
      <c r="G169" s="65"/>
      <c r="H169" s="65"/>
      <c r="I169" s="193">
        <v>69461.78</v>
      </c>
    </row>
    <row r="170" spans="1:9" ht="31.5" x14ac:dyDescent="0.25">
      <c r="A170" s="186" t="s">
        <v>109</v>
      </c>
      <c r="B170" s="806"/>
      <c r="C170" s="65"/>
      <c r="D170" s="65"/>
      <c r="E170" s="65"/>
      <c r="F170" s="69"/>
      <c r="G170" s="65"/>
      <c r="H170" s="65"/>
      <c r="I170" s="193">
        <v>275758.3</v>
      </c>
    </row>
    <row r="171" spans="1:9" ht="16.5" thickBot="1" x14ac:dyDescent="0.3">
      <c r="A171" s="195" t="s">
        <v>110</v>
      </c>
      <c r="B171" s="807"/>
      <c r="C171" s="197">
        <f t="shared" ref="C171:I171" si="21">C166+C170</f>
        <v>0</v>
      </c>
      <c r="D171" s="197">
        <f t="shared" si="21"/>
        <v>0</v>
      </c>
      <c r="E171" s="197">
        <f t="shared" si="21"/>
        <v>0</v>
      </c>
      <c r="F171" s="197">
        <f t="shared" si="21"/>
        <v>0</v>
      </c>
      <c r="G171" s="197">
        <f t="shared" si="21"/>
        <v>0</v>
      </c>
      <c r="H171" s="197">
        <f t="shared" si="21"/>
        <v>0</v>
      </c>
      <c r="I171" s="47">
        <f t="shared" si="21"/>
        <v>597351.1399999999</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172"/>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393</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394</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7"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ht="70.900000000000006" customHeight="1" x14ac:dyDescent="0.25">
      <c r="A18" s="630"/>
      <c r="B18" s="646"/>
      <c r="C18" s="29">
        <v>2020</v>
      </c>
      <c r="D18" s="30">
        <v>8</v>
      </c>
      <c r="E18" s="31"/>
      <c r="F18" s="31"/>
      <c r="G18" s="32">
        <v>2</v>
      </c>
      <c r="H18" s="33">
        <v>10</v>
      </c>
      <c r="I18" s="34">
        <v>10</v>
      </c>
      <c r="J18" s="31"/>
      <c r="K18" s="31"/>
      <c r="L18" s="31"/>
      <c r="M18" s="31"/>
      <c r="N18" s="31"/>
      <c r="O18" s="35"/>
      <c r="P18" s="10"/>
      <c r="Q18" s="10"/>
    </row>
    <row r="19" spans="1:17" ht="93" customHeight="1" thickBot="1" x14ac:dyDescent="0.3">
      <c r="A19" s="647"/>
      <c r="B19" s="648"/>
      <c r="C19" s="41" t="s">
        <v>13</v>
      </c>
      <c r="D19" s="42">
        <f>SUM(D12:D18)</f>
        <v>8</v>
      </c>
      <c r="E19" s="43">
        <f>SUM(E12:E18)</f>
        <v>0</v>
      </c>
      <c r="F19" s="43">
        <f>SUM(F12:F18)</f>
        <v>0</v>
      </c>
      <c r="G19" s="43">
        <f>SUM(G12:G18)</f>
        <v>2</v>
      </c>
      <c r="H19" s="45">
        <f>SUM(D19:F19)</f>
        <v>8</v>
      </c>
      <c r="I19" s="46">
        <f t="shared" ref="I19:O19" si="1">SUM(I12:I18)</f>
        <v>10</v>
      </c>
      <c r="J19" s="46">
        <f t="shared" si="1"/>
        <v>0</v>
      </c>
      <c r="K19" s="43">
        <f t="shared" si="1"/>
        <v>0</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520" t="s">
        <v>23</v>
      </c>
      <c r="C22" s="693"/>
      <c r="D22" s="20" t="s">
        <v>9</v>
      </c>
      <c r="E22" s="22" t="s">
        <v>10</v>
      </c>
      <c r="F22" s="22" t="s">
        <v>11</v>
      </c>
      <c r="G22" s="23" t="s">
        <v>12</v>
      </c>
      <c r="H22" s="24" t="s">
        <v>13</v>
      </c>
    </row>
    <row r="23" spans="1:17" ht="15" customHeight="1" x14ac:dyDescent="0.25">
      <c r="A23" s="630" t="s">
        <v>395</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438</v>
      </c>
      <c r="E29" s="31"/>
      <c r="F29" s="31"/>
      <c r="G29" s="32">
        <v>1200</v>
      </c>
      <c r="H29" s="33">
        <f t="shared" si="2"/>
        <v>1638</v>
      </c>
    </row>
    <row r="30" spans="1:17" ht="123.6" customHeight="1" thickBot="1" x14ac:dyDescent="0.3">
      <c r="A30" s="647"/>
      <c r="B30" s="648"/>
      <c r="C30" s="41" t="s">
        <v>13</v>
      </c>
      <c r="D30" s="42">
        <f>SUM(D23:D29)</f>
        <v>438</v>
      </c>
      <c r="E30" s="43">
        <f>SUM(E23:E29)</f>
        <v>0</v>
      </c>
      <c r="F30" s="43">
        <f>SUM(F23:F29)</f>
        <v>0</v>
      </c>
      <c r="G30" s="43">
        <f>SUM(G23:G29)</f>
        <v>1200</v>
      </c>
      <c r="H30" s="45">
        <f t="shared" ref="H30" si="3">SUM(D30:F30)</f>
        <v>438</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396</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c r="E42" s="34"/>
      <c r="F42" s="31"/>
      <c r="G42" s="31"/>
      <c r="H42" s="31"/>
      <c r="I42" s="31"/>
      <c r="J42" s="31"/>
      <c r="K42" s="35"/>
    </row>
    <row r="43" spans="1:13" ht="35.25" customHeight="1" thickBot="1" x14ac:dyDescent="0.3">
      <c r="A43" s="625"/>
      <c r="B43" s="626"/>
      <c r="C43" s="41" t="s">
        <v>13</v>
      </c>
      <c r="D43" s="70">
        <f>SUM(D36:D42)</f>
        <v>0</v>
      </c>
      <c r="E43" s="46">
        <f t="shared" ref="E43:J43" si="4">SUM(E36:E42)</f>
        <v>0</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21</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c r="E69" s="31"/>
      <c r="F69" s="34"/>
      <c r="G69" s="31"/>
      <c r="H69" s="31"/>
      <c r="I69" s="31"/>
      <c r="J69" s="31"/>
      <c r="K69" s="31"/>
      <c r="L69" s="35"/>
      <c r="M69" s="10"/>
    </row>
    <row r="70" spans="1:13" ht="33" customHeight="1" thickBot="1" x14ac:dyDescent="0.3">
      <c r="A70" s="647"/>
      <c r="B70" s="648"/>
      <c r="C70" s="41" t="s">
        <v>13</v>
      </c>
      <c r="D70" s="42">
        <f t="shared" ref="D70:K70" si="6">SUM(D63:D69)</f>
        <v>0</v>
      </c>
      <c r="E70" s="43">
        <f t="shared" si="6"/>
        <v>0</v>
      </c>
      <c r="F70" s="46">
        <f t="shared" si="6"/>
        <v>0</v>
      </c>
      <c r="G70" s="43">
        <f t="shared" si="6"/>
        <v>0</v>
      </c>
      <c r="H70" s="43">
        <f t="shared" si="6"/>
        <v>0</v>
      </c>
      <c r="I70" s="43">
        <f t="shared" si="6"/>
        <v>0</v>
      </c>
      <c r="J70" s="43">
        <f t="shared" si="6"/>
        <v>0</v>
      </c>
      <c r="K70" s="43">
        <f t="shared" si="6"/>
        <v>0</v>
      </c>
      <c r="L70" s="47">
        <f>SUM(L63:L69)</f>
        <v>0</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518" t="s">
        <v>5</v>
      </c>
      <c r="D94" s="108" t="s">
        <v>49</v>
      </c>
      <c r="E94" s="109"/>
      <c r="F94" s="109"/>
      <c r="G94" s="110"/>
      <c r="H94" s="10"/>
      <c r="I94" s="10"/>
      <c r="J94" s="10"/>
      <c r="K94" s="10"/>
    </row>
    <row r="95" spans="1:14" ht="64.5" x14ac:dyDescent="0.25">
      <c r="A95" s="656"/>
      <c r="B95" s="658"/>
      <c r="C95" s="519"/>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521"/>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521"/>
      <c r="C116" s="138"/>
      <c r="D116" s="139"/>
      <c r="H116" s="140"/>
      <c r="K116" s="75"/>
    </row>
    <row r="117" spans="1:19" s="10" customFormat="1" ht="78" customHeight="1" x14ac:dyDescent="0.3">
      <c r="A117" s="141" t="s">
        <v>65</v>
      </c>
      <c r="B117" s="517"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521"/>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00.9"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397</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c r="H136" s="85"/>
      <c r="I136" s="34"/>
      <c r="J136" s="31"/>
      <c r="K136" s="31"/>
      <c r="L136" s="31"/>
      <c r="M136" s="31"/>
      <c r="N136" s="31"/>
      <c r="O136" s="35"/>
    </row>
    <row r="137" spans="1:15" x14ac:dyDescent="0.25">
      <c r="A137" s="632"/>
      <c r="B137" s="631"/>
      <c r="C137" s="29">
        <v>2020</v>
      </c>
      <c r="D137" s="30"/>
      <c r="E137" s="31">
        <v>3</v>
      </c>
      <c r="F137" s="31">
        <v>3</v>
      </c>
      <c r="G137" s="129">
        <f t="shared" si="15"/>
        <v>6</v>
      </c>
      <c r="H137" s="85">
        <v>16</v>
      </c>
      <c r="I137" s="34">
        <v>6</v>
      </c>
      <c r="J137" s="31"/>
      <c r="K137" s="31"/>
      <c r="L137" s="31"/>
      <c r="M137" s="31"/>
      <c r="N137" s="31"/>
      <c r="O137" s="35"/>
    </row>
    <row r="138" spans="1:15" ht="72.75" customHeight="1" thickBot="1" x14ac:dyDescent="0.3">
      <c r="A138" s="633"/>
      <c r="B138" s="634"/>
      <c r="C138" s="41" t="s">
        <v>13</v>
      </c>
      <c r="D138" s="42">
        <f>SUM(D131:D137)</f>
        <v>0</v>
      </c>
      <c r="E138" s="43">
        <f>SUM(E131:E137)</f>
        <v>3</v>
      </c>
      <c r="F138" s="43">
        <f>SUM(F131:F137)</f>
        <v>3</v>
      </c>
      <c r="G138" s="135">
        <f t="shared" ref="G138:O138" si="16">SUM(G131:G137)</f>
        <v>6</v>
      </c>
      <c r="H138" s="163">
        <f t="shared" si="16"/>
        <v>16</v>
      </c>
      <c r="I138" s="46">
        <f t="shared" si="16"/>
        <v>6</v>
      </c>
      <c r="J138" s="43">
        <f t="shared" si="16"/>
        <v>0</v>
      </c>
      <c r="K138" s="43">
        <f t="shared" si="16"/>
        <v>0</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398</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c r="E148" s="31">
        <v>265</v>
      </c>
      <c r="F148" s="31">
        <v>190</v>
      </c>
      <c r="G148" s="171">
        <f t="shared" si="17"/>
        <v>455</v>
      </c>
      <c r="H148" s="34"/>
      <c r="I148" s="31">
        <v>16</v>
      </c>
      <c r="J148" s="31">
        <v>72</v>
      </c>
      <c r="K148" s="31">
        <v>367</v>
      </c>
      <c r="L148" s="35"/>
    </row>
    <row r="149" spans="1:12" ht="79.5" customHeight="1" thickBot="1" x14ac:dyDescent="0.3">
      <c r="A149" s="647"/>
      <c r="B149" s="648"/>
      <c r="C149" s="41" t="s">
        <v>13</v>
      </c>
      <c r="D149" s="42">
        <f t="shared" ref="D149:L149" si="18">SUM(D142:D148)</f>
        <v>0</v>
      </c>
      <c r="E149" s="43">
        <f t="shared" si="18"/>
        <v>265</v>
      </c>
      <c r="F149" s="43">
        <f t="shared" si="18"/>
        <v>190</v>
      </c>
      <c r="G149" s="45">
        <f t="shared" si="18"/>
        <v>455</v>
      </c>
      <c r="H149" s="46">
        <f t="shared" si="18"/>
        <v>0</v>
      </c>
      <c r="I149" s="43">
        <f t="shared" si="18"/>
        <v>16</v>
      </c>
      <c r="J149" s="43">
        <f t="shared" si="18"/>
        <v>72</v>
      </c>
      <c r="K149" s="43">
        <f t="shared" si="18"/>
        <v>367</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844" t="s">
        <v>399</v>
      </c>
      <c r="C166" s="188">
        <f>SUM(C167:C169)</f>
        <v>0</v>
      </c>
      <c r="D166" s="188">
        <f t="shared" ref="D166:I166" si="20">SUM(D167:D169)</f>
        <v>0</v>
      </c>
      <c r="E166" s="188">
        <f t="shared" si="20"/>
        <v>0</v>
      </c>
      <c r="F166" s="188">
        <f t="shared" si="20"/>
        <v>0</v>
      </c>
      <c r="G166" s="188">
        <f t="shared" si="20"/>
        <v>0</v>
      </c>
      <c r="H166" s="188">
        <f t="shared" si="20"/>
        <v>0</v>
      </c>
      <c r="I166" s="189">
        <f t="shared" si="20"/>
        <v>308221.28999999998</v>
      </c>
    </row>
    <row r="167" spans="1:9" ht="15.75" x14ac:dyDescent="0.25">
      <c r="A167" s="190" t="s">
        <v>106</v>
      </c>
      <c r="B167" s="845"/>
      <c r="C167" s="65"/>
      <c r="D167" s="65"/>
      <c r="E167" s="65"/>
      <c r="F167" s="69"/>
      <c r="G167" s="65"/>
      <c r="H167" s="522"/>
      <c r="I167" s="193">
        <v>308221.28999999998</v>
      </c>
    </row>
    <row r="168" spans="1:9" ht="15.75" x14ac:dyDescent="0.25">
      <c r="A168" s="190" t="s">
        <v>107</v>
      </c>
      <c r="B168" s="845"/>
      <c r="C168" s="65"/>
      <c r="D168" s="65"/>
      <c r="E168" s="65"/>
      <c r="F168" s="69"/>
      <c r="G168" s="65"/>
      <c r="H168" s="65"/>
      <c r="I168" s="193"/>
    </row>
    <row r="169" spans="1:9" ht="15.75" x14ac:dyDescent="0.25">
      <c r="A169" s="190" t="s">
        <v>108</v>
      </c>
      <c r="B169" s="845"/>
      <c r="C169" s="65"/>
      <c r="D169" s="65"/>
      <c r="E169" s="65"/>
      <c r="F169" s="69"/>
      <c r="G169" s="65"/>
      <c r="H169" s="522"/>
      <c r="I169" s="193"/>
    </row>
    <row r="170" spans="1:9" ht="31.5" x14ac:dyDescent="0.25">
      <c r="A170" s="186" t="s">
        <v>109</v>
      </c>
      <c r="B170" s="845"/>
      <c r="C170" s="65"/>
      <c r="D170" s="522"/>
      <c r="E170" s="522"/>
      <c r="F170" s="523"/>
      <c r="G170" s="522"/>
      <c r="H170" s="522"/>
      <c r="I170" s="193">
        <v>203999.25</v>
      </c>
    </row>
    <row r="171" spans="1:9" ht="409.5" customHeight="1" thickBot="1" x14ac:dyDescent="0.3">
      <c r="A171" s="195" t="s">
        <v>110</v>
      </c>
      <c r="B171" s="847"/>
      <c r="C171" s="197">
        <f t="shared" ref="C171:I171" si="21">C166+C170</f>
        <v>0</v>
      </c>
      <c r="D171" s="197">
        <f t="shared" si="21"/>
        <v>0</v>
      </c>
      <c r="E171" s="197">
        <f t="shared" si="21"/>
        <v>0</v>
      </c>
      <c r="F171" s="197">
        <f t="shared" si="21"/>
        <v>0</v>
      </c>
      <c r="G171" s="197">
        <f t="shared" si="21"/>
        <v>0</v>
      </c>
      <c r="H171" s="197">
        <f t="shared" si="21"/>
        <v>0</v>
      </c>
      <c r="I171" s="47">
        <f t="shared" si="21"/>
        <v>512220.54</v>
      </c>
    </row>
    <row r="172" spans="1:9" ht="24" customHeight="1" x14ac:dyDescent="0.25"/>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71"/>
  <sheetViews>
    <sheetView topLeftCell="B137" workbookViewId="0">
      <selection activeCell="O150" sqref="O150"/>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136</v>
      </c>
    </row>
    <row r="5" spans="1:17" s="2" customFormat="1" ht="15.75" x14ac:dyDescent="0.25">
      <c r="A5" s="5" t="s">
        <v>137</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43</v>
      </c>
      <c r="E18" s="31"/>
      <c r="F18" s="31"/>
      <c r="G18" s="32">
        <v>6</v>
      </c>
      <c r="H18" s="33">
        <f t="shared" si="0"/>
        <v>49</v>
      </c>
      <c r="I18" s="34">
        <v>11</v>
      </c>
      <c r="J18" s="31"/>
      <c r="K18" s="31">
        <v>13</v>
      </c>
      <c r="L18" s="31"/>
      <c r="M18" s="31"/>
      <c r="N18" s="31">
        <v>25</v>
      </c>
      <c r="O18" s="35"/>
      <c r="P18" s="10"/>
      <c r="Q18" s="10"/>
    </row>
    <row r="19" spans="1:17" ht="77.25" customHeight="1" thickBot="1" x14ac:dyDescent="0.3">
      <c r="A19" s="647"/>
      <c r="B19" s="648"/>
      <c r="C19" s="41" t="s">
        <v>13</v>
      </c>
      <c r="D19" s="42">
        <f>SUM(D12:D18)</f>
        <v>43</v>
      </c>
      <c r="E19" s="43">
        <f>SUM(E12:E18)</f>
        <v>0</v>
      </c>
      <c r="F19" s="43">
        <f>SUM(F12:F18)</f>
        <v>0</v>
      </c>
      <c r="G19" s="43">
        <f>SUM(G12:G18)</f>
        <v>6</v>
      </c>
      <c r="H19" s="45">
        <f>SUM(D19:G19)</f>
        <v>49</v>
      </c>
      <c r="I19" s="43">
        <f t="shared" ref="I19:O19" si="1">SUM(I12:I18)</f>
        <v>11</v>
      </c>
      <c r="J19" s="46">
        <f t="shared" si="1"/>
        <v>0</v>
      </c>
      <c r="K19" s="43">
        <f t="shared" si="1"/>
        <v>13</v>
      </c>
      <c r="L19" s="43">
        <f t="shared" si="1"/>
        <v>0</v>
      </c>
      <c r="M19" s="43">
        <f t="shared" si="1"/>
        <v>0</v>
      </c>
      <c r="N19" s="43">
        <f t="shared" si="1"/>
        <v>25</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58"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862</v>
      </c>
      <c r="E29" s="31"/>
      <c r="F29" s="31"/>
      <c r="G29" s="32">
        <v>4700</v>
      </c>
      <c r="H29" s="33">
        <f t="shared" si="2"/>
        <v>5562</v>
      </c>
    </row>
    <row r="30" spans="1:17" ht="24" customHeight="1" thickBot="1" x14ac:dyDescent="0.3">
      <c r="A30" s="647"/>
      <c r="B30" s="648"/>
      <c r="C30" s="41" t="s">
        <v>13</v>
      </c>
      <c r="D30" s="42">
        <f>SUM(D23:D29)</f>
        <v>862</v>
      </c>
      <c r="E30" s="43">
        <f>SUM(E23:E29)</f>
        <v>0</v>
      </c>
      <c r="F30" s="43">
        <f>SUM(F23:F29)</f>
        <v>0</v>
      </c>
      <c r="G30" s="43">
        <f>SUM(G23:G29)</f>
        <v>4700</v>
      </c>
      <c r="H30" s="45">
        <f t="shared" ref="H30" si="3">SUM(D30:F30)</f>
        <v>862</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138</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5</v>
      </c>
      <c r="E42" s="34">
        <v>1</v>
      </c>
      <c r="F42" s="31"/>
      <c r="G42" s="31">
        <v>1</v>
      </c>
      <c r="H42" s="31"/>
      <c r="I42" s="31"/>
      <c r="J42" s="31">
        <v>3</v>
      </c>
      <c r="K42" s="35"/>
    </row>
    <row r="43" spans="1:13" ht="35.25" customHeight="1" thickBot="1" x14ac:dyDescent="0.3">
      <c r="A43" s="625"/>
      <c r="B43" s="626"/>
      <c r="C43" s="41" t="s">
        <v>13</v>
      </c>
      <c r="D43" s="70">
        <f>SUM(D36:D42)</f>
        <v>5</v>
      </c>
      <c r="E43" s="46">
        <f t="shared" ref="E43:J43" si="4">SUM(E36:E42)</f>
        <v>1</v>
      </c>
      <c r="F43" s="43">
        <f t="shared" si="4"/>
        <v>0</v>
      </c>
      <c r="G43" s="43">
        <f t="shared" si="4"/>
        <v>1</v>
      </c>
      <c r="H43" s="43">
        <f t="shared" si="4"/>
        <v>0</v>
      </c>
      <c r="I43" s="43">
        <f t="shared" si="4"/>
        <v>0</v>
      </c>
      <c r="J43" s="43">
        <f t="shared" si="4"/>
        <v>3</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139</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ht="16.5" customHeight="1" x14ac:dyDescent="0.25">
      <c r="A69" s="630"/>
      <c r="B69" s="646"/>
      <c r="C69" s="29">
        <v>2020</v>
      </c>
      <c r="D69" s="30">
        <v>1</v>
      </c>
      <c r="E69" s="31">
        <v>7</v>
      </c>
      <c r="F69" s="34"/>
      <c r="G69" s="31"/>
      <c r="H69" s="31"/>
      <c r="I69" s="31"/>
      <c r="J69" s="31"/>
      <c r="K69" s="31"/>
      <c r="L69" s="35">
        <v>1</v>
      </c>
      <c r="M69" s="10"/>
    </row>
    <row r="70" spans="1:13" ht="33" hidden="1" customHeight="1" x14ac:dyDescent="0.25">
      <c r="A70" s="647"/>
      <c r="B70" s="648"/>
      <c r="C70" s="41" t="s">
        <v>13</v>
      </c>
      <c r="D70" s="42">
        <f t="shared" ref="D70:K70" si="6">SUM(D63:D69)</f>
        <v>1</v>
      </c>
      <c r="E70" s="43">
        <f t="shared" si="6"/>
        <v>7</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56" t="s">
        <v>5</v>
      </c>
      <c r="D94" s="108" t="s">
        <v>49</v>
      </c>
      <c r="E94" s="109"/>
      <c r="F94" s="109"/>
      <c r="G94" s="110"/>
      <c r="H94" s="10"/>
      <c r="I94" s="10"/>
      <c r="J94" s="10"/>
      <c r="K94" s="10"/>
    </row>
    <row r="95" spans="1:14" ht="64.5" x14ac:dyDescent="0.25">
      <c r="A95" s="656"/>
      <c r="B95" s="658"/>
      <c r="C95" s="257"/>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c r="E101" s="31"/>
      <c r="F101" s="31"/>
      <c r="G101" s="33">
        <f t="shared" si="9"/>
        <v>0</v>
      </c>
    </row>
    <row r="102" spans="1:14" ht="15.75" thickBot="1" x14ac:dyDescent="0.3">
      <c r="A102" s="647"/>
      <c r="B102" s="648"/>
      <c r="C102" s="41" t="s">
        <v>13</v>
      </c>
      <c r="D102" s="42">
        <f>SUM(D96:D101)</f>
        <v>0</v>
      </c>
      <c r="E102" s="43">
        <f>SUM(E96:E101)</f>
        <v>0</v>
      </c>
      <c r="F102" s="43">
        <f>SUM(F96:F101)</f>
        <v>0</v>
      </c>
      <c r="G102" s="113">
        <f>SUM(G95:G101)</f>
        <v>0</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55"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21</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34</v>
      </c>
      <c r="E137" s="31">
        <v>1</v>
      </c>
      <c r="F137" s="31"/>
      <c r="G137" s="129">
        <f t="shared" si="15"/>
        <v>35</v>
      </c>
      <c r="H137" s="85">
        <v>38</v>
      </c>
      <c r="I137" s="34">
        <v>8</v>
      </c>
      <c r="J137" s="31"/>
      <c r="K137" s="31">
        <v>6</v>
      </c>
      <c r="L137" s="31"/>
      <c r="M137" s="31"/>
      <c r="N137" s="31">
        <v>21</v>
      </c>
      <c r="O137" s="35"/>
    </row>
    <row r="138" spans="1:15" ht="15.95" customHeight="1" thickBot="1" x14ac:dyDescent="0.3">
      <c r="A138" s="633"/>
      <c r="B138" s="634"/>
      <c r="C138" s="41" t="s">
        <v>13</v>
      </c>
      <c r="D138" s="42">
        <f>SUM(D131:D137)</f>
        <v>34</v>
      </c>
      <c r="E138" s="43">
        <f>SUM(E131:E137)</f>
        <v>1</v>
      </c>
      <c r="F138" s="43">
        <f>SUM(F131:F137)</f>
        <v>0</v>
      </c>
      <c r="G138" s="135">
        <f t="shared" ref="G138:O138" si="16">SUM(G131:G137)</f>
        <v>35</v>
      </c>
      <c r="H138" s="163">
        <f t="shared" si="16"/>
        <v>38</v>
      </c>
      <c r="I138" s="46">
        <f t="shared" si="16"/>
        <v>8</v>
      </c>
      <c r="J138" s="43">
        <f t="shared" si="16"/>
        <v>0</v>
      </c>
      <c r="K138" s="43">
        <f t="shared" si="16"/>
        <v>6</v>
      </c>
      <c r="L138" s="43">
        <f t="shared" si="16"/>
        <v>0</v>
      </c>
      <c r="M138" s="43">
        <f t="shared" si="16"/>
        <v>0</v>
      </c>
      <c r="N138" s="43">
        <f t="shared" si="16"/>
        <v>21</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21</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627</v>
      </c>
      <c r="E148" s="31">
        <v>37</v>
      </c>
      <c r="F148" s="31"/>
      <c r="G148" s="171">
        <f t="shared" si="17"/>
        <v>664</v>
      </c>
      <c r="H148" s="34"/>
      <c r="I148" s="31"/>
      <c r="J148" s="31"/>
      <c r="K148" s="31"/>
      <c r="L148" s="35">
        <v>664</v>
      </c>
    </row>
    <row r="149" spans="1:12" ht="15.75" thickBot="1" x14ac:dyDescent="0.3">
      <c r="A149" s="647"/>
      <c r="B149" s="648"/>
      <c r="C149" s="41" t="s">
        <v>13</v>
      </c>
      <c r="D149" s="42">
        <f t="shared" ref="D149:L149" si="18">SUM(D142:D148)</f>
        <v>627</v>
      </c>
      <c r="E149" s="43">
        <f t="shared" si="18"/>
        <v>37</v>
      </c>
      <c r="F149" s="43">
        <f t="shared" si="18"/>
        <v>0</v>
      </c>
      <c r="G149" s="45">
        <f t="shared" si="18"/>
        <v>664</v>
      </c>
      <c r="H149" s="46">
        <f t="shared" si="18"/>
        <v>0</v>
      </c>
      <c r="I149" s="43">
        <f t="shared" si="18"/>
        <v>0</v>
      </c>
      <c r="J149" s="43">
        <f t="shared" si="18"/>
        <v>0</v>
      </c>
      <c r="K149" s="43">
        <f t="shared" si="18"/>
        <v>0</v>
      </c>
      <c r="L149" s="47">
        <f t="shared" si="18"/>
        <v>664</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C166" s="188">
        <f>SUM(C167:C169)</f>
        <v>0</v>
      </c>
      <c r="D166" s="188">
        <f t="shared" ref="D166:I166" si="20">SUM(D167:D169)</f>
        <v>0</v>
      </c>
      <c r="E166" s="188">
        <f t="shared" si="20"/>
        <v>0</v>
      </c>
      <c r="F166" s="188">
        <f t="shared" si="20"/>
        <v>0</v>
      </c>
      <c r="G166" s="188">
        <f t="shared" si="20"/>
        <v>0</v>
      </c>
      <c r="H166" s="188">
        <f t="shared" si="20"/>
        <v>0</v>
      </c>
      <c r="I166" s="189">
        <f t="shared" si="20"/>
        <v>968622.57000000007</v>
      </c>
    </row>
    <row r="167" spans="1:9" ht="15.75" x14ac:dyDescent="0.25">
      <c r="A167" s="190" t="s">
        <v>106</v>
      </c>
      <c r="B167" s="191"/>
      <c r="C167" s="65"/>
      <c r="D167" s="65"/>
      <c r="E167" s="65"/>
      <c r="F167" s="69"/>
      <c r="G167" s="65"/>
      <c r="H167" s="65"/>
      <c r="I167" s="193">
        <v>726221.18</v>
      </c>
    </row>
    <row r="168" spans="1:9" ht="15.75" x14ac:dyDescent="0.25">
      <c r="A168" s="190" t="s">
        <v>107</v>
      </c>
      <c r="B168" s="191"/>
      <c r="C168" s="65"/>
      <c r="D168" s="65"/>
      <c r="E168" s="65"/>
      <c r="F168" s="69"/>
      <c r="G168" s="65"/>
      <c r="H168" s="65"/>
      <c r="I168" s="193">
        <v>56634.5</v>
      </c>
    </row>
    <row r="169" spans="1:9" ht="15.75" x14ac:dyDescent="0.25">
      <c r="A169" s="190" t="s">
        <v>108</v>
      </c>
      <c r="B169" s="191"/>
      <c r="C169" s="65"/>
      <c r="D169" s="65"/>
      <c r="E169" s="65"/>
      <c r="F169" s="69"/>
      <c r="G169" s="65"/>
      <c r="H169" s="65"/>
      <c r="I169" s="193">
        <v>185766.89</v>
      </c>
    </row>
    <row r="170" spans="1:9" ht="89.25" x14ac:dyDescent="0.25">
      <c r="A170" s="186" t="s">
        <v>109</v>
      </c>
      <c r="B170" s="187" t="s">
        <v>140</v>
      </c>
      <c r="C170" s="65"/>
      <c r="D170" s="65"/>
      <c r="E170" s="65"/>
      <c r="F170" s="69"/>
      <c r="G170" s="65"/>
      <c r="H170" s="65"/>
      <c r="I170" s="193">
        <v>368825.7</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1337448.27</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71"/>
  <sheetViews>
    <sheetView workbookViewId="0">
      <selection activeCell="I148" sqref="I148:L148"/>
    </sheetView>
  </sheetViews>
  <sheetFormatPr defaultColWidth="8.85546875" defaultRowHeight="15" x14ac:dyDescent="0.25"/>
  <cols>
    <col min="1" max="1" width="87.28515625" customWidth="1"/>
    <col min="2" max="2" width="22.5703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141</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6</v>
      </c>
      <c r="E18" s="31"/>
      <c r="F18" s="31"/>
      <c r="G18" s="32">
        <v>14</v>
      </c>
      <c r="H18" s="33">
        <f t="shared" si="0"/>
        <v>20</v>
      </c>
      <c r="I18" s="34">
        <v>5</v>
      </c>
      <c r="J18" s="31"/>
      <c r="K18" s="31">
        <v>15</v>
      </c>
      <c r="L18" s="31"/>
      <c r="M18" s="31"/>
      <c r="N18" s="31"/>
      <c r="O18" s="35"/>
      <c r="P18" s="10"/>
      <c r="Q18" s="10"/>
    </row>
    <row r="19" spans="1:17" ht="21" customHeight="1" thickBot="1" x14ac:dyDescent="0.3">
      <c r="A19" s="647"/>
      <c r="B19" s="648"/>
      <c r="C19" s="41" t="s">
        <v>13</v>
      </c>
      <c r="D19" s="42">
        <f>SUM(D12:D18)</f>
        <v>6</v>
      </c>
      <c r="E19" s="43">
        <f>SUM(E12:E18)</f>
        <v>0</v>
      </c>
      <c r="F19" s="43">
        <f>SUM(F12:F18)</f>
        <v>0</v>
      </c>
      <c r="G19" s="44">
        <v>14</v>
      </c>
      <c r="H19" s="45">
        <f>SUM(D19:G19)</f>
        <v>20</v>
      </c>
      <c r="I19" s="43">
        <f t="shared" ref="I19:O19" si="1">SUM(I12:I18)</f>
        <v>5</v>
      </c>
      <c r="J19" s="46">
        <f t="shared" si="1"/>
        <v>0</v>
      </c>
      <c r="K19" s="43">
        <f t="shared" si="1"/>
        <v>15</v>
      </c>
      <c r="L19" s="43">
        <f t="shared" si="1"/>
        <v>0</v>
      </c>
      <c r="M19" s="43">
        <f t="shared" si="1"/>
        <v>0</v>
      </c>
      <c r="N19" s="43">
        <f t="shared" si="1"/>
        <v>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67" t="s">
        <v>23</v>
      </c>
      <c r="C22" s="693"/>
      <c r="D22" s="20" t="s">
        <v>9</v>
      </c>
      <c r="E22" s="22" t="s">
        <v>10</v>
      </c>
      <c r="F22" s="22" t="s">
        <v>11</v>
      </c>
      <c r="G22" s="23" t="s">
        <v>12</v>
      </c>
      <c r="H22" s="24" t="s">
        <v>13</v>
      </c>
    </row>
    <row r="23" spans="1:17" ht="15" customHeight="1" x14ac:dyDescent="0.25">
      <c r="A23" s="630" t="s">
        <v>21</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v>266</v>
      </c>
      <c r="E29" s="31"/>
      <c r="F29" s="31"/>
      <c r="G29" s="32">
        <v>14000</v>
      </c>
      <c r="H29" s="33">
        <f t="shared" si="2"/>
        <v>14266</v>
      </c>
    </row>
    <row r="30" spans="1:17" ht="16.5" customHeight="1" thickBot="1" x14ac:dyDescent="0.3">
      <c r="A30" s="647"/>
      <c r="B30" s="648"/>
      <c r="C30" s="41" t="s">
        <v>13</v>
      </c>
      <c r="D30" s="42">
        <f>SUM(D23:D29)</f>
        <v>266</v>
      </c>
      <c r="E30" s="43">
        <f>SUM(E23:E29)</f>
        <v>0</v>
      </c>
      <c r="F30" s="43">
        <f>SUM(F23:F29)</f>
        <v>0</v>
      </c>
      <c r="G30" s="43">
        <f>SUM(G23:G29)</f>
        <v>14000</v>
      </c>
      <c r="H30" s="45">
        <f t="shared" ref="H30" si="3">SUM(D30:F30)</f>
        <v>266</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87"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142</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4</v>
      </c>
      <c r="E42" s="34">
        <v>1</v>
      </c>
      <c r="F42" s="31">
        <v>1</v>
      </c>
      <c r="G42" s="31"/>
      <c r="H42" s="31"/>
      <c r="I42" s="31"/>
      <c r="J42" s="31">
        <v>2</v>
      </c>
      <c r="K42" s="35"/>
    </row>
    <row r="43" spans="1:13" ht="12.75" customHeight="1" thickBot="1" x14ac:dyDescent="0.3">
      <c r="A43" s="625"/>
      <c r="B43" s="626"/>
      <c r="C43" s="41" t="s">
        <v>13</v>
      </c>
      <c r="D43" s="70">
        <f>SUM(D36:D42)</f>
        <v>4</v>
      </c>
      <c r="E43" s="46">
        <f t="shared" ref="E43:J43" si="4">SUM(E36:E42)</f>
        <v>1</v>
      </c>
      <c r="F43" s="43">
        <f t="shared" si="4"/>
        <v>1</v>
      </c>
      <c r="G43" s="43">
        <f t="shared" si="4"/>
        <v>0</v>
      </c>
      <c r="H43" s="43">
        <f t="shared" si="4"/>
        <v>0</v>
      </c>
      <c r="I43" s="43">
        <f t="shared" si="4"/>
        <v>0</v>
      </c>
      <c r="J43" s="43">
        <f t="shared" si="4"/>
        <v>2</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v>17</v>
      </c>
      <c r="E56" s="34">
        <v>1</v>
      </c>
      <c r="F56" s="31"/>
      <c r="G56" s="31">
        <v>16</v>
      </c>
      <c r="H56" s="31"/>
      <c r="I56" s="31"/>
      <c r="J56" s="31"/>
      <c r="K56" s="35"/>
    </row>
    <row r="57" spans="1:14" ht="24" customHeight="1" thickBot="1" x14ac:dyDescent="0.3">
      <c r="A57" s="647"/>
      <c r="B57" s="648"/>
      <c r="C57" s="41" t="s">
        <v>13</v>
      </c>
      <c r="D57" s="87">
        <f t="shared" ref="D57:I57" si="5">SUM(D50:D56)</f>
        <v>17</v>
      </c>
      <c r="E57" s="46">
        <f t="shared" si="5"/>
        <v>1</v>
      </c>
      <c r="F57" s="43">
        <f t="shared" si="5"/>
        <v>0</v>
      </c>
      <c r="G57" s="43">
        <f t="shared" si="5"/>
        <v>16</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143</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7</v>
      </c>
      <c r="F69" s="34"/>
      <c r="G69" s="31"/>
      <c r="H69" s="31"/>
      <c r="I69" s="31"/>
      <c r="J69" s="31"/>
      <c r="K69" s="31"/>
      <c r="L69" s="35">
        <v>1</v>
      </c>
      <c r="M69" s="10"/>
    </row>
    <row r="70" spans="1:13" ht="15" customHeight="1" thickBot="1" x14ac:dyDescent="0.3">
      <c r="A70" s="647"/>
      <c r="B70" s="648"/>
      <c r="C70" s="41" t="s">
        <v>13</v>
      </c>
      <c r="D70" s="42">
        <f t="shared" ref="D70:K70" si="6">SUM(D63:D69)</f>
        <v>1</v>
      </c>
      <c r="E70" s="43">
        <f t="shared" si="6"/>
        <v>7</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0</v>
      </c>
      <c r="E80" s="34"/>
      <c r="F80" s="31"/>
      <c r="G80" s="31"/>
      <c r="H80" s="31"/>
      <c r="I80" s="31"/>
      <c r="J80" s="31"/>
      <c r="K80" s="35"/>
    </row>
    <row r="81" spans="1:14" ht="16.5"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v>0</v>
      </c>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65" t="s">
        <v>5</v>
      </c>
      <c r="D94" s="108" t="s">
        <v>49</v>
      </c>
      <c r="E94" s="109"/>
      <c r="F94" s="109"/>
      <c r="G94" s="110"/>
      <c r="H94" s="10"/>
      <c r="I94" s="10"/>
      <c r="J94" s="10"/>
      <c r="K94" s="10"/>
    </row>
    <row r="95" spans="1:14" ht="64.5" x14ac:dyDescent="0.25">
      <c r="A95" s="656"/>
      <c r="B95" s="658"/>
      <c r="C95" s="266"/>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8</v>
      </c>
      <c r="E101" s="31">
        <v>0</v>
      </c>
      <c r="F101" s="31">
        <v>0</v>
      </c>
      <c r="G101" s="33">
        <f t="shared" si="9"/>
        <v>8</v>
      </c>
    </row>
    <row r="102" spans="1:14" ht="15.75" thickBot="1" x14ac:dyDescent="0.3">
      <c r="A102" s="647"/>
      <c r="B102" s="648"/>
      <c r="C102" s="41" t="s">
        <v>13</v>
      </c>
      <c r="D102" s="42">
        <f>SUM(D96:D101)</f>
        <v>8</v>
      </c>
      <c r="E102" s="43">
        <f>SUM(E96:E101)</f>
        <v>0</v>
      </c>
      <c r="F102" s="43">
        <f>SUM(F96:F101)</f>
        <v>0</v>
      </c>
      <c r="G102" s="113">
        <f>SUM(G95:G101)</f>
        <v>8</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15"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64"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15.75"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66"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21</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5</v>
      </c>
      <c r="E137" s="31">
        <v>1</v>
      </c>
      <c r="F137" s="31"/>
      <c r="G137" s="129">
        <f t="shared" si="15"/>
        <v>6</v>
      </c>
      <c r="H137" s="85">
        <v>8</v>
      </c>
      <c r="I137" s="34">
        <v>5</v>
      </c>
      <c r="J137" s="31"/>
      <c r="K137" s="31">
        <v>1</v>
      </c>
      <c r="L137" s="31"/>
      <c r="M137" s="31"/>
      <c r="N137" s="31"/>
      <c r="O137" s="35"/>
    </row>
    <row r="138" spans="1:15" ht="15.95" customHeight="1" thickBot="1" x14ac:dyDescent="0.3">
      <c r="A138" s="633"/>
      <c r="B138" s="634"/>
      <c r="C138" s="41" t="s">
        <v>13</v>
      </c>
      <c r="D138" s="42">
        <f>SUM(D131:D137)</f>
        <v>5</v>
      </c>
      <c r="E138" s="43">
        <f>SUM(E131:E137)</f>
        <v>1</v>
      </c>
      <c r="F138" s="43">
        <f>SUM(F131:F137)</f>
        <v>0</v>
      </c>
      <c r="G138" s="135">
        <f t="shared" ref="G138:O138" si="16">SUM(G131:G137)</f>
        <v>6</v>
      </c>
      <c r="H138" s="163">
        <f t="shared" si="16"/>
        <v>8</v>
      </c>
      <c r="I138" s="46">
        <f t="shared" si="16"/>
        <v>5</v>
      </c>
      <c r="J138" s="43">
        <f t="shared" si="16"/>
        <v>0</v>
      </c>
      <c r="K138" s="43">
        <f t="shared" si="16"/>
        <v>1</v>
      </c>
      <c r="L138" s="43">
        <f t="shared" si="16"/>
        <v>0</v>
      </c>
      <c r="M138" s="43">
        <f t="shared" si="16"/>
        <v>0</v>
      </c>
      <c r="N138" s="43">
        <f t="shared" si="16"/>
        <v>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87.75" customHeight="1"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144</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250</v>
      </c>
      <c r="E148" s="31">
        <v>16</v>
      </c>
      <c r="F148" s="31"/>
      <c r="G148" s="171">
        <f t="shared" si="17"/>
        <v>266</v>
      </c>
      <c r="H148" s="34"/>
      <c r="I148" s="31">
        <v>2</v>
      </c>
      <c r="J148" s="31"/>
      <c r="K148" s="31">
        <v>3</v>
      </c>
      <c r="L148" s="35">
        <v>261</v>
      </c>
    </row>
    <row r="149" spans="1:12" ht="15.75" thickBot="1" x14ac:dyDescent="0.3">
      <c r="A149" s="647"/>
      <c r="B149" s="648"/>
      <c r="C149" s="41" t="s">
        <v>13</v>
      </c>
      <c r="D149" s="42">
        <f t="shared" ref="D149:L149" si="18">SUM(D142:D148)</f>
        <v>250</v>
      </c>
      <c r="E149" s="43">
        <f t="shared" si="18"/>
        <v>16</v>
      </c>
      <c r="F149" s="43">
        <f t="shared" si="18"/>
        <v>0</v>
      </c>
      <c r="G149" s="45">
        <f t="shared" si="18"/>
        <v>266</v>
      </c>
      <c r="H149" s="46">
        <f t="shared" si="18"/>
        <v>0</v>
      </c>
      <c r="I149" s="43">
        <f t="shared" si="18"/>
        <v>2</v>
      </c>
      <c r="J149" s="43">
        <f t="shared" si="18"/>
        <v>0</v>
      </c>
      <c r="K149" s="43">
        <f t="shared" si="18"/>
        <v>3</v>
      </c>
      <c r="L149" s="47">
        <f t="shared" si="18"/>
        <v>261</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181623.93</v>
      </c>
    </row>
    <row r="167" spans="1:9" ht="15.75" x14ac:dyDescent="0.25">
      <c r="A167" s="190" t="s">
        <v>106</v>
      </c>
      <c r="B167" s="191"/>
      <c r="C167" s="65"/>
      <c r="D167" s="65"/>
      <c r="E167" s="65"/>
      <c r="F167" s="69"/>
      <c r="G167" s="65"/>
      <c r="H167" s="65"/>
      <c r="I167" s="193">
        <v>36490.5</v>
      </c>
    </row>
    <row r="168" spans="1:9" ht="15.75" x14ac:dyDescent="0.25">
      <c r="A168" s="190" t="s">
        <v>107</v>
      </c>
      <c r="B168" s="191"/>
      <c r="C168" s="65"/>
      <c r="D168" s="65"/>
      <c r="E168" s="65"/>
      <c r="F168" s="69"/>
      <c r="G168" s="65"/>
      <c r="H168" s="65"/>
      <c r="I168" s="193">
        <v>111377.65</v>
      </c>
    </row>
    <row r="169" spans="1:9" ht="15.75" x14ac:dyDescent="0.25">
      <c r="A169" s="190" t="s">
        <v>108</v>
      </c>
      <c r="B169" s="191"/>
      <c r="C169" s="65"/>
      <c r="D169" s="65"/>
      <c r="E169" s="65"/>
      <c r="F169" s="69"/>
      <c r="G169" s="65"/>
      <c r="H169" s="65"/>
      <c r="I169" s="193">
        <v>33755.78</v>
      </c>
    </row>
    <row r="170" spans="1:9" ht="15.75" x14ac:dyDescent="0.25">
      <c r="A170" s="186" t="s">
        <v>145</v>
      </c>
      <c r="B170" s="191"/>
      <c r="C170" s="65"/>
      <c r="D170" s="65"/>
      <c r="E170" s="65"/>
      <c r="F170" s="69"/>
      <c r="G170" s="65"/>
      <c r="H170" s="65"/>
      <c r="I170" s="263">
        <f>122796+4022.52</f>
        <v>126818.52</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308442.45</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71"/>
  <sheetViews>
    <sheetView topLeftCell="B1" workbookViewId="0">
      <selection activeCell="I148" sqref="I148:L148"/>
    </sheetView>
  </sheetViews>
  <sheetFormatPr defaultColWidth="8.85546875" defaultRowHeight="15" x14ac:dyDescent="0.25"/>
  <cols>
    <col min="1" max="1" width="87.28515625" customWidth="1"/>
    <col min="2" max="2" width="33.85546875" customWidth="1"/>
    <col min="3" max="3" width="15.7109375" customWidth="1"/>
    <col min="4" max="4" width="17.28515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146</v>
      </c>
    </row>
    <row r="5" spans="1:17" s="2" customFormat="1" ht="15.75" x14ac:dyDescent="0.25">
      <c r="A5" s="5" t="s">
        <v>147</v>
      </c>
    </row>
    <row r="6" spans="1:17" s="2" customFormat="1" ht="15.75" x14ac:dyDescent="0.25"/>
    <row r="8" spans="1:17" ht="21" x14ac:dyDescent="0.35">
      <c r="A8" s="6" t="s">
        <v>3</v>
      </c>
      <c r="B8" s="7"/>
      <c r="C8" s="8"/>
      <c r="D8" s="8"/>
      <c r="E8" s="8"/>
      <c r="F8" s="8"/>
      <c r="G8" s="8"/>
      <c r="H8" s="8"/>
      <c r="I8" s="8"/>
      <c r="J8" s="8"/>
      <c r="K8" s="8"/>
      <c r="L8" s="8"/>
      <c r="M8" s="8"/>
      <c r="N8" s="268"/>
      <c r="O8" s="26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716" t="s">
        <v>148</v>
      </c>
      <c r="B12" s="717"/>
      <c r="C12" s="29">
        <v>2014</v>
      </c>
      <c r="D12" s="30"/>
      <c r="E12" s="31"/>
      <c r="F12" s="31"/>
      <c r="G12" s="32"/>
      <c r="H12" s="33">
        <f>SUM(D12:G12)</f>
        <v>0</v>
      </c>
      <c r="I12" s="34"/>
      <c r="J12" s="31"/>
      <c r="K12" s="31"/>
      <c r="L12" s="31"/>
      <c r="M12" s="31"/>
      <c r="N12" s="31"/>
      <c r="O12" s="35"/>
      <c r="P12" s="10"/>
      <c r="Q12" s="10"/>
    </row>
    <row r="13" spans="1:17" x14ac:dyDescent="0.25">
      <c r="A13" s="716"/>
      <c r="B13" s="717"/>
      <c r="C13" s="29">
        <v>2015</v>
      </c>
      <c r="D13" s="30"/>
      <c r="E13" s="31"/>
      <c r="F13" s="31"/>
      <c r="G13" s="32"/>
      <c r="H13" s="33">
        <f t="shared" ref="H13:H18" si="0">SUM(D13:G13)</f>
        <v>0</v>
      </c>
      <c r="I13" s="34"/>
      <c r="J13" s="31"/>
      <c r="K13" s="31"/>
      <c r="L13" s="31"/>
      <c r="M13" s="31"/>
      <c r="N13" s="31"/>
      <c r="O13" s="35"/>
      <c r="P13" s="10"/>
      <c r="Q13" s="10"/>
    </row>
    <row r="14" spans="1:17" x14ac:dyDescent="0.25">
      <c r="A14" s="716"/>
      <c r="B14" s="717"/>
      <c r="C14" s="29">
        <v>2016</v>
      </c>
      <c r="D14" s="30"/>
      <c r="E14" s="31"/>
      <c r="F14" s="31"/>
      <c r="G14" s="32"/>
      <c r="H14" s="33">
        <f t="shared" si="0"/>
        <v>0</v>
      </c>
      <c r="I14" s="34"/>
      <c r="J14" s="31"/>
      <c r="K14" s="31"/>
      <c r="L14" s="31"/>
      <c r="M14" s="31"/>
      <c r="N14" s="31"/>
      <c r="O14" s="35"/>
      <c r="P14" s="10"/>
      <c r="Q14" s="10"/>
    </row>
    <row r="15" spans="1:17" x14ac:dyDescent="0.25">
      <c r="A15" s="716"/>
      <c r="B15" s="717"/>
      <c r="C15" s="29">
        <v>2017</v>
      </c>
      <c r="D15" s="36"/>
      <c r="E15" s="37"/>
      <c r="F15" s="37"/>
      <c r="G15" s="38"/>
      <c r="H15" s="33">
        <f t="shared" si="0"/>
        <v>0</v>
      </c>
      <c r="I15" s="39"/>
      <c r="J15" s="37"/>
      <c r="K15" s="37"/>
      <c r="L15" s="37"/>
      <c r="M15" s="37"/>
      <c r="N15" s="37"/>
      <c r="O15" s="40"/>
      <c r="P15" s="10"/>
      <c r="Q15" s="10"/>
    </row>
    <row r="16" spans="1:17" x14ac:dyDescent="0.25">
      <c r="A16" s="716"/>
      <c r="B16" s="717"/>
      <c r="C16" s="29">
        <v>2018</v>
      </c>
      <c r="D16" s="30"/>
      <c r="E16" s="31"/>
      <c r="F16" s="31"/>
      <c r="G16" s="32"/>
      <c r="H16" s="33">
        <f t="shared" si="0"/>
        <v>0</v>
      </c>
      <c r="I16" s="34"/>
      <c r="J16" s="31"/>
      <c r="K16" s="31"/>
      <c r="L16" s="31"/>
      <c r="M16" s="31"/>
      <c r="N16" s="31"/>
      <c r="O16" s="35"/>
      <c r="P16" s="10"/>
      <c r="Q16" s="10"/>
    </row>
    <row r="17" spans="1:17" x14ac:dyDescent="0.25">
      <c r="A17" s="716"/>
      <c r="B17" s="717"/>
      <c r="C17" s="29">
        <v>2019</v>
      </c>
      <c r="D17" s="30"/>
      <c r="E17" s="31"/>
      <c r="F17" s="31"/>
      <c r="G17" s="32"/>
      <c r="H17" s="33">
        <f t="shared" si="0"/>
        <v>0</v>
      </c>
      <c r="I17" s="34"/>
      <c r="J17" s="31"/>
      <c r="K17" s="31"/>
      <c r="L17" s="31"/>
      <c r="M17" s="31"/>
      <c r="N17" s="31"/>
      <c r="O17" s="35"/>
      <c r="P17" s="10"/>
      <c r="Q17" s="10"/>
    </row>
    <row r="18" spans="1:17" x14ac:dyDescent="0.25">
      <c r="A18" s="716"/>
      <c r="B18" s="717"/>
      <c r="C18" s="29">
        <v>2020</v>
      </c>
      <c r="D18" s="30">
        <f>1+20+11+2+7</f>
        <v>41</v>
      </c>
      <c r="E18" s="31"/>
      <c r="F18" s="31"/>
      <c r="G18" s="32">
        <v>2</v>
      </c>
      <c r="H18" s="33">
        <f t="shared" si="0"/>
        <v>43</v>
      </c>
      <c r="I18" s="34">
        <f>1+4+1+1+1+1</f>
        <v>9</v>
      </c>
      <c r="J18" s="31">
        <f>3+3</f>
        <v>6</v>
      </c>
      <c r="K18" s="31">
        <f>1+1</f>
        <v>2</v>
      </c>
      <c r="L18" s="31"/>
      <c r="M18" s="31"/>
      <c r="N18" s="31">
        <f>4+1+1</f>
        <v>6</v>
      </c>
      <c r="O18" s="35">
        <v>20</v>
      </c>
      <c r="P18" s="10"/>
      <c r="Q18" s="10"/>
    </row>
    <row r="19" spans="1:17" ht="77.25" customHeight="1" thickBot="1" x14ac:dyDescent="0.3">
      <c r="A19" s="718"/>
      <c r="B19" s="719"/>
      <c r="C19" s="41" t="s">
        <v>13</v>
      </c>
      <c r="D19" s="42">
        <f>SUM(D12:D18)</f>
        <v>41</v>
      </c>
      <c r="E19" s="43">
        <f>SUM(E12:E18)</f>
        <v>0</v>
      </c>
      <c r="F19" s="43">
        <f>SUM(F12:F18)</f>
        <v>0</v>
      </c>
      <c r="G19" s="43">
        <f>SUM(G12:G18)</f>
        <v>2</v>
      </c>
      <c r="H19" s="45">
        <f>SUM(D19:G19)</f>
        <v>43</v>
      </c>
      <c r="I19" s="46">
        <f>SUM(I12:I18)</f>
        <v>9</v>
      </c>
      <c r="J19" s="43"/>
      <c r="K19" s="43">
        <f>SUM(K12:K18)</f>
        <v>2</v>
      </c>
      <c r="L19" s="43">
        <f>SUM(L12:L18)</f>
        <v>0</v>
      </c>
      <c r="M19" s="43">
        <f>SUM(M12:M18)</f>
        <v>0</v>
      </c>
      <c r="N19" s="43">
        <f>SUM(N12:N18)</f>
        <v>6</v>
      </c>
      <c r="O19" s="47">
        <f>SUM(O12:O18)</f>
        <v>20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59" t="s">
        <v>23</v>
      </c>
      <c r="C22" s="693"/>
      <c r="D22" s="20" t="s">
        <v>9</v>
      </c>
      <c r="E22" s="22" t="s">
        <v>10</v>
      </c>
      <c r="F22" s="22" t="s">
        <v>11</v>
      </c>
      <c r="G22" s="23" t="s">
        <v>12</v>
      </c>
      <c r="H22" s="24" t="s">
        <v>13</v>
      </c>
    </row>
    <row r="23" spans="1:17" ht="15" customHeight="1" x14ac:dyDescent="0.25">
      <c r="A23" s="716" t="s">
        <v>21</v>
      </c>
      <c r="B23" s="717"/>
      <c r="C23" s="29">
        <v>2014</v>
      </c>
      <c r="D23" s="30"/>
      <c r="E23" s="31"/>
      <c r="F23" s="31"/>
      <c r="G23" s="32"/>
      <c r="H23" s="33">
        <f>SUM(D23:G23)</f>
        <v>0</v>
      </c>
    </row>
    <row r="24" spans="1:17" x14ac:dyDescent="0.25">
      <c r="A24" s="716"/>
      <c r="B24" s="717"/>
      <c r="C24" s="29">
        <v>2015</v>
      </c>
      <c r="D24" s="30"/>
      <c r="E24" s="31"/>
      <c r="F24" s="31"/>
      <c r="G24" s="32"/>
      <c r="H24" s="33">
        <f t="shared" ref="H24:H29" si="1">SUM(D24:G24)</f>
        <v>0</v>
      </c>
    </row>
    <row r="25" spans="1:17" x14ac:dyDescent="0.25">
      <c r="A25" s="716"/>
      <c r="B25" s="717"/>
      <c r="C25" s="29">
        <v>2016</v>
      </c>
      <c r="D25" s="30"/>
      <c r="E25" s="31"/>
      <c r="F25" s="31"/>
      <c r="G25" s="32"/>
      <c r="H25" s="33">
        <f t="shared" si="1"/>
        <v>0</v>
      </c>
    </row>
    <row r="26" spans="1:17" x14ac:dyDescent="0.25">
      <c r="A26" s="716"/>
      <c r="B26" s="717"/>
      <c r="C26" s="29">
        <v>2017</v>
      </c>
      <c r="D26" s="36"/>
      <c r="E26" s="37"/>
      <c r="F26" s="37"/>
      <c r="G26" s="38"/>
      <c r="H26" s="33">
        <f t="shared" si="1"/>
        <v>0</v>
      </c>
    </row>
    <row r="27" spans="1:17" x14ac:dyDescent="0.25">
      <c r="A27" s="716"/>
      <c r="B27" s="717"/>
      <c r="C27" s="29">
        <v>2018</v>
      </c>
      <c r="D27" s="30"/>
      <c r="E27" s="31"/>
      <c r="F27" s="31"/>
      <c r="G27" s="32"/>
      <c r="H27" s="33">
        <f t="shared" si="1"/>
        <v>0</v>
      </c>
    </row>
    <row r="28" spans="1:17" x14ac:dyDescent="0.25">
      <c r="A28" s="716"/>
      <c r="B28" s="717"/>
      <c r="C28" s="29">
        <v>2019</v>
      </c>
      <c r="D28" s="30"/>
      <c r="E28" s="31"/>
      <c r="F28" s="31"/>
      <c r="G28" s="38"/>
      <c r="H28" s="33">
        <f t="shared" si="1"/>
        <v>0</v>
      </c>
    </row>
    <row r="29" spans="1:17" x14ac:dyDescent="0.25">
      <c r="A29" s="716"/>
      <c r="B29" s="717"/>
      <c r="C29" s="29">
        <v>2020</v>
      </c>
      <c r="D29" s="30">
        <f>75+410+232+193+203</f>
        <v>1113</v>
      </c>
      <c r="E29" s="31"/>
      <c r="F29" s="31"/>
      <c r="G29" s="38">
        <v>15235</v>
      </c>
      <c r="H29" s="33">
        <f t="shared" si="1"/>
        <v>16348</v>
      </c>
    </row>
    <row r="30" spans="1:17" ht="24" customHeight="1" thickBot="1" x14ac:dyDescent="0.3">
      <c r="A30" s="718"/>
      <c r="B30" s="719"/>
      <c r="C30" s="41" t="s">
        <v>13</v>
      </c>
      <c r="D30" s="42">
        <f>SUM(D23:D29)</f>
        <v>1113</v>
      </c>
      <c r="E30" s="43">
        <f>SUM(E23:E29)</f>
        <v>0</v>
      </c>
      <c r="F30" s="43">
        <f>SUM(F23:F29)</f>
        <v>0</v>
      </c>
      <c r="G30" s="43">
        <f>SUM(G23:G29)</f>
        <v>15235</v>
      </c>
      <c r="H30" s="45">
        <f>SUM(D30:G30)</f>
        <v>16348</v>
      </c>
    </row>
    <row r="31" spans="1:17" x14ac:dyDescent="0.25">
      <c r="A31" s="52"/>
      <c r="B31" s="53"/>
      <c r="D31" s="48"/>
    </row>
    <row r="32" spans="1:17" ht="21" x14ac:dyDescent="0.35">
      <c r="A32" s="54" t="s">
        <v>24</v>
      </c>
      <c r="B32" s="55"/>
      <c r="C32" s="54"/>
      <c r="D32" s="56"/>
      <c r="E32" s="56"/>
      <c r="F32" s="56"/>
      <c r="G32" s="56"/>
      <c r="H32" s="56"/>
      <c r="I32" s="56"/>
      <c r="J32" s="56"/>
      <c r="K32" s="56"/>
    </row>
    <row r="33" spans="1:13" ht="15.75" thickBot="1" x14ac:dyDescent="0.3">
      <c r="B33" s="9"/>
    </row>
    <row r="34" spans="1:13" ht="39" customHeight="1" x14ac:dyDescent="0.25">
      <c r="A34" s="684" t="s">
        <v>25</v>
      </c>
      <c r="B34" s="686" t="s">
        <v>26</v>
      </c>
      <c r="C34" s="688" t="s">
        <v>5</v>
      </c>
      <c r="D34" s="670" t="s">
        <v>27</v>
      </c>
      <c r="E34" s="57" t="s">
        <v>7</v>
      </c>
      <c r="F34" s="58"/>
      <c r="G34" s="58"/>
      <c r="H34" s="58"/>
      <c r="I34" s="58"/>
      <c r="J34" s="58"/>
      <c r="K34" s="59"/>
    </row>
    <row r="35" spans="1:13" ht="108.7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149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3</v>
      </c>
      <c r="E42" s="34">
        <v>1</v>
      </c>
      <c r="F42" s="31">
        <v>1</v>
      </c>
      <c r="G42" s="31"/>
      <c r="H42" s="31"/>
      <c r="I42" s="31"/>
      <c r="J42" s="31">
        <v>1</v>
      </c>
      <c r="K42" s="35"/>
    </row>
    <row r="43" spans="1:13" ht="35.25" customHeight="1" thickBot="1" x14ac:dyDescent="0.3">
      <c r="A43" s="625"/>
      <c r="B43" s="626"/>
      <c r="C43" s="41" t="s">
        <v>13</v>
      </c>
      <c r="D43" s="70">
        <f>SUM(D36:D42)</f>
        <v>3</v>
      </c>
      <c r="E43" s="46">
        <f t="shared" ref="E43:J43" si="2">SUM(E36:E42)</f>
        <v>1</v>
      </c>
      <c r="F43" s="43">
        <f t="shared" si="2"/>
        <v>1</v>
      </c>
      <c r="G43" s="43">
        <f t="shared" si="2"/>
        <v>0</v>
      </c>
      <c r="H43" s="43">
        <f t="shared" si="2"/>
        <v>0</v>
      </c>
      <c r="I43" s="43">
        <f t="shared" si="2"/>
        <v>0</v>
      </c>
      <c r="J43" s="43">
        <f t="shared" si="2"/>
        <v>1</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3">SUM(D50:D56)</f>
        <v>0</v>
      </c>
      <c r="E57" s="46">
        <f t="shared" si="3"/>
        <v>0</v>
      </c>
      <c r="F57" s="43">
        <f t="shared" si="3"/>
        <v>0</v>
      </c>
      <c r="G57" s="43">
        <f t="shared" si="3"/>
        <v>0</v>
      </c>
      <c r="H57" s="43">
        <f t="shared" si="3"/>
        <v>0</v>
      </c>
      <c r="I57" s="43">
        <f t="shared" si="3"/>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150</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7">
        <v>3</v>
      </c>
      <c r="F69" s="34"/>
      <c r="G69" s="31"/>
      <c r="H69" s="31"/>
      <c r="I69" s="31"/>
      <c r="J69" s="31"/>
      <c r="K69" s="31"/>
      <c r="L69" s="35">
        <v>1</v>
      </c>
      <c r="M69" s="10"/>
    </row>
    <row r="70" spans="1:13" ht="33" customHeight="1" thickBot="1" x14ac:dyDescent="0.3">
      <c r="A70" s="647"/>
      <c r="B70" s="648"/>
      <c r="C70" s="41" t="s">
        <v>13</v>
      </c>
      <c r="D70" s="42">
        <f t="shared" ref="D70:K70" si="4">SUM(D63:D69)</f>
        <v>1</v>
      </c>
      <c r="E70" s="43">
        <f t="shared" si="4"/>
        <v>3</v>
      </c>
      <c r="F70" s="46">
        <f t="shared" si="4"/>
        <v>0</v>
      </c>
      <c r="G70" s="43">
        <f t="shared" si="4"/>
        <v>0</v>
      </c>
      <c r="H70" s="43">
        <f t="shared" si="4"/>
        <v>0</v>
      </c>
      <c r="I70" s="43">
        <f t="shared" si="4"/>
        <v>0</v>
      </c>
      <c r="J70" s="43">
        <f t="shared" si="4"/>
        <v>0</v>
      </c>
      <c r="K70" s="43">
        <f t="shared" si="4"/>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5">SUM(D74:D80)</f>
        <v>0</v>
      </c>
      <c r="E81" s="46">
        <f t="shared" si="5"/>
        <v>0</v>
      </c>
      <c r="F81" s="43">
        <f t="shared" si="5"/>
        <v>0</v>
      </c>
      <c r="G81" s="43">
        <f t="shared" si="5"/>
        <v>0</v>
      </c>
      <c r="H81" s="43">
        <f t="shared" si="5"/>
        <v>0</v>
      </c>
      <c r="I81" s="43">
        <f t="shared" si="5"/>
        <v>0</v>
      </c>
      <c r="J81" s="43">
        <f t="shared" si="5"/>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6">SUM(D85:D91)</f>
        <v>0</v>
      </c>
      <c r="E92" s="46">
        <f t="shared" si="6"/>
        <v>0</v>
      </c>
      <c r="F92" s="43">
        <f t="shared" si="6"/>
        <v>0</v>
      </c>
      <c r="G92" s="43">
        <f t="shared" si="6"/>
        <v>0</v>
      </c>
      <c r="H92" s="43">
        <f t="shared" si="6"/>
        <v>0</v>
      </c>
      <c r="I92" s="43">
        <f t="shared" si="6"/>
        <v>0</v>
      </c>
      <c r="J92" s="43">
        <f t="shared" si="6"/>
        <v>0</v>
      </c>
      <c r="K92" s="47">
        <f>SUM(K85:K91)</f>
        <v>0</v>
      </c>
    </row>
    <row r="93" spans="1:14" ht="18.75" customHeight="1" thickBot="1" x14ac:dyDescent="0.4">
      <c r="A93" s="91"/>
      <c r="B93" s="76"/>
    </row>
    <row r="94" spans="1:14" x14ac:dyDescent="0.25">
      <c r="A94" s="655" t="s">
        <v>47</v>
      </c>
      <c r="B94" s="657" t="s">
        <v>48</v>
      </c>
      <c r="C94" s="260" t="s">
        <v>5</v>
      </c>
      <c r="D94" s="108" t="s">
        <v>49</v>
      </c>
      <c r="E94" s="109"/>
      <c r="F94" s="109"/>
      <c r="G94" s="110"/>
      <c r="H94" s="10"/>
      <c r="I94" s="10"/>
      <c r="J94" s="10"/>
      <c r="K94" s="10"/>
    </row>
    <row r="95" spans="1:14" ht="64.5" x14ac:dyDescent="0.25">
      <c r="A95" s="656"/>
      <c r="B95" s="658"/>
      <c r="C95" s="261"/>
      <c r="D95" s="98" t="s">
        <v>50</v>
      </c>
      <c r="E95" s="99" t="s">
        <v>51</v>
      </c>
      <c r="F95" s="99" t="s">
        <v>52</v>
      </c>
      <c r="G95" s="112" t="s">
        <v>13</v>
      </c>
      <c r="H95" s="10"/>
      <c r="I95" s="10"/>
      <c r="J95" s="10"/>
      <c r="K95" s="10"/>
      <c r="L95" s="10"/>
      <c r="M95" s="10"/>
      <c r="N95" s="10"/>
    </row>
    <row r="96" spans="1:14" s="10" customFormat="1" ht="26.25" customHeight="1" x14ac:dyDescent="0.25">
      <c r="A96" s="630" t="s">
        <v>151</v>
      </c>
      <c r="B96" s="646"/>
      <c r="C96" s="29">
        <v>2015</v>
      </c>
      <c r="D96" s="30"/>
      <c r="E96" s="31"/>
      <c r="F96" s="31"/>
      <c r="G96" s="33">
        <f t="shared" ref="G96:G101" si="7">SUM(D96:F96)</f>
        <v>0</v>
      </c>
      <c r="H96"/>
      <c r="I96"/>
      <c r="J96"/>
      <c r="K96"/>
    </row>
    <row r="97" spans="1:14" s="10" customFormat="1" ht="16.5" customHeight="1" x14ac:dyDescent="0.25">
      <c r="A97" s="630"/>
      <c r="B97" s="646"/>
      <c r="C97" s="29">
        <v>2016</v>
      </c>
      <c r="D97" s="30"/>
      <c r="E97" s="31"/>
      <c r="F97" s="31"/>
      <c r="G97" s="33">
        <f t="shared" si="7"/>
        <v>0</v>
      </c>
      <c r="H97"/>
      <c r="I97"/>
      <c r="J97"/>
      <c r="K97"/>
      <c r="L97"/>
      <c r="M97"/>
      <c r="N97"/>
    </row>
    <row r="98" spans="1:14" x14ac:dyDescent="0.25">
      <c r="A98" s="630"/>
      <c r="B98" s="646"/>
      <c r="C98" s="29">
        <v>2017</v>
      </c>
      <c r="D98" s="36"/>
      <c r="E98" s="37"/>
      <c r="F98" s="37"/>
      <c r="G98" s="33">
        <f t="shared" si="7"/>
        <v>0</v>
      </c>
    </row>
    <row r="99" spans="1:14" x14ac:dyDescent="0.25">
      <c r="A99" s="630"/>
      <c r="B99" s="646"/>
      <c r="C99" s="29">
        <v>2018</v>
      </c>
      <c r="D99" s="30"/>
      <c r="E99" s="31"/>
      <c r="F99" s="31"/>
      <c r="G99" s="33">
        <f t="shared" si="7"/>
        <v>0</v>
      </c>
    </row>
    <row r="100" spans="1:14" x14ac:dyDescent="0.25">
      <c r="A100" s="630"/>
      <c r="B100" s="646"/>
      <c r="C100" s="29">
        <v>2019</v>
      </c>
      <c r="D100" s="30"/>
      <c r="E100" s="31"/>
      <c r="F100" s="31"/>
      <c r="G100" s="33">
        <f t="shared" si="7"/>
        <v>0</v>
      </c>
    </row>
    <row r="101" spans="1:14" x14ac:dyDescent="0.25">
      <c r="A101" s="630"/>
      <c r="B101" s="646"/>
      <c r="C101" s="29">
        <v>2020</v>
      </c>
      <c r="D101" s="30">
        <v>36</v>
      </c>
      <c r="E101" s="31"/>
      <c r="F101" s="31"/>
      <c r="G101" s="33">
        <f t="shared" si="7"/>
        <v>36</v>
      </c>
    </row>
    <row r="102" spans="1:14" ht="15.75" thickBot="1" x14ac:dyDescent="0.3">
      <c r="A102" s="647"/>
      <c r="B102" s="648"/>
      <c r="C102" s="41" t="s">
        <v>13</v>
      </c>
      <c r="D102" s="42">
        <f>SUM(D95:D101)</f>
        <v>36</v>
      </c>
      <c r="E102" s="43">
        <f>SUM(E95:E101)</f>
        <v>0</v>
      </c>
      <c r="F102" s="43">
        <f>SUM(F95:F101)</f>
        <v>0</v>
      </c>
      <c r="G102" s="113">
        <f>SUM(G95:G101)</f>
        <v>36</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152</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8">SUM(D109:F109)</f>
        <v>0</v>
      </c>
      <c r="H109" s="30"/>
      <c r="I109" s="31"/>
      <c r="J109" s="35"/>
    </row>
    <row r="110" spans="1:14" x14ac:dyDescent="0.25">
      <c r="A110" s="630"/>
      <c r="B110" s="646"/>
      <c r="C110" s="127">
        <v>2016</v>
      </c>
      <c r="D110" s="30"/>
      <c r="E110" s="31"/>
      <c r="F110" s="128"/>
      <c r="G110" s="129">
        <f t="shared" si="8"/>
        <v>0</v>
      </c>
      <c r="H110" s="30"/>
      <c r="I110" s="31"/>
      <c r="J110" s="35"/>
    </row>
    <row r="111" spans="1:14" x14ac:dyDescent="0.25">
      <c r="A111" s="630"/>
      <c r="B111" s="646"/>
      <c r="C111" s="127">
        <v>2017</v>
      </c>
      <c r="D111" s="36"/>
      <c r="E111" s="37"/>
      <c r="F111" s="130"/>
      <c r="G111" s="129">
        <f t="shared" si="8"/>
        <v>0</v>
      </c>
      <c r="H111" s="131"/>
      <c r="I111" s="132"/>
      <c r="J111" s="133"/>
    </row>
    <row r="112" spans="1:14" x14ac:dyDescent="0.25">
      <c r="A112" s="630"/>
      <c r="B112" s="646"/>
      <c r="C112" s="127">
        <v>2018</v>
      </c>
      <c r="D112" s="30"/>
      <c r="E112" s="31"/>
      <c r="F112" s="128"/>
      <c r="G112" s="129">
        <f t="shared" si="8"/>
        <v>0</v>
      </c>
      <c r="H112" s="30"/>
      <c r="I112" s="31"/>
      <c r="J112" s="35"/>
    </row>
    <row r="113" spans="1:19" x14ac:dyDescent="0.25">
      <c r="A113" s="630"/>
      <c r="B113" s="646"/>
      <c r="C113" s="127">
        <v>2019</v>
      </c>
      <c r="D113" s="30"/>
      <c r="E113" s="31"/>
      <c r="F113" s="128"/>
      <c r="G113" s="129">
        <f t="shared" si="8"/>
        <v>0</v>
      </c>
      <c r="H113" s="30"/>
      <c r="I113" s="31"/>
      <c r="J113" s="35"/>
    </row>
    <row r="114" spans="1:19" x14ac:dyDescent="0.25">
      <c r="A114" s="630"/>
      <c r="B114" s="646"/>
      <c r="C114" s="127">
        <v>2020</v>
      </c>
      <c r="D114" s="30"/>
      <c r="E114" s="31"/>
      <c r="F114" s="128"/>
      <c r="G114" s="129">
        <f t="shared" si="8"/>
        <v>0</v>
      </c>
      <c r="H114" s="30"/>
      <c r="I114" s="31"/>
      <c r="J114" s="35"/>
    </row>
    <row r="115" spans="1:19" ht="30.6" customHeight="1" thickBot="1" x14ac:dyDescent="0.3">
      <c r="A115" s="647"/>
      <c r="B115" s="648"/>
      <c r="C115" s="134" t="s">
        <v>13</v>
      </c>
      <c r="D115" s="42">
        <f t="shared" ref="D115:J115" si="9">SUM(D108:D114)</f>
        <v>0</v>
      </c>
      <c r="E115" s="43">
        <f t="shared" si="9"/>
        <v>0</v>
      </c>
      <c r="F115" s="135">
        <f t="shared" si="9"/>
        <v>0</v>
      </c>
      <c r="G115" s="135">
        <f t="shared" si="9"/>
        <v>0</v>
      </c>
      <c r="H115" s="42">
        <f t="shared" si="9"/>
        <v>0</v>
      </c>
      <c r="I115" s="43">
        <f t="shared" si="9"/>
        <v>0</v>
      </c>
      <c r="J115" s="136">
        <f t="shared" si="9"/>
        <v>0</v>
      </c>
    </row>
    <row r="116" spans="1:19" ht="17.100000000000001" customHeight="1" thickBot="1" x14ac:dyDescent="0.3">
      <c r="A116" s="137"/>
      <c r="B116" s="114"/>
      <c r="C116" s="138"/>
      <c r="D116" s="139"/>
      <c r="H116" s="140"/>
      <c r="K116" s="75"/>
    </row>
    <row r="117" spans="1:19" s="10" customFormat="1" ht="78" customHeight="1" x14ac:dyDescent="0.3">
      <c r="A117" s="141" t="s">
        <v>65</v>
      </c>
      <c r="B117" s="26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0">D118+F118+H118</f>
        <v>0</v>
      </c>
      <c r="K118" s="148">
        <f t="shared" si="10"/>
        <v>0</v>
      </c>
    </row>
    <row r="119" spans="1:19" x14ac:dyDescent="0.25">
      <c r="A119" s="630"/>
      <c r="B119" s="646"/>
      <c r="C119" s="29">
        <v>2015</v>
      </c>
      <c r="D119" s="34"/>
      <c r="E119" s="31"/>
      <c r="F119" s="31"/>
      <c r="G119" s="31"/>
      <c r="H119" s="31"/>
      <c r="I119" s="35"/>
      <c r="J119" s="148">
        <f t="shared" si="10"/>
        <v>0</v>
      </c>
      <c r="K119" s="148">
        <f t="shared" si="10"/>
        <v>0</v>
      </c>
    </row>
    <row r="120" spans="1:19" x14ac:dyDescent="0.25">
      <c r="A120" s="630"/>
      <c r="B120" s="646"/>
      <c r="C120" s="29">
        <v>2016</v>
      </c>
      <c r="D120" s="34"/>
      <c r="E120" s="31"/>
      <c r="F120" s="31"/>
      <c r="G120" s="31"/>
      <c r="H120" s="31"/>
      <c r="I120" s="35"/>
      <c r="J120" s="148">
        <f t="shared" si="10"/>
        <v>0</v>
      </c>
      <c r="K120" s="148">
        <f t="shared" si="10"/>
        <v>0</v>
      </c>
    </row>
    <row r="121" spans="1:19" x14ac:dyDescent="0.25">
      <c r="A121" s="630"/>
      <c r="B121" s="646"/>
      <c r="C121" s="29">
        <v>2017</v>
      </c>
      <c r="D121" s="39"/>
      <c r="E121" s="37"/>
      <c r="F121" s="37"/>
      <c r="G121" s="37"/>
      <c r="H121" s="37"/>
      <c r="I121" s="40"/>
      <c r="J121" s="148">
        <f t="shared" si="10"/>
        <v>0</v>
      </c>
      <c r="K121" s="148">
        <f t="shared" si="10"/>
        <v>0</v>
      </c>
    </row>
    <row r="122" spans="1:19" x14ac:dyDescent="0.25">
      <c r="A122" s="630"/>
      <c r="B122" s="646"/>
      <c r="C122" s="29">
        <v>2018</v>
      </c>
      <c r="D122" s="34"/>
      <c r="E122" s="31"/>
      <c r="F122" s="31"/>
      <c r="G122" s="31"/>
      <c r="H122" s="31"/>
      <c r="I122" s="35"/>
      <c r="J122" s="148">
        <f t="shared" si="10"/>
        <v>0</v>
      </c>
      <c r="K122" s="148">
        <f t="shared" si="10"/>
        <v>0</v>
      </c>
    </row>
    <row r="123" spans="1:19" x14ac:dyDescent="0.25">
      <c r="A123" s="630"/>
      <c r="B123" s="646"/>
      <c r="C123" s="29">
        <v>2019</v>
      </c>
      <c r="D123" s="34"/>
      <c r="E123" s="31"/>
      <c r="F123" s="31"/>
      <c r="G123" s="31"/>
      <c r="H123" s="31"/>
      <c r="I123" s="35"/>
      <c r="J123" s="148">
        <f t="shared" si="10"/>
        <v>0</v>
      </c>
      <c r="K123" s="148">
        <f t="shared" si="10"/>
        <v>0</v>
      </c>
    </row>
    <row r="124" spans="1:19" x14ac:dyDescent="0.25">
      <c r="A124" s="630"/>
      <c r="B124" s="646"/>
      <c r="C124" s="29">
        <v>2020</v>
      </c>
      <c r="D124" s="34"/>
      <c r="E124" s="31"/>
      <c r="F124" s="31"/>
      <c r="G124" s="31"/>
      <c r="H124" s="31"/>
      <c r="I124" s="35"/>
      <c r="J124" s="148">
        <f t="shared" si="10"/>
        <v>0</v>
      </c>
      <c r="K124" s="148">
        <f t="shared" si="10"/>
        <v>0</v>
      </c>
    </row>
    <row r="125" spans="1:19" ht="51" customHeight="1" thickBot="1" x14ac:dyDescent="0.3">
      <c r="A125" s="647"/>
      <c r="B125" s="648"/>
      <c r="C125" s="41" t="s">
        <v>13</v>
      </c>
      <c r="D125" s="46"/>
      <c r="E125" s="43">
        <f>SUM(E118:E124)</f>
        <v>0</v>
      </c>
      <c r="F125" s="43"/>
      <c r="G125" s="43">
        <f>SUM(G118:G124)</f>
        <v>0</v>
      </c>
      <c r="H125" s="43"/>
      <c r="I125" s="47">
        <f>SUM(I118:I124)</f>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269" t="s">
        <v>14</v>
      </c>
      <c r="J130" s="164" t="s">
        <v>15</v>
      </c>
      <c r="K130" s="158" t="s">
        <v>16</v>
      </c>
      <c r="L130" s="157" t="s">
        <v>17</v>
      </c>
      <c r="M130" s="157" t="s">
        <v>28</v>
      </c>
      <c r="N130" s="158" t="s">
        <v>19</v>
      </c>
      <c r="O130" s="162" t="s">
        <v>20</v>
      </c>
    </row>
    <row r="131" spans="1:15" ht="15" customHeight="1" x14ac:dyDescent="0.25">
      <c r="A131" s="632" t="s">
        <v>21</v>
      </c>
      <c r="B131" s="631"/>
      <c r="C131" s="29">
        <v>2014</v>
      </c>
      <c r="D131" s="30"/>
      <c r="E131" s="31"/>
      <c r="F131" s="31"/>
      <c r="G131" s="129">
        <f t="shared" ref="G131:G137" si="11">SUM(D131:E131)</f>
        <v>0</v>
      </c>
      <c r="H131" s="85"/>
      <c r="I131" s="34"/>
      <c r="J131" s="31"/>
      <c r="K131" s="31"/>
      <c r="L131" s="31"/>
      <c r="M131" s="31"/>
      <c r="N131" s="31"/>
      <c r="O131" s="35"/>
    </row>
    <row r="132" spans="1:15" x14ac:dyDescent="0.25">
      <c r="A132" s="632"/>
      <c r="B132" s="631"/>
      <c r="C132" s="29">
        <v>2015</v>
      </c>
      <c r="D132" s="30"/>
      <c r="E132" s="31"/>
      <c r="F132" s="31"/>
      <c r="G132" s="129">
        <f t="shared" si="11"/>
        <v>0</v>
      </c>
      <c r="H132" s="85"/>
      <c r="I132" s="34"/>
      <c r="J132" s="31"/>
      <c r="K132" s="31"/>
      <c r="L132" s="31"/>
      <c r="M132" s="31"/>
      <c r="N132" s="31"/>
      <c r="O132" s="35"/>
    </row>
    <row r="133" spans="1:15" x14ac:dyDescent="0.25">
      <c r="A133" s="632"/>
      <c r="B133" s="631"/>
      <c r="C133" s="29">
        <v>2016</v>
      </c>
      <c r="D133" s="30"/>
      <c r="E133" s="31"/>
      <c r="F133" s="31"/>
      <c r="G133" s="129">
        <f t="shared" si="11"/>
        <v>0</v>
      </c>
      <c r="H133" s="85"/>
      <c r="I133" s="34"/>
      <c r="J133" s="31"/>
      <c r="K133" s="31"/>
      <c r="L133" s="31"/>
      <c r="M133" s="31"/>
      <c r="N133" s="31"/>
      <c r="O133" s="35"/>
    </row>
    <row r="134" spans="1:15" x14ac:dyDescent="0.25">
      <c r="A134" s="632"/>
      <c r="B134" s="631"/>
      <c r="C134" s="29">
        <v>2017</v>
      </c>
      <c r="D134" s="36"/>
      <c r="E134" s="37"/>
      <c r="F134" s="37"/>
      <c r="G134" s="129">
        <f t="shared" si="11"/>
        <v>0</v>
      </c>
      <c r="H134" s="85"/>
      <c r="I134" s="39"/>
      <c r="J134" s="37"/>
      <c r="K134" s="37"/>
      <c r="L134" s="37"/>
      <c r="M134" s="37"/>
      <c r="N134" s="37"/>
      <c r="O134" s="40"/>
    </row>
    <row r="135" spans="1:15" x14ac:dyDescent="0.25">
      <c r="A135" s="632"/>
      <c r="B135" s="631"/>
      <c r="C135" s="29">
        <v>2018</v>
      </c>
      <c r="D135" s="30"/>
      <c r="E135" s="31"/>
      <c r="F135" s="31"/>
      <c r="G135" s="129">
        <f t="shared" si="11"/>
        <v>0</v>
      </c>
      <c r="H135" s="85"/>
      <c r="I135" s="34"/>
      <c r="J135" s="31"/>
      <c r="K135" s="31"/>
      <c r="L135" s="31"/>
      <c r="M135" s="31"/>
      <c r="N135" s="31"/>
      <c r="O135" s="35"/>
    </row>
    <row r="136" spans="1:15" x14ac:dyDescent="0.25">
      <c r="A136" s="632"/>
      <c r="B136" s="631"/>
      <c r="C136" s="29">
        <v>2019</v>
      </c>
      <c r="D136" s="30"/>
      <c r="E136" s="31"/>
      <c r="F136" s="31"/>
      <c r="G136" s="129">
        <f t="shared" si="11"/>
        <v>0</v>
      </c>
      <c r="H136" s="85"/>
      <c r="I136" s="39"/>
      <c r="J136" s="37"/>
      <c r="K136" s="37"/>
      <c r="L136" s="37"/>
      <c r="M136" s="37"/>
      <c r="N136" s="37"/>
      <c r="O136" s="40"/>
    </row>
    <row r="137" spans="1:15" x14ac:dyDescent="0.25">
      <c r="A137" s="632"/>
      <c r="B137" s="631"/>
      <c r="C137" s="29">
        <v>2020</v>
      </c>
      <c r="D137" s="30">
        <v>12</v>
      </c>
      <c r="E137" s="31">
        <v>7</v>
      </c>
      <c r="F137" s="31"/>
      <c r="G137" s="129">
        <f t="shared" si="11"/>
        <v>19</v>
      </c>
      <c r="H137" s="85">
        <v>30</v>
      </c>
      <c r="I137" s="34">
        <f>4+1+1+1</f>
        <v>7</v>
      </c>
      <c r="J137" s="31">
        <f>3+3</f>
        <v>6</v>
      </c>
      <c r="K137" s="31"/>
      <c r="L137" s="31"/>
      <c r="M137" s="31"/>
      <c r="N137" s="31">
        <f>4+1+1</f>
        <v>6</v>
      </c>
      <c r="O137" s="35"/>
    </row>
    <row r="138" spans="1:15" ht="15.95" customHeight="1" thickBot="1" x14ac:dyDescent="0.3">
      <c r="A138" s="633"/>
      <c r="B138" s="634"/>
      <c r="C138" s="41" t="s">
        <v>13</v>
      </c>
      <c r="D138" s="42">
        <f>SUM(D131:D137)</f>
        <v>12</v>
      </c>
      <c r="E138" s="43">
        <f>SUM(E131:E137)</f>
        <v>7</v>
      </c>
      <c r="F138" s="43">
        <f>SUM(F131:F137)</f>
        <v>0</v>
      </c>
      <c r="G138" s="135">
        <f t="shared" ref="G138:O138" si="12">SUM(G131:G137)</f>
        <v>19</v>
      </c>
      <c r="H138" s="163">
        <f t="shared" si="12"/>
        <v>30</v>
      </c>
      <c r="I138" s="46">
        <f t="shared" si="12"/>
        <v>7</v>
      </c>
      <c r="J138" s="43">
        <f t="shared" si="12"/>
        <v>6</v>
      </c>
      <c r="K138" s="43">
        <f t="shared" si="12"/>
        <v>0</v>
      </c>
      <c r="L138" s="43">
        <f t="shared" si="12"/>
        <v>0</v>
      </c>
      <c r="M138" s="43">
        <f t="shared" si="12"/>
        <v>0</v>
      </c>
      <c r="N138" s="43">
        <f t="shared" si="12"/>
        <v>6</v>
      </c>
      <c r="O138" s="47">
        <f t="shared" si="12"/>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153</v>
      </c>
    </row>
    <row r="142" spans="1:15" ht="15" customHeight="1" x14ac:dyDescent="0.25">
      <c r="A142" s="709" t="s">
        <v>154</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3">SUM(D143:F143)</f>
        <v>0</v>
      </c>
      <c r="H143" s="34"/>
      <c r="I143" s="31"/>
      <c r="J143" s="31"/>
      <c r="K143" s="31"/>
      <c r="L143" s="35"/>
    </row>
    <row r="144" spans="1:15" x14ac:dyDescent="0.25">
      <c r="A144" s="630"/>
      <c r="B144" s="646"/>
      <c r="C144" s="29">
        <v>2016</v>
      </c>
      <c r="D144" s="30"/>
      <c r="E144" s="31"/>
      <c r="F144" s="31"/>
      <c r="G144" s="171">
        <f t="shared" si="13"/>
        <v>0</v>
      </c>
      <c r="H144" s="34"/>
      <c r="I144" s="31"/>
      <c r="J144" s="31"/>
      <c r="K144" s="31"/>
      <c r="L144" s="35"/>
    </row>
    <row r="145" spans="1:12" x14ac:dyDescent="0.25">
      <c r="A145" s="630"/>
      <c r="B145" s="646"/>
      <c r="C145" s="29">
        <v>2017</v>
      </c>
      <c r="D145" s="36"/>
      <c r="E145" s="37"/>
      <c r="F145" s="37"/>
      <c r="G145" s="171">
        <f t="shared" si="13"/>
        <v>0</v>
      </c>
      <c r="H145" s="39"/>
      <c r="I145" s="37"/>
      <c r="J145" s="37"/>
      <c r="K145" s="37"/>
      <c r="L145" s="40"/>
    </row>
    <row r="146" spans="1:12" x14ac:dyDescent="0.25">
      <c r="A146" s="630"/>
      <c r="B146" s="646"/>
      <c r="C146" s="29">
        <v>2018</v>
      </c>
      <c r="D146" s="30"/>
      <c r="E146" s="31"/>
      <c r="F146" s="31"/>
      <c r="G146" s="171">
        <f t="shared" si="13"/>
        <v>0</v>
      </c>
      <c r="H146" s="34"/>
      <c r="I146" s="31"/>
      <c r="J146" s="31"/>
      <c r="K146" s="31"/>
      <c r="L146" s="35"/>
    </row>
    <row r="147" spans="1:12" x14ac:dyDescent="0.25">
      <c r="A147" s="630"/>
      <c r="B147" s="646"/>
      <c r="C147" s="29">
        <v>2019</v>
      </c>
      <c r="D147" s="30"/>
      <c r="E147" s="31"/>
      <c r="F147" s="31"/>
      <c r="G147" s="171">
        <f t="shared" si="13"/>
        <v>0</v>
      </c>
      <c r="H147" s="34"/>
      <c r="I147" s="31"/>
      <c r="J147" s="31"/>
      <c r="K147" s="31"/>
      <c r="L147" s="35"/>
    </row>
    <row r="148" spans="1:12" x14ac:dyDescent="0.25">
      <c r="A148" s="630"/>
      <c r="B148" s="646"/>
      <c r="C148" s="29">
        <v>2020</v>
      </c>
      <c r="D148" s="30">
        <f>75+40+117+75</f>
        <v>307</v>
      </c>
      <c r="E148" s="31">
        <f>75+40+30+35+23</f>
        <v>203</v>
      </c>
      <c r="F148" s="31"/>
      <c r="G148" s="171">
        <f t="shared" si="13"/>
        <v>510</v>
      </c>
      <c r="H148" s="34"/>
      <c r="I148" s="31">
        <f>2+1+1</f>
        <v>4</v>
      </c>
      <c r="J148" s="31">
        <f>3+6+10</f>
        <v>19</v>
      </c>
      <c r="K148" s="31"/>
      <c r="L148" s="35">
        <f>75+40+112+75+75+33+20+35+22</f>
        <v>487</v>
      </c>
    </row>
    <row r="149" spans="1:12" ht="15.75" thickBot="1" x14ac:dyDescent="0.3">
      <c r="A149" s="647"/>
      <c r="B149" s="648"/>
      <c r="C149" s="41" t="s">
        <v>13</v>
      </c>
      <c r="D149" s="42">
        <f t="shared" ref="D149:L149" si="14">SUM(D142:D148)</f>
        <v>307</v>
      </c>
      <c r="E149" s="43">
        <f t="shared" si="14"/>
        <v>203</v>
      </c>
      <c r="F149" s="43">
        <f t="shared" si="14"/>
        <v>0</v>
      </c>
      <c r="G149" s="45">
        <f t="shared" si="14"/>
        <v>510</v>
      </c>
      <c r="H149" s="46">
        <f t="shared" si="14"/>
        <v>0</v>
      </c>
      <c r="I149" s="43">
        <f t="shared" si="14"/>
        <v>4</v>
      </c>
      <c r="J149" s="43">
        <f t="shared" si="14"/>
        <v>19</v>
      </c>
      <c r="K149" s="43">
        <f t="shared" si="14"/>
        <v>0</v>
      </c>
      <c r="L149" s="47">
        <f t="shared" si="14"/>
        <v>487</v>
      </c>
    </row>
    <row r="150" spans="1:12" x14ac:dyDescent="0.25">
      <c r="B150" s="9"/>
    </row>
    <row r="151" spans="1:12" x14ac:dyDescent="0.25">
      <c r="B151" s="9"/>
    </row>
    <row r="152" spans="1:12" ht="21" x14ac:dyDescent="0.35">
      <c r="A152" s="172" t="s">
        <v>95</v>
      </c>
      <c r="B152" s="55"/>
      <c r="C152" s="54"/>
      <c r="D152" s="56"/>
      <c r="E152" s="56"/>
      <c r="F152" s="56"/>
      <c r="G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SUM(D155:D160)</f>
        <v>0</v>
      </c>
      <c r="E162" s="43">
        <f>SUM(E155:E160)</f>
        <v>0</v>
      </c>
      <c r="F162" s="43">
        <f>SUM(F155:F160)</f>
        <v>0</v>
      </c>
      <c r="G162" s="47">
        <f>SUM(G155:G160)</f>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270" t="s">
        <v>105</v>
      </c>
      <c r="B166" s="271"/>
      <c r="C166" s="188">
        <f>SUM(C167:C169)</f>
        <v>0</v>
      </c>
      <c r="D166" s="188">
        <f t="shared" ref="D166:F166" si="15">SUM(D167:D169)</f>
        <v>0</v>
      </c>
      <c r="E166" s="188">
        <f t="shared" si="15"/>
        <v>0</v>
      </c>
      <c r="F166" s="188">
        <f t="shared" si="15"/>
        <v>0</v>
      </c>
      <c r="G166" s="272">
        <v>0</v>
      </c>
      <c r="H166" s="272">
        <v>0</v>
      </c>
      <c r="I166" s="273">
        <v>397180.01</v>
      </c>
    </row>
    <row r="167" spans="1:9" ht="15.75" x14ac:dyDescent="0.25">
      <c r="A167" s="190" t="s">
        <v>106</v>
      </c>
      <c r="B167" s="191"/>
      <c r="C167" s="65"/>
      <c r="D167" s="65"/>
      <c r="E167" s="65"/>
      <c r="F167" s="69"/>
      <c r="G167" s="65"/>
      <c r="H167" s="69"/>
      <c r="I167" s="273">
        <v>368054.61</v>
      </c>
    </row>
    <row r="168" spans="1:9" ht="15.75" x14ac:dyDescent="0.25">
      <c r="A168" s="274" t="s">
        <v>107</v>
      </c>
      <c r="B168" s="275"/>
      <c r="C168" s="65"/>
      <c r="D168" s="65"/>
      <c r="E168" s="65"/>
      <c r="F168" s="69"/>
      <c r="G168" s="65"/>
      <c r="H168" s="69"/>
      <c r="I168" s="276">
        <v>29125.4</v>
      </c>
    </row>
    <row r="169" spans="1:9" ht="15.75" x14ac:dyDescent="0.25">
      <c r="A169" s="274" t="s">
        <v>108</v>
      </c>
      <c r="B169" s="275"/>
      <c r="C169" s="65"/>
      <c r="D169" s="65"/>
      <c r="E169" s="65"/>
      <c r="F169" s="69"/>
      <c r="G169" s="65"/>
      <c r="H169" s="69"/>
      <c r="I169" s="276">
        <v>0</v>
      </c>
    </row>
    <row r="170" spans="1:9" ht="204.75" customHeight="1" x14ac:dyDescent="0.25">
      <c r="A170" s="186" t="s">
        <v>109</v>
      </c>
      <c r="B170" s="277" t="s">
        <v>155</v>
      </c>
      <c r="C170" s="65"/>
      <c r="D170" s="65"/>
      <c r="E170" s="65"/>
      <c r="F170" s="69"/>
      <c r="G170" s="278"/>
      <c r="H170" s="279"/>
      <c r="I170" s="280">
        <v>526118.81000000006</v>
      </c>
    </row>
    <row r="171" spans="1:9" ht="16.5" thickBot="1" x14ac:dyDescent="0.3">
      <c r="A171" s="281" t="s">
        <v>110</v>
      </c>
      <c r="B171" s="282"/>
      <c r="C171" s="197">
        <f t="shared" ref="C171:I171" si="16">C166+C170</f>
        <v>0</v>
      </c>
      <c r="D171" s="197">
        <f t="shared" si="16"/>
        <v>0</v>
      </c>
      <c r="E171" s="197">
        <f t="shared" si="16"/>
        <v>0</v>
      </c>
      <c r="F171" s="197">
        <f t="shared" si="16"/>
        <v>0</v>
      </c>
      <c r="G171" s="197">
        <f t="shared" si="16"/>
        <v>0</v>
      </c>
      <c r="H171" s="197">
        <f t="shared" si="16"/>
        <v>0</v>
      </c>
      <c r="I171" s="47">
        <f t="shared" si="16"/>
        <v>923298.82000000007</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71"/>
  <sheetViews>
    <sheetView topLeftCell="B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156</v>
      </c>
    </row>
    <row r="5" spans="1:17" s="2" customFormat="1" ht="15.75" x14ac:dyDescent="0.25">
      <c r="A5" s="5" t="s">
        <v>112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23" t="s">
        <v>157</v>
      </c>
      <c r="B12" s="624"/>
      <c r="C12" s="29">
        <v>2014</v>
      </c>
      <c r="D12" s="30"/>
      <c r="E12" s="31"/>
      <c r="F12" s="31"/>
      <c r="G12" s="32"/>
      <c r="H12" s="33">
        <f>SUM(D12:G12)</f>
        <v>0</v>
      </c>
      <c r="I12" s="34"/>
      <c r="J12" s="31"/>
      <c r="K12" s="31"/>
      <c r="L12" s="31"/>
      <c r="M12" s="31"/>
      <c r="N12" s="31"/>
      <c r="O12" s="35"/>
      <c r="P12" s="10"/>
      <c r="Q12" s="10"/>
    </row>
    <row r="13" spans="1:17" x14ac:dyDescent="0.25">
      <c r="A13" s="623"/>
      <c r="B13" s="624"/>
      <c r="C13" s="29">
        <v>2015</v>
      </c>
      <c r="D13" s="30"/>
      <c r="E13" s="31"/>
      <c r="F13" s="31"/>
      <c r="G13" s="32"/>
      <c r="H13" s="33">
        <f t="shared" ref="H13:H18" si="0">SUM(D13:G13)</f>
        <v>0</v>
      </c>
      <c r="I13" s="34"/>
      <c r="J13" s="31"/>
      <c r="K13" s="31"/>
      <c r="L13" s="31"/>
      <c r="M13" s="31"/>
      <c r="N13" s="31"/>
      <c r="O13" s="35"/>
      <c r="P13" s="10"/>
      <c r="Q13" s="10"/>
    </row>
    <row r="14" spans="1:17" x14ac:dyDescent="0.25">
      <c r="A14" s="623"/>
      <c r="B14" s="624"/>
      <c r="C14" s="29">
        <v>2016</v>
      </c>
      <c r="D14" s="30"/>
      <c r="E14" s="31"/>
      <c r="F14" s="31"/>
      <c r="G14" s="32"/>
      <c r="H14" s="33">
        <f t="shared" si="0"/>
        <v>0</v>
      </c>
      <c r="I14" s="34"/>
      <c r="J14" s="31"/>
      <c r="K14" s="31"/>
      <c r="L14" s="31"/>
      <c r="M14" s="31"/>
      <c r="N14" s="31"/>
      <c r="O14" s="35"/>
      <c r="P14" s="10"/>
      <c r="Q14" s="10"/>
    </row>
    <row r="15" spans="1:17" x14ac:dyDescent="0.25">
      <c r="A15" s="623"/>
      <c r="B15" s="624"/>
      <c r="C15" s="29">
        <v>2017</v>
      </c>
      <c r="D15" s="36"/>
      <c r="E15" s="37"/>
      <c r="F15" s="37"/>
      <c r="G15" s="38"/>
      <c r="H15" s="33">
        <f t="shared" si="0"/>
        <v>0</v>
      </c>
      <c r="I15" s="39"/>
      <c r="J15" s="37"/>
      <c r="K15" s="37"/>
      <c r="L15" s="37"/>
      <c r="M15" s="37"/>
      <c r="N15" s="37"/>
      <c r="O15" s="40"/>
      <c r="P15" s="10"/>
      <c r="Q15" s="10"/>
    </row>
    <row r="16" spans="1:17" x14ac:dyDescent="0.25">
      <c r="A16" s="623"/>
      <c r="B16" s="624"/>
      <c r="C16" s="29">
        <v>2018</v>
      </c>
      <c r="D16" s="30"/>
      <c r="E16" s="31"/>
      <c r="F16" s="31"/>
      <c r="G16" s="32"/>
      <c r="H16" s="33">
        <f t="shared" si="0"/>
        <v>0</v>
      </c>
      <c r="I16" s="34"/>
      <c r="J16" s="31"/>
      <c r="K16" s="31"/>
      <c r="L16" s="31"/>
      <c r="M16" s="31"/>
      <c r="N16" s="31"/>
      <c r="O16" s="35"/>
      <c r="P16" s="10"/>
      <c r="Q16" s="10"/>
    </row>
    <row r="17" spans="1:17" x14ac:dyDescent="0.25">
      <c r="A17" s="623"/>
      <c r="B17" s="624"/>
      <c r="C17" s="29">
        <v>2019</v>
      </c>
      <c r="D17" s="30"/>
      <c r="E17" s="31"/>
      <c r="F17" s="31"/>
      <c r="G17" s="32"/>
      <c r="H17" s="33">
        <f t="shared" si="0"/>
        <v>0</v>
      </c>
      <c r="I17" s="34"/>
      <c r="J17" s="31"/>
      <c r="K17" s="31"/>
      <c r="L17" s="31"/>
      <c r="M17" s="31"/>
      <c r="N17" s="31"/>
      <c r="O17" s="35"/>
      <c r="P17" s="10"/>
      <c r="Q17" s="10"/>
    </row>
    <row r="18" spans="1:17" x14ac:dyDescent="0.25">
      <c r="A18" s="623"/>
      <c r="B18" s="624"/>
      <c r="C18" s="29">
        <v>2020</v>
      </c>
      <c r="D18" s="30">
        <v>31</v>
      </c>
      <c r="E18" s="31"/>
      <c r="F18" s="31"/>
      <c r="G18" s="32"/>
      <c r="H18" s="33">
        <f t="shared" si="0"/>
        <v>31</v>
      </c>
      <c r="I18" s="34">
        <v>5</v>
      </c>
      <c r="J18" s="31">
        <v>8</v>
      </c>
      <c r="K18" s="31">
        <v>1</v>
      </c>
      <c r="L18" s="31"/>
      <c r="M18" s="31"/>
      <c r="N18" s="31">
        <v>5</v>
      </c>
      <c r="O18" s="35">
        <v>12</v>
      </c>
      <c r="P18" s="10"/>
      <c r="Q18" s="10"/>
    </row>
    <row r="19" spans="1:17" ht="118.5" customHeight="1" thickBot="1" x14ac:dyDescent="0.3">
      <c r="A19" s="625"/>
      <c r="B19" s="626"/>
      <c r="C19" s="41" t="s">
        <v>13</v>
      </c>
      <c r="D19" s="42">
        <f>SUM(D12:D18)</f>
        <v>31</v>
      </c>
      <c r="E19" s="43">
        <f>SUM(E12:E18)</f>
        <v>0</v>
      </c>
      <c r="F19" s="43">
        <f>SUM(F12:F18)</f>
        <v>0</v>
      </c>
      <c r="G19" s="43">
        <f>SUM(G12:G18)</f>
        <v>0</v>
      </c>
      <c r="H19" s="45">
        <f>SUM(D19:G19)</f>
        <v>31</v>
      </c>
      <c r="I19" s="43">
        <f t="shared" ref="I19:O19" si="1">SUM(I12:I18)</f>
        <v>5</v>
      </c>
      <c r="J19" s="46">
        <f t="shared" si="1"/>
        <v>8</v>
      </c>
      <c r="K19" s="43">
        <f t="shared" si="1"/>
        <v>1</v>
      </c>
      <c r="L19" s="43">
        <f t="shared" si="1"/>
        <v>0</v>
      </c>
      <c r="M19" s="43">
        <f t="shared" si="1"/>
        <v>0</v>
      </c>
      <c r="N19" s="43">
        <f t="shared" si="1"/>
        <v>5</v>
      </c>
      <c r="O19" s="47">
        <f t="shared" si="1"/>
        <v>12</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59" t="s">
        <v>23</v>
      </c>
      <c r="C22" s="693"/>
      <c r="D22" s="20" t="s">
        <v>9</v>
      </c>
      <c r="E22" s="22" t="s">
        <v>10</v>
      </c>
      <c r="F22" s="22" t="s">
        <v>11</v>
      </c>
      <c r="G22" s="23" t="s">
        <v>12</v>
      </c>
      <c r="H22" s="24" t="s">
        <v>13</v>
      </c>
    </row>
    <row r="23" spans="1:17" ht="17.25" customHeight="1" x14ac:dyDescent="0.25">
      <c r="A23" s="623" t="s">
        <v>158</v>
      </c>
      <c r="B23" s="624"/>
      <c r="C23" s="29">
        <v>2014</v>
      </c>
      <c r="D23" s="30"/>
      <c r="E23" s="31"/>
      <c r="F23" s="31"/>
      <c r="G23" s="32"/>
      <c r="H23" s="33">
        <f>SUM(D23:G23)</f>
        <v>0</v>
      </c>
    </row>
    <row r="24" spans="1:17" x14ac:dyDescent="0.25">
      <c r="A24" s="623"/>
      <c r="B24" s="624"/>
      <c r="C24" s="29">
        <v>2015</v>
      </c>
      <c r="D24" s="30"/>
      <c r="E24" s="31"/>
      <c r="F24" s="31"/>
      <c r="G24" s="32"/>
      <c r="H24" s="33">
        <f t="shared" ref="H24:H29" si="2">SUM(D24:G24)</f>
        <v>0</v>
      </c>
    </row>
    <row r="25" spans="1:17" x14ac:dyDescent="0.25">
      <c r="A25" s="623"/>
      <c r="B25" s="624"/>
      <c r="C25" s="29">
        <v>2016</v>
      </c>
      <c r="D25" s="30"/>
      <c r="E25" s="31"/>
      <c r="F25" s="31"/>
      <c r="G25" s="32"/>
      <c r="H25" s="33">
        <f t="shared" si="2"/>
        <v>0</v>
      </c>
    </row>
    <row r="26" spans="1:17" x14ac:dyDescent="0.25">
      <c r="A26" s="623"/>
      <c r="B26" s="624"/>
      <c r="C26" s="29">
        <v>2017</v>
      </c>
      <c r="D26" s="36"/>
      <c r="E26" s="37"/>
      <c r="F26" s="37"/>
      <c r="G26" s="38"/>
      <c r="H26" s="33">
        <f t="shared" si="2"/>
        <v>0</v>
      </c>
    </row>
    <row r="27" spans="1:17" x14ac:dyDescent="0.25">
      <c r="A27" s="623"/>
      <c r="B27" s="624"/>
      <c r="C27" s="29">
        <v>2018</v>
      </c>
      <c r="D27" s="30"/>
      <c r="E27" s="31"/>
      <c r="F27" s="31"/>
      <c r="G27" s="32"/>
      <c r="H27" s="33">
        <f t="shared" si="2"/>
        <v>0</v>
      </c>
    </row>
    <row r="28" spans="1:17" x14ac:dyDescent="0.25">
      <c r="A28" s="623"/>
      <c r="B28" s="624"/>
      <c r="C28" s="29">
        <v>2019</v>
      </c>
      <c r="D28" s="30"/>
      <c r="E28" s="31"/>
      <c r="F28" s="31"/>
      <c r="G28" s="32"/>
      <c r="H28" s="33">
        <f t="shared" si="2"/>
        <v>0</v>
      </c>
    </row>
    <row r="29" spans="1:17" x14ac:dyDescent="0.25">
      <c r="A29" s="623"/>
      <c r="B29" s="624"/>
      <c r="C29" s="29">
        <v>2020</v>
      </c>
      <c r="D29" s="30">
        <v>1182</v>
      </c>
      <c r="E29" s="31"/>
      <c r="F29" s="31"/>
      <c r="G29" s="32"/>
      <c r="H29" s="33">
        <f t="shared" si="2"/>
        <v>1182</v>
      </c>
    </row>
    <row r="30" spans="1:17" ht="90" customHeight="1" thickBot="1" x14ac:dyDescent="0.3">
      <c r="A30" s="625"/>
      <c r="B30" s="626"/>
      <c r="C30" s="41" t="s">
        <v>13</v>
      </c>
      <c r="D30" s="42">
        <f>SUM(D23:D29)</f>
        <v>1182</v>
      </c>
      <c r="E30" s="43">
        <f>SUM(E23:E29)</f>
        <v>0</v>
      </c>
      <c r="F30" s="43">
        <f>SUM(F23:F29)</f>
        <v>0</v>
      </c>
      <c r="G30" s="43">
        <f>SUM(G23:G29)</f>
        <v>0</v>
      </c>
      <c r="H30" s="45">
        <f t="shared" ref="H30" si="3">SUM(D30:F30)</f>
        <v>1182</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29</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c r="E42" s="34"/>
      <c r="F42" s="31"/>
      <c r="G42" s="31"/>
      <c r="H42" s="31"/>
      <c r="I42" s="31"/>
      <c r="J42" s="31"/>
      <c r="K42" s="35"/>
    </row>
    <row r="43" spans="1:13" ht="35.25" customHeight="1" thickBot="1" x14ac:dyDescent="0.3">
      <c r="A43" s="625"/>
      <c r="B43" s="626"/>
      <c r="C43" s="41" t="s">
        <v>13</v>
      </c>
      <c r="D43" s="70">
        <f>SUM(D36:D42)</f>
        <v>0</v>
      </c>
      <c r="E43" s="46">
        <f t="shared" ref="E43:J43" si="4">SUM(E36:E42)</f>
        <v>0</v>
      </c>
      <c r="F43" s="43">
        <f t="shared" si="4"/>
        <v>0</v>
      </c>
      <c r="G43" s="43">
        <f t="shared" si="4"/>
        <v>0</v>
      </c>
      <c r="H43" s="43">
        <f t="shared" si="4"/>
        <v>0</v>
      </c>
      <c r="I43" s="43">
        <f t="shared" si="4"/>
        <v>0</v>
      </c>
      <c r="J43" s="43">
        <f t="shared" si="4"/>
        <v>0</v>
      </c>
      <c r="K43" s="47">
        <f>SUM(K36:K42)</f>
        <v>0</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159</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5</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5</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160</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2</v>
      </c>
      <c r="E80" s="34"/>
      <c r="F80" s="31"/>
      <c r="G80" s="31"/>
      <c r="H80" s="31"/>
      <c r="I80" s="31"/>
      <c r="J80" s="31"/>
      <c r="K80" s="35">
        <v>2</v>
      </c>
    </row>
    <row r="81" spans="1:14" ht="42" customHeight="1" thickBot="1" x14ac:dyDescent="0.3">
      <c r="A81" s="647"/>
      <c r="B81" s="648"/>
      <c r="C81" s="41" t="s">
        <v>13</v>
      </c>
      <c r="D81" s="43">
        <f t="shared" ref="D81:J81" si="7">SUM(D74:D80)</f>
        <v>2</v>
      </c>
      <c r="E81" s="46">
        <f t="shared" si="7"/>
        <v>0</v>
      </c>
      <c r="F81" s="43">
        <f t="shared" si="7"/>
        <v>0</v>
      </c>
      <c r="G81" s="43">
        <f t="shared" si="7"/>
        <v>0</v>
      </c>
      <c r="H81" s="43">
        <f t="shared" si="7"/>
        <v>0</v>
      </c>
      <c r="I81" s="43">
        <f t="shared" si="7"/>
        <v>0</v>
      </c>
      <c r="J81" s="43">
        <f t="shared" si="7"/>
        <v>0</v>
      </c>
      <c r="K81" s="47">
        <f>SUM(K74:K80)</f>
        <v>2</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60" t="s">
        <v>5</v>
      </c>
      <c r="D94" s="108" t="s">
        <v>49</v>
      </c>
      <c r="E94" s="109"/>
      <c r="F94" s="109"/>
      <c r="G94" s="110"/>
      <c r="H94" s="10"/>
      <c r="I94" s="10"/>
      <c r="J94" s="10"/>
      <c r="K94" s="10"/>
    </row>
    <row r="95" spans="1:14" ht="64.5" x14ac:dyDescent="0.25">
      <c r="A95" s="656"/>
      <c r="B95" s="658"/>
      <c r="C95" s="261"/>
      <c r="D95" s="98" t="s">
        <v>50</v>
      </c>
      <c r="E95" s="99" t="s">
        <v>51</v>
      </c>
      <c r="F95" s="99" t="s">
        <v>52</v>
      </c>
      <c r="G95" s="112" t="s">
        <v>13</v>
      </c>
      <c r="H95" s="10"/>
      <c r="I95" s="10"/>
      <c r="J95" s="10"/>
      <c r="K95" s="10"/>
      <c r="L95" s="10"/>
      <c r="M95" s="10"/>
      <c r="N95" s="10"/>
    </row>
    <row r="96" spans="1:14" s="10" customFormat="1" ht="18" customHeight="1" x14ac:dyDescent="0.25">
      <c r="A96" s="630" t="s">
        <v>161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64</v>
      </c>
      <c r="E101" s="31">
        <v>94</v>
      </c>
      <c r="F101" s="31"/>
      <c r="G101" s="33">
        <f t="shared" si="9"/>
        <v>158</v>
      </c>
    </row>
    <row r="102" spans="1:14" ht="15.75" thickBot="1" x14ac:dyDescent="0.3">
      <c r="A102" s="647"/>
      <c r="B102" s="648"/>
      <c r="C102" s="41" t="s">
        <v>13</v>
      </c>
      <c r="D102" s="42">
        <f>SUM(D96:D101)</f>
        <v>64</v>
      </c>
      <c r="E102" s="43">
        <f>SUM(E96:E101)</f>
        <v>94</v>
      </c>
      <c r="F102" s="43">
        <f>SUM(F96:F101)</f>
        <v>0</v>
      </c>
      <c r="G102" s="113">
        <f>SUM(G95:G101)</f>
        <v>158</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6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23" t="s">
        <v>162</v>
      </c>
      <c r="B131" s="624"/>
      <c r="C131" s="29">
        <v>2014</v>
      </c>
      <c r="D131" s="30"/>
      <c r="E131" s="31"/>
      <c r="F131" s="31"/>
      <c r="G131" s="129">
        <f>SUM(D131:F131)</f>
        <v>0</v>
      </c>
      <c r="H131" s="85"/>
      <c r="I131" s="34"/>
      <c r="J131" s="31"/>
      <c r="K131" s="31"/>
      <c r="L131" s="31"/>
      <c r="M131" s="31"/>
      <c r="N131" s="31"/>
      <c r="O131" s="35"/>
    </row>
    <row r="132" spans="1:15" x14ac:dyDescent="0.25">
      <c r="A132" s="623"/>
      <c r="B132" s="624"/>
      <c r="C132" s="29">
        <v>2015</v>
      </c>
      <c r="D132" s="30"/>
      <c r="E132" s="31"/>
      <c r="F132" s="31"/>
      <c r="G132" s="129">
        <f t="shared" ref="G132:G137" si="15">SUM(D132:F132)</f>
        <v>0</v>
      </c>
      <c r="H132" s="85"/>
      <c r="I132" s="34"/>
      <c r="J132" s="31"/>
      <c r="K132" s="31"/>
      <c r="L132" s="31"/>
      <c r="M132" s="31"/>
      <c r="N132" s="31"/>
      <c r="O132" s="35"/>
    </row>
    <row r="133" spans="1:15" x14ac:dyDescent="0.25">
      <c r="A133" s="623"/>
      <c r="B133" s="624"/>
      <c r="C133" s="29">
        <v>2016</v>
      </c>
      <c r="D133" s="30"/>
      <c r="E133" s="31"/>
      <c r="F133" s="31"/>
      <c r="G133" s="129">
        <f t="shared" si="15"/>
        <v>0</v>
      </c>
      <c r="H133" s="85"/>
      <c r="I133" s="34"/>
      <c r="J133" s="31"/>
      <c r="K133" s="31"/>
      <c r="L133" s="31"/>
      <c r="M133" s="31"/>
      <c r="N133" s="31"/>
      <c r="O133" s="35"/>
    </row>
    <row r="134" spans="1:15" x14ac:dyDescent="0.25">
      <c r="A134" s="623"/>
      <c r="B134" s="624"/>
      <c r="C134" s="29">
        <v>2017</v>
      </c>
      <c r="D134" s="36"/>
      <c r="E134" s="37"/>
      <c r="F134" s="37"/>
      <c r="G134" s="129">
        <f t="shared" si="15"/>
        <v>0</v>
      </c>
      <c r="H134" s="85"/>
      <c r="I134" s="39"/>
      <c r="J134" s="37"/>
      <c r="K134" s="37"/>
      <c r="L134" s="37"/>
      <c r="M134" s="37"/>
      <c r="N134" s="37"/>
      <c r="O134" s="40"/>
    </row>
    <row r="135" spans="1:15" x14ac:dyDescent="0.25">
      <c r="A135" s="623"/>
      <c r="B135" s="624"/>
      <c r="C135" s="29">
        <v>2018</v>
      </c>
      <c r="D135" s="30"/>
      <c r="E135" s="31"/>
      <c r="F135" s="31"/>
      <c r="G135" s="129">
        <f t="shared" si="15"/>
        <v>0</v>
      </c>
      <c r="H135" s="85"/>
      <c r="I135" s="34"/>
      <c r="J135" s="31"/>
      <c r="K135" s="31"/>
      <c r="L135" s="31"/>
      <c r="M135" s="31"/>
      <c r="N135" s="31"/>
      <c r="O135" s="35"/>
    </row>
    <row r="136" spans="1:15" x14ac:dyDescent="0.25">
      <c r="A136" s="623"/>
      <c r="B136" s="624"/>
      <c r="C136" s="29">
        <v>2019</v>
      </c>
      <c r="D136" s="30"/>
      <c r="E136" s="31"/>
      <c r="F136" s="31"/>
      <c r="G136" s="129">
        <f t="shared" si="15"/>
        <v>0</v>
      </c>
      <c r="H136" s="85"/>
      <c r="I136" s="34"/>
      <c r="J136" s="31"/>
      <c r="K136" s="31"/>
      <c r="L136" s="31"/>
      <c r="M136" s="31"/>
      <c r="N136" s="31"/>
      <c r="O136" s="35"/>
    </row>
    <row r="137" spans="1:15" x14ac:dyDescent="0.25">
      <c r="A137" s="623"/>
      <c r="B137" s="624"/>
      <c r="C137" s="29">
        <v>2020</v>
      </c>
      <c r="D137" s="30">
        <v>18</v>
      </c>
      <c r="E137" s="31">
        <v>3</v>
      </c>
      <c r="F137" s="31">
        <v>5</v>
      </c>
      <c r="G137" s="129">
        <f t="shared" si="15"/>
        <v>26</v>
      </c>
      <c r="H137" s="85">
        <v>38</v>
      </c>
      <c r="I137" s="34">
        <v>5</v>
      </c>
      <c r="J137" s="31">
        <v>8</v>
      </c>
      <c r="K137" s="31">
        <v>1</v>
      </c>
      <c r="L137" s="31"/>
      <c r="M137" s="31"/>
      <c r="N137" s="31">
        <v>5</v>
      </c>
      <c r="O137" s="35">
        <v>7</v>
      </c>
    </row>
    <row r="138" spans="1:15" ht="69" customHeight="1" thickBot="1" x14ac:dyDescent="0.3">
      <c r="A138" s="625"/>
      <c r="B138" s="626"/>
      <c r="C138" s="41" t="s">
        <v>13</v>
      </c>
      <c r="D138" s="42">
        <f>SUM(D131:D137)</f>
        <v>18</v>
      </c>
      <c r="E138" s="43">
        <f>SUM(E131:E137)</f>
        <v>3</v>
      </c>
      <c r="F138" s="43">
        <f>SUM(F131:F137)</f>
        <v>5</v>
      </c>
      <c r="G138" s="135">
        <f t="shared" ref="G138:O138" si="16">SUM(G131:G137)</f>
        <v>26</v>
      </c>
      <c r="H138" s="163">
        <f t="shared" si="16"/>
        <v>38</v>
      </c>
      <c r="I138" s="46">
        <f t="shared" si="16"/>
        <v>5</v>
      </c>
      <c r="J138" s="43">
        <f t="shared" si="16"/>
        <v>8</v>
      </c>
      <c r="K138" s="43">
        <f t="shared" si="16"/>
        <v>1</v>
      </c>
      <c r="L138" s="43">
        <f t="shared" si="16"/>
        <v>0</v>
      </c>
      <c r="M138" s="43">
        <f t="shared" si="16"/>
        <v>0</v>
      </c>
      <c r="N138" s="43">
        <f t="shared" si="16"/>
        <v>5</v>
      </c>
      <c r="O138" s="47">
        <f t="shared" si="16"/>
        <v>7</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623" t="s">
        <v>163</v>
      </c>
      <c r="B142" s="624"/>
      <c r="C142" s="169">
        <v>2014</v>
      </c>
      <c r="D142" s="170"/>
      <c r="E142" s="67"/>
      <c r="F142" s="67"/>
      <c r="G142" s="171">
        <f>SUM(D142:F142)</f>
        <v>0</v>
      </c>
      <c r="H142" s="66"/>
      <c r="I142" s="67"/>
      <c r="J142" s="67"/>
      <c r="K142" s="67"/>
      <c r="L142" s="68"/>
    </row>
    <row r="143" spans="1:15" x14ac:dyDescent="0.25">
      <c r="A143" s="623"/>
      <c r="B143" s="624"/>
      <c r="C143" s="29">
        <v>2015</v>
      </c>
      <c r="D143" s="30"/>
      <c r="E143" s="31"/>
      <c r="F143" s="31"/>
      <c r="G143" s="171">
        <f t="shared" ref="G143:G148" si="17">SUM(D143:F143)</f>
        <v>0</v>
      </c>
      <c r="H143" s="34"/>
      <c r="I143" s="31"/>
      <c r="J143" s="31"/>
      <c r="K143" s="31"/>
      <c r="L143" s="35"/>
    </row>
    <row r="144" spans="1:15" x14ac:dyDescent="0.25">
      <c r="A144" s="623"/>
      <c r="B144" s="624"/>
      <c r="C144" s="29">
        <v>2016</v>
      </c>
      <c r="D144" s="30"/>
      <c r="E144" s="31"/>
      <c r="F144" s="31"/>
      <c r="G144" s="171">
        <f t="shared" si="17"/>
        <v>0</v>
      </c>
      <c r="H144" s="34"/>
      <c r="I144" s="31"/>
      <c r="J144" s="31"/>
      <c r="K144" s="31"/>
      <c r="L144" s="35"/>
    </row>
    <row r="145" spans="1:12" x14ac:dyDescent="0.25">
      <c r="A145" s="623"/>
      <c r="B145" s="624"/>
      <c r="C145" s="29">
        <v>2017</v>
      </c>
      <c r="D145" s="36"/>
      <c r="E145" s="37"/>
      <c r="F145" s="37"/>
      <c r="G145" s="171">
        <f t="shared" si="17"/>
        <v>0</v>
      </c>
      <c r="H145" s="39"/>
      <c r="I145" s="37"/>
      <c r="J145" s="37"/>
      <c r="K145" s="37"/>
      <c r="L145" s="40"/>
    </row>
    <row r="146" spans="1:12" x14ac:dyDescent="0.25">
      <c r="A146" s="623"/>
      <c r="B146" s="624"/>
      <c r="C146" s="29">
        <v>2018</v>
      </c>
      <c r="D146" s="30"/>
      <c r="E146" s="31"/>
      <c r="F146" s="31"/>
      <c r="G146" s="171">
        <f t="shared" si="17"/>
        <v>0</v>
      </c>
      <c r="H146" s="34"/>
      <c r="I146" s="31"/>
      <c r="J146" s="31"/>
      <c r="K146" s="31"/>
      <c r="L146" s="35"/>
    </row>
    <row r="147" spans="1:12" x14ac:dyDescent="0.25">
      <c r="A147" s="623"/>
      <c r="B147" s="624"/>
      <c r="C147" s="29">
        <v>2019</v>
      </c>
      <c r="D147" s="30"/>
      <c r="E147" s="31"/>
      <c r="F147" s="31"/>
      <c r="G147" s="171">
        <f t="shared" si="17"/>
        <v>0</v>
      </c>
      <c r="H147" s="34"/>
      <c r="I147" s="31"/>
      <c r="J147" s="31"/>
      <c r="K147" s="31"/>
      <c r="L147" s="35"/>
    </row>
    <row r="148" spans="1:12" x14ac:dyDescent="0.25">
      <c r="A148" s="623"/>
      <c r="B148" s="624"/>
      <c r="C148" s="29">
        <v>2020</v>
      </c>
      <c r="D148" s="30">
        <v>660</v>
      </c>
      <c r="E148" s="31">
        <v>82</v>
      </c>
      <c r="F148" s="31">
        <v>376</v>
      </c>
      <c r="G148" s="171">
        <f t="shared" si="17"/>
        <v>1118</v>
      </c>
      <c r="H148" s="34"/>
      <c r="I148" s="31">
        <v>240</v>
      </c>
      <c r="J148" s="31"/>
      <c r="K148" s="31">
        <v>320</v>
      </c>
      <c r="L148" s="35">
        <v>558</v>
      </c>
    </row>
    <row r="149" spans="1:12" ht="67.5" customHeight="1" thickBot="1" x14ac:dyDescent="0.3">
      <c r="A149" s="625"/>
      <c r="B149" s="626"/>
      <c r="C149" s="41" t="s">
        <v>13</v>
      </c>
      <c r="D149" s="42">
        <f t="shared" ref="D149:L149" si="18">SUM(D142:D148)</f>
        <v>660</v>
      </c>
      <c r="E149" s="43">
        <f t="shared" si="18"/>
        <v>82</v>
      </c>
      <c r="F149" s="43">
        <f t="shared" si="18"/>
        <v>376</v>
      </c>
      <c r="G149" s="45">
        <f t="shared" si="18"/>
        <v>1118</v>
      </c>
      <c r="H149" s="46">
        <f t="shared" si="18"/>
        <v>0</v>
      </c>
      <c r="I149" s="43">
        <f t="shared" si="18"/>
        <v>240</v>
      </c>
      <c r="J149" s="43">
        <f t="shared" si="18"/>
        <v>0</v>
      </c>
      <c r="K149" s="43">
        <f t="shared" si="18"/>
        <v>320</v>
      </c>
      <c r="L149" s="47">
        <f t="shared" si="18"/>
        <v>558</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283">
        <f>SUM(C167:C169)</f>
        <v>0</v>
      </c>
      <c r="D166" s="283">
        <f t="shared" ref="D166:I166" si="20">SUM(D167:D169)</f>
        <v>0</v>
      </c>
      <c r="E166" s="283">
        <f t="shared" si="20"/>
        <v>0</v>
      </c>
      <c r="F166" s="283">
        <f t="shared" si="20"/>
        <v>0</v>
      </c>
      <c r="G166" s="283">
        <f t="shared" si="20"/>
        <v>0</v>
      </c>
      <c r="H166" s="283">
        <f t="shared" si="20"/>
        <v>0</v>
      </c>
      <c r="I166" s="284">
        <f t="shared" si="20"/>
        <v>390682.18000000005</v>
      </c>
    </row>
    <row r="167" spans="1:9" ht="15.75" x14ac:dyDescent="0.25">
      <c r="A167" s="190" t="s">
        <v>106</v>
      </c>
      <c r="B167" s="191"/>
      <c r="C167" s="65"/>
      <c r="D167" s="65"/>
      <c r="E167" s="65"/>
      <c r="F167" s="69"/>
      <c r="G167" s="65"/>
      <c r="H167" s="65"/>
      <c r="I167" s="251">
        <v>19999.650000000001</v>
      </c>
    </row>
    <row r="168" spans="1:9" ht="15.75" x14ac:dyDescent="0.25">
      <c r="A168" s="190" t="s">
        <v>107</v>
      </c>
      <c r="B168" s="191"/>
      <c r="C168" s="65"/>
      <c r="D168" s="65"/>
      <c r="E168" s="65"/>
      <c r="F168" s="69"/>
      <c r="G168" s="65"/>
      <c r="H168" s="65"/>
      <c r="I168" s="251"/>
    </row>
    <row r="169" spans="1:9" ht="15.75" x14ac:dyDescent="0.25">
      <c r="A169" s="190" t="s">
        <v>108</v>
      </c>
      <c r="B169" s="191"/>
      <c r="C169" s="65"/>
      <c r="D169" s="65"/>
      <c r="E169" s="65"/>
      <c r="F169" s="69"/>
      <c r="G169" s="65"/>
      <c r="H169" s="65"/>
      <c r="I169" s="251">
        <v>370682.53</v>
      </c>
    </row>
    <row r="170" spans="1:9" ht="31.5" x14ac:dyDescent="0.25">
      <c r="A170" s="186" t="s">
        <v>109</v>
      </c>
      <c r="B170" s="191"/>
      <c r="C170" s="65"/>
      <c r="D170" s="65"/>
      <c r="E170" s="65"/>
      <c r="F170" s="69"/>
      <c r="G170" s="65"/>
      <c r="H170" s="65"/>
      <c r="I170" s="251">
        <v>294203.68</v>
      </c>
    </row>
    <row r="171" spans="1:9" ht="16.5" thickBot="1" x14ac:dyDescent="0.3">
      <c r="A171" s="195" t="s">
        <v>110</v>
      </c>
      <c r="B171" s="196"/>
      <c r="C171" s="285">
        <f t="shared" ref="C171:I171" si="21">C166+C170</f>
        <v>0</v>
      </c>
      <c r="D171" s="285">
        <f t="shared" si="21"/>
        <v>0</v>
      </c>
      <c r="E171" s="285">
        <f t="shared" si="21"/>
        <v>0</v>
      </c>
      <c r="F171" s="285">
        <f t="shared" si="21"/>
        <v>0</v>
      </c>
      <c r="G171" s="285">
        <f t="shared" si="21"/>
        <v>0</v>
      </c>
      <c r="H171" s="285">
        <f t="shared" si="21"/>
        <v>0</v>
      </c>
      <c r="I171" s="286">
        <f t="shared" si="21"/>
        <v>684885.8600000001</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71"/>
  <sheetViews>
    <sheetView topLeftCell="C1" workbookViewId="0">
      <selection activeCell="F19" sqref="F19:G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164</v>
      </c>
    </row>
    <row r="5" spans="1:17" s="2" customFormat="1" ht="15.75" x14ac:dyDescent="0.25">
      <c r="A5" s="5" t="s">
        <v>2</v>
      </c>
    </row>
    <row r="6" spans="1:17" s="2" customFormat="1" ht="15.75" x14ac:dyDescent="0.25"/>
    <row r="8" spans="1:17" ht="21" x14ac:dyDescent="0.35">
      <c r="A8" s="6" t="s">
        <v>3</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90" customHeight="1"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ht="15" customHeight="1" x14ac:dyDescent="0.25">
      <c r="A12" s="630" t="s">
        <v>21</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9">
        <v>2020</v>
      </c>
      <c r="D18" s="30">
        <v>47</v>
      </c>
      <c r="E18" s="31"/>
      <c r="F18" s="31"/>
      <c r="G18" s="32">
        <v>1</v>
      </c>
      <c r="H18" s="33">
        <f t="shared" si="0"/>
        <v>48</v>
      </c>
      <c r="I18" s="34">
        <v>1</v>
      </c>
      <c r="J18" s="31">
        <v>16</v>
      </c>
      <c r="K18" s="31">
        <v>1</v>
      </c>
      <c r="L18" s="31"/>
      <c r="M18" s="31"/>
      <c r="N18" s="31">
        <v>30</v>
      </c>
      <c r="O18" s="35"/>
      <c r="P18" s="10"/>
      <c r="Q18" s="10"/>
    </row>
    <row r="19" spans="1:17" ht="77.25" customHeight="1" thickBot="1" x14ac:dyDescent="0.3">
      <c r="A19" s="647"/>
      <c r="B19" s="648"/>
      <c r="C19" s="41" t="s">
        <v>13</v>
      </c>
      <c r="D19" s="42">
        <f>SUM(D12:D18)</f>
        <v>47</v>
      </c>
      <c r="E19" s="43">
        <f>SUM(E12:E18)</f>
        <v>0</v>
      </c>
      <c r="F19" s="43">
        <f>SUM(F12:F18)</f>
        <v>0</v>
      </c>
      <c r="G19" s="43">
        <f>SUM(G12:G18)</f>
        <v>1</v>
      </c>
      <c r="H19" s="45">
        <f>SUM(D19:G19)</f>
        <v>48</v>
      </c>
      <c r="I19" s="43">
        <f t="shared" ref="I19:O19" si="1">SUM(I12:I18)</f>
        <v>1</v>
      </c>
      <c r="J19" s="46">
        <f t="shared" si="1"/>
        <v>16</v>
      </c>
      <c r="K19" s="43">
        <f t="shared" si="1"/>
        <v>1</v>
      </c>
      <c r="L19" s="43">
        <f t="shared" si="1"/>
        <v>0</v>
      </c>
      <c r="M19" s="43">
        <f t="shared" si="1"/>
        <v>0</v>
      </c>
      <c r="N19" s="43">
        <f t="shared" si="1"/>
        <v>30</v>
      </c>
      <c r="O19" s="47">
        <f t="shared" si="1"/>
        <v>0</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44.25" customHeight="1" x14ac:dyDescent="0.3">
      <c r="A22" s="50" t="s">
        <v>22</v>
      </c>
      <c r="B22" s="259" t="s">
        <v>23</v>
      </c>
      <c r="C22" s="693"/>
      <c r="D22" s="20" t="s">
        <v>9</v>
      </c>
      <c r="E22" s="22" t="s">
        <v>10</v>
      </c>
      <c r="F22" s="22" t="s">
        <v>11</v>
      </c>
      <c r="G22" s="23" t="s">
        <v>12</v>
      </c>
      <c r="H22" s="24" t="s">
        <v>13</v>
      </c>
    </row>
    <row r="23" spans="1:17" ht="15" customHeight="1" x14ac:dyDescent="0.25">
      <c r="A23" s="630" t="s">
        <v>165</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f>542+157+263+32</f>
        <v>994</v>
      </c>
      <c r="E29" s="31"/>
      <c r="F29" s="31"/>
      <c r="G29" s="32">
        <v>8000</v>
      </c>
      <c r="H29" s="33">
        <f t="shared" si="2"/>
        <v>8994</v>
      </c>
    </row>
    <row r="30" spans="1:17" ht="24" customHeight="1" thickBot="1" x14ac:dyDescent="0.3">
      <c r="A30" s="647"/>
      <c r="B30" s="648"/>
      <c r="C30" s="41" t="s">
        <v>13</v>
      </c>
      <c r="D30" s="42">
        <f>SUM(D23:D29)</f>
        <v>994</v>
      </c>
      <c r="E30" s="43">
        <f>SUM(E23:E29)</f>
        <v>0</v>
      </c>
      <c r="F30" s="43">
        <f>SUM(F23:F29)</f>
        <v>0</v>
      </c>
      <c r="G30" s="43">
        <f>SUM(G23:G29)</f>
        <v>8000</v>
      </c>
      <c r="H30" s="45">
        <f t="shared" ref="H30" si="3">SUM(D30:F30)</f>
        <v>994</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3" ht="15.75" thickBot="1" x14ac:dyDescent="0.3">
      <c r="B33" s="9"/>
    </row>
    <row r="34" spans="1:13" ht="21" customHeight="1" x14ac:dyDescent="0.25">
      <c r="A34" s="684" t="s">
        <v>25</v>
      </c>
      <c r="B34" s="686" t="s">
        <v>26</v>
      </c>
      <c r="C34" s="688" t="s">
        <v>5</v>
      </c>
      <c r="D34" s="670" t="s">
        <v>27</v>
      </c>
      <c r="E34" s="57" t="s">
        <v>7</v>
      </c>
      <c r="F34" s="58"/>
      <c r="G34" s="58"/>
      <c r="H34" s="58"/>
      <c r="I34" s="58"/>
      <c r="J34" s="58"/>
      <c r="K34" s="59"/>
    </row>
    <row r="35" spans="1:13" ht="98.25" customHeight="1" x14ac:dyDescent="0.25">
      <c r="A35" s="685"/>
      <c r="B35" s="687"/>
      <c r="C35" s="689"/>
      <c r="D35" s="671"/>
      <c r="E35" s="60" t="s">
        <v>14</v>
      </c>
      <c r="F35" s="61" t="s">
        <v>15</v>
      </c>
      <c r="G35" s="61" t="s">
        <v>16</v>
      </c>
      <c r="H35" s="62" t="s">
        <v>17</v>
      </c>
      <c r="I35" s="62" t="s">
        <v>28</v>
      </c>
      <c r="J35" s="63" t="s">
        <v>19</v>
      </c>
      <c r="K35" s="64" t="s">
        <v>20</v>
      </c>
    </row>
    <row r="36" spans="1:13" ht="15" customHeight="1" x14ac:dyDescent="0.25">
      <c r="A36" s="623" t="s">
        <v>166</v>
      </c>
      <c r="B36" s="624"/>
      <c r="C36" s="29">
        <v>2014</v>
      </c>
      <c r="D36" s="65"/>
      <c r="E36" s="66"/>
      <c r="F36" s="67"/>
      <c r="G36" s="67"/>
      <c r="H36" s="67"/>
      <c r="I36" s="67"/>
      <c r="J36" s="67"/>
      <c r="K36" s="68"/>
    </row>
    <row r="37" spans="1:13" x14ac:dyDescent="0.25">
      <c r="A37" s="623"/>
      <c r="B37" s="624"/>
      <c r="C37" s="29">
        <v>2015</v>
      </c>
      <c r="D37" s="65"/>
      <c r="E37" s="34"/>
      <c r="F37" s="31"/>
      <c r="G37" s="31"/>
      <c r="H37" s="31"/>
      <c r="I37" s="31"/>
      <c r="J37" s="31"/>
      <c r="K37" s="35"/>
    </row>
    <row r="38" spans="1:13" x14ac:dyDescent="0.25">
      <c r="A38" s="623"/>
      <c r="B38" s="624"/>
      <c r="C38" s="29">
        <v>2016</v>
      </c>
      <c r="D38" s="65"/>
      <c r="E38" s="34"/>
      <c r="F38" s="31"/>
      <c r="G38" s="31"/>
      <c r="H38" s="31"/>
      <c r="I38" s="31"/>
      <c r="J38" s="31"/>
      <c r="K38" s="35"/>
    </row>
    <row r="39" spans="1:13" x14ac:dyDescent="0.25">
      <c r="A39" s="623"/>
      <c r="B39" s="624"/>
      <c r="C39" s="29">
        <v>2017</v>
      </c>
      <c r="D39" s="69"/>
      <c r="E39" s="39"/>
      <c r="F39" s="37"/>
      <c r="G39" s="37"/>
      <c r="H39" s="37"/>
      <c r="I39" s="37"/>
      <c r="J39" s="37"/>
      <c r="K39" s="40"/>
    </row>
    <row r="40" spans="1:13" x14ac:dyDescent="0.25">
      <c r="A40" s="623"/>
      <c r="B40" s="624"/>
      <c r="C40" s="29">
        <v>2018</v>
      </c>
      <c r="D40" s="65"/>
      <c r="E40" s="34"/>
      <c r="F40" s="31"/>
      <c r="G40" s="31"/>
      <c r="H40" s="31"/>
      <c r="I40" s="31"/>
      <c r="J40" s="31"/>
      <c r="K40" s="35"/>
    </row>
    <row r="41" spans="1:13" x14ac:dyDescent="0.25">
      <c r="A41" s="623"/>
      <c r="B41" s="624"/>
      <c r="C41" s="29">
        <v>2019</v>
      </c>
      <c r="D41" s="65"/>
      <c r="E41" s="34"/>
      <c r="F41" s="31"/>
      <c r="G41" s="31"/>
      <c r="H41" s="31"/>
      <c r="I41" s="31"/>
      <c r="J41" s="31"/>
      <c r="K41" s="35"/>
    </row>
    <row r="42" spans="1:13" ht="17.25" customHeight="1" x14ac:dyDescent="0.25">
      <c r="A42" s="623"/>
      <c r="B42" s="624"/>
      <c r="C42" s="29">
        <v>2020</v>
      </c>
      <c r="D42" s="65">
        <v>21</v>
      </c>
      <c r="E42" s="34">
        <v>3</v>
      </c>
      <c r="F42" s="31">
        <v>1</v>
      </c>
      <c r="G42" s="31">
        <v>2</v>
      </c>
      <c r="H42" s="31"/>
      <c r="I42" s="31"/>
      <c r="J42" s="31">
        <v>4</v>
      </c>
      <c r="K42" s="35">
        <f>9+2</f>
        <v>11</v>
      </c>
    </row>
    <row r="43" spans="1:13" ht="35.25" customHeight="1" thickBot="1" x14ac:dyDescent="0.3">
      <c r="A43" s="625"/>
      <c r="B43" s="626"/>
      <c r="C43" s="41" t="s">
        <v>13</v>
      </c>
      <c r="D43" s="70">
        <f>SUM(D36:D42)</f>
        <v>21</v>
      </c>
      <c r="E43" s="46">
        <f t="shared" ref="E43:J43" si="4">SUM(E36:E42)</f>
        <v>3</v>
      </c>
      <c r="F43" s="43">
        <f t="shared" si="4"/>
        <v>1</v>
      </c>
      <c r="G43" s="43">
        <f t="shared" si="4"/>
        <v>2</v>
      </c>
      <c r="H43" s="43">
        <f t="shared" si="4"/>
        <v>0</v>
      </c>
      <c r="I43" s="43">
        <f t="shared" si="4"/>
        <v>0</v>
      </c>
      <c r="J43" s="43">
        <f t="shared" si="4"/>
        <v>4</v>
      </c>
      <c r="K43" s="47">
        <f>SUM(K36:K42)</f>
        <v>11</v>
      </c>
    </row>
    <row r="44" spans="1:13" x14ac:dyDescent="0.25">
      <c r="B44" s="9"/>
    </row>
    <row r="45" spans="1:13" x14ac:dyDescent="0.25">
      <c r="B45" s="9"/>
    </row>
    <row r="46" spans="1:13" ht="21" x14ac:dyDescent="0.35">
      <c r="A46" s="71" t="s">
        <v>30</v>
      </c>
      <c r="B46" s="72"/>
      <c r="C46" s="71"/>
      <c r="D46" s="73"/>
      <c r="E46" s="73"/>
      <c r="F46" s="73"/>
      <c r="G46" s="73"/>
      <c r="H46" s="73"/>
      <c r="I46" s="73"/>
      <c r="J46" s="73"/>
      <c r="K46" s="73"/>
      <c r="L46" s="74"/>
      <c r="M46" s="74"/>
    </row>
    <row r="47" spans="1:13" ht="14.25" customHeight="1" thickBot="1" x14ac:dyDescent="0.3">
      <c r="A47" s="75"/>
      <c r="B47" s="76"/>
    </row>
    <row r="48" spans="1:13" ht="14.25" customHeight="1" x14ac:dyDescent="0.25">
      <c r="A48" s="676" t="s">
        <v>31</v>
      </c>
      <c r="B48" s="678" t="s">
        <v>32</v>
      </c>
      <c r="C48" s="680" t="s">
        <v>5</v>
      </c>
      <c r="D48" s="682" t="s">
        <v>33</v>
      </c>
      <c r="E48" s="77" t="s">
        <v>7</v>
      </c>
      <c r="F48" s="78"/>
      <c r="G48" s="78"/>
      <c r="H48" s="78"/>
      <c r="I48" s="78"/>
      <c r="J48" s="78"/>
      <c r="K48" s="79"/>
    </row>
    <row r="49" spans="1:14" s="10" customFormat="1" ht="117" customHeight="1" x14ac:dyDescent="0.25">
      <c r="A49" s="677"/>
      <c r="B49" s="679"/>
      <c r="C49" s="681"/>
      <c r="D49" s="683"/>
      <c r="E49" s="80" t="s">
        <v>14</v>
      </c>
      <c r="F49" s="81" t="s">
        <v>15</v>
      </c>
      <c r="G49" s="81" t="s">
        <v>16</v>
      </c>
      <c r="H49" s="82" t="s">
        <v>17</v>
      </c>
      <c r="I49" s="82" t="s">
        <v>28</v>
      </c>
      <c r="J49" s="83" t="s">
        <v>19</v>
      </c>
      <c r="K49" s="84" t="s">
        <v>20</v>
      </c>
    </row>
    <row r="50" spans="1:14" ht="15" customHeight="1" x14ac:dyDescent="0.25">
      <c r="A50" s="630" t="s">
        <v>21</v>
      </c>
      <c r="B50" s="646"/>
      <c r="C50" s="29">
        <v>2014</v>
      </c>
      <c r="D50" s="85"/>
      <c r="E50" s="34"/>
      <c r="F50" s="31"/>
      <c r="G50" s="31"/>
      <c r="H50" s="31"/>
      <c r="I50" s="31"/>
      <c r="J50" s="31"/>
      <c r="K50" s="35"/>
    </row>
    <row r="51" spans="1:14" x14ac:dyDescent="0.25">
      <c r="A51" s="630"/>
      <c r="B51" s="646"/>
      <c r="C51" s="29">
        <v>2015</v>
      </c>
      <c r="D51" s="85"/>
      <c r="E51" s="34"/>
      <c r="F51" s="31"/>
      <c r="G51" s="31"/>
      <c r="H51" s="31"/>
      <c r="I51" s="31"/>
      <c r="J51" s="31"/>
      <c r="K51" s="35"/>
    </row>
    <row r="52" spans="1:14" x14ac:dyDescent="0.25">
      <c r="A52" s="630"/>
      <c r="B52" s="646"/>
      <c r="C52" s="29">
        <v>2016</v>
      </c>
      <c r="D52" s="85"/>
      <c r="E52" s="34"/>
      <c r="F52" s="31"/>
      <c r="G52" s="31"/>
      <c r="H52" s="31"/>
      <c r="I52" s="31"/>
      <c r="J52" s="31"/>
      <c r="K52" s="35"/>
    </row>
    <row r="53" spans="1:14" x14ac:dyDescent="0.25">
      <c r="A53" s="630"/>
      <c r="B53" s="646"/>
      <c r="C53" s="29">
        <v>2017</v>
      </c>
      <c r="D53" s="86"/>
      <c r="E53" s="39"/>
      <c r="F53" s="37"/>
      <c r="G53" s="37"/>
      <c r="H53" s="37"/>
      <c r="I53" s="37"/>
      <c r="J53" s="37"/>
      <c r="K53" s="40"/>
    </row>
    <row r="54" spans="1:14" x14ac:dyDescent="0.25">
      <c r="A54" s="630"/>
      <c r="B54" s="646"/>
      <c r="C54" s="29">
        <v>2018</v>
      </c>
      <c r="D54" s="85"/>
      <c r="E54" s="34"/>
      <c r="F54" s="31"/>
      <c r="G54" s="31"/>
      <c r="H54" s="31"/>
      <c r="I54" s="31"/>
      <c r="J54" s="31"/>
      <c r="K54" s="35"/>
    </row>
    <row r="55" spans="1:14" x14ac:dyDescent="0.25">
      <c r="A55" s="630"/>
      <c r="B55" s="646"/>
      <c r="C55" s="29">
        <v>2019</v>
      </c>
      <c r="D55" s="85"/>
      <c r="E55" s="34"/>
      <c r="F55" s="31"/>
      <c r="G55" s="31"/>
      <c r="H55" s="31"/>
      <c r="I55" s="31"/>
      <c r="J55" s="31"/>
      <c r="K55" s="35"/>
    </row>
    <row r="56" spans="1:14" x14ac:dyDescent="0.25">
      <c r="A56" s="630"/>
      <c r="B56" s="646"/>
      <c r="C56" s="29">
        <v>2020</v>
      </c>
      <c r="D56" s="85"/>
      <c r="E56" s="34"/>
      <c r="F56" s="31"/>
      <c r="G56" s="31"/>
      <c r="H56" s="31"/>
      <c r="I56" s="31"/>
      <c r="J56" s="31"/>
      <c r="K56" s="35"/>
    </row>
    <row r="57" spans="1:14" ht="94.9" customHeight="1" thickBot="1" x14ac:dyDescent="0.3">
      <c r="A57" s="647"/>
      <c r="B57" s="648"/>
      <c r="C57" s="41" t="s">
        <v>13</v>
      </c>
      <c r="D57" s="87">
        <f t="shared" ref="D57:I57" si="5">SUM(D50:D56)</f>
        <v>0</v>
      </c>
      <c r="E57" s="46">
        <f t="shared" si="5"/>
        <v>0</v>
      </c>
      <c r="F57" s="43">
        <f t="shared" si="5"/>
        <v>0</v>
      </c>
      <c r="G57" s="43">
        <f t="shared" si="5"/>
        <v>0</v>
      </c>
      <c r="H57" s="43">
        <f t="shared" si="5"/>
        <v>0</v>
      </c>
      <c r="I57" s="43">
        <f t="shared" si="5"/>
        <v>0</v>
      </c>
      <c r="J57" s="43">
        <f>SUM(J50:J56)</f>
        <v>0</v>
      </c>
      <c r="K57" s="47">
        <f>SUM(K50:K56)</f>
        <v>0</v>
      </c>
    </row>
    <row r="58" spans="1:14" x14ac:dyDescent="0.25">
      <c r="B58" s="9"/>
    </row>
    <row r="59" spans="1:14" ht="21" x14ac:dyDescent="0.35">
      <c r="A59" s="88" t="s">
        <v>34</v>
      </c>
      <c r="B59" s="89"/>
      <c r="C59" s="88"/>
      <c r="D59" s="90"/>
      <c r="E59" s="90"/>
      <c r="F59" s="90"/>
      <c r="G59" s="90"/>
      <c r="H59" s="90"/>
      <c r="I59" s="90"/>
      <c r="J59" s="90"/>
      <c r="K59" s="90"/>
      <c r="L59" s="90"/>
      <c r="M59" s="10"/>
    </row>
    <row r="60" spans="1:14" ht="15" customHeight="1" thickBot="1" x14ac:dyDescent="0.4">
      <c r="A60" s="91"/>
      <c r="B60" s="76"/>
      <c r="M60" s="10"/>
    </row>
    <row r="61" spans="1:14" s="10" customFormat="1" x14ac:dyDescent="0.25">
      <c r="A61" s="665" t="s">
        <v>35</v>
      </c>
      <c r="B61" s="657" t="s">
        <v>36</v>
      </c>
      <c r="C61" s="666" t="s">
        <v>5</v>
      </c>
      <c r="D61" s="92"/>
      <c r="E61" s="93"/>
      <c r="F61" s="94" t="s">
        <v>37</v>
      </c>
      <c r="G61" s="95"/>
      <c r="H61" s="95"/>
      <c r="I61" s="95"/>
      <c r="J61" s="95"/>
      <c r="K61" s="95"/>
      <c r="L61" s="96"/>
      <c r="N61" s="97"/>
    </row>
    <row r="62" spans="1:14" s="10" customFormat="1" ht="90" customHeight="1" x14ac:dyDescent="0.25">
      <c r="A62" s="656"/>
      <c r="B62" s="658"/>
      <c r="C62" s="667"/>
      <c r="D62" s="98" t="s">
        <v>38</v>
      </c>
      <c r="E62" s="99" t="s">
        <v>39</v>
      </c>
      <c r="F62" s="100" t="s">
        <v>14</v>
      </c>
      <c r="G62" s="101" t="s">
        <v>15</v>
      </c>
      <c r="H62" s="101" t="s">
        <v>16</v>
      </c>
      <c r="I62" s="102" t="s">
        <v>17</v>
      </c>
      <c r="J62" s="102" t="s">
        <v>28</v>
      </c>
      <c r="K62" s="103" t="s">
        <v>19</v>
      </c>
      <c r="L62" s="104" t="s">
        <v>20</v>
      </c>
    </row>
    <row r="63" spans="1:14" x14ac:dyDescent="0.25">
      <c r="A63" s="630" t="s">
        <v>167</v>
      </c>
      <c r="B63" s="646"/>
      <c r="C63" s="29">
        <v>2014</v>
      </c>
      <c r="D63" s="30"/>
      <c r="E63" s="31"/>
      <c r="F63" s="34"/>
      <c r="G63" s="31"/>
      <c r="H63" s="31"/>
      <c r="I63" s="31"/>
      <c r="J63" s="31"/>
      <c r="K63" s="31"/>
      <c r="L63" s="35"/>
      <c r="M63" s="10"/>
    </row>
    <row r="64" spans="1:14"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6</v>
      </c>
      <c r="F69" s="34"/>
      <c r="G69" s="31"/>
      <c r="H69" s="31"/>
      <c r="I69" s="31"/>
      <c r="J69" s="31"/>
      <c r="K69" s="31"/>
      <c r="L69" s="35">
        <v>1</v>
      </c>
      <c r="M69" s="10"/>
    </row>
    <row r="70" spans="1:13" ht="33" customHeight="1" thickBot="1" x14ac:dyDescent="0.3">
      <c r="A70" s="647"/>
      <c r="B70" s="648"/>
      <c r="C70" s="41" t="s">
        <v>13</v>
      </c>
      <c r="D70" s="42">
        <f t="shared" ref="D70:K70" si="6">SUM(D63:D69)</f>
        <v>1</v>
      </c>
      <c r="E70" s="43">
        <f t="shared" si="6"/>
        <v>6</v>
      </c>
      <c r="F70" s="46">
        <f t="shared" si="6"/>
        <v>0</v>
      </c>
      <c r="G70" s="43">
        <f t="shared" si="6"/>
        <v>0</v>
      </c>
      <c r="H70" s="43">
        <f t="shared" si="6"/>
        <v>0</v>
      </c>
      <c r="I70" s="43">
        <f t="shared" si="6"/>
        <v>0</v>
      </c>
      <c r="J70" s="43">
        <f t="shared" si="6"/>
        <v>0</v>
      </c>
      <c r="K70" s="43">
        <f t="shared" si="6"/>
        <v>0</v>
      </c>
      <c r="L70" s="47">
        <f>SUM(L63:L69)</f>
        <v>1</v>
      </c>
      <c r="M70" s="10"/>
    </row>
    <row r="71" spans="1:13" ht="15.75" thickBot="1" x14ac:dyDescent="0.3">
      <c r="A71" s="105"/>
      <c r="B71" s="106"/>
      <c r="D71" s="48"/>
    </row>
    <row r="72" spans="1:13" s="10" customFormat="1" ht="18.95" customHeight="1" x14ac:dyDescent="0.25">
      <c r="A72" s="665" t="s">
        <v>40</v>
      </c>
      <c r="B72" s="657" t="s">
        <v>41</v>
      </c>
      <c r="C72" s="666" t="s">
        <v>5</v>
      </c>
      <c r="D72" s="663" t="s">
        <v>42</v>
      </c>
      <c r="E72" s="94" t="s">
        <v>43</v>
      </c>
      <c r="F72" s="95"/>
      <c r="G72" s="95"/>
      <c r="H72" s="95"/>
      <c r="I72" s="95"/>
      <c r="J72" s="95"/>
      <c r="K72" s="96"/>
      <c r="L72"/>
      <c r="M72" s="97"/>
    </row>
    <row r="73" spans="1:13" s="10" customFormat="1" ht="93.75" customHeight="1" x14ac:dyDescent="0.25">
      <c r="A73" s="656"/>
      <c r="B73" s="658"/>
      <c r="C73" s="667"/>
      <c r="D73" s="664"/>
      <c r="E73" s="100" t="s">
        <v>14</v>
      </c>
      <c r="F73" s="227" t="s">
        <v>15</v>
      </c>
      <c r="G73" s="101" t="s">
        <v>16</v>
      </c>
      <c r="H73" s="102" t="s">
        <v>17</v>
      </c>
      <c r="I73" s="102" t="s">
        <v>28</v>
      </c>
      <c r="J73" s="103" t="s">
        <v>19</v>
      </c>
      <c r="K73" s="104" t="s">
        <v>20</v>
      </c>
      <c r="L73"/>
    </row>
    <row r="74" spans="1:13" ht="15" customHeight="1" x14ac:dyDescent="0.25">
      <c r="A74" s="630" t="s">
        <v>21</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c r="E80" s="34"/>
      <c r="F80" s="31"/>
      <c r="G80" s="31"/>
      <c r="H80" s="31"/>
      <c r="I80" s="31"/>
      <c r="J80" s="31"/>
      <c r="K80" s="35"/>
    </row>
    <row r="81" spans="1:14" ht="42" customHeight="1" thickBot="1" x14ac:dyDescent="0.3">
      <c r="A81" s="647"/>
      <c r="B81" s="648"/>
      <c r="C81" s="41" t="s">
        <v>13</v>
      </c>
      <c r="D81" s="43">
        <f t="shared" ref="D81:J81" si="7">SUM(D74:D80)</f>
        <v>0</v>
      </c>
      <c r="E81" s="46">
        <f t="shared" si="7"/>
        <v>0</v>
      </c>
      <c r="F81" s="43">
        <f t="shared" si="7"/>
        <v>0</v>
      </c>
      <c r="G81" s="43">
        <f t="shared" si="7"/>
        <v>0</v>
      </c>
      <c r="H81" s="43">
        <f t="shared" si="7"/>
        <v>0</v>
      </c>
      <c r="I81" s="43">
        <f t="shared" si="7"/>
        <v>0</v>
      </c>
      <c r="J81" s="43">
        <f t="shared" si="7"/>
        <v>0</v>
      </c>
      <c r="K81" s="47">
        <f>SUM(K74:K80)</f>
        <v>0</v>
      </c>
    </row>
    <row r="82" spans="1:14" ht="15" customHeight="1" thickBot="1" x14ac:dyDescent="0.4">
      <c r="A82" s="91"/>
      <c r="B82" s="76"/>
    </row>
    <row r="83" spans="1:14" ht="24.95" customHeight="1" x14ac:dyDescent="0.25">
      <c r="A83" s="665" t="s">
        <v>44</v>
      </c>
      <c r="B83" s="657" t="s">
        <v>41</v>
      </c>
      <c r="C83" s="666" t="s">
        <v>5</v>
      </c>
      <c r="D83" s="668" t="s">
        <v>45</v>
      </c>
      <c r="E83" s="94" t="s">
        <v>46</v>
      </c>
      <c r="F83" s="95"/>
      <c r="G83" s="95"/>
      <c r="H83" s="95"/>
      <c r="I83" s="95"/>
      <c r="J83" s="95"/>
      <c r="K83" s="96"/>
      <c r="L83" s="10"/>
    </row>
    <row r="84" spans="1:14" s="10" customFormat="1" ht="93.75" customHeight="1" x14ac:dyDescent="0.25">
      <c r="A84" s="656"/>
      <c r="B84" s="658"/>
      <c r="C84" s="667"/>
      <c r="D84" s="669"/>
      <c r="E84" s="100" t="s">
        <v>14</v>
      </c>
      <c r="F84" s="101" t="s">
        <v>15</v>
      </c>
      <c r="G84" s="101" t="s">
        <v>16</v>
      </c>
      <c r="H84" s="102" t="s">
        <v>17</v>
      </c>
      <c r="I84" s="102" t="s">
        <v>28</v>
      </c>
      <c r="J84" s="103" t="s">
        <v>19</v>
      </c>
      <c r="K84" s="104" t="s">
        <v>20</v>
      </c>
      <c r="L84"/>
    </row>
    <row r="85" spans="1:14" s="10" customFormat="1" ht="18" customHeight="1" x14ac:dyDescent="0.25">
      <c r="A85" s="630" t="s">
        <v>21</v>
      </c>
      <c r="B85" s="646"/>
      <c r="C85" s="29">
        <v>2014</v>
      </c>
      <c r="D85" s="31"/>
      <c r="E85" s="34"/>
      <c r="F85" s="31"/>
      <c r="G85" s="31"/>
      <c r="H85" s="31"/>
      <c r="I85" s="31"/>
      <c r="J85" s="31"/>
      <c r="K85" s="35"/>
      <c r="L85"/>
    </row>
    <row r="86" spans="1:14" ht="15.95" customHeight="1"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8.95" customHeight="1" thickBot="1" x14ac:dyDescent="0.3">
      <c r="A92" s="647"/>
      <c r="B92" s="648"/>
      <c r="C92" s="41" t="s">
        <v>13</v>
      </c>
      <c r="D92" s="43">
        <f t="shared" ref="D92:J92" si="8">SUM(D85:D91)</f>
        <v>0</v>
      </c>
      <c r="E92" s="46">
        <f t="shared" si="8"/>
        <v>0</v>
      </c>
      <c r="F92" s="43">
        <f t="shared" si="8"/>
        <v>0</v>
      </c>
      <c r="G92" s="43">
        <f t="shared" si="8"/>
        <v>0</v>
      </c>
      <c r="H92" s="43">
        <f t="shared" si="8"/>
        <v>0</v>
      </c>
      <c r="I92" s="43">
        <f t="shared" si="8"/>
        <v>0</v>
      </c>
      <c r="J92" s="43">
        <f t="shared" si="8"/>
        <v>0</v>
      </c>
      <c r="K92" s="47">
        <f>SUM(K85:K91)</f>
        <v>0</v>
      </c>
    </row>
    <row r="93" spans="1:14" ht="18.75" customHeight="1" thickBot="1" x14ac:dyDescent="0.4">
      <c r="A93" s="91"/>
      <c r="B93" s="76"/>
    </row>
    <row r="94" spans="1:14" x14ac:dyDescent="0.25">
      <c r="A94" s="655" t="s">
        <v>47</v>
      </c>
      <c r="B94" s="657" t="s">
        <v>48</v>
      </c>
      <c r="C94" s="260" t="s">
        <v>5</v>
      </c>
      <c r="D94" s="108" t="s">
        <v>49</v>
      </c>
      <c r="E94" s="109"/>
      <c r="F94" s="109"/>
      <c r="G94" s="110"/>
      <c r="H94" s="10"/>
      <c r="I94" s="10"/>
      <c r="J94" s="10"/>
      <c r="K94" s="10"/>
    </row>
    <row r="95" spans="1:14" ht="64.5" x14ac:dyDescent="0.25">
      <c r="A95" s="656"/>
      <c r="B95" s="658"/>
      <c r="C95" s="261"/>
      <c r="D95" s="98" t="s">
        <v>50</v>
      </c>
      <c r="E95" s="99" t="s">
        <v>51</v>
      </c>
      <c r="F95" s="99" t="s">
        <v>52</v>
      </c>
      <c r="G95" s="112" t="s">
        <v>13</v>
      </c>
      <c r="H95" s="10"/>
      <c r="I95" s="10"/>
      <c r="J95" s="10"/>
      <c r="K95" s="10"/>
      <c r="L95" s="10"/>
      <c r="M95" s="10"/>
      <c r="N95" s="10"/>
    </row>
    <row r="96" spans="1:14" s="10" customFormat="1" ht="26.25" customHeight="1" x14ac:dyDescent="0.25">
      <c r="A96" s="630" t="s">
        <v>21</v>
      </c>
      <c r="B96" s="646"/>
      <c r="C96" s="29">
        <v>2015</v>
      </c>
      <c r="D96" s="30"/>
      <c r="E96" s="31"/>
      <c r="F96" s="31"/>
      <c r="G96" s="33">
        <f t="shared" ref="G96:G101" si="9">SUM(D96:F96)</f>
        <v>0</v>
      </c>
      <c r="H96"/>
      <c r="I96"/>
      <c r="J96"/>
      <c r="K96"/>
    </row>
    <row r="97" spans="1:14" s="10" customFormat="1" ht="16.5" customHeight="1" x14ac:dyDescent="0.25">
      <c r="A97" s="630"/>
      <c r="B97" s="646"/>
      <c r="C97" s="29">
        <v>2016</v>
      </c>
      <c r="D97" s="30"/>
      <c r="E97" s="31"/>
      <c r="F97" s="31"/>
      <c r="G97" s="33">
        <f t="shared" si="9"/>
        <v>0</v>
      </c>
      <c r="H97"/>
      <c r="I97"/>
      <c r="J97"/>
      <c r="K97"/>
      <c r="L97"/>
      <c r="M97"/>
      <c r="N97"/>
    </row>
    <row r="98" spans="1:14" x14ac:dyDescent="0.25">
      <c r="A98" s="630"/>
      <c r="B98" s="646"/>
      <c r="C98" s="29">
        <v>2017</v>
      </c>
      <c r="D98" s="36"/>
      <c r="E98" s="37"/>
      <c r="F98" s="37"/>
      <c r="G98" s="33">
        <f t="shared" si="9"/>
        <v>0</v>
      </c>
    </row>
    <row r="99" spans="1:14" x14ac:dyDescent="0.25">
      <c r="A99" s="630"/>
      <c r="B99" s="646"/>
      <c r="C99" s="29">
        <v>2018</v>
      </c>
      <c r="D99" s="30"/>
      <c r="E99" s="31"/>
      <c r="F99" s="31"/>
      <c r="G99" s="33">
        <f t="shared" si="9"/>
        <v>0</v>
      </c>
    </row>
    <row r="100" spans="1:14" x14ac:dyDescent="0.25">
      <c r="A100" s="630"/>
      <c r="B100" s="646"/>
      <c r="C100" s="29">
        <v>2019</v>
      </c>
      <c r="D100" s="30"/>
      <c r="E100" s="31"/>
      <c r="F100" s="31"/>
      <c r="G100" s="33">
        <f t="shared" si="9"/>
        <v>0</v>
      </c>
    </row>
    <row r="101" spans="1:14" x14ac:dyDescent="0.25">
      <c r="A101" s="630"/>
      <c r="B101" s="646"/>
      <c r="C101" s="29">
        <v>2020</v>
      </c>
      <c r="D101" s="30">
        <v>59</v>
      </c>
      <c r="E101" s="31"/>
      <c r="F101" s="31"/>
      <c r="G101" s="33">
        <f t="shared" si="9"/>
        <v>59</v>
      </c>
    </row>
    <row r="102" spans="1:14" ht="15.75" thickBot="1" x14ac:dyDescent="0.3">
      <c r="A102" s="647"/>
      <c r="B102" s="648"/>
      <c r="C102" s="41" t="s">
        <v>13</v>
      </c>
      <c r="D102" s="42">
        <f>SUM(D96:D101)</f>
        <v>59</v>
      </c>
      <c r="E102" s="43">
        <f>SUM(E96:E101)</f>
        <v>0</v>
      </c>
      <c r="F102" s="43">
        <f>SUM(F96:F101)</f>
        <v>0</v>
      </c>
      <c r="G102" s="113">
        <f>SUM(G95:G101)</f>
        <v>59</v>
      </c>
    </row>
    <row r="103" spans="1:14" x14ac:dyDescent="0.25">
      <c r="A103" s="106"/>
      <c r="B103" s="114"/>
      <c r="C103" s="48"/>
      <c r="D103" s="48"/>
      <c r="J103" s="75"/>
    </row>
    <row r="104" spans="1:14" ht="21" x14ac:dyDescent="0.35">
      <c r="A104" s="115" t="s">
        <v>53</v>
      </c>
      <c r="B104" s="116"/>
      <c r="C104" s="115"/>
      <c r="D104" s="117"/>
      <c r="E104" s="117"/>
      <c r="F104" s="117"/>
      <c r="G104" s="117"/>
      <c r="H104" s="117"/>
      <c r="I104" s="117"/>
      <c r="J104" s="117"/>
      <c r="K104" s="117"/>
      <c r="L104" s="117"/>
    </row>
    <row r="105" spans="1:14" ht="15.75" thickBot="1" x14ac:dyDescent="0.3">
      <c r="B105" s="9"/>
    </row>
    <row r="106" spans="1:14" s="10" customFormat="1" ht="47.25" customHeight="1" x14ac:dyDescent="0.25">
      <c r="A106" s="659" t="s">
        <v>54</v>
      </c>
      <c r="B106" s="661" t="s">
        <v>55</v>
      </c>
      <c r="C106" s="644" t="s">
        <v>5</v>
      </c>
      <c r="D106" s="118" t="s">
        <v>56</v>
      </c>
      <c r="E106" s="118"/>
      <c r="F106" s="119"/>
      <c r="G106" s="119"/>
      <c r="H106" s="120" t="s">
        <v>57</v>
      </c>
      <c r="I106" s="118"/>
      <c r="J106" s="121"/>
    </row>
    <row r="107" spans="1:14" s="10" customFormat="1" ht="87.75" customHeight="1" x14ac:dyDescent="0.25">
      <c r="A107" s="660"/>
      <c r="B107" s="662"/>
      <c r="C107" s="645"/>
      <c r="D107" s="122" t="s">
        <v>58</v>
      </c>
      <c r="E107" s="123" t="s">
        <v>59</v>
      </c>
      <c r="F107" s="124" t="s">
        <v>60</v>
      </c>
      <c r="G107" s="125" t="s">
        <v>61</v>
      </c>
      <c r="H107" s="122" t="s">
        <v>62</v>
      </c>
      <c r="I107" s="123" t="s">
        <v>63</v>
      </c>
      <c r="J107" s="126" t="s">
        <v>64</v>
      </c>
    </row>
    <row r="108" spans="1:14" x14ac:dyDescent="0.25">
      <c r="A108" s="630" t="s">
        <v>21</v>
      </c>
      <c r="B108" s="646"/>
      <c r="C108" s="127">
        <v>2014</v>
      </c>
      <c r="D108" s="30"/>
      <c r="E108" s="31"/>
      <c r="F108" s="128"/>
      <c r="G108" s="129">
        <f>SUM(D108:F108)</f>
        <v>0</v>
      </c>
      <c r="H108" s="30"/>
      <c r="I108" s="31"/>
      <c r="J108" s="35"/>
    </row>
    <row r="109" spans="1:14" x14ac:dyDescent="0.25">
      <c r="A109" s="630"/>
      <c r="B109" s="646"/>
      <c r="C109" s="127">
        <v>2015</v>
      </c>
      <c r="D109" s="30"/>
      <c r="E109" s="31"/>
      <c r="F109" s="128"/>
      <c r="G109" s="129">
        <f t="shared" ref="G109:G114" si="10">SUM(D109:F109)</f>
        <v>0</v>
      </c>
      <c r="H109" s="30"/>
      <c r="I109" s="31"/>
      <c r="J109" s="35"/>
    </row>
    <row r="110" spans="1:14" x14ac:dyDescent="0.25">
      <c r="A110" s="630"/>
      <c r="B110" s="646"/>
      <c r="C110" s="127">
        <v>2016</v>
      </c>
      <c r="D110" s="30"/>
      <c r="E110" s="31"/>
      <c r="F110" s="128"/>
      <c r="G110" s="129">
        <f t="shared" si="10"/>
        <v>0</v>
      </c>
      <c r="H110" s="30"/>
      <c r="I110" s="31"/>
      <c r="J110" s="35"/>
    </row>
    <row r="111" spans="1:14" x14ac:dyDescent="0.25">
      <c r="A111" s="630"/>
      <c r="B111" s="646"/>
      <c r="C111" s="127">
        <v>2017</v>
      </c>
      <c r="D111" s="36"/>
      <c r="E111" s="37"/>
      <c r="F111" s="130"/>
      <c r="G111" s="129">
        <f t="shared" si="10"/>
        <v>0</v>
      </c>
      <c r="H111" s="131"/>
      <c r="I111" s="132"/>
      <c r="J111" s="133"/>
    </row>
    <row r="112" spans="1:14" x14ac:dyDescent="0.25">
      <c r="A112" s="630"/>
      <c r="B112" s="646"/>
      <c r="C112" s="127">
        <v>2018</v>
      </c>
      <c r="D112" s="30"/>
      <c r="E112" s="31"/>
      <c r="F112" s="128"/>
      <c r="G112" s="129">
        <f t="shared" si="10"/>
        <v>0</v>
      </c>
      <c r="H112" s="30"/>
      <c r="I112" s="31"/>
      <c r="J112" s="35"/>
    </row>
    <row r="113" spans="1:19" x14ac:dyDescent="0.25">
      <c r="A113" s="630"/>
      <c r="B113" s="646"/>
      <c r="C113" s="127">
        <v>2019</v>
      </c>
      <c r="D113" s="30"/>
      <c r="E113" s="31"/>
      <c r="F113" s="128"/>
      <c r="G113" s="129">
        <f t="shared" si="10"/>
        <v>0</v>
      </c>
      <c r="H113" s="30"/>
      <c r="I113" s="31"/>
      <c r="J113" s="35"/>
    </row>
    <row r="114" spans="1:19" x14ac:dyDescent="0.25">
      <c r="A114" s="630"/>
      <c r="B114" s="646"/>
      <c r="C114" s="127">
        <v>2020</v>
      </c>
      <c r="D114" s="30"/>
      <c r="E114" s="31"/>
      <c r="F114" s="128"/>
      <c r="G114" s="129">
        <f t="shared" si="10"/>
        <v>0</v>
      </c>
      <c r="H114" s="30"/>
      <c r="I114" s="31"/>
      <c r="J114" s="35"/>
    </row>
    <row r="115" spans="1:19" ht="30.6" customHeight="1" thickBot="1" x14ac:dyDescent="0.3">
      <c r="A115" s="647"/>
      <c r="B115" s="648"/>
      <c r="C115" s="134" t="s">
        <v>13</v>
      </c>
      <c r="D115" s="42">
        <f t="shared" ref="D115:J115" si="11">SUM(D108:D114)</f>
        <v>0</v>
      </c>
      <c r="E115" s="43">
        <f t="shared" si="11"/>
        <v>0</v>
      </c>
      <c r="F115" s="135">
        <f t="shared" si="11"/>
        <v>0</v>
      </c>
      <c r="G115" s="135">
        <f t="shared" si="11"/>
        <v>0</v>
      </c>
      <c r="H115" s="42">
        <f t="shared" si="11"/>
        <v>0</v>
      </c>
      <c r="I115" s="43">
        <f t="shared" si="11"/>
        <v>0</v>
      </c>
      <c r="J115" s="136">
        <f t="shared" si="11"/>
        <v>0</v>
      </c>
    </row>
    <row r="116" spans="1:19" ht="17.100000000000001" customHeight="1" thickBot="1" x14ac:dyDescent="0.3">
      <c r="A116" s="137"/>
      <c r="B116" s="114"/>
      <c r="C116" s="138"/>
      <c r="D116" s="139"/>
      <c r="H116" s="140"/>
      <c r="K116" s="75"/>
    </row>
    <row r="117" spans="1:19" s="10" customFormat="1" ht="78" customHeight="1" x14ac:dyDescent="0.3">
      <c r="A117" s="141" t="s">
        <v>65</v>
      </c>
      <c r="B117" s="26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2">D118+F118+H118</f>
        <v>0</v>
      </c>
      <c r="K118" s="148">
        <f t="shared" si="12"/>
        <v>0</v>
      </c>
    </row>
    <row r="119" spans="1:19" x14ac:dyDescent="0.25">
      <c r="A119" s="630"/>
      <c r="B119" s="646"/>
      <c r="C119" s="29">
        <v>2015</v>
      </c>
      <c r="D119" s="34"/>
      <c r="E119" s="31"/>
      <c r="F119" s="31"/>
      <c r="G119" s="31"/>
      <c r="H119" s="31"/>
      <c r="I119" s="35"/>
      <c r="J119" s="148">
        <f t="shared" si="12"/>
        <v>0</v>
      </c>
      <c r="K119" s="148">
        <f t="shared" si="12"/>
        <v>0</v>
      </c>
    </row>
    <row r="120" spans="1:19" x14ac:dyDescent="0.25">
      <c r="A120" s="630"/>
      <c r="B120" s="646"/>
      <c r="C120" s="29">
        <v>2016</v>
      </c>
      <c r="D120" s="34"/>
      <c r="E120" s="31"/>
      <c r="F120" s="31"/>
      <c r="G120" s="31"/>
      <c r="H120" s="31"/>
      <c r="I120" s="35"/>
      <c r="J120" s="148">
        <f t="shared" si="12"/>
        <v>0</v>
      </c>
      <c r="K120" s="148">
        <f t="shared" si="12"/>
        <v>0</v>
      </c>
    </row>
    <row r="121" spans="1:19" x14ac:dyDescent="0.25">
      <c r="A121" s="630"/>
      <c r="B121" s="646"/>
      <c r="C121" s="29">
        <v>2017</v>
      </c>
      <c r="D121" s="39"/>
      <c r="E121" s="37"/>
      <c r="F121" s="37"/>
      <c r="G121" s="37"/>
      <c r="H121" s="37"/>
      <c r="I121" s="40"/>
      <c r="J121" s="148">
        <f t="shared" si="12"/>
        <v>0</v>
      </c>
      <c r="K121" s="148">
        <f t="shared" si="12"/>
        <v>0</v>
      </c>
    </row>
    <row r="122" spans="1:19" x14ac:dyDescent="0.25">
      <c r="A122" s="630"/>
      <c r="B122" s="646"/>
      <c r="C122" s="29">
        <v>2018</v>
      </c>
      <c r="D122" s="34"/>
      <c r="E122" s="31"/>
      <c r="F122" s="31"/>
      <c r="G122" s="31"/>
      <c r="H122" s="31"/>
      <c r="I122" s="35"/>
      <c r="J122" s="148">
        <f t="shared" si="12"/>
        <v>0</v>
      </c>
      <c r="K122" s="148">
        <f t="shared" si="12"/>
        <v>0</v>
      </c>
    </row>
    <row r="123" spans="1:19" x14ac:dyDescent="0.25">
      <c r="A123" s="630"/>
      <c r="B123" s="646"/>
      <c r="C123" s="29">
        <v>2019</v>
      </c>
      <c r="D123" s="34"/>
      <c r="E123" s="31"/>
      <c r="F123" s="31"/>
      <c r="G123" s="31"/>
      <c r="H123" s="31"/>
      <c r="I123" s="35"/>
      <c r="J123" s="148">
        <f t="shared" si="12"/>
        <v>0</v>
      </c>
      <c r="K123" s="148">
        <f t="shared" si="12"/>
        <v>0</v>
      </c>
    </row>
    <row r="124" spans="1:19" x14ac:dyDescent="0.25">
      <c r="A124" s="630"/>
      <c r="B124" s="646"/>
      <c r="C124" s="29">
        <v>2020</v>
      </c>
      <c r="D124" s="34"/>
      <c r="E124" s="31"/>
      <c r="F124" s="31"/>
      <c r="G124" s="31"/>
      <c r="H124" s="31"/>
      <c r="I124" s="35"/>
      <c r="J124" s="148">
        <f t="shared" si="12"/>
        <v>0</v>
      </c>
      <c r="K124" s="148">
        <f t="shared" si="12"/>
        <v>0</v>
      </c>
    </row>
    <row r="125" spans="1:19" ht="51" customHeight="1" thickBot="1" x14ac:dyDescent="0.3">
      <c r="A125" s="647"/>
      <c r="B125" s="648"/>
      <c r="C125" s="41" t="s">
        <v>13</v>
      </c>
      <c r="D125" s="43">
        <f t="shared" ref="D125" si="13">SUM(D118:D124)</f>
        <v>0</v>
      </c>
      <c r="E125" s="43">
        <f>SUM(E118:E124)</f>
        <v>0</v>
      </c>
      <c r="F125" s="43">
        <f t="shared" ref="F125:I125" si="14">SUM(F118:F124)</f>
        <v>0</v>
      </c>
      <c r="G125" s="43">
        <f t="shared" si="14"/>
        <v>0</v>
      </c>
      <c r="H125" s="43">
        <f t="shared" si="14"/>
        <v>0</v>
      </c>
      <c r="I125" s="43">
        <f t="shared" si="14"/>
        <v>0</v>
      </c>
      <c r="J125" s="47">
        <f>SUM(J118:J124)</f>
        <v>0</v>
      </c>
      <c r="K125" s="47">
        <f>SUM(K118:K124)</f>
        <v>0</v>
      </c>
    </row>
    <row r="126" spans="1:19" ht="18.95" customHeight="1"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ht="27" customHeigh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10.25" customHeight="1"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ht="15" customHeight="1" x14ac:dyDescent="0.25">
      <c r="A131" s="632" t="s">
        <v>168</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5">SUM(D132:F132)</f>
        <v>0</v>
      </c>
      <c r="H132" s="85"/>
      <c r="I132" s="34"/>
      <c r="J132" s="31"/>
      <c r="K132" s="31"/>
      <c r="L132" s="31"/>
      <c r="M132" s="31"/>
      <c r="N132" s="31"/>
      <c r="O132" s="35"/>
    </row>
    <row r="133" spans="1:15" x14ac:dyDescent="0.25">
      <c r="A133" s="632"/>
      <c r="B133" s="631"/>
      <c r="C133" s="29">
        <v>2016</v>
      </c>
      <c r="D133" s="30"/>
      <c r="E133" s="31"/>
      <c r="F133" s="31"/>
      <c r="G133" s="129">
        <f t="shared" si="15"/>
        <v>0</v>
      </c>
      <c r="H133" s="85"/>
      <c r="I133" s="34"/>
      <c r="J133" s="31"/>
      <c r="K133" s="31"/>
      <c r="L133" s="31"/>
      <c r="M133" s="31"/>
      <c r="N133" s="31"/>
      <c r="O133" s="35"/>
    </row>
    <row r="134" spans="1:15" x14ac:dyDescent="0.25">
      <c r="A134" s="632"/>
      <c r="B134" s="631"/>
      <c r="C134" s="29">
        <v>2017</v>
      </c>
      <c r="D134" s="36"/>
      <c r="E134" s="37"/>
      <c r="F134" s="37"/>
      <c r="G134" s="129">
        <f t="shared" si="15"/>
        <v>0</v>
      </c>
      <c r="H134" s="85"/>
      <c r="I134" s="39"/>
      <c r="J134" s="37"/>
      <c r="K134" s="37"/>
      <c r="L134" s="37"/>
      <c r="M134" s="37"/>
      <c r="N134" s="37"/>
      <c r="O134" s="40"/>
    </row>
    <row r="135" spans="1:15" x14ac:dyDescent="0.25">
      <c r="A135" s="632"/>
      <c r="B135" s="631"/>
      <c r="C135" s="29">
        <v>2018</v>
      </c>
      <c r="D135" s="30"/>
      <c r="E135" s="31"/>
      <c r="F135" s="31"/>
      <c r="G135" s="129">
        <f t="shared" si="15"/>
        <v>0</v>
      </c>
      <c r="H135" s="85"/>
      <c r="I135" s="34"/>
      <c r="J135" s="31"/>
      <c r="K135" s="31"/>
      <c r="L135" s="31"/>
      <c r="M135" s="31"/>
      <c r="N135" s="31"/>
      <c r="O135" s="35"/>
    </row>
    <row r="136" spans="1:15" x14ac:dyDescent="0.25">
      <c r="A136" s="632"/>
      <c r="B136" s="631"/>
      <c r="C136" s="29">
        <v>2019</v>
      </c>
      <c r="D136" s="30"/>
      <c r="E136" s="31"/>
      <c r="F136" s="31"/>
      <c r="G136" s="129">
        <f t="shared" si="15"/>
        <v>0</v>
      </c>
      <c r="H136" s="85"/>
      <c r="I136" s="34"/>
      <c r="J136" s="31"/>
      <c r="K136" s="31"/>
      <c r="L136" s="31"/>
      <c r="M136" s="31"/>
      <c r="N136" s="31"/>
      <c r="O136" s="35"/>
    </row>
    <row r="137" spans="1:15" x14ac:dyDescent="0.25">
      <c r="A137" s="632"/>
      <c r="B137" s="631"/>
      <c r="C137" s="29">
        <v>2020</v>
      </c>
      <c r="D137" s="30">
        <v>36</v>
      </c>
      <c r="E137" s="31">
        <v>9</v>
      </c>
      <c r="F137" s="31">
        <v>2</v>
      </c>
      <c r="G137" s="129">
        <f t="shared" si="15"/>
        <v>47</v>
      </c>
      <c r="H137" s="85">
        <v>54</v>
      </c>
      <c r="I137" s="34">
        <v>1</v>
      </c>
      <c r="J137" s="31">
        <v>16</v>
      </c>
      <c r="K137" s="31"/>
      <c r="L137" s="31"/>
      <c r="M137" s="31"/>
      <c r="N137" s="31">
        <v>30</v>
      </c>
      <c r="O137" s="35"/>
    </row>
    <row r="138" spans="1:15" ht="15.95" customHeight="1" thickBot="1" x14ac:dyDescent="0.3">
      <c r="A138" s="633"/>
      <c r="B138" s="634"/>
      <c r="C138" s="41" t="s">
        <v>13</v>
      </c>
      <c r="D138" s="42">
        <f>SUM(D131:D137)</f>
        <v>36</v>
      </c>
      <c r="E138" s="43">
        <f>SUM(E131:E137)</f>
        <v>9</v>
      </c>
      <c r="F138" s="43">
        <f>SUM(F131:F137)</f>
        <v>2</v>
      </c>
      <c r="G138" s="135">
        <f t="shared" ref="G138:O138" si="16">SUM(G131:G137)</f>
        <v>47</v>
      </c>
      <c r="H138" s="163">
        <f t="shared" si="16"/>
        <v>54</v>
      </c>
      <c r="I138" s="46">
        <f t="shared" si="16"/>
        <v>1</v>
      </c>
      <c r="J138" s="43">
        <f t="shared" si="16"/>
        <v>16</v>
      </c>
      <c r="K138" s="43">
        <f t="shared" si="16"/>
        <v>0</v>
      </c>
      <c r="L138" s="43">
        <f t="shared" si="16"/>
        <v>0</v>
      </c>
      <c r="M138" s="43">
        <f t="shared" si="16"/>
        <v>0</v>
      </c>
      <c r="N138" s="43">
        <f t="shared" si="16"/>
        <v>30</v>
      </c>
      <c r="O138" s="47">
        <f t="shared" si="16"/>
        <v>0</v>
      </c>
    </row>
    <row r="139" spans="1:15" ht="15.75" thickBot="1" x14ac:dyDescent="0.3">
      <c r="B139" s="9"/>
    </row>
    <row r="140" spans="1:15" ht="19.5" customHeight="1"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ht="15" customHeight="1" x14ac:dyDescent="0.25">
      <c r="A142" s="709" t="s">
        <v>169</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7">SUM(D143:F143)</f>
        <v>0</v>
      </c>
      <c r="H143" s="34"/>
      <c r="I143" s="31"/>
      <c r="J143" s="31"/>
      <c r="K143" s="31"/>
      <c r="L143" s="35"/>
    </row>
    <row r="144" spans="1:15" x14ac:dyDescent="0.25">
      <c r="A144" s="630"/>
      <c r="B144" s="646"/>
      <c r="C144" s="29">
        <v>2016</v>
      </c>
      <c r="D144" s="30"/>
      <c r="E144" s="31"/>
      <c r="F144" s="31"/>
      <c r="G144" s="171">
        <f t="shared" si="17"/>
        <v>0</v>
      </c>
      <c r="H144" s="34"/>
      <c r="I144" s="31"/>
      <c r="J144" s="31"/>
      <c r="K144" s="31"/>
      <c r="L144" s="35"/>
    </row>
    <row r="145" spans="1:12" x14ac:dyDescent="0.25">
      <c r="A145" s="630"/>
      <c r="B145" s="646"/>
      <c r="C145" s="29">
        <v>2017</v>
      </c>
      <c r="D145" s="36"/>
      <c r="E145" s="37"/>
      <c r="F145" s="37"/>
      <c r="G145" s="171">
        <f t="shared" si="17"/>
        <v>0</v>
      </c>
      <c r="H145" s="39"/>
      <c r="I145" s="37"/>
      <c r="J145" s="37"/>
      <c r="K145" s="37"/>
      <c r="L145" s="40"/>
    </row>
    <row r="146" spans="1:12" x14ac:dyDescent="0.25">
      <c r="A146" s="630"/>
      <c r="B146" s="646"/>
      <c r="C146" s="29">
        <v>2018</v>
      </c>
      <c r="D146" s="30"/>
      <c r="E146" s="31"/>
      <c r="F146" s="31"/>
      <c r="G146" s="171">
        <f t="shared" si="17"/>
        <v>0</v>
      </c>
      <c r="H146" s="34"/>
      <c r="I146" s="31"/>
      <c r="J146" s="31"/>
      <c r="K146" s="31"/>
      <c r="L146" s="35"/>
    </row>
    <row r="147" spans="1:12" x14ac:dyDescent="0.25">
      <c r="A147" s="630"/>
      <c r="B147" s="646"/>
      <c r="C147" s="29">
        <v>2019</v>
      </c>
      <c r="D147" s="30"/>
      <c r="E147" s="31"/>
      <c r="F147" s="31"/>
      <c r="G147" s="171">
        <f t="shared" si="17"/>
        <v>0</v>
      </c>
      <c r="H147" s="34"/>
      <c r="I147" s="31"/>
      <c r="J147" s="31"/>
      <c r="K147" s="31"/>
      <c r="L147" s="35"/>
    </row>
    <row r="148" spans="1:12" x14ac:dyDescent="0.25">
      <c r="A148" s="630"/>
      <c r="B148" s="646"/>
      <c r="C148" s="29">
        <v>2020</v>
      </c>
      <c r="D148" s="30">
        <v>542</v>
      </c>
      <c r="E148" s="31">
        <v>295</v>
      </c>
      <c r="F148" s="31">
        <v>157</v>
      </c>
      <c r="G148" s="171">
        <f t="shared" si="17"/>
        <v>994</v>
      </c>
      <c r="H148" s="34"/>
      <c r="I148" s="31">
        <v>22</v>
      </c>
      <c r="J148" s="31">
        <v>8</v>
      </c>
      <c r="K148" s="31">
        <v>964</v>
      </c>
      <c r="L148" s="35"/>
    </row>
    <row r="149" spans="1:12" ht="15.75" thickBot="1" x14ac:dyDescent="0.3">
      <c r="A149" s="647"/>
      <c r="B149" s="648"/>
      <c r="C149" s="41" t="s">
        <v>13</v>
      </c>
      <c r="D149" s="42">
        <f t="shared" ref="D149:L149" si="18">SUM(D142:D148)</f>
        <v>542</v>
      </c>
      <c r="E149" s="43">
        <f t="shared" si="18"/>
        <v>295</v>
      </c>
      <c r="F149" s="43">
        <f t="shared" si="18"/>
        <v>157</v>
      </c>
      <c r="G149" s="45">
        <f t="shared" si="18"/>
        <v>994</v>
      </c>
      <c r="H149" s="46">
        <f t="shared" si="18"/>
        <v>0</v>
      </c>
      <c r="I149" s="43">
        <f t="shared" si="18"/>
        <v>22</v>
      </c>
      <c r="J149" s="43">
        <f t="shared" si="18"/>
        <v>8</v>
      </c>
      <c r="K149" s="43">
        <f t="shared" si="18"/>
        <v>964</v>
      </c>
      <c r="L149" s="47">
        <f t="shared" si="18"/>
        <v>0</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ht="15" customHeight="1"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9">SUM(E155:E161)</f>
        <v>0</v>
      </c>
      <c r="F162" s="42">
        <f t="shared" si="19"/>
        <v>0</v>
      </c>
      <c r="G162" s="47">
        <f t="shared" si="19"/>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4.1" customHeight="1" x14ac:dyDescent="0.25">
      <c r="A166" s="186" t="s">
        <v>105</v>
      </c>
      <c r="B166" s="187"/>
      <c r="C166" s="188">
        <f>SUM(C167:C169)</f>
        <v>0</v>
      </c>
      <c r="D166" s="188">
        <f t="shared" ref="D166:I166" si="20">SUM(D167:D169)</f>
        <v>0</v>
      </c>
      <c r="E166" s="188">
        <f t="shared" si="20"/>
        <v>0</v>
      </c>
      <c r="F166" s="188">
        <f t="shared" si="20"/>
        <v>0</v>
      </c>
      <c r="G166" s="188">
        <f t="shared" si="20"/>
        <v>0</v>
      </c>
      <c r="H166" s="188">
        <f t="shared" si="20"/>
        <v>0</v>
      </c>
      <c r="I166" s="189">
        <f t="shared" si="20"/>
        <v>1692950.35</v>
      </c>
    </row>
    <row r="167" spans="1:9" ht="15.75" x14ac:dyDescent="0.25">
      <c r="A167" s="190" t="s">
        <v>106</v>
      </c>
      <c r="B167" s="191"/>
      <c r="C167" s="65"/>
      <c r="D167" s="65"/>
      <c r="E167" s="65"/>
      <c r="F167" s="69"/>
      <c r="G167" s="65"/>
      <c r="H167" s="65"/>
      <c r="I167" s="193">
        <v>394126.47</v>
      </c>
    </row>
    <row r="168" spans="1:9" ht="15.75" x14ac:dyDescent="0.25">
      <c r="A168" s="190" t="s">
        <v>107</v>
      </c>
      <c r="B168" s="191"/>
      <c r="C168" s="65"/>
      <c r="D168" s="65"/>
      <c r="E168" s="65"/>
      <c r="F168" s="69"/>
      <c r="G168" s="65"/>
      <c r="H168" s="65"/>
      <c r="I168" s="193">
        <v>344682.14</v>
      </c>
    </row>
    <row r="169" spans="1:9" ht="15.75" x14ac:dyDescent="0.25">
      <c r="A169" s="190" t="s">
        <v>108</v>
      </c>
      <c r="B169" s="191"/>
      <c r="C169" s="65"/>
      <c r="D169" s="65"/>
      <c r="E169" s="65"/>
      <c r="F169" s="69"/>
      <c r="G169" s="65"/>
      <c r="H169" s="65"/>
      <c r="I169" s="193">
        <v>954141.74</v>
      </c>
    </row>
    <row r="170" spans="1:9" ht="86.25" customHeight="1" x14ac:dyDescent="0.25">
      <c r="A170" s="186" t="s">
        <v>109</v>
      </c>
      <c r="B170" s="191" t="s">
        <v>170</v>
      </c>
      <c r="C170" s="65"/>
      <c r="D170" s="65"/>
      <c r="E170" s="65"/>
      <c r="F170" s="69"/>
      <c r="G170" s="65"/>
      <c r="H170" s="65"/>
      <c r="I170" s="193">
        <v>868673.17</v>
      </c>
    </row>
    <row r="171" spans="1:9" ht="16.5" thickBot="1" x14ac:dyDescent="0.3">
      <c r="A171" s="195" t="s">
        <v>110</v>
      </c>
      <c r="B171" s="196"/>
      <c r="C171" s="197">
        <f t="shared" ref="C171:I171" si="21">C166+C170</f>
        <v>0</v>
      </c>
      <c r="D171" s="197">
        <f t="shared" si="21"/>
        <v>0</v>
      </c>
      <c r="E171" s="197">
        <f t="shared" si="21"/>
        <v>0</v>
      </c>
      <c r="F171" s="197">
        <f t="shared" si="21"/>
        <v>0</v>
      </c>
      <c r="G171" s="197">
        <f t="shared" si="21"/>
        <v>0</v>
      </c>
      <c r="H171" s="197">
        <f t="shared" si="21"/>
        <v>0</v>
      </c>
      <c r="I171" s="47">
        <f t="shared" si="21"/>
        <v>2561623.52</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71"/>
  <sheetViews>
    <sheetView topLeftCell="B1" workbookViewId="0">
      <selection activeCell="H148" sqref="H148:L14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171</v>
      </c>
    </row>
    <row r="5" spans="1:17" s="2" customFormat="1" ht="15.75" x14ac:dyDescent="0.25">
      <c r="A5" s="5" t="s">
        <v>172</v>
      </c>
    </row>
    <row r="6" spans="1:17" s="2" customFormat="1" ht="15.75" x14ac:dyDescent="0.25"/>
    <row r="8" spans="1:17" ht="21" x14ac:dyDescent="0.35">
      <c r="A8" s="6" t="s">
        <v>3</v>
      </c>
      <c r="B8" s="7"/>
      <c r="C8" s="8"/>
      <c r="D8" s="8"/>
      <c r="E8" s="8"/>
      <c r="F8" s="8"/>
      <c r="G8" s="8"/>
      <c r="H8" s="8"/>
      <c r="I8" s="8"/>
      <c r="J8" s="8"/>
      <c r="K8" s="8"/>
      <c r="L8" s="8"/>
      <c r="M8" s="8"/>
      <c r="N8" s="8"/>
      <c r="O8" s="8"/>
    </row>
    <row r="9" spans="1:17" ht="15.75" thickBot="1" x14ac:dyDescent="0.3">
      <c r="B9" s="9"/>
      <c r="O9" s="10"/>
      <c r="P9" s="10"/>
    </row>
    <row r="10" spans="1:17" s="10" customFormat="1" ht="18.75" x14ac:dyDescent="0.3">
      <c r="A10" s="11"/>
      <c r="B10" s="690" t="s">
        <v>4</v>
      </c>
      <c r="C10" s="692" t="s">
        <v>5</v>
      </c>
      <c r="D10" s="12"/>
      <c r="E10" s="13"/>
      <c r="F10" s="14" t="s">
        <v>6</v>
      </c>
      <c r="G10" s="15"/>
      <c r="H10" s="16"/>
      <c r="I10" s="17" t="s">
        <v>7</v>
      </c>
      <c r="J10" s="13"/>
      <c r="K10" s="13"/>
      <c r="L10" s="13"/>
      <c r="M10" s="13"/>
      <c r="N10" s="13"/>
      <c r="O10" s="18"/>
    </row>
    <row r="11" spans="1:17" s="10" customFormat="1" ht="103.5" x14ac:dyDescent="0.3">
      <c r="A11" s="19" t="s">
        <v>8</v>
      </c>
      <c r="B11" s="691"/>
      <c r="C11" s="693"/>
      <c r="D11" s="20" t="s">
        <v>9</v>
      </c>
      <c r="E11" s="21" t="s">
        <v>10</v>
      </c>
      <c r="F11" s="22" t="s">
        <v>11</v>
      </c>
      <c r="G11" s="23" t="s">
        <v>12</v>
      </c>
      <c r="H11" s="24" t="s">
        <v>13</v>
      </c>
      <c r="I11" s="25" t="s">
        <v>14</v>
      </c>
      <c r="J11" s="26" t="s">
        <v>15</v>
      </c>
      <c r="K11" s="26" t="s">
        <v>16</v>
      </c>
      <c r="L11" s="27" t="s">
        <v>17</v>
      </c>
      <c r="M11" s="27" t="s">
        <v>18</v>
      </c>
      <c r="N11" s="27" t="s">
        <v>19</v>
      </c>
      <c r="O11" s="28" t="s">
        <v>20</v>
      </c>
    </row>
    <row r="12" spans="1:17" x14ac:dyDescent="0.25">
      <c r="A12" s="630" t="s">
        <v>173</v>
      </c>
      <c r="B12" s="646"/>
      <c r="C12" s="29">
        <v>2014</v>
      </c>
      <c r="D12" s="30"/>
      <c r="E12" s="31"/>
      <c r="F12" s="31"/>
      <c r="G12" s="32"/>
      <c r="H12" s="33">
        <f>SUM(D12:G12)</f>
        <v>0</v>
      </c>
      <c r="I12" s="34"/>
      <c r="J12" s="31"/>
      <c r="K12" s="31"/>
      <c r="L12" s="31"/>
      <c r="M12" s="31"/>
      <c r="N12" s="31"/>
      <c r="O12" s="35"/>
      <c r="P12" s="10"/>
      <c r="Q12" s="10"/>
    </row>
    <row r="13" spans="1:17" x14ac:dyDescent="0.25">
      <c r="A13" s="630"/>
      <c r="B13" s="646"/>
      <c r="C13" s="29">
        <v>2015</v>
      </c>
      <c r="D13" s="30"/>
      <c r="E13" s="31"/>
      <c r="F13" s="31"/>
      <c r="G13" s="32"/>
      <c r="H13" s="33">
        <f t="shared" ref="H13:H18" si="0">SUM(D13:G13)</f>
        <v>0</v>
      </c>
      <c r="I13" s="34"/>
      <c r="J13" s="31"/>
      <c r="K13" s="31"/>
      <c r="L13" s="31"/>
      <c r="M13" s="31"/>
      <c r="N13" s="31"/>
      <c r="O13" s="35"/>
      <c r="P13" s="10"/>
      <c r="Q13" s="10"/>
    </row>
    <row r="14" spans="1:17" x14ac:dyDescent="0.25">
      <c r="A14" s="630"/>
      <c r="B14" s="646"/>
      <c r="C14" s="29">
        <v>2016</v>
      </c>
      <c r="D14" s="30"/>
      <c r="E14" s="31"/>
      <c r="F14" s="31"/>
      <c r="G14" s="32"/>
      <c r="H14" s="33">
        <f t="shared" si="0"/>
        <v>0</v>
      </c>
      <c r="I14" s="34"/>
      <c r="J14" s="31"/>
      <c r="K14" s="31"/>
      <c r="L14" s="31"/>
      <c r="M14" s="31"/>
      <c r="N14" s="31"/>
      <c r="O14" s="35"/>
      <c r="P14" s="10"/>
      <c r="Q14" s="10"/>
    </row>
    <row r="15" spans="1:17" x14ac:dyDescent="0.25">
      <c r="A15" s="630"/>
      <c r="B15" s="646"/>
      <c r="C15" s="29">
        <v>2017</v>
      </c>
      <c r="D15" s="36"/>
      <c r="E15" s="37"/>
      <c r="F15" s="37"/>
      <c r="G15" s="38"/>
      <c r="H15" s="33">
        <f t="shared" si="0"/>
        <v>0</v>
      </c>
      <c r="I15" s="39"/>
      <c r="J15" s="37"/>
      <c r="K15" s="37"/>
      <c r="L15" s="37"/>
      <c r="M15" s="37"/>
      <c r="N15" s="37"/>
      <c r="O15" s="40"/>
      <c r="P15" s="10"/>
      <c r="Q15" s="10"/>
    </row>
    <row r="16" spans="1:17" x14ac:dyDescent="0.25">
      <c r="A16" s="630"/>
      <c r="B16" s="646"/>
      <c r="C16" s="29">
        <v>2018</v>
      </c>
      <c r="D16" s="30"/>
      <c r="E16" s="31"/>
      <c r="F16" s="31"/>
      <c r="G16" s="32"/>
      <c r="H16" s="33">
        <f t="shared" si="0"/>
        <v>0</v>
      </c>
      <c r="I16" s="34"/>
      <c r="J16" s="31"/>
      <c r="K16" s="31"/>
      <c r="L16" s="31"/>
      <c r="M16" s="31"/>
      <c r="N16" s="31"/>
      <c r="O16" s="35"/>
      <c r="P16" s="10"/>
      <c r="Q16" s="10"/>
    </row>
    <row r="17" spans="1:17" x14ac:dyDescent="0.25">
      <c r="A17" s="630"/>
      <c r="B17" s="646"/>
      <c r="C17" s="29">
        <v>2019</v>
      </c>
      <c r="D17" s="30"/>
      <c r="E17" s="31"/>
      <c r="F17" s="31"/>
      <c r="G17" s="32"/>
      <c r="H17" s="33">
        <f t="shared" si="0"/>
        <v>0</v>
      </c>
      <c r="I17" s="34"/>
      <c r="J17" s="31"/>
      <c r="K17" s="31"/>
      <c r="L17" s="31"/>
      <c r="M17" s="31"/>
      <c r="N17" s="31"/>
      <c r="O17" s="35"/>
      <c r="P17" s="10"/>
      <c r="Q17" s="10"/>
    </row>
    <row r="18" spans="1:17" x14ac:dyDescent="0.25">
      <c r="A18" s="630"/>
      <c r="B18" s="646"/>
      <c r="C18" s="287">
        <v>2020</v>
      </c>
      <c r="D18" s="30">
        <v>42</v>
      </c>
      <c r="E18" s="31">
        <v>0</v>
      </c>
      <c r="F18" s="31">
        <v>0</v>
      </c>
      <c r="G18" s="32">
        <v>4</v>
      </c>
      <c r="H18" s="33">
        <f t="shared" si="0"/>
        <v>46</v>
      </c>
      <c r="I18" s="34">
        <v>14</v>
      </c>
      <c r="J18" s="31">
        <v>0</v>
      </c>
      <c r="K18" s="31">
        <v>8</v>
      </c>
      <c r="L18" s="31">
        <v>0</v>
      </c>
      <c r="M18" s="31">
        <v>0</v>
      </c>
      <c r="N18" s="31">
        <v>7</v>
      </c>
      <c r="O18" s="35">
        <v>17</v>
      </c>
      <c r="P18" s="10"/>
      <c r="Q18" s="10"/>
    </row>
    <row r="19" spans="1:17" ht="15.75" thickBot="1" x14ac:dyDescent="0.3">
      <c r="A19" s="647"/>
      <c r="B19" s="648"/>
      <c r="C19" s="41" t="s">
        <v>13</v>
      </c>
      <c r="D19" s="42">
        <f>SUM(D12:D18)</f>
        <v>42</v>
      </c>
      <c r="E19" s="43">
        <f>SUM(E12:E18)</f>
        <v>0</v>
      </c>
      <c r="F19" s="43">
        <f>SUM(F12:F18)</f>
        <v>0</v>
      </c>
      <c r="G19" s="44">
        <f>SUM(G12:G18)</f>
        <v>4</v>
      </c>
      <c r="H19" s="45">
        <f>SUM(D19:G19)</f>
        <v>46</v>
      </c>
      <c r="I19" s="43">
        <f t="shared" ref="I19:O19" si="1">SUM(I12:I18)</f>
        <v>14</v>
      </c>
      <c r="J19" s="46">
        <f t="shared" si="1"/>
        <v>0</v>
      </c>
      <c r="K19" s="43">
        <f t="shared" si="1"/>
        <v>8</v>
      </c>
      <c r="L19" s="43">
        <f t="shared" si="1"/>
        <v>0</v>
      </c>
      <c r="M19" s="43">
        <f t="shared" si="1"/>
        <v>0</v>
      </c>
      <c r="N19" s="43">
        <f t="shared" si="1"/>
        <v>7</v>
      </c>
      <c r="O19" s="47">
        <f t="shared" si="1"/>
        <v>17</v>
      </c>
      <c r="P19" s="10"/>
      <c r="Q19" s="10"/>
    </row>
    <row r="20" spans="1:17" ht="15.75" thickBot="1" x14ac:dyDescent="0.3">
      <c r="B20" s="9"/>
      <c r="D20" s="48"/>
      <c r="O20" s="10"/>
      <c r="P20" s="10"/>
    </row>
    <row r="21" spans="1:17" s="10" customFormat="1" ht="18.75" x14ac:dyDescent="0.3">
      <c r="A21" s="11"/>
      <c r="B21" s="49"/>
      <c r="C21" s="692" t="s">
        <v>5</v>
      </c>
      <c r="D21" s="12"/>
      <c r="E21" s="13"/>
      <c r="F21" s="14" t="s">
        <v>6</v>
      </c>
      <c r="G21" s="15"/>
      <c r="H21" s="16"/>
    </row>
    <row r="22" spans="1:17" s="10" customFormat="1" ht="39.75" x14ac:dyDescent="0.3">
      <c r="A22" s="50" t="s">
        <v>22</v>
      </c>
      <c r="B22" s="259" t="s">
        <v>23</v>
      </c>
      <c r="C22" s="693"/>
      <c r="D22" s="20" t="s">
        <v>9</v>
      </c>
      <c r="E22" s="22" t="s">
        <v>10</v>
      </c>
      <c r="F22" s="22" t="s">
        <v>11</v>
      </c>
      <c r="G22" s="23" t="s">
        <v>12</v>
      </c>
      <c r="H22" s="24" t="s">
        <v>13</v>
      </c>
    </row>
    <row r="23" spans="1:17" x14ac:dyDescent="0.25">
      <c r="A23" s="630" t="s">
        <v>174</v>
      </c>
      <c r="B23" s="646"/>
      <c r="C23" s="29">
        <v>2014</v>
      </c>
      <c r="D23" s="30"/>
      <c r="E23" s="31"/>
      <c r="F23" s="31"/>
      <c r="G23" s="32"/>
      <c r="H23" s="33">
        <f>SUM(D23:G23)</f>
        <v>0</v>
      </c>
    </row>
    <row r="24" spans="1:17" x14ac:dyDescent="0.25">
      <c r="A24" s="630"/>
      <c r="B24" s="646"/>
      <c r="C24" s="29">
        <v>2015</v>
      </c>
      <c r="D24" s="30"/>
      <c r="E24" s="31"/>
      <c r="F24" s="31"/>
      <c r="G24" s="32"/>
      <c r="H24" s="33">
        <f t="shared" ref="H24:H29" si="2">SUM(D24:G24)</f>
        <v>0</v>
      </c>
    </row>
    <row r="25" spans="1:17" x14ac:dyDescent="0.25">
      <c r="A25" s="630"/>
      <c r="B25" s="646"/>
      <c r="C25" s="29">
        <v>2016</v>
      </c>
      <c r="D25" s="30"/>
      <c r="E25" s="31"/>
      <c r="F25" s="31"/>
      <c r="G25" s="32"/>
      <c r="H25" s="33">
        <f t="shared" si="2"/>
        <v>0</v>
      </c>
    </row>
    <row r="26" spans="1:17" x14ac:dyDescent="0.25">
      <c r="A26" s="630"/>
      <c r="B26" s="646"/>
      <c r="C26" s="29">
        <v>2017</v>
      </c>
      <c r="D26" s="36"/>
      <c r="E26" s="37"/>
      <c r="F26" s="37"/>
      <c r="G26" s="38"/>
      <c r="H26" s="33">
        <f t="shared" si="2"/>
        <v>0</v>
      </c>
    </row>
    <row r="27" spans="1:17" x14ac:dyDescent="0.25">
      <c r="A27" s="630"/>
      <c r="B27" s="646"/>
      <c r="C27" s="29">
        <v>2018</v>
      </c>
      <c r="D27" s="30"/>
      <c r="E27" s="31"/>
      <c r="F27" s="31"/>
      <c r="G27" s="32"/>
      <c r="H27" s="33">
        <f t="shared" si="2"/>
        <v>0</v>
      </c>
    </row>
    <row r="28" spans="1:17" x14ac:dyDescent="0.25">
      <c r="A28" s="630"/>
      <c r="B28" s="646"/>
      <c r="C28" s="29">
        <v>2019</v>
      </c>
      <c r="D28" s="30"/>
      <c r="E28" s="31"/>
      <c r="F28" s="31"/>
      <c r="G28" s="32"/>
      <c r="H28" s="33">
        <f t="shared" si="2"/>
        <v>0</v>
      </c>
    </row>
    <row r="29" spans="1:17" x14ac:dyDescent="0.25">
      <c r="A29" s="630"/>
      <c r="B29" s="646"/>
      <c r="C29" s="29">
        <v>2020</v>
      </c>
      <c r="D29" s="30">
        <f>18+30+31+22+23+60+26+23+16+225+12+10+11+11+10+90+31+90+90+60+40+75+146</f>
        <v>1150</v>
      </c>
      <c r="E29" s="31">
        <v>0</v>
      </c>
      <c r="F29" s="31">
        <v>0</v>
      </c>
      <c r="G29" s="32">
        <f>150+200+300+230</f>
        <v>880</v>
      </c>
      <c r="H29" s="33">
        <f t="shared" si="2"/>
        <v>2030</v>
      </c>
    </row>
    <row r="30" spans="1:17" ht="15.75" thickBot="1" x14ac:dyDescent="0.3">
      <c r="A30" s="647"/>
      <c r="B30" s="648"/>
      <c r="C30" s="41" t="s">
        <v>13</v>
      </c>
      <c r="D30" s="42">
        <f>SUM(D23:D29)</f>
        <v>1150</v>
      </c>
      <c r="E30" s="43">
        <f>SUM(E23:E29)</f>
        <v>0</v>
      </c>
      <c r="F30" s="43">
        <f>SUM(F23:F29)</f>
        <v>0</v>
      </c>
      <c r="G30" s="43">
        <f>SUM(G23:G29)</f>
        <v>880</v>
      </c>
      <c r="H30" s="45">
        <f>SUM(D30:G30)</f>
        <v>2030</v>
      </c>
    </row>
    <row r="31" spans="1:17" x14ac:dyDescent="0.25">
      <c r="A31" s="52"/>
      <c r="B31" s="53"/>
      <c r="D31" s="48"/>
    </row>
    <row r="32" spans="1:17" ht="21" x14ac:dyDescent="0.35">
      <c r="A32" s="54" t="s">
        <v>24</v>
      </c>
      <c r="B32" s="55"/>
      <c r="C32" s="54"/>
      <c r="D32" s="56"/>
      <c r="E32" s="56"/>
      <c r="F32" s="56"/>
      <c r="G32" s="56"/>
      <c r="H32" s="56"/>
      <c r="I32" s="56"/>
      <c r="J32" s="56"/>
      <c r="K32" s="56"/>
      <c r="L32" s="56"/>
      <c r="M32" s="56"/>
      <c r="N32" s="56"/>
      <c r="O32" s="56"/>
    </row>
    <row r="33" spans="1:15" ht="15.75" thickBot="1" x14ac:dyDescent="0.3">
      <c r="B33" s="9"/>
    </row>
    <row r="34" spans="1:15" x14ac:dyDescent="0.25">
      <c r="A34" s="684" t="s">
        <v>25</v>
      </c>
      <c r="B34" s="686" t="s">
        <v>26</v>
      </c>
      <c r="C34" s="688" t="s">
        <v>5</v>
      </c>
      <c r="D34" s="670" t="s">
        <v>27</v>
      </c>
      <c r="E34" s="57" t="s">
        <v>7</v>
      </c>
      <c r="F34" s="58"/>
      <c r="G34" s="58"/>
      <c r="H34" s="58"/>
      <c r="I34" s="58"/>
      <c r="J34" s="58"/>
      <c r="K34" s="59"/>
    </row>
    <row r="35" spans="1:15" ht="90" x14ac:dyDescent="0.25">
      <c r="A35" s="685"/>
      <c r="B35" s="687"/>
      <c r="C35" s="689"/>
      <c r="D35" s="671"/>
      <c r="E35" s="60" t="s">
        <v>14</v>
      </c>
      <c r="F35" s="61" t="s">
        <v>15</v>
      </c>
      <c r="G35" s="61" t="s">
        <v>16</v>
      </c>
      <c r="H35" s="62" t="s">
        <v>17</v>
      </c>
      <c r="I35" s="62" t="s">
        <v>28</v>
      </c>
      <c r="J35" s="63" t="s">
        <v>19</v>
      </c>
      <c r="K35" s="64" t="s">
        <v>20</v>
      </c>
    </row>
    <row r="36" spans="1:15" x14ac:dyDescent="0.25">
      <c r="A36" s="623" t="s">
        <v>175</v>
      </c>
      <c r="B36" s="624"/>
      <c r="C36" s="29">
        <v>2014</v>
      </c>
      <c r="D36" s="65"/>
      <c r="E36" s="66"/>
      <c r="F36" s="67"/>
      <c r="G36" s="67"/>
      <c r="H36" s="67"/>
      <c r="I36" s="67"/>
      <c r="J36" s="67"/>
      <c r="K36" s="68"/>
    </row>
    <row r="37" spans="1:15" x14ac:dyDescent="0.25">
      <c r="A37" s="623"/>
      <c r="B37" s="624"/>
      <c r="C37" s="29">
        <v>2015</v>
      </c>
      <c r="D37" s="65"/>
      <c r="E37" s="34"/>
      <c r="F37" s="31"/>
      <c r="G37" s="31"/>
      <c r="H37" s="31"/>
      <c r="I37" s="31"/>
      <c r="J37" s="31"/>
      <c r="K37" s="35"/>
    </row>
    <row r="38" spans="1:15" x14ac:dyDescent="0.25">
      <c r="A38" s="623"/>
      <c r="B38" s="624"/>
      <c r="C38" s="29">
        <v>2016</v>
      </c>
      <c r="D38" s="65"/>
      <c r="E38" s="34"/>
      <c r="F38" s="31"/>
      <c r="G38" s="31"/>
      <c r="H38" s="31"/>
      <c r="I38" s="31"/>
      <c r="J38" s="31"/>
      <c r="K38" s="35"/>
    </row>
    <row r="39" spans="1:15" x14ac:dyDescent="0.25">
      <c r="A39" s="623"/>
      <c r="B39" s="624"/>
      <c r="C39" s="29">
        <v>2017</v>
      </c>
      <c r="D39" s="69"/>
      <c r="E39" s="39"/>
      <c r="F39" s="37"/>
      <c r="G39" s="37"/>
      <c r="H39" s="37"/>
      <c r="I39" s="37"/>
      <c r="J39" s="37"/>
      <c r="K39" s="40"/>
    </row>
    <row r="40" spans="1:15" x14ac:dyDescent="0.25">
      <c r="A40" s="623"/>
      <c r="B40" s="624"/>
      <c r="C40" s="29">
        <v>2018</v>
      </c>
      <c r="D40" s="65"/>
      <c r="E40" s="34"/>
      <c r="F40" s="31"/>
      <c r="G40" s="31"/>
      <c r="H40" s="31"/>
      <c r="I40" s="31"/>
      <c r="J40" s="31"/>
      <c r="K40" s="35"/>
    </row>
    <row r="41" spans="1:15" x14ac:dyDescent="0.25">
      <c r="A41" s="623"/>
      <c r="B41" s="624"/>
      <c r="C41" s="29">
        <v>2019</v>
      </c>
      <c r="D41" s="65"/>
      <c r="E41" s="34"/>
      <c r="F41" s="31"/>
      <c r="G41" s="31"/>
      <c r="H41" s="31"/>
      <c r="I41" s="31"/>
      <c r="J41" s="31"/>
      <c r="K41" s="35"/>
    </row>
    <row r="42" spans="1:15" x14ac:dyDescent="0.25">
      <c r="A42" s="623"/>
      <c r="B42" s="624"/>
      <c r="C42" s="29">
        <v>2020</v>
      </c>
      <c r="D42" s="65">
        <v>8</v>
      </c>
      <c r="E42" s="34">
        <v>5</v>
      </c>
      <c r="F42" s="31"/>
      <c r="G42" s="31">
        <v>2</v>
      </c>
      <c r="H42" s="31"/>
      <c r="I42" s="31"/>
      <c r="J42" s="31">
        <v>1</v>
      </c>
      <c r="K42" s="35"/>
    </row>
    <row r="43" spans="1:15" ht="15.75" thickBot="1" x14ac:dyDescent="0.3">
      <c r="A43" s="625"/>
      <c r="B43" s="626"/>
      <c r="C43" s="41" t="s">
        <v>13</v>
      </c>
      <c r="D43" s="70">
        <f>SUM(D36:D42)</f>
        <v>8</v>
      </c>
      <c r="E43" s="46">
        <f t="shared" ref="E43:J43" si="3">SUM(E36:E42)</f>
        <v>5</v>
      </c>
      <c r="F43" s="43">
        <f t="shared" si="3"/>
        <v>0</v>
      </c>
      <c r="G43" s="43">
        <f t="shared" si="3"/>
        <v>2</v>
      </c>
      <c r="H43" s="43">
        <f t="shared" si="3"/>
        <v>0</v>
      </c>
      <c r="I43" s="43">
        <f t="shared" si="3"/>
        <v>0</v>
      </c>
      <c r="J43" s="43">
        <f t="shared" si="3"/>
        <v>1</v>
      </c>
      <c r="K43" s="47">
        <f>SUM(K36:K42)</f>
        <v>0</v>
      </c>
    </row>
    <row r="44" spans="1:15" x14ac:dyDescent="0.25">
      <c r="B44" s="9"/>
    </row>
    <row r="45" spans="1:15" x14ac:dyDescent="0.25">
      <c r="B45" s="9"/>
    </row>
    <row r="46" spans="1:15" ht="21" x14ac:dyDescent="0.35">
      <c r="A46" s="71" t="s">
        <v>30</v>
      </c>
      <c r="B46" s="72"/>
      <c r="C46" s="71"/>
      <c r="D46" s="73"/>
      <c r="E46" s="73"/>
      <c r="F46" s="73"/>
      <c r="G46" s="73"/>
      <c r="H46" s="73"/>
      <c r="I46" s="73"/>
      <c r="J46" s="73"/>
      <c r="K46" s="73"/>
      <c r="L46" s="73"/>
      <c r="M46" s="73"/>
      <c r="N46" s="73"/>
      <c r="O46" s="73"/>
    </row>
    <row r="47" spans="1:15" ht="15.75" thickBot="1" x14ac:dyDescent="0.3">
      <c r="A47" s="75"/>
      <c r="B47" s="76"/>
    </row>
    <row r="48" spans="1:15" x14ac:dyDescent="0.25">
      <c r="A48" s="676" t="s">
        <v>31</v>
      </c>
      <c r="B48" s="678" t="s">
        <v>32</v>
      </c>
      <c r="C48" s="680" t="s">
        <v>5</v>
      </c>
      <c r="D48" s="682" t="s">
        <v>33</v>
      </c>
      <c r="E48" s="77" t="s">
        <v>7</v>
      </c>
      <c r="F48" s="78"/>
      <c r="G48" s="78"/>
      <c r="H48" s="78"/>
      <c r="I48" s="78"/>
      <c r="J48" s="78"/>
      <c r="K48" s="79"/>
    </row>
    <row r="49" spans="1:15" s="10" customFormat="1" ht="90" x14ac:dyDescent="0.25">
      <c r="A49" s="677"/>
      <c r="B49" s="679"/>
      <c r="C49" s="681"/>
      <c r="D49" s="683"/>
      <c r="E49" s="80" t="s">
        <v>14</v>
      </c>
      <c r="F49" s="81" t="s">
        <v>15</v>
      </c>
      <c r="G49" s="81" t="s">
        <v>16</v>
      </c>
      <c r="H49" s="82" t="s">
        <v>17</v>
      </c>
      <c r="I49" s="82" t="s">
        <v>28</v>
      </c>
      <c r="J49" s="83" t="s">
        <v>19</v>
      </c>
      <c r="K49" s="84" t="s">
        <v>20</v>
      </c>
    </row>
    <row r="50" spans="1:15" x14ac:dyDescent="0.25">
      <c r="A50" s="630" t="s">
        <v>21</v>
      </c>
      <c r="B50" s="646"/>
      <c r="C50" s="29">
        <v>2014</v>
      </c>
      <c r="D50" s="85"/>
      <c r="E50" s="34"/>
      <c r="F50" s="31"/>
      <c r="G50" s="31"/>
      <c r="H50" s="31"/>
      <c r="I50" s="31"/>
      <c r="J50" s="31"/>
      <c r="K50" s="35"/>
    </row>
    <row r="51" spans="1:15" x14ac:dyDescent="0.25">
      <c r="A51" s="630"/>
      <c r="B51" s="646"/>
      <c r="C51" s="29">
        <v>2015</v>
      </c>
      <c r="D51" s="85"/>
      <c r="E51" s="34"/>
      <c r="F51" s="31"/>
      <c r="G51" s="31"/>
      <c r="H51" s="31"/>
      <c r="I51" s="31"/>
      <c r="J51" s="31"/>
      <c r="K51" s="35"/>
    </row>
    <row r="52" spans="1:15" x14ac:dyDescent="0.25">
      <c r="A52" s="630"/>
      <c r="B52" s="646"/>
      <c r="C52" s="29">
        <v>2016</v>
      </c>
      <c r="D52" s="85"/>
      <c r="E52" s="34"/>
      <c r="F52" s="31"/>
      <c r="G52" s="31"/>
      <c r="H52" s="31"/>
      <c r="I52" s="31"/>
      <c r="J52" s="31"/>
      <c r="K52" s="35"/>
    </row>
    <row r="53" spans="1:15" x14ac:dyDescent="0.25">
      <c r="A53" s="630"/>
      <c r="B53" s="646"/>
      <c r="C53" s="29">
        <v>2017</v>
      </c>
      <c r="D53" s="86"/>
      <c r="E53" s="39"/>
      <c r="F53" s="37"/>
      <c r="G53" s="37"/>
      <c r="H53" s="37"/>
      <c r="I53" s="37"/>
      <c r="J53" s="37"/>
      <c r="K53" s="40"/>
    </row>
    <row r="54" spans="1:15" x14ac:dyDescent="0.25">
      <c r="A54" s="630"/>
      <c r="B54" s="646"/>
      <c r="C54" s="29">
        <v>2018</v>
      </c>
      <c r="D54" s="85"/>
      <c r="E54" s="34"/>
      <c r="F54" s="31"/>
      <c r="G54" s="31"/>
      <c r="H54" s="31"/>
      <c r="I54" s="31"/>
      <c r="J54" s="31"/>
      <c r="K54" s="35"/>
    </row>
    <row r="55" spans="1:15" x14ac:dyDescent="0.25">
      <c r="A55" s="630"/>
      <c r="B55" s="646"/>
      <c r="C55" s="29">
        <v>2019</v>
      </c>
      <c r="D55" s="85"/>
      <c r="E55" s="34"/>
      <c r="F55" s="31"/>
      <c r="G55" s="31"/>
      <c r="H55" s="31"/>
      <c r="I55" s="31"/>
      <c r="J55" s="31"/>
      <c r="K55" s="35"/>
    </row>
    <row r="56" spans="1:15" x14ac:dyDescent="0.25">
      <c r="A56" s="630"/>
      <c r="B56" s="646"/>
      <c r="C56" s="29">
        <v>2020</v>
      </c>
      <c r="D56" s="85"/>
      <c r="E56" s="34"/>
      <c r="F56" s="31"/>
      <c r="G56" s="31"/>
      <c r="H56" s="31"/>
      <c r="I56" s="31"/>
      <c r="J56" s="31"/>
      <c r="K56" s="35"/>
    </row>
    <row r="57" spans="1:15" ht="15.75" thickBot="1" x14ac:dyDescent="0.3">
      <c r="A57" s="647"/>
      <c r="B57" s="648"/>
      <c r="C57" s="41" t="s">
        <v>13</v>
      </c>
      <c r="D57" s="87">
        <f t="shared" ref="D57:I57" si="4">SUM(D50:D56)</f>
        <v>0</v>
      </c>
      <c r="E57" s="46">
        <f t="shared" si="4"/>
        <v>0</v>
      </c>
      <c r="F57" s="43">
        <f t="shared" si="4"/>
        <v>0</v>
      </c>
      <c r="G57" s="43">
        <f t="shared" si="4"/>
        <v>0</v>
      </c>
      <c r="H57" s="43">
        <f t="shared" si="4"/>
        <v>0</v>
      </c>
      <c r="I57" s="43">
        <f t="shared" si="4"/>
        <v>0</v>
      </c>
      <c r="J57" s="43">
        <f>SUM(J50:J56)</f>
        <v>0</v>
      </c>
      <c r="K57" s="47">
        <f>SUM(K50:K56)</f>
        <v>0</v>
      </c>
    </row>
    <row r="58" spans="1:15" x14ac:dyDescent="0.25">
      <c r="B58" s="9"/>
    </row>
    <row r="59" spans="1:15" ht="21" x14ac:dyDescent="0.35">
      <c r="A59" s="88" t="s">
        <v>34</v>
      </c>
      <c r="B59" s="89"/>
      <c r="C59" s="88"/>
      <c r="D59" s="90"/>
      <c r="E59" s="90"/>
      <c r="F59" s="90"/>
      <c r="G59" s="90"/>
      <c r="H59" s="90"/>
      <c r="I59" s="90"/>
      <c r="J59" s="90"/>
      <c r="K59" s="90"/>
      <c r="L59" s="90"/>
      <c r="M59" s="90"/>
      <c r="N59" s="90"/>
      <c r="O59" s="90"/>
    </row>
    <row r="60" spans="1:15" ht="21.75" thickBot="1" x14ac:dyDescent="0.4">
      <c r="A60" s="91"/>
      <c r="B60" s="76"/>
      <c r="M60" s="10"/>
    </row>
    <row r="61" spans="1:15" s="10" customFormat="1" x14ac:dyDescent="0.25">
      <c r="A61" s="665" t="s">
        <v>35</v>
      </c>
      <c r="B61" s="657" t="s">
        <v>36</v>
      </c>
      <c r="C61" s="666" t="s">
        <v>5</v>
      </c>
      <c r="D61" s="92"/>
      <c r="E61" s="93"/>
      <c r="F61" s="94" t="s">
        <v>37</v>
      </c>
      <c r="G61" s="95"/>
      <c r="H61" s="95"/>
      <c r="I61" s="95"/>
      <c r="J61" s="95"/>
      <c r="K61" s="95"/>
      <c r="L61" s="96"/>
      <c r="N61" s="97"/>
    </row>
    <row r="62" spans="1:15" s="10" customFormat="1" ht="90" x14ac:dyDescent="0.25">
      <c r="A62" s="656"/>
      <c r="B62" s="658"/>
      <c r="C62" s="667"/>
      <c r="D62" s="98" t="s">
        <v>38</v>
      </c>
      <c r="E62" s="99" t="s">
        <v>39</v>
      </c>
      <c r="F62" s="100" t="s">
        <v>14</v>
      </c>
      <c r="G62" s="101" t="s">
        <v>15</v>
      </c>
      <c r="H62" s="101" t="s">
        <v>16</v>
      </c>
      <c r="I62" s="102" t="s">
        <v>17</v>
      </c>
      <c r="J62" s="102" t="s">
        <v>28</v>
      </c>
      <c r="K62" s="103" t="s">
        <v>19</v>
      </c>
      <c r="L62" s="104" t="s">
        <v>20</v>
      </c>
    </row>
    <row r="63" spans="1:15" x14ac:dyDescent="0.25">
      <c r="A63" s="630" t="s">
        <v>176</v>
      </c>
      <c r="B63" s="646"/>
      <c r="C63" s="29">
        <v>2014</v>
      </c>
      <c r="D63" s="30"/>
      <c r="E63" s="31"/>
      <c r="F63" s="34"/>
      <c r="G63" s="31"/>
      <c r="H63" s="31"/>
      <c r="I63" s="31"/>
      <c r="J63" s="31"/>
      <c r="K63" s="31"/>
      <c r="L63" s="35"/>
      <c r="M63" s="10"/>
    </row>
    <row r="64" spans="1:15" x14ac:dyDescent="0.25">
      <c r="A64" s="630"/>
      <c r="B64" s="646"/>
      <c r="C64" s="29">
        <v>2015</v>
      </c>
      <c r="D64" s="30"/>
      <c r="E64" s="31"/>
      <c r="F64" s="34"/>
      <c r="G64" s="31"/>
      <c r="H64" s="31"/>
      <c r="I64" s="31"/>
      <c r="J64" s="31"/>
      <c r="K64" s="31"/>
      <c r="L64" s="35"/>
      <c r="M64" s="10"/>
    </row>
    <row r="65" spans="1:13" x14ac:dyDescent="0.25">
      <c r="A65" s="630"/>
      <c r="B65" s="646"/>
      <c r="C65" s="29">
        <v>2016</v>
      </c>
      <c r="D65" s="30"/>
      <c r="E65" s="31"/>
      <c r="F65" s="34"/>
      <c r="G65" s="31"/>
      <c r="H65" s="31"/>
      <c r="I65" s="31"/>
      <c r="J65" s="31"/>
      <c r="K65" s="31"/>
      <c r="L65" s="35"/>
      <c r="M65" s="10"/>
    </row>
    <row r="66" spans="1:13" x14ac:dyDescent="0.25">
      <c r="A66" s="630"/>
      <c r="B66" s="646"/>
      <c r="C66" s="29">
        <v>2017</v>
      </c>
      <c r="D66" s="36"/>
      <c r="E66" s="37"/>
      <c r="F66" s="39"/>
      <c r="G66" s="37"/>
      <c r="H66" s="37"/>
      <c r="I66" s="37"/>
      <c r="J66" s="37"/>
      <c r="K66" s="37"/>
      <c r="L66" s="40"/>
      <c r="M66" s="10"/>
    </row>
    <row r="67" spans="1:13" x14ac:dyDescent="0.25">
      <c r="A67" s="630"/>
      <c r="B67" s="646"/>
      <c r="C67" s="29">
        <v>2018</v>
      </c>
      <c r="D67" s="30"/>
      <c r="E67" s="31"/>
      <c r="F67" s="34"/>
      <c r="G67" s="31"/>
      <c r="H67" s="31"/>
      <c r="I67" s="31"/>
      <c r="J67" s="31"/>
      <c r="K67" s="31"/>
      <c r="L67" s="35"/>
      <c r="M67" s="10"/>
    </row>
    <row r="68" spans="1:13" x14ac:dyDescent="0.25">
      <c r="A68" s="630"/>
      <c r="B68" s="646"/>
      <c r="C68" s="29">
        <v>2019</v>
      </c>
      <c r="D68" s="30"/>
      <c r="E68" s="31"/>
      <c r="F68" s="34"/>
      <c r="G68" s="31"/>
      <c r="H68" s="31"/>
      <c r="I68" s="31"/>
      <c r="J68" s="31"/>
      <c r="K68" s="31"/>
      <c r="L68" s="35"/>
      <c r="M68" s="10"/>
    </row>
    <row r="69" spans="1:13" x14ac:dyDescent="0.25">
      <c r="A69" s="630"/>
      <c r="B69" s="646"/>
      <c r="C69" s="29">
        <v>2020</v>
      </c>
      <c r="D69" s="30">
        <v>1</v>
      </c>
      <c r="E69" s="31">
        <v>10</v>
      </c>
      <c r="F69" s="34"/>
      <c r="G69" s="31"/>
      <c r="H69" s="31"/>
      <c r="I69" s="31"/>
      <c r="J69" s="31"/>
      <c r="K69" s="31"/>
      <c r="L69" s="288">
        <v>1</v>
      </c>
      <c r="M69" s="10"/>
    </row>
    <row r="70" spans="1:13" ht="15.75" thickBot="1" x14ac:dyDescent="0.3">
      <c r="A70" s="647"/>
      <c r="B70" s="648"/>
      <c r="C70" s="41" t="s">
        <v>13</v>
      </c>
      <c r="D70" s="42">
        <f t="shared" ref="D70:K70" si="5">SUM(D63:D69)</f>
        <v>1</v>
      </c>
      <c r="E70" s="43">
        <f t="shared" si="5"/>
        <v>10</v>
      </c>
      <c r="F70" s="46">
        <f t="shared" si="5"/>
        <v>0</v>
      </c>
      <c r="G70" s="43">
        <f t="shared" si="5"/>
        <v>0</v>
      </c>
      <c r="H70" s="43">
        <f t="shared" si="5"/>
        <v>0</v>
      </c>
      <c r="I70" s="43">
        <f t="shared" si="5"/>
        <v>0</v>
      </c>
      <c r="J70" s="43">
        <f t="shared" si="5"/>
        <v>0</v>
      </c>
      <c r="K70" s="43">
        <f t="shared" si="5"/>
        <v>0</v>
      </c>
      <c r="L70" s="47">
        <f>SUM(L63:L69)</f>
        <v>1</v>
      </c>
      <c r="M70" s="10"/>
    </row>
    <row r="71" spans="1:13" ht="15.75" thickBot="1" x14ac:dyDescent="0.3">
      <c r="A71" s="105"/>
      <c r="B71" s="106"/>
      <c r="D71" s="48"/>
    </row>
    <row r="72" spans="1:13" s="10" customFormat="1" x14ac:dyDescent="0.25">
      <c r="A72" s="665" t="s">
        <v>40</v>
      </c>
      <c r="B72" s="657" t="s">
        <v>41</v>
      </c>
      <c r="C72" s="666" t="s">
        <v>5</v>
      </c>
      <c r="D72" s="663" t="s">
        <v>42</v>
      </c>
      <c r="E72" s="94" t="s">
        <v>43</v>
      </c>
      <c r="F72" s="95"/>
      <c r="G72" s="95"/>
      <c r="H72" s="95"/>
      <c r="I72" s="95"/>
      <c r="J72" s="95"/>
      <c r="K72" s="96"/>
      <c r="L72"/>
      <c r="M72" s="97"/>
    </row>
    <row r="73" spans="1:13" s="10" customFormat="1" ht="90" x14ac:dyDescent="0.25">
      <c r="A73" s="656"/>
      <c r="B73" s="658"/>
      <c r="C73" s="667"/>
      <c r="D73" s="664"/>
      <c r="E73" s="100" t="s">
        <v>14</v>
      </c>
      <c r="F73" s="227" t="s">
        <v>15</v>
      </c>
      <c r="G73" s="101" t="s">
        <v>16</v>
      </c>
      <c r="H73" s="102" t="s">
        <v>17</v>
      </c>
      <c r="I73" s="102" t="s">
        <v>28</v>
      </c>
      <c r="J73" s="103" t="s">
        <v>19</v>
      </c>
      <c r="K73" s="104" t="s">
        <v>20</v>
      </c>
      <c r="L73"/>
    </row>
    <row r="74" spans="1:13" x14ac:dyDescent="0.25">
      <c r="A74" s="630" t="s">
        <v>177</v>
      </c>
      <c r="B74" s="646"/>
      <c r="C74" s="29">
        <v>2014</v>
      </c>
      <c r="D74" s="31"/>
      <c r="E74" s="34"/>
      <c r="F74" s="31"/>
      <c r="G74" s="31"/>
      <c r="H74" s="31"/>
      <c r="I74" s="31"/>
      <c r="J74" s="31"/>
      <c r="K74" s="35"/>
    </row>
    <row r="75" spans="1:13" x14ac:dyDescent="0.25">
      <c r="A75" s="630"/>
      <c r="B75" s="646"/>
      <c r="C75" s="29">
        <v>2015</v>
      </c>
      <c r="D75" s="31"/>
      <c r="E75" s="34"/>
      <c r="F75" s="31"/>
      <c r="G75" s="31"/>
      <c r="H75" s="31"/>
      <c r="I75" s="31"/>
      <c r="J75" s="31"/>
      <c r="K75" s="35"/>
    </row>
    <row r="76" spans="1:13" x14ac:dyDescent="0.25">
      <c r="A76" s="630"/>
      <c r="B76" s="646"/>
      <c r="C76" s="29">
        <v>2016</v>
      </c>
      <c r="D76" s="31"/>
      <c r="E76" s="34"/>
      <c r="F76" s="31"/>
      <c r="G76" s="31"/>
      <c r="H76" s="31"/>
      <c r="I76" s="31"/>
      <c r="J76" s="31"/>
      <c r="K76" s="35"/>
    </row>
    <row r="77" spans="1:13" x14ac:dyDescent="0.25">
      <c r="A77" s="630"/>
      <c r="B77" s="646"/>
      <c r="C77" s="29">
        <v>2017</v>
      </c>
      <c r="D77" s="37"/>
      <c r="E77" s="39"/>
      <c r="F77" s="37"/>
      <c r="G77" s="37"/>
      <c r="H77" s="37"/>
      <c r="I77" s="37"/>
      <c r="J77" s="37"/>
      <c r="K77" s="40"/>
    </row>
    <row r="78" spans="1:13" x14ac:dyDescent="0.25">
      <c r="A78" s="630"/>
      <c r="B78" s="646"/>
      <c r="C78" s="29">
        <v>2018</v>
      </c>
      <c r="D78" s="31"/>
      <c r="E78" s="34"/>
      <c r="F78" s="31"/>
      <c r="G78" s="31"/>
      <c r="H78" s="31"/>
      <c r="I78" s="31"/>
      <c r="J78" s="31"/>
      <c r="K78" s="35"/>
    </row>
    <row r="79" spans="1:13" x14ac:dyDescent="0.25">
      <c r="A79" s="630"/>
      <c r="B79" s="646"/>
      <c r="C79" s="29">
        <v>2019</v>
      </c>
      <c r="D79" s="31"/>
      <c r="E79" s="34"/>
      <c r="F79" s="31"/>
      <c r="G79" s="31"/>
      <c r="H79" s="31"/>
      <c r="I79" s="31"/>
      <c r="J79" s="31"/>
      <c r="K79" s="35"/>
    </row>
    <row r="80" spans="1:13" x14ac:dyDescent="0.25">
      <c r="A80" s="630"/>
      <c r="B80" s="646"/>
      <c r="C80" s="29">
        <v>2020</v>
      </c>
      <c r="D80" s="31">
        <v>3</v>
      </c>
      <c r="E80" s="34"/>
      <c r="F80" s="31"/>
      <c r="G80" s="31"/>
      <c r="H80" s="31"/>
      <c r="I80" s="31"/>
      <c r="J80" s="31"/>
      <c r="K80" s="288">
        <v>3</v>
      </c>
    </row>
    <row r="81" spans="1:14" ht="15.75" thickBot="1" x14ac:dyDescent="0.3">
      <c r="A81" s="647"/>
      <c r="B81" s="648"/>
      <c r="C81" s="41" t="s">
        <v>13</v>
      </c>
      <c r="D81" s="43">
        <f t="shared" ref="D81:J81" si="6">SUM(D74:D80)</f>
        <v>3</v>
      </c>
      <c r="E81" s="46">
        <f t="shared" si="6"/>
        <v>0</v>
      </c>
      <c r="F81" s="43">
        <f t="shared" si="6"/>
        <v>0</v>
      </c>
      <c r="G81" s="43">
        <f t="shared" si="6"/>
        <v>0</v>
      </c>
      <c r="H81" s="43">
        <f t="shared" si="6"/>
        <v>0</v>
      </c>
      <c r="I81" s="43">
        <f t="shared" si="6"/>
        <v>0</v>
      </c>
      <c r="J81" s="43">
        <f t="shared" si="6"/>
        <v>0</v>
      </c>
      <c r="K81" s="47">
        <f>SUM(K74:K80)</f>
        <v>3</v>
      </c>
    </row>
    <row r="82" spans="1:14" ht="21.75" thickBot="1" x14ac:dyDescent="0.4">
      <c r="A82" s="91"/>
      <c r="B82" s="76"/>
    </row>
    <row r="83" spans="1:14" x14ac:dyDescent="0.25">
      <c r="A83" s="665" t="s">
        <v>44</v>
      </c>
      <c r="B83" s="657" t="s">
        <v>41</v>
      </c>
      <c r="C83" s="666" t="s">
        <v>5</v>
      </c>
      <c r="D83" s="668" t="s">
        <v>45</v>
      </c>
      <c r="E83" s="94" t="s">
        <v>46</v>
      </c>
      <c r="F83" s="95"/>
      <c r="G83" s="95"/>
      <c r="H83" s="95"/>
      <c r="I83" s="95"/>
      <c r="J83" s="95"/>
      <c r="K83" s="96"/>
      <c r="L83" s="10"/>
    </row>
    <row r="84" spans="1:14" s="10" customFormat="1" ht="90" x14ac:dyDescent="0.25">
      <c r="A84" s="656"/>
      <c r="B84" s="658"/>
      <c r="C84" s="667"/>
      <c r="D84" s="669"/>
      <c r="E84" s="100" t="s">
        <v>14</v>
      </c>
      <c r="F84" s="101" t="s">
        <v>15</v>
      </c>
      <c r="G84" s="101" t="s">
        <v>16</v>
      </c>
      <c r="H84" s="102" t="s">
        <v>17</v>
      </c>
      <c r="I84" s="102" t="s">
        <v>28</v>
      </c>
      <c r="J84" s="103" t="s">
        <v>19</v>
      </c>
      <c r="K84" s="104" t="s">
        <v>20</v>
      </c>
      <c r="L84"/>
    </row>
    <row r="85" spans="1:14" s="10" customFormat="1" x14ac:dyDescent="0.25">
      <c r="A85" s="630" t="s">
        <v>21</v>
      </c>
      <c r="B85" s="646"/>
      <c r="C85" s="29">
        <v>2014</v>
      </c>
      <c r="D85" s="31"/>
      <c r="E85" s="34"/>
      <c r="F85" s="31"/>
      <c r="G85" s="31"/>
      <c r="H85" s="31"/>
      <c r="I85" s="31"/>
      <c r="J85" s="31"/>
      <c r="K85" s="35"/>
      <c r="L85"/>
    </row>
    <row r="86" spans="1:14" x14ac:dyDescent="0.25">
      <c r="A86" s="630"/>
      <c r="B86" s="646"/>
      <c r="C86" s="29">
        <v>2015</v>
      </c>
      <c r="D86" s="31"/>
      <c r="E86" s="34"/>
      <c r="F86" s="31"/>
      <c r="G86" s="31"/>
      <c r="H86" s="31"/>
      <c r="I86" s="31"/>
      <c r="J86" s="31"/>
      <c r="K86" s="35"/>
    </row>
    <row r="87" spans="1:14" x14ac:dyDescent="0.25">
      <c r="A87" s="630"/>
      <c r="B87" s="646"/>
      <c r="C87" s="29">
        <v>2016</v>
      </c>
      <c r="D87" s="31"/>
      <c r="E87" s="34"/>
      <c r="F87" s="31"/>
      <c r="G87" s="31"/>
      <c r="H87" s="31"/>
      <c r="I87" s="31"/>
      <c r="J87" s="31"/>
      <c r="K87" s="35"/>
    </row>
    <row r="88" spans="1:14" x14ac:dyDescent="0.25">
      <c r="A88" s="630"/>
      <c r="B88" s="646"/>
      <c r="C88" s="29">
        <v>2017</v>
      </c>
      <c r="D88" s="37"/>
      <c r="E88" s="39"/>
      <c r="F88" s="37"/>
      <c r="G88" s="37"/>
      <c r="H88" s="37"/>
      <c r="I88" s="37"/>
      <c r="J88" s="37"/>
      <c r="K88" s="40"/>
    </row>
    <row r="89" spans="1:14" x14ac:dyDescent="0.25">
      <c r="A89" s="630"/>
      <c r="B89" s="646"/>
      <c r="C89" s="29">
        <v>2018</v>
      </c>
      <c r="D89" s="31"/>
      <c r="E89" s="34"/>
      <c r="F89" s="31"/>
      <c r="G89" s="31"/>
      <c r="H89" s="31"/>
      <c r="I89" s="31"/>
      <c r="J89" s="31"/>
      <c r="K89" s="35"/>
      <c r="L89" s="10"/>
    </row>
    <row r="90" spans="1:14" x14ac:dyDescent="0.25">
      <c r="A90" s="630"/>
      <c r="B90" s="646"/>
      <c r="C90" s="29">
        <v>2019</v>
      </c>
      <c r="D90" s="31"/>
      <c r="E90" s="34"/>
      <c r="F90" s="31"/>
      <c r="G90" s="31"/>
      <c r="H90" s="31"/>
      <c r="I90" s="31"/>
      <c r="J90" s="31"/>
      <c r="K90" s="35"/>
    </row>
    <row r="91" spans="1:14" x14ac:dyDescent="0.25">
      <c r="A91" s="630"/>
      <c r="B91" s="646"/>
      <c r="C91" s="29">
        <v>2020</v>
      </c>
      <c r="D91" s="31"/>
      <c r="E91" s="34"/>
      <c r="F91" s="31"/>
      <c r="G91" s="31"/>
      <c r="H91" s="31"/>
      <c r="I91" s="31"/>
      <c r="J91" s="31"/>
      <c r="K91" s="35"/>
    </row>
    <row r="92" spans="1:14" ht="15.75" thickBot="1" x14ac:dyDescent="0.3">
      <c r="A92" s="647"/>
      <c r="B92" s="648"/>
      <c r="C92" s="41" t="s">
        <v>13</v>
      </c>
      <c r="D92" s="43">
        <f t="shared" ref="D92:J92" si="7">SUM(D85:D91)</f>
        <v>0</v>
      </c>
      <c r="E92" s="46">
        <f t="shared" si="7"/>
        <v>0</v>
      </c>
      <c r="F92" s="43">
        <f t="shared" si="7"/>
        <v>0</v>
      </c>
      <c r="G92" s="43">
        <f t="shared" si="7"/>
        <v>0</v>
      </c>
      <c r="H92" s="43">
        <f t="shared" si="7"/>
        <v>0</v>
      </c>
      <c r="I92" s="43">
        <f t="shared" si="7"/>
        <v>0</v>
      </c>
      <c r="J92" s="43">
        <f t="shared" si="7"/>
        <v>0</v>
      </c>
      <c r="K92" s="47">
        <f>SUM(K85:K91)</f>
        <v>0</v>
      </c>
    </row>
    <row r="93" spans="1:14" ht="21.75" thickBot="1" x14ac:dyDescent="0.4">
      <c r="A93" s="91"/>
      <c r="B93" s="76"/>
    </row>
    <row r="94" spans="1:14" x14ac:dyDescent="0.25">
      <c r="A94" s="655" t="s">
        <v>47</v>
      </c>
      <c r="B94" s="657" t="s">
        <v>48</v>
      </c>
      <c r="C94" s="260" t="s">
        <v>5</v>
      </c>
      <c r="D94" s="108" t="s">
        <v>49</v>
      </c>
      <c r="E94" s="109"/>
      <c r="F94" s="109"/>
      <c r="G94" s="110"/>
      <c r="H94" s="10"/>
      <c r="I94" s="10"/>
      <c r="J94" s="10"/>
      <c r="K94" s="10"/>
    </row>
    <row r="95" spans="1:14" ht="64.5" x14ac:dyDescent="0.25">
      <c r="A95" s="656"/>
      <c r="B95" s="658"/>
      <c r="C95" s="261"/>
      <c r="D95" s="98" t="s">
        <v>50</v>
      </c>
      <c r="E95" s="99" t="s">
        <v>51</v>
      </c>
      <c r="F95" s="99" t="s">
        <v>52</v>
      </c>
      <c r="G95" s="112" t="s">
        <v>13</v>
      </c>
      <c r="H95" s="10"/>
      <c r="I95" s="10"/>
      <c r="J95" s="10"/>
      <c r="K95" s="10"/>
      <c r="L95" s="10"/>
      <c r="M95" s="10"/>
      <c r="N95" s="10"/>
    </row>
    <row r="96" spans="1:14" s="10" customFormat="1" x14ac:dyDescent="0.25">
      <c r="A96" s="630" t="s">
        <v>178</v>
      </c>
      <c r="B96" s="646"/>
      <c r="C96" s="29">
        <v>2015</v>
      </c>
      <c r="D96" s="30"/>
      <c r="E96" s="31"/>
      <c r="F96" s="31"/>
      <c r="G96" s="33">
        <f t="shared" ref="G96:G101" si="8">SUM(D96:F96)</f>
        <v>0</v>
      </c>
      <c r="H96"/>
      <c r="I96"/>
      <c r="J96"/>
      <c r="K96"/>
    </row>
    <row r="97" spans="1:15" s="10" customFormat="1" x14ac:dyDescent="0.25">
      <c r="A97" s="630"/>
      <c r="B97" s="646"/>
      <c r="C97" s="29">
        <v>2016</v>
      </c>
      <c r="D97" s="30"/>
      <c r="E97" s="31"/>
      <c r="F97" s="31"/>
      <c r="G97" s="33">
        <f t="shared" si="8"/>
        <v>0</v>
      </c>
      <c r="H97"/>
      <c r="I97"/>
      <c r="J97"/>
      <c r="K97"/>
      <c r="L97"/>
      <c r="M97"/>
      <c r="N97"/>
    </row>
    <row r="98" spans="1:15" x14ac:dyDescent="0.25">
      <c r="A98" s="630"/>
      <c r="B98" s="646"/>
      <c r="C98" s="29">
        <v>2017</v>
      </c>
      <c r="D98" s="36"/>
      <c r="E98" s="37"/>
      <c r="F98" s="37"/>
      <c r="G98" s="33">
        <f t="shared" si="8"/>
        <v>0</v>
      </c>
    </row>
    <row r="99" spans="1:15" x14ac:dyDescent="0.25">
      <c r="A99" s="630"/>
      <c r="B99" s="646"/>
      <c r="C99" s="29">
        <v>2018</v>
      </c>
      <c r="D99" s="30"/>
      <c r="E99" s="31"/>
      <c r="F99" s="31"/>
      <c r="G99" s="33">
        <f t="shared" si="8"/>
        <v>0</v>
      </c>
    </row>
    <row r="100" spans="1:15" x14ac:dyDescent="0.25">
      <c r="A100" s="630"/>
      <c r="B100" s="646"/>
      <c r="C100" s="29">
        <v>2019</v>
      </c>
      <c r="D100" s="30"/>
      <c r="E100" s="31"/>
      <c r="F100" s="31"/>
      <c r="G100" s="33">
        <f t="shared" si="8"/>
        <v>0</v>
      </c>
    </row>
    <row r="101" spans="1:15" x14ac:dyDescent="0.25">
      <c r="A101" s="630"/>
      <c r="B101" s="646"/>
      <c r="C101" s="29">
        <v>2020</v>
      </c>
      <c r="D101" s="30">
        <v>146</v>
      </c>
      <c r="E101" s="31">
        <v>81</v>
      </c>
      <c r="F101" s="31"/>
      <c r="G101" s="33">
        <f t="shared" si="8"/>
        <v>227</v>
      </c>
    </row>
    <row r="102" spans="1:15" ht="15.75" thickBot="1" x14ac:dyDescent="0.3">
      <c r="A102" s="647"/>
      <c r="B102" s="648"/>
      <c r="C102" s="41" t="s">
        <v>13</v>
      </c>
      <c r="D102" s="42">
        <f>SUM(D96:D101)</f>
        <v>146</v>
      </c>
      <c r="E102" s="43">
        <f>SUM(E96:E101)</f>
        <v>81</v>
      </c>
      <c r="F102" s="43">
        <f>SUM(F96:F101)</f>
        <v>0</v>
      </c>
      <c r="G102" s="113">
        <f>SUM(G95:G101)</f>
        <v>227</v>
      </c>
    </row>
    <row r="103" spans="1:15" x14ac:dyDescent="0.25">
      <c r="A103" s="106"/>
      <c r="B103" s="114"/>
      <c r="C103" s="48"/>
      <c r="D103" s="48"/>
      <c r="J103" s="75"/>
    </row>
    <row r="104" spans="1:15" ht="21" x14ac:dyDescent="0.35">
      <c r="A104" s="115" t="s">
        <v>53</v>
      </c>
      <c r="B104" s="116"/>
      <c r="C104" s="115"/>
      <c r="D104" s="117"/>
      <c r="E104" s="117"/>
      <c r="F104" s="117"/>
      <c r="G104" s="117"/>
      <c r="H104" s="117"/>
      <c r="I104" s="117"/>
      <c r="J104" s="117"/>
      <c r="K104" s="117"/>
      <c r="L104" s="117"/>
      <c r="M104" s="117"/>
      <c r="N104" s="117"/>
      <c r="O104" s="117"/>
    </row>
    <row r="105" spans="1:15" ht="15.75" thickBot="1" x14ac:dyDescent="0.3">
      <c r="B105" s="9"/>
    </row>
    <row r="106" spans="1:15" s="10" customFormat="1" x14ac:dyDescent="0.25">
      <c r="A106" s="659" t="s">
        <v>54</v>
      </c>
      <c r="B106" s="661" t="s">
        <v>55</v>
      </c>
      <c r="C106" s="644" t="s">
        <v>5</v>
      </c>
      <c r="D106" s="118" t="s">
        <v>56</v>
      </c>
      <c r="E106" s="118"/>
      <c r="F106" s="119"/>
      <c r="G106" s="119"/>
      <c r="H106" s="120" t="s">
        <v>57</v>
      </c>
      <c r="I106" s="118"/>
      <c r="J106" s="121"/>
    </row>
    <row r="107" spans="1:15" s="10" customFormat="1" ht="77.25" x14ac:dyDescent="0.25">
      <c r="A107" s="660"/>
      <c r="B107" s="662"/>
      <c r="C107" s="645"/>
      <c r="D107" s="122" t="s">
        <v>58</v>
      </c>
      <c r="E107" s="123" t="s">
        <v>59</v>
      </c>
      <c r="F107" s="124" t="s">
        <v>60</v>
      </c>
      <c r="G107" s="125" t="s">
        <v>61</v>
      </c>
      <c r="H107" s="122" t="s">
        <v>62</v>
      </c>
      <c r="I107" s="123" t="s">
        <v>63</v>
      </c>
      <c r="J107" s="126" t="s">
        <v>64</v>
      </c>
    </row>
    <row r="108" spans="1:15" x14ac:dyDescent="0.25">
      <c r="A108" s="630" t="s">
        <v>21</v>
      </c>
      <c r="B108" s="646"/>
      <c r="C108" s="127">
        <v>2014</v>
      </c>
      <c r="D108" s="30"/>
      <c r="E108" s="31"/>
      <c r="F108" s="128"/>
      <c r="G108" s="129">
        <f>SUM(D108:F108)</f>
        <v>0</v>
      </c>
      <c r="H108" s="30"/>
      <c r="I108" s="31"/>
      <c r="J108" s="35"/>
    </row>
    <row r="109" spans="1:15" x14ac:dyDescent="0.25">
      <c r="A109" s="630"/>
      <c r="B109" s="646"/>
      <c r="C109" s="127">
        <v>2015</v>
      </c>
      <c r="D109" s="30"/>
      <c r="E109" s="31"/>
      <c r="F109" s="128"/>
      <c r="G109" s="129">
        <f t="shared" ref="G109:G114" si="9">SUM(D109:F109)</f>
        <v>0</v>
      </c>
      <c r="H109" s="30"/>
      <c r="I109" s="31"/>
      <c r="J109" s="35"/>
    </row>
    <row r="110" spans="1:15" x14ac:dyDescent="0.25">
      <c r="A110" s="630"/>
      <c r="B110" s="646"/>
      <c r="C110" s="127">
        <v>2016</v>
      </c>
      <c r="D110" s="30"/>
      <c r="E110" s="31"/>
      <c r="F110" s="128"/>
      <c r="G110" s="129">
        <f t="shared" si="9"/>
        <v>0</v>
      </c>
      <c r="H110" s="30"/>
      <c r="I110" s="31"/>
      <c r="J110" s="35"/>
    </row>
    <row r="111" spans="1:15" x14ac:dyDescent="0.25">
      <c r="A111" s="630"/>
      <c r="B111" s="646"/>
      <c r="C111" s="127">
        <v>2017</v>
      </c>
      <c r="D111" s="36"/>
      <c r="E111" s="37"/>
      <c r="F111" s="130"/>
      <c r="G111" s="129">
        <f t="shared" si="9"/>
        <v>0</v>
      </c>
      <c r="H111" s="131"/>
      <c r="I111" s="132"/>
      <c r="J111" s="133"/>
    </row>
    <row r="112" spans="1:15" x14ac:dyDescent="0.25">
      <c r="A112" s="630"/>
      <c r="B112" s="646"/>
      <c r="C112" s="127">
        <v>2018</v>
      </c>
      <c r="D112" s="30"/>
      <c r="E112" s="31"/>
      <c r="F112" s="128"/>
      <c r="G112" s="129">
        <f t="shared" si="9"/>
        <v>0</v>
      </c>
      <c r="H112" s="30"/>
      <c r="I112" s="31"/>
      <c r="J112" s="35"/>
    </row>
    <row r="113" spans="1:19" x14ac:dyDescent="0.25">
      <c r="A113" s="630"/>
      <c r="B113" s="646"/>
      <c r="C113" s="127">
        <v>2019</v>
      </c>
      <c r="D113" s="30"/>
      <c r="E113" s="31"/>
      <c r="F113" s="128"/>
      <c r="G113" s="129">
        <f t="shared" si="9"/>
        <v>0</v>
      </c>
      <c r="H113" s="30"/>
      <c r="I113" s="31"/>
      <c r="J113" s="35"/>
    </row>
    <row r="114" spans="1:19" x14ac:dyDescent="0.25">
      <c r="A114" s="630"/>
      <c r="B114" s="646"/>
      <c r="C114" s="127">
        <v>2020</v>
      </c>
      <c r="D114" s="30"/>
      <c r="E114" s="31"/>
      <c r="F114" s="128"/>
      <c r="G114" s="129">
        <f t="shared" si="9"/>
        <v>0</v>
      </c>
      <c r="H114" s="30"/>
      <c r="I114" s="31"/>
      <c r="J114" s="35"/>
    </row>
    <row r="115" spans="1:19" ht="15.75" thickBot="1" x14ac:dyDescent="0.3">
      <c r="A115" s="647"/>
      <c r="B115" s="648"/>
      <c r="C115" s="134" t="s">
        <v>13</v>
      </c>
      <c r="D115" s="42">
        <f t="shared" ref="D115:J115" si="10">SUM(D108:D114)</f>
        <v>0</v>
      </c>
      <c r="E115" s="43">
        <f t="shared" si="10"/>
        <v>0</v>
      </c>
      <c r="F115" s="135">
        <f t="shared" si="10"/>
        <v>0</v>
      </c>
      <c r="G115" s="135">
        <f t="shared" si="10"/>
        <v>0</v>
      </c>
      <c r="H115" s="42">
        <f t="shared" si="10"/>
        <v>0</v>
      </c>
      <c r="I115" s="43">
        <f t="shared" si="10"/>
        <v>0</v>
      </c>
      <c r="J115" s="136">
        <f t="shared" si="10"/>
        <v>0</v>
      </c>
    </row>
    <row r="116" spans="1:19" ht="15.75" thickBot="1" x14ac:dyDescent="0.3">
      <c r="A116" s="137"/>
      <c r="B116" s="114"/>
      <c r="C116" s="138"/>
      <c r="D116" s="139"/>
      <c r="H116" s="140"/>
      <c r="K116" s="75"/>
    </row>
    <row r="117" spans="1:19" s="10" customFormat="1" ht="65.25" x14ac:dyDescent="0.3">
      <c r="A117" s="141" t="s">
        <v>65</v>
      </c>
      <c r="B117" s="262" t="s">
        <v>36</v>
      </c>
      <c r="C117" s="143" t="s">
        <v>5</v>
      </c>
      <c r="D117" s="144" t="s">
        <v>66</v>
      </c>
      <c r="E117" s="145" t="s">
        <v>67</v>
      </c>
      <c r="F117" s="145" t="s">
        <v>68</v>
      </c>
      <c r="G117" s="145" t="s">
        <v>69</v>
      </c>
      <c r="H117" s="145" t="s">
        <v>70</v>
      </c>
      <c r="I117" s="146" t="s">
        <v>71</v>
      </c>
      <c r="J117" s="147" t="s">
        <v>72</v>
      </c>
      <c r="K117" s="147" t="s">
        <v>73</v>
      </c>
    </row>
    <row r="118" spans="1:19" x14ac:dyDescent="0.25">
      <c r="A118" s="630" t="s">
        <v>21</v>
      </c>
      <c r="B118" s="646"/>
      <c r="C118" s="29">
        <v>2014</v>
      </c>
      <c r="D118" s="34"/>
      <c r="E118" s="31"/>
      <c r="F118" s="31"/>
      <c r="G118" s="31"/>
      <c r="H118" s="31"/>
      <c r="I118" s="35"/>
      <c r="J118" s="148">
        <f t="shared" ref="J118:K124" si="11">D118+F118+H118</f>
        <v>0</v>
      </c>
      <c r="K118" s="148">
        <f t="shared" si="11"/>
        <v>0</v>
      </c>
    </row>
    <row r="119" spans="1:19" x14ac:dyDescent="0.25">
      <c r="A119" s="630"/>
      <c r="B119" s="646"/>
      <c r="C119" s="29">
        <v>2015</v>
      </c>
      <c r="D119" s="34"/>
      <c r="E119" s="31"/>
      <c r="F119" s="31"/>
      <c r="G119" s="31"/>
      <c r="H119" s="31"/>
      <c r="I119" s="35"/>
      <c r="J119" s="148">
        <f t="shared" si="11"/>
        <v>0</v>
      </c>
      <c r="K119" s="148">
        <f t="shared" si="11"/>
        <v>0</v>
      </c>
    </row>
    <row r="120" spans="1:19" x14ac:dyDescent="0.25">
      <c r="A120" s="630"/>
      <c r="B120" s="646"/>
      <c r="C120" s="29">
        <v>2016</v>
      </c>
      <c r="D120" s="34"/>
      <c r="E120" s="31"/>
      <c r="F120" s="31"/>
      <c r="G120" s="31"/>
      <c r="H120" s="31"/>
      <c r="I120" s="35"/>
      <c r="J120" s="148">
        <f t="shared" si="11"/>
        <v>0</v>
      </c>
      <c r="K120" s="148">
        <f t="shared" si="11"/>
        <v>0</v>
      </c>
    </row>
    <row r="121" spans="1:19" x14ac:dyDescent="0.25">
      <c r="A121" s="630"/>
      <c r="B121" s="646"/>
      <c r="C121" s="29">
        <v>2017</v>
      </c>
      <c r="D121" s="39"/>
      <c r="E121" s="37"/>
      <c r="F121" s="37"/>
      <c r="G121" s="37"/>
      <c r="H121" s="37"/>
      <c r="I121" s="40"/>
      <c r="J121" s="148">
        <f t="shared" si="11"/>
        <v>0</v>
      </c>
      <c r="K121" s="148">
        <f t="shared" si="11"/>
        <v>0</v>
      </c>
    </row>
    <row r="122" spans="1:19" x14ac:dyDescent="0.25">
      <c r="A122" s="630"/>
      <c r="B122" s="646"/>
      <c r="C122" s="29">
        <v>2018</v>
      </c>
      <c r="D122" s="34"/>
      <c r="E122" s="31"/>
      <c r="F122" s="31"/>
      <c r="G122" s="31"/>
      <c r="H122" s="31"/>
      <c r="I122" s="35"/>
      <c r="J122" s="148">
        <f t="shared" si="11"/>
        <v>0</v>
      </c>
      <c r="K122" s="148">
        <f t="shared" si="11"/>
        <v>0</v>
      </c>
    </row>
    <row r="123" spans="1:19" x14ac:dyDescent="0.25">
      <c r="A123" s="630"/>
      <c r="B123" s="646"/>
      <c r="C123" s="29">
        <v>2019</v>
      </c>
      <c r="D123" s="34"/>
      <c r="E123" s="31"/>
      <c r="F123" s="31"/>
      <c r="G123" s="31"/>
      <c r="H123" s="31"/>
      <c r="I123" s="35"/>
      <c r="J123" s="148">
        <f t="shared" si="11"/>
        <v>0</v>
      </c>
      <c r="K123" s="148">
        <f t="shared" si="11"/>
        <v>0</v>
      </c>
    </row>
    <row r="124" spans="1:19" x14ac:dyDescent="0.25">
      <c r="A124" s="630"/>
      <c r="B124" s="646"/>
      <c r="C124" s="29">
        <v>2020</v>
      </c>
      <c r="D124" s="34"/>
      <c r="E124" s="31"/>
      <c r="F124" s="31"/>
      <c r="G124" s="31"/>
      <c r="H124" s="31"/>
      <c r="I124" s="35"/>
      <c r="J124" s="148">
        <f t="shared" si="11"/>
        <v>0</v>
      </c>
      <c r="K124" s="148">
        <f t="shared" si="11"/>
        <v>0</v>
      </c>
    </row>
    <row r="125" spans="1:19" ht="15.75" thickBot="1" x14ac:dyDescent="0.3">
      <c r="A125" s="647"/>
      <c r="B125" s="648"/>
      <c r="C125" s="41" t="s">
        <v>13</v>
      </c>
      <c r="D125" s="43">
        <f t="shared" ref="D125" si="12">SUM(D118:D124)</f>
        <v>0</v>
      </c>
      <c r="E125" s="43">
        <f>SUM(E118:E124)</f>
        <v>0</v>
      </c>
      <c r="F125" s="43">
        <f t="shared" ref="F125:I125" si="13">SUM(F118:F124)</f>
        <v>0</v>
      </c>
      <c r="G125" s="43">
        <f t="shared" si="13"/>
        <v>0</v>
      </c>
      <c r="H125" s="43">
        <f t="shared" si="13"/>
        <v>0</v>
      </c>
      <c r="I125" s="43">
        <f t="shared" si="13"/>
        <v>0</v>
      </c>
      <c r="J125" s="47">
        <f>SUM(J118:J124)</f>
        <v>0</v>
      </c>
      <c r="K125" s="47">
        <f>SUM(K118:K124)</f>
        <v>0</v>
      </c>
    </row>
    <row r="126" spans="1:19" x14ac:dyDescent="0.25">
      <c r="A126" s="149"/>
      <c r="B126" s="114"/>
      <c r="C126" s="48"/>
      <c r="D126" s="48"/>
      <c r="S126" s="75"/>
    </row>
    <row r="127" spans="1:19" ht="21" x14ac:dyDescent="0.35">
      <c r="A127" s="150" t="s">
        <v>74</v>
      </c>
      <c r="B127" s="151"/>
      <c r="C127" s="150"/>
      <c r="D127" s="152"/>
      <c r="E127" s="152"/>
      <c r="F127" s="152"/>
      <c r="G127" s="152"/>
      <c r="H127" s="152"/>
      <c r="I127" s="152"/>
      <c r="J127" s="152"/>
      <c r="K127" s="152"/>
      <c r="L127" s="152"/>
      <c r="M127" s="152"/>
      <c r="N127" s="152"/>
      <c r="O127" s="152"/>
    </row>
    <row r="128" spans="1:19" ht="21.75" thickBot="1" x14ac:dyDescent="0.4">
      <c r="A128" s="91"/>
      <c r="B128" s="76"/>
    </row>
    <row r="129" spans="1:15" s="10" customFormat="1" x14ac:dyDescent="0.25">
      <c r="A129" s="649" t="s">
        <v>75</v>
      </c>
      <c r="B129" s="651" t="s">
        <v>36</v>
      </c>
      <c r="C129" s="653" t="s">
        <v>76</v>
      </c>
      <c r="D129" s="153" t="s">
        <v>77</v>
      </c>
      <c r="E129" s="154"/>
      <c r="F129" s="154"/>
      <c r="G129" s="155"/>
      <c r="H129" s="156"/>
      <c r="I129" s="627" t="s">
        <v>7</v>
      </c>
      <c r="J129" s="628"/>
      <c r="K129" s="628"/>
      <c r="L129" s="628"/>
      <c r="M129" s="628"/>
      <c r="N129" s="628"/>
      <c r="O129" s="629"/>
    </row>
    <row r="130" spans="1:15" s="10" customFormat="1" ht="102.75" x14ac:dyDescent="0.25">
      <c r="A130" s="650"/>
      <c r="B130" s="652"/>
      <c r="C130" s="654"/>
      <c r="D130" s="157" t="s">
        <v>78</v>
      </c>
      <c r="E130" s="158" t="s">
        <v>79</v>
      </c>
      <c r="F130" s="158" t="s">
        <v>80</v>
      </c>
      <c r="G130" s="159" t="s">
        <v>81</v>
      </c>
      <c r="H130" s="160" t="s">
        <v>82</v>
      </c>
      <c r="I130" s="161" t="s">
        <v>14</v>
      </c>
      <c r="J130" s="161" t="s">
        <v>15</v>
      </c>
      <c r="K130" s="158" t="s">
        <v>16</v>
      </c>
      <c r="L130" s="157" t="s">
        <v>17</v>
      </c>
      <c r="M130" s="157" t="s">
        <v>28</v>
      </c>
      <c r="N130" s="158" t="s">
        <v>19</v>
      </c>
      <c r="O130" s="162" t="s">
        <v>20</v>
      </c>
    </row>
    <row r="131" spans="1:15" x14ac:dyDescent="0.25">
      <c r="A131" s="632" t="s">
        <v>179</v>
      </c>
      <c r="B131" s="631"/>
      <c r="C131" s="29">
        <v>2014</v>
      </c>
      <c r="D131" s="30"/>
      <c r="E131" s="31"/>
      <c r="F131" s="31"/>
      <c r="G131" s="129">
        <f>SUM(D131:F131)</f>
        <v>0</v>
      </c>
      <c r="H131" s="85"/>
      <c r="I131" s="34"/>
      <c r="J131" s="31"/>
      <c r="K131" s="31"/>
      <c r="L131" s="31"/>
      <c r="M131" s="31"/>
      <c r="N131" s="31"/>
      <c r="O131" s="35"/>
    </row>
    <row r="132" spans="1:15" x14ac:dyDescent="0.25">
      <c r="A132" s="632"/>
      <c r="B132" s="631"/>
      <c r="C132" s="29">
        <v>2015</v>
      </c>
      <c r="D132" s="30"/>
      <c r="E132" s="31"/>
      <c r="F132" s="31"/>
      <c r="G132" s="129">
        <f t="shared" ref="G132:G137" si="14">SUM(D132:F132)</f>
        <v>0</v>
      </c>
      <c r="H132" s="85"/>
      <c r="I132" s="34"/>
      <c r="J132" s="31"/>
      <c r="K132" s="31"/>
      <c r="L132" s="31"/>
      <c r="M132" s="31"/>
      <c r="N132" s="31"/>
      <c r="O132" s="35"/>
    </row>
    <row r="133" spans="1:15" x14ac:dyDescent="0.25">
      <c r="A133" s="632"/>
      <c r="B133" s="631"/>
      <c r="C133" s="29">
        <v>2016</v>
      </c>
      <c r="D133" s="30"/>
      <c r="E133" s="31"/>
      <c r="F133" s="31"/>
      <c r="G133" s="129">
        <f t="shared" si="14"/>
        <v>0</v>
      </c>
      <c r="H133" s="85"/>
      <c r="I133" s="34"/>
      <c r="J133" s="31"/>
      <c r="K133" s="31"/>
      <c r="L133" s="31"/>
      <c r="M133" s="31"/>
      <c r="N133" s="31"/>
      <c r="O133" s="35"/>
    </row>
    <row r="134" spans="1:15" x14ac:dyDescent="0.25">
      <c r="A134" s="632"/>
      <c r="B134" s="631"/>
      <c r="C134" s="29">
        <v>2017</v>
      </c>
      <c r="D134" s="36"/>
      <c r="E134" s="37"/>
      <c r="F134" s="37"/>
      <c r="G134" s="129">
        <f t="shared" si="14"/>
        <v>0</v>
      </c>
      <c r="H134" s="85"/>
      <c r="I134" s="39"/>
      <c r="J134" s="37"/>
      <c r="K134" s="37"/>
      <c r="L134" s="37"/>
      <c r="M134" s="37"/>
      <c r="N134" s="37"/>
      <c r="O134" s="40"/>
    </row>
    <row r="135" spans="1:15" x14ac:dyDescent="0.25">
      <c r="A135" s="632"/>
      <c r="B135" s="631"/>
      <c r="C135" s="29">
        <v>2018</v>
      </c>
      <c r="D135" s="30"/>
      <c r="E135" s="31"/>
      <c r="F135" s="31"/>
      <c r="G135" s="129">
        <f t="shared" si="14"/>
        <v>0</v>
      </c>
      <c r="H135" s="85"/>
      <c r="I135" s="34"/>
      <c r="J135" s="31"/>
      <c r="K135" s="31"/>
      <c r="L135" s="31"/>
      <c r="M135" s="31"/>
      <c r="N135" s="31"/>
      <c r="O135" s="35"/>
    </row>
    <row r="136" spans="1:15" x14ac:dyDescent="0.25">
      <c r="A136" s="632"/>
      <c r="B136" s="631"/>
      <c r="C136" s="29">
        <v>2019</v>
      </c>
      <c r="D136" s="30"/>
      <c r="E136" s="31"/>
      <c r="F136" s="31"/>
      <c r="G136" s="129">
        <f t="shared" si="14"/>
        <v>0</v>
      </c>
      <c r="H136" s="85"/>
      <c r="I136" s="34"/>
      <c r="J136" s="31"/>
      <c r="K136" s="31"/>
      <c r="L136" s="31"/>
      <c r="M136" s="31"/>
      <c r="N136" s="31"/>
      <c r="O136" s="35"/>
    </row>
    <row r="137" spans="1:15" x14ac:dyDescent="0.25">
      <c r="A137" s="632"/>
      <c r="B137" s="631"/>
      <c r="C137" s="29">
        <v>2020</v>
      </c>
      <c r="D137" s="30">
        <v>17</v>
      </c>
      <c r="E137" s="31">
        <v>1</v>
      </c>
      <c r="F137" s="31">
        <v>2</v>
      </c>
      <c r="G137" s="129">
        <f t="shared" si="14"/>
        <v>20</v>
      </c>
      <c r="H137" s="85">
        <v>22</v>
      </c>
      <c r="I137" s="34">
        <v>12</v>
      </c>
      <c r="J137" s="31">
        <v>0</v>
      </c>
      <c r="K137" s="31">
        <v>5</v>
      </c>
      <c r="L137" s="31">
        <v>0</v>
      </c>
      <c r="M137" s="31">
        <v>0</v>
      </c>
      <c r="N137" s="31">
        <v>1</v>
      </c>
      <c r="O137" s="35">
        <v>2</v>
      </c>
    </row>
    <row r="138" spans="1:15" ht="15.75" thickBot="1" x14ac:dyDescent="0.3">
      <c r="A138" s="633"/>
      <c r="B138" s="634"/>
      <c r="C138" s="41" t="s">
        <v>13</v>
      </c>
      <c r="D138" s="42">
        <f>SUM(D131:D137)</f>
        <v>17</v>
      </c>
      <c r="E138" s="43">
        <f>SUM(E131:E137)</f>
        <v>1</v>
      </c>
      <c r="F138" s="43">
        <f>SUM(F131:F137)</f>
        <v>2</v>
      </c>
      <c r="G138" s="135">
        <f t="shared" ref="G138:O138" si="15">SUM(G131:G137)</f>
        <v>20</v>
      </c>
      <c r="H138" s="163">
        <f t="shared" si="15"/>
        <v>22</v>
      </c>
      <c r="I138" s="46">
        <f t="shared" si="15"/>
        <v>12</v>
      </c>
      <c r="J138" s="43">
        <f t="shared" si="15"/>
        <v>0</v>
      </c>
      <c r="K138" s="43">
        <f t="shared" si="15"/>
        <v>5</v>
      </c>
      <c r="L138" s="43">
        <f t="shared" si="15"/>
        <v>0</v>
      </c>
      <c r="M138" s="43">
        <f t="shared" si="15"/>
        <v>0</v>
      </c>
      <c r="N138" s="43">
        <f t="shared" si="15"/>
        <v>1</v>
      </c>
      <c r="O138" s="47">
        <f t="shared" si="15"/>
        <v>2</v>
      </c>
    </row>
    <row r="139" spans="1:15" ht="15.75" thickBot="1" x14ac:dyDescent="0.3">
      <c r="B139" s="9"/>
    </row>
    <row r="140" spans="1:15" x14ac:dyDescent="0.25">
      <c r="A140" s="635" t="s">
        <v>83</v>
      </c>
      <c r="B140" s="637" t="s">
        <v>84</v>
      </c>
      <c r="C140" s="639" t="s">
        <v>5</v>
      </c>
      <c r="D140" s="639" t="s">
        <v>77</v>
      </c>
      <c r="E140" s="639"/>
      <c r="F140" s="639"/>
      <c r="G140" s="641"/>
      <c r="H140" s="642" t="s">
        <v>85</v>
      </c>
      <c r="I140" s="639"/>
      <c r="J140" s="639"/>
      <c r="K140" s="639"/>
      <c r="L140" s="643"/>
    </row>
    <row r="141" spans="1:15" ht="102.75" x14ac:dyDescent="0.25">
      <c r="A141" s="636"/>
      <c r="B141" s="638"/>
      <c r="C141" s="640"/>
      <c r="D141" s="164" t="s">
        <v>86</v>
      </c>
      <c r="E141" s="165" t="s">
        <v>87</v>
      </c>
      <c r="F141" s="164" t="s">
        <v>88</v>
      </c>
      <c r="G141" s="166" t="s">
        <v>89</v>
      </c>
      <c r="H141" s="167" t="s">
        <v>90</v>
      </c>
      <c r="I141" s="164" t="s">
        <v>91</v>
      </c>
      <c r="J141" s="164" t="s">
        <v>92</v>
      </c>
      <c r="K141" s="164" t="s">
        <v>93</v>
      </c>
      <c r="L141" s="168" t="s">
        <v>94</v>
      </c>
    </row>
    <row r="142" spans="1:15" x14ac:dyDescent="0.25">
      <c r="A142" s="709" t="s">
        <v>180</v>
      </c>
      <c r="B142" s="710"/>
      <c r="C142" s="169">
        <v>2014</v>
      </c>
      <c r="D142" s="170"/>
      <c r="E142" s="67"/>
      <c r="F142" s="67"/>
      <c r="G142" s="171">
        <f>SUM(D142:F142)</f>
        <v>0</v>
      </c>
      <c r="H142" s="66"/>
      <c r="I142" s="67"/>
      <c r="J142" s="67"/>
      <c r="K142" s="67"/>
      <c r="L142" s="68"/>
    </row>
    <row r="143" spans="1:15" x14ac:dyDescent="0.25">
      <c r="A143" s="630"/>
      <c r="B143" s="646"/>
      <c r="C143" s="29">
        <v>2015</v>
      </c>
      <c r="D143" s="30"/>
      <c r="E143" s="31"/>
      <c r="F143" s="31"/>
      <c r="G143" s="171">
        <f t="shared" ref="G143:G148" si="16">SUM(D143:F143)</f>
        <v>0</v>
      </c>
      <c r="H143" s="34"/>
      <c r="I143" s="31"/>
      <c r="J143" s="31"/>
      <c r="K143" s="31"/>
      <c r="L143" s="35"/>
    </row>
    <row r="144" spans="1:15" x14ac:dyDescent="0.25">
      <c r="A144" s="630"/>
      <c r="B144" s="646"/>
      <c r="C144" s="29">
        <v>2016</v>
      </c>
      <c r="D144" s="30"/>
      <c r="E144" s="31"/>
      <c r="F144" s="31"/>
      <c r="G144" s="171">
        <f t="shared" si="16"/>
        <v>0</v>
      </c>
      <c r="H144" s="34"/>
      <c r="I144" s="31"/>
      <c r="J144" s="31"/>
      <c r="K144" s="31"/>
      <c r="L144" s="35"/>
    </row>
    <row r="145" spans="1:12" x14ac:dyDescent="0.25">
      <c r="A145" s="630"/>
      <c r="B145" s="646"/>
      <c r="C145" s="29">
        <v>2017</v>
      </c>
      <c r="D145" s="36"/>
      <c r="E145" s="37"/>
      <c r="F145" s="37"/>
      <c r="G145" s="171">
        <f t="shared" si="16"/>
        <v>0</v>
      </c>
      <c r="H145" s="39"/>
      <c r="I145" s="37"/>
      <c r="J145" s="37"/>
      <c r="K145" s="37"/>
      <c r="L145" s="40"/>
    </row>
    <row r="146" spans="1:12" x14ac:dyDescent="0.25">
      <c r="A146" s="630"/>
      <c r="B146" s="646"/>
      <c r="C146" s="29">
        <v>2018</v>
      </c>
      <c r="D146" s="30"/>
      <c r="E146" s="31"/>
      <c r="F146" s="31"/>
      <c r="G146" s="171">
        <f t="shared" si="16"/>
        <v>0</v>
      </c>
      <c r="H146" s="34"/>
      <c r="I146" s="31"/>
      <c r="J146" s="31"/>
      <c r="K146" s="31"/>
      <c r="L146" s="35"/>
    </row>
    <row r="147" spans="1:12" x14ac:dyDescent="0.25">
      <c r="A147" s="630"/>
      <c r="B147" s="646"/>
      <c r="C147" s="29">
        <v>2019</v>
      </c>
      <c r="D147" s="30"/>
      <c r="E147" s="31"/>
      <c r="F147" s="31"/>
      <c r="G147" s="171">
        <f t="shared" si="16"/>
        <v>0</v>
      </c>
      <c r="H147" s="34"/>
      <c r="I147" s="31"/>
      <c r="J147" s="31"/>
      <c r="K147" s="31"/>
      <c r="L147" s="35"/>
    </row>
    <row r="148" spans="1:12" x14ac:dyDescent="0.25">
      <c r="A148" s="630"/>
      <c r="B148" s="646"/>
      <c r="C148" s="29">
        <v>2020</v>
      </c>
      <c r="D148" s="30">
        <v>417</v>
      </c>
      <c r="E148" s="31">
        <v>90</v>
      </c>
      <c r="F148" s="31">
        <v>150</v>
      </c>
      <c r="G148" s="171">
        <f t="shared" si="16"/>
        <v>657</v>
      </c>
      <c r="H148" s="34">
        <v>0</v>
      </c>
      <c r="I148" s="31">
        <v>49</v>
      </c>
      <c r="J148" s="31">
        <v>0</v>
      </c>
      <c r="K148" s="31"/>
      <c r="L148" s="35">
        <v>608</v>
      </c>
    </row>
    <row r="149" spans="1:12" ht="15.75" thickBot="1" x14ac:dyDescent="0.3">
      <c r="A149" s="647"/>
      <c r="B149" s="648"/>
      <c r="C149" s="41" t="s">
        <v>13</v>
      </c>
      <c r="D149" s="42">
        <f t="shared" ref="D149:L149" si="17">SUM(D142:D148)</f>
        <v>417</v>
      </c>
      <c r="E149" s="43">
        <f t="shared" si="17"/>
        <v>90</v>
      </c>
      <c r="F149" s="43">
        <f t="shared" si="17"/>
        <v>150</v>
      </c>
      <c r="G149" s="45">
        <f t="shared" si="17"/>
        <v>657</v>
      </c>
      <c r="H149" s="46">
        <f t="shared" si="17"/>
        <v>0</v>
      </c>
      <c r="I149" s="43">
        <f t="shared" si="17"/>
        <v>49</v>
      </c>
      <c r="J149" s="43">
        <f t="shared" si="17"/>
        <v>0</v>
      </c>
      <c r="K149" s="43">
        <f t="shared" si="17"/>
        <v>0</v>
      </c>
      <c r="L149" s="47">
        <f t="shared" si="17"/>
        <v>608</v>
      </c>
    </row>
    <row r="150" spans="1:12" x14ac:dyDescent="0.25">
      <c r="B150" s="9"/>
    </row>
    <row r="151" spans="1:12" x14ac:dyDescent="0.25">
      <c r="B151" s="9"/>
    </row>
    <row r="152" spans="1:12" ht="21" x14ac:dyDescent="0.35">
      <c r="A152" s="172" t="s">
        <v>95</v>
      </c>
      <c r="B152" s="55"/>
      <c r="C152" s="54"/>
      <c r="D152" s="56"/>
      <c r="E152" s="56"/>
      <c r="F152" s="56"/>
      <c r="G152" s="56"/>
      <c r="H152" s="56"/>
      <c r="I152" s="56"/>
      <c r="J152" s="56"/>
      <c r="K152" s="56"/>
      <c r="L152" s="56"/>
    </row>
    <row r="153" spans="1:12" ht="15.75" thickBot="1" x14ac:dyDescent="0.3">
      <c r="A153" s="75"/>
      <c r="B153" s="76"/>
    </row>
    <row r="154" spans="1:12" s="10" customFormat="1" ht="65.25" x14ac:dyDescent="0.3">
      <c r="A154" s="173" t="s">
        <v>96</v>
      </c>
      <c r="B154" s="174" t="s">
        <v>97</v>
      </c>
      <c r="C154" s="175" t="s">
        <v>98</v>
      </c>
      <c r="D154" s="176" t="s">
        <v>99</v>
      </c>
      <c r="E154" s="177" t="s">
        <v>100</v>
      </c>
      <c r="F154" s="177" t="s">
        <v>101</v>
      </c>
      <c r="G154" s="178" t="s">
        <v>102</v>
      </c>
    </row>
    <row r="155" spans="1:12" x14ac:dyDescent="0.25">
      <c r="A155" s="623" t="s">
        <v>21</v>
      </c>
      <c r="B155" s="624"/>
      <c r="C155" s="29">
        <v>2014</v>
      </c>
      <c r="D155" s="30"/>
      <c r="E155" s="31"/>
      <c r="F155" s="31"/>
      <c r="G155" s="35"/>
    </row>
    <row r="156" spans="1:12" x14ac:dyDescent="0.25">
      <c r="A156" s="623"/>
      <c r="B156" s="624"/>
      <c r="C156" s="29">
        <v>2015</v>
      </c>
      <c r="D156" s="30"/>
      <c r="E156" s="31"/>
      <c r="F156" s="31"/>
      <c r="G156" s="35"/>
    </row>
    <row r="157" spans="1:12" x14ac:dyDescent="0.25">
      <c r="A157" s="623"/>
      <c r="B157" s="624"/>
      <c r="C157" s="29">
        <v>2016</v>
      </c>
      <c r="D157" s="30"/>
      <c r="E157" s="31"/>
      <c r="F157" s="31"/>
      <c r="G157" s="35"/>
    </row>
    <row r="158" spans="1:12" x14ac:dyDescent="0.25">
      <c r="A158" s="623"/>
      <c r="B158" s="624"/>
      <c r="C158" s="29">
        <v>2017</v>
      </c>
      <c r="D158" s="36"/>
      <c r="E158" s="37"/>
      <c r="F158" s="37"/>
      <c r="G158" s="40"/>
    </row>
    <row r="159" spans="1:12" x14ac:dyDescent="0.25">
      <c r="A159" s="623"/>
      <c r="B159" s="624"/>
      <c r="C159" s="29">
        <v>2018</v>
      </c>
      <c r="D159" s="30"/>
      <c r="E159" s="31"/>
      <c r="F159" s="31"/>
      <c r="G159" s="35"/>
    </row>
    <row r="160" spans="1:12" x14ac:dyDescent="0.25">
      <c r="A160" s="623"/>
      <c r="B160" s="624"/>
      <c r="C160" s="29">
        <v>2019</v>
      </c>
      <c r="D160" s="30"/>
      <c r="E160" s="31"/>
      <c r="F160" s="31"/>
      <c r="G160" s="35"/>
    </row>
    <row r="161" spans="1:9" x14ac:dyDescent="0.25">
      <c r="A161" s="623"/>
      <c r="B161" s="624"/>
      <c r="C161" s="29">
        <v>2020</v>
      </c>
      <c r="D161" s="179"/>
      <c r="E161" s="180"/>
      <c r="F161" s="180"/>
      <c r="G161" s="181"/>
    </row>
    <row r="162" spans="1:9" ht="15.75" thickBot="1" x14ac:dyDescent="0.3">
      <c r="A162" s="625"/>
      <c r="B162" s="626"/>
      <c r="C162" s="41" t="s">
        <v>13</v>
      </c>
      <c r="D162" s="42">
        <f>SUM(D155:D161)</f>
        <v>0</v>
      </c>
      <c r="E162" s="42">
        <f t="shared" ref="E162:G162" si="18">SUM(E155:E161)</f>
        <v>0</v>
      </c>
      <c r="F162" s="42">
        <f t="shared" si="18"/>
        <v>0</v>
      </c>
      <c r="G162" s="47">
        <f t="shared" si="18"/>
        <v>0</v>
      </c>
    </row>
    <row r="163" spans="1:9" x14ac:dyDescent="0.25">
      <c r="B163" s="9"/>
    </row>
    <row r="164" spans="1:9" ht="15.75" thickBot="1" x14ac:dyDescent="0.3">
      <c r="B164" s="9"/>
    </row>
    <row r="165" spans="1:9" ht="18.75" x14ac:dyDescent="0.3">
      <c r="A165" s="182" t="s">
        <v>103</v>
      </c>
      <c r="B165" s="183" t="s">
        <v>104</v>
      </c>
      <c r="C165" s="184">
        <v>2014</v>
      </c>
      <c r="D165" s="184">
        <v>2015</v>
      </c>
      <c r="E165" s="184">
        <v>2016</v>
      </c>
      <c r="F165" s="184">
        <v>2017</v>
      </c>
      <c r="G165" s="184">
        <v>2018</v>
      </c>
      <c r="H165" s="184">
        <v>2019</v>
      </c>
      <c r="I165" s="185">
        <v>2020</v>
      </c>
    </row>
    <row r="166" spans="1:9" ht="15.75" x14ac:dyDescent="0.25">
      <c r="A166" s="186" t="s">
        <v>105</v>
      </c>
      <c r="B166" s="720" t="s">
        <v>181</v>
      </c>
      <c r="C166" s="188">
        <f>SUM(C167:C169)</f>
        <v>0</v>
      </c>
      <c r="D166" s="188">
        <f t="shared" ref="D166:I166" si="19">SUM(D167:D169)</f>
        <v>0</v>
      </c>
      <c r="E166" s="188">
        <f t="shared" si="19"/>
        <v>0</v>
      </c>
      <c r="F166" s="188">
        <f t="shared" si="19"/>
        <v>0</v>
      </c>
      <c r="G166" s="188">
        <f t="shared" si="19"/>
        <v>0</v>
      </c>
      <c r="H166" s="188">
        <f t="shared" si="19"/>
        <v>0</v>
      </c>
      <c r="I166" s="189">
        <f t="shared" si="19"/>
        <v>501382.05</v>
      </c>
    </row>
    <row r="167" spans="1:9" ht="15.75" x14ac:dyDescent="0.25">
      <c r="A167" s="190" t="s">
        <v>106</v>
      </c>
      <c r="B167" s="721"/>
      <c r="C167" s="65"/>
      <c r="D167" s="65"/>
      <c r="E167" s="65"/>
      <c r="F167" s="69"/>
      <c r="G167" s="65"/>
      <c r="H167" s="65"/>
      <c r="I167" s="193">
        <v>221182.25</v>
      </c>
    </row>
    <row r="168" spans="1:9" ht="15.75" x14ac:dyDescent="0.25">
      <c r="A168" s="190" t="s">
        <v>107</v>
      </c>
      <c r="B168" s="721"/>
      <c r="C168" s="65"/>
      <c r="D168" s="65"/>
      <c r="E168" s="65"/>
      <c r="F168" s="69"/>
      <c r="G168" s="65"/>
      <c r="H168" s="65"/>
      <c r="I168" s="193">
        <v>106282.74</v>
      </c>
    </row>
    <row r="169" spans="1:9" ht="15.75" x14ac:dyDescent="0.25">
      <c r="A169" s="190" t="s">
        <v>108</v>
      </c>
      <c r="B169" s="721"/>
      <c r="C169" s="65"/>
      <c r="D169" s="65"/>
      <c r="E169" s="65"/>
      <c r="F169" s="69"/>
      <c r="G169" s="65"/>
      <c r="H169" s="65"/>
      <c r="I169" s="193">
        <v>173917.06</v>
      </c>
    </row>
    <row r="170" spans="1:9" ht="31.5" x14ac:dyDescent="0.25">
      <c r="A170" s="186" t="s">
        <v>109</v>
      </c>
      <c r="B170" s="191" t="s">
        <v>182</v>
      </c>
      <c r="C170" s="65"/>
      <c r="D170" s="65"/>
      <c r="E170" s="65"/>
      <c r="F170" s="69"/>
      <c r="G170" s="65"/>
      <c r="H170" s="65"/>
      <c r="I170" s="193">
        <f>141682.91+7228.75</f>
        <v>148911.66</v>
      </c>
    </row>
    <row r="171" spans="1:9" ht="16.5" thickBot="1" x14ac:dyDescent="0.3">
      <c r="A171" s="195" t="s">
        <v>110</v>
      </c>
      <c r="B171" s="196"/>
      <c r="C171" s="197">
        <f t="shared" ref="C171:I171" si="20">C166+C170</f>
        <v>0</v>
      </c>
      <c r="D171" s="197">
        <f t="shared" si="20"/>
        <v>0</v>
      </c>
      <c r="E171" s="197">
        <f t="shared" si="20"/>
        <v>0</v>
      </c>
      <c r="F171" s="197">
        <f t="shared" si="20"/>
        <v>0</v>
      </c>
      <c r="G171" s="197">
        <f t="shared" si="20"/>
        <v>0</v>
      </c>
      <c r="H171" s="197">
        <f t="shared" si="20"/>
        <v>0</v>
      </c>
      <c r="I171" s="47">
        <f t="shared" si="20"/>
        <v>650293.71</v>
      </c>
    </row>
  </sheetData>
  <mergeCells count="50">
    <mergeCell ref="A142:B149"/>
    <mergeCell ref="A155:B162"/>
    <mergeCell ref="B166:B169"/>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Podsumowanie</vt: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Agencja Rynku Rolnego</vt:lpstr>
      <vt:lpstr>ARiMR</vt:lpstr>
      <vt:lpstr>MRiRW</vt:lpstr>
      <vt:lpstr>CDR (KSOW)</vt:lpstr>
      <vt:lpstr>CDR (SIR)</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2021-03-13T19:23:13Z</dcterms:created>
  <dcterms:modified xsi:type="dcterms:W3CDTF">2021-04-13T06:35:28Z</dcterms:modified>
</cp:coreProperties>
</file>