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rawozdawczosc\2021\Roczne2021\"/>
    </mc:Choice>
  </mc:AlternateContent>
  <xr:revisionPtr revIDLastSave="0" documentId="13_ncr:1_{44314D81-D764-42B0-9465-CCBF5EA738F6}" xr6:coauthVersionLast="47" xr6:coauthVersionMax="47" xr10:uidLastSave="{00000000-0000-0000-0000-000000000000}"/>
  <bookViews>
    <workbookView xWindow="-120" yWindow="-120" windowWidth="29040" windowHeight="15840" xr2:uid="{7F8FD31F-BC79-47BB-922C-250F75CFABC9}"/>
  </bookViews>
  <sheets>
    <sheet name="RAZEM" sheetId="38" r:id="rId1"/>
    <sheet name="Dolnośląski JR" sheetId="1" r:id="rId2"/>
    <sheet name="Kujawsko-pomorska JR" sheetId="2" r:id="rId3"/>
    <sheet name="Lubelska JR" sheetId="3" r:id="rId4"/>
    <sheet name="Lubuska" sheetId="4" r:id="rId5"/>
    <sheet name="Łódzka JR" sheetId="5" r:id="rId6"/>
    <sheet name="Małopolska JR" sheetId="6" r:id="rId7"/>
    <sheet name="Mazowiecka JR" sheetId="7" r:id="rId8"/>
    <sheet name="Opolska JR" sheetId="8" r:id="rId9"/>
    <sheet name="Podkarpacka JR" sheetId="9" r:id="rId10"/>
    <sheet name="Podlaska JR" sheetId="10" r:id="rId11"/>
    <sheet name="Pomorska JR" sheetId="11" r:id="rId12"/>
    <sheet name="Śląska JR" sheetId="12" r:id="rId13"/>
    <sheet name="Świętokrzyska JR" sheetId="13" r:id="rId14"/>
    <sheet name="Warmińsko-mazurska JR" sheetId="14" r:id="rId15"/>
    <sheet name="Wielkopolska JR" sheetId="15" r:id="rId16"/>
    <sheet name="Zachodniopomorska JR" sheetId="16" r:id="rId17"/>
    <sheet name="KOWR" sheetId="17" r:id="rId18"/>
    <sheet name="ARiMR" sheetId="18" r:id="rId19"/>
    <sheet name="MRiRW" sheetId="19" r:id="rId20"/>
    <sheet name="CDR (KSOW)" sheetId="39" r:id="rId21"/>
    <sheet name="CDR (SIR)" sheetId="20" r:id="rId22"/>
    <sheet name="Dolnośląski ODR" sheetId="21" r:id="rId23"/>
    <sheet name="Kujawsko-pomorski ODR" sheetId="22" r:id="rId24"/>
    <sheet name="Lubelski ODR" sheetId="23" r:id="rId25"/>
    <sheet name="Lubuski ODR" sheetId="24" r:id="rId26"/>
    <sheet name="Łódzki ODR" sheetId="25" r:id="rId27"/>
    <sheet name="Małopolski ODR" sheetId="26" r:id="rId28"/>
    <sheet name="Mazowiecki ODR" sheetId="27" r:id="rId29"/>
    <sheet name="Opolski ODR" sheetId="28" r:id="rId30"/>
    <sheet name="Podkarpacki ODR" sheetId="29" r:id="rId31"/>
    <sheet name="Podlaski ODR" sheetId="30" r:id="rId32"/>
    <sheet name="Pomorski ODR" sheetId="31" r:id="rId33"/>
    <sheet name="Ślaski ODR" sheetId="32" r:id="rId34"/>
    <sheet name="Świętokrzyski ODR" sheetId="33" r:id="rId35"/>
    <sheet name="Warmińsko-mazurski ODR" sheetId="34" r:id="rId36"/>
    <sheet name="Wielkopolski ODR" sheetId="35" r:id="rId37"/>
    <sheet name="Zachodniopomorski ODR" sheetId="36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38" l="1"/>
  <c r="L22" i="38"/>
  <c r="L23" i="38"/>
  <c r="L24" i="38"/>
  <c r="L25" i="38"/>
  <c r="L26" i="38"/>
  <c r="L27" i="38"/>
  <c r="L28" i="38"/>
  <c r="L20" i="38"/>
  <c r="L10" i="38"/>
  <c r="L11" i="38"/>
  <c r="L12" i="38"/>
  <c r="L13" i="38"/>
  <c r="L14" i="38"/>
  <c r="L15" i="38"/>
  <c r="L16" i="38"/>
  <c r="L17" i="38"/>
  <c r="L18" i="38"/>
  <c r="L9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8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9" i="38"/>
  <c r="D8" i="38"/>
  <c r="L9" i="32" l="1"/>
  <c r="H30" i="29"/>
  <c r="H16" i="29"/>
  <c r="H15" i="29"/>
  <c r="H10" i="29"/>
  <c r="H7" i="29"/>
  <c r="H21" i="22" l="1"/>
  <c r="H10" i="22"/>
  <c r="H8" i="22"/>
  <c r="L9" i="21"/>
  <c r="H27" i="20"/>
  <c r="H26" i="20"/>
  <c r="H8" i="20"/>
  <c r="H21" i="7"/>
  <c r="D19" i="7"/>
  <c r="D17" i="7"/>
  <c r="H29" i="19" l="1"/>
  <c r="D29" i="19"/>
  <c r="H28" i="19"/>
  <c r="D28" i="19"/>
  <c r="D27" i="19"/>
  <c r="D26" i="19"/>
  <c r="H24" i="19"/>
  <c r="H22" i="19"/>
  <c r="H21" i="19"/>
  <c r="H20" i="19"/>
  <c r="H19" i="19"/>
  <c r="D19" i="19"/>
  <c r="D18" i="19"/>
  <c r="L17" i="19"/>
  <c r="H17" i="19"/>
  <c r="D17" i="19"/>
  <c r="D15" i="19"/>
  <c r="D14" i="19"/>
  <c r="D13" i="19"/>
  <c r="H12" i="19"/>
  <c r="D12" i="19"/>
  <c r="H11" i="19"/>
  <c r="D11" i="19"/>
  <c r="L9" i="19"/>
  <c r="H8" i="19"/>
  <c r="H7" i="19"/>
  <c r="H29" i="15" l="1"/>
  <c r="H28" i="15"/>
  <c r="D17" i="15"/>
  <c r="H14" i="15"/>
  <c r="D14" i="15"/>
  <c r="D8" i="15"/>
  <c r="H17" i="1" l="1"/>
  <c r="H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 Krzak-Dąbrowska</author>
  </authors>
  <commentList>
    <comment ref="D13" authorId="0" shapeId="0" xr:uid="{0F7D645B-AF41-4B47-B37A-90D7B941EB3B}">
      <text>
        <r>
          <rPr>
            <b/>
            <sz val="9"/>
            <color indexed="81"/>
            <rFont val="Tahoma"/>
            <family val="2"/>
            <charset val="238"/>
          </rPr>
          <t>Beata Krzak-Dąbrowska:</t>
        </r>
        <r>
          <rPr>
            <sz val="9"/>
            <color indexed="81"/>
            <rFont val="Tahoma"/>
            <family val="2"/>
            <charset val="238"/>
          </rPr>
          <t xml:space="preserve">
DOFE</t>
        </r>
      </text>
    </comment>
    <comment ref="D17" authorId="0" shapeId="0" xr:uid="{2CF319A7-44B1-4563-8B3A-B92DBC016B30}">
      <text>
        <r>
          <rPr>
            <b/>
            <sz val="9"/>
            <color indexed="81"/>
            <rFont val="Tahoma"/>
            <family val="2"/>
            <charset val="238"/>
          </rPr>
          <t>Beata Krzak-Dąbrowska:</t>
        </r>
        <r>
          <rPr>
            <sz val="9"/>
            <color indexed="81"/>
            <rFont val="Tahoma"/>
            <family val="2"/>
            <charset val="238"/>
          </rPr>
          <t xml:space="preserve">
NTO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LODR</author>
  </authors>
  <commentList>
    <comment ref="H30" authorId="0" shapeId="0" xr:uid="{AC306F80-F298-498B-BF33-546B5007A41D}">
      <text>
        <r>
          <rPr>
            <sz val="9"/>
            <color indexed="81"/>
            <rFont val="Tahoma"/>
            <family val="2"/>
            <charset val="238"/>
          </rPr>
          <t>45 kompletów materiałów szkoleniowych ologowanych składających się z: pendrive, notes, długopis, torba</t>
        </r>
      </text>
    </comment>
  </commentList>
</comments>
</file>

<file path=xl/sharedStrings.xml><?xml version="1.0" encoding="utf-8"?>
<sst xmlns="http://schemas.openxmlformats.org/spreadsheetml/2006/main" count="3306" uniqueCount="170">
  <si>
    <t>Efekty realizacji działań 
planu działania 
w ujęciu ilościowym</t>
  </si>
  <si>
    <t xml:space="preserve">Jednostka wdrażajaca: </t>
  </si>
  <si>
    <t>Agencja Restrukturyzacji i Modernizacji Rolnictwa</t>
  </si>
  <si>
    <t>Dane za rok:</t>
  </si>
  <si>
    <t>REALIZACJA DZIAŁAŃ INFORMACYJNYCH I REKLAMOWYCH PROW 2014-2020 
(DZIAŁANIE 8 PLANU DZIAŁANIA KSOW - PLAN KOMUNIKACYJNY)</t>
  </si>
  <si>
    <t>REALIZACJA PLANU DZIAŁANIA KSOW W ZAKRESIE INNYM NIŻ DZIAŁANIA INFORMACYJNE I REKLAMOWE PROW 2014-2020</t>
  </si>
  <si>
    <t>USZCZEGÓŁOWIENIE WYBRANYCH DANYCH DOTYCZĄCYCH PLANU DZIAŁANIA</t>
  </si>
  <si>
    <t>Wskaźnik</t>
  </si>
  <si>
    <t>Wartość</t>
  </si>
  <si>
    <t>Szkolenia / seminaria / inne formy szkoleniowe dla potencjalnych beneficjentów i beneficjentów</t>
  </si>
  <si>
    <t>Szkolenia / seminaria / inne formy szkoleniowe</t>
  </si>
  <si>
    <t>LICZBA NARZĘDZI KOMUNIKACYJNYCH KSOW</t>
  </si>
  <si>
    <t>Uczestnicy szkoleń / seminariów / innych form szkoleniowych dla potencjalnych beneficjentów i beneficjentów</t>
  </si>
  <si>
    <t>Uczestnicy szkoleń / seminariów / innych form szkoleniowych</t>
  </si>
  <si>
    <t>Wydarzenia organizowane przez KSOW (np. konferencje, spotkania, konkursy) skoncentrowane na udostępnianiu i rozpowszechnianiu wyników Programu na podstawie systemu monitorowania i ewaluacji</t>
  </si>
  <si>
    <t>Konferencje</t>
  </si>
  <si>
    <t xml:space="preserve">Konferencje </t>
  </si>
  <si>
    <t>Wydarzenia organizowane przez KSOW (np. konferencje, spotkania, konkursy) poświęcone doradcom i / lub usługom wsparcia innowacji</t>
  </si>
  <si>
    <t>Uczestnicy konferencji</t>
  </si>
  <si>
    <t>Wydarzenia organizowane przez KSOW (np. konferencje, spotkania, konkursy) poświęcone LGD, w tym wsparciu dla współpracy</t>
  </si>
  <si>
    <t>Szkolenia / inne formy szkoleniowe dla pracowników punktów informacyjnych i doradców</t>
  </si>
  <si>
    <t>Targi, wystawy, imprezy lokalne, regionalne, krajowe 
i międzynarodowe</t>
  </si>
  <si>
    <t>Publikacje (np. ulotki, broszury, biuletyny, czasopisma, w tym e-publikacje) skoncentrowane na udostępnianiu i rozpowszechnianiu wyników Programu na podstawie systemu monitorowania i ewaluacji</t>
  </si>
  <si>
    <t>Uczestnicy szkoleń / innych form szkoleniowych dla pracowników punktów informacyjnych i doradców</t>
  </si>
  <si>
    <t>Uczestnicy targów wystaw, imprez lokalnych, regionalnych, krajowych i międzynarodowych</t>
  </si>
  <si>
    <t xml:space="preserve">Publikacje (np. ulotki, broszury, biuletyny, czasopisma, w tym e-publikacje) poświęcone doradcom i / lub usługom wsparcia innowacji </t>
  </si>
  <si>
    <t>Targi, wystawy, imprezy lokalne, regionalne, krajowe i międzynarodowe</t>
  </si>
  <si>
    <t>Krajowe wyjazdy studyjne</t>
  </si>
  <si>
    <t xml:space="preserve">Publikacje (np. ulotki, broszury, biuletyny, czasopisma, w tym e-publikacje) poświęcone LGD, w tym wsparciu dla współpracy </t>
  </si>
  <si>
    <t>Uczestnicy targów wystaw, imprez lokalnych, regionalnych, krajowych 
i międzynarodowych</t>
  </si>
  <si>
    <t>Uczestnicy krajowych wyjazdów studyjnych</t>
  </si>
  <si>
    <t>Inne narzędzia (np. strony internetowe, portale społecznościowe) skoncentrowane na udostępnianiu i rozpowszechnianiu wyników Programu na podstawie systemu monitorowania i ewaluacji</t>
  </si>
  <si>
    <t>Tytuły publikacji wydanych w formie papierowej</t>
  </si>
  <si>
    <t xml:space="preserve">Zagraniczne wyjazdy studyjne </t>
  </si>
  <si>
    <t>Inne narzędzia (np. strony internetowe, portale społecznościowe) poświęcone doradcom i / lub usługom wsparcia innowacji</t>
  </si>
  <si>
    <t>Tytuły publikacji wydanych w formie elektronicznej</t>
  </si>
  <si>
    <t>Uczestnicy zagranicznych wyjazdów studyjnych</t>
  </si>
  <si>
    <t>Inne narzędzia (np. strony internetowe, portale społecznościowe) poświęcone LGD, w tym wsparciu dla współpracy</t>
  </si>
  <si>
    <t>Artykuły / wkładki w prasie i w internecie</t>
  </si>
  <si>
    <t>Projekty, przykłady dobrych praktyk gromadzone i rozpowszechniane przez KSOW</t>
  </si>
  <si>
    <t>Audycje, programy, spoty w radio, telewizji i internecie</t>
  </si>
  <si>
    <t xml:space="preserve">LICZBA TEMATYCZYCH I ANALITYCZNYCH WYMIAN ZORGANIZOWANYCH PRZY WSPARCIU KSOW </t>
  </si>
  <si>
    <t>Słuchalność / oglądalność audycji, programów, spotów</t>
  </si>
  <si>
    <t>Artykuły/wkładki w prasie i w internecie</t>
  </si>
  <si>
    <t>Tematyczne grupy robocze skoncentrowane na udostępnianiu i rozpowszechnianiu wyników Programu na podstawie systemu monitorowania i ewaluacji</t>
  </si>
  <si>
    <t>Strona internetowa</t>
  </si>
  <si>
    <t>Tematyczne grupy robocze poświęcone doradcom i / lub usługom wsparcia innowacji</t>
  </si>
  <si>
    <t>Unikalni użytkownicy strony internetowej</t>
  </si>
  <si>
    <t>Tematyczne grupy robocze poświęcone LGD w tym wsparciu dla współpracy</t>
  </si>
  <si>
    <t>Odwiedziny strony internetowej</t>
  </si>
  <si>
    <t>Konsultacje z zainteresowanymi stronami skoncentrowane na udostępnianiu 
i rozpowszechnianiu wyników Programu na podstawie systemu monitorowania i ewaluacji</t>
  </si>
  <si>
    <t>Fora internetowe, media społecznościowe itp.</t>
  </si>
  <si>
    <t>Konsultacje z zainteresowanymi stronami poświęcone doradcom i / lub usługom wsparcia innowacji</t>
  </si>
  <si>
    <t>Unikalni użytkownicy forów internetowych, mediów społecznościowych itp.</t>
  </si>
  <si>
    <t>Konsultacje z zainteresowanymi stronami poświęcone LGD, w tym wsparciu dla współpracy</t>
  </si>
  <si>
    <t>Odwiedziny forów internetowych, mediów społecznościowych itp.</t>
  </si>
  <si>
    <t>Inne (np. szkolenia, forum internetowe) skoncentrowane na udostępnianiu 
i rozpowszechnianiu wyników Programu na podstawie systemu monitorowania i ewaluacji</t>
  </si>
  <si>
    <t>Konkursy</t>
  </si>
  <si>
    <t>Inne (np. szkolenia, forum internetowe) poświęcone doradcom i / lub usługom wsparcia innowacji</t>
  </si>
  <si>
    <t>Uczestnicy konkursów</t>
  </si>
  <si>
    <t>Inne (np. szkolenia, forum internetowe) poświęcone LGD, w tym wsparciu dla współpracy</t>
  </si>
  <si>
    <t>Udzielone konsultacje w punkcie informacyjnym PROW 2014-2020</t>
  </si>
  <si>
    <t>Materiały promocyjne</t>
  </si>
  <si>
    <t xml:space="preserve">Materiały promocyjne </t>
  </si>
  <si>
    <t>JR KSOW w woj. dolnośląskim</t>
  </si>
  <si>
    <t>brak danych</t>
  </si>
  <si>
    <t>Województwo Kujawsko-Pomorskie</t>
  </si>
  <si>
    <t>Jednostka wdrażajaca:</t>
  </si>
  <si>
    <t>Samorząd Województwa Lubuskiego</t>
  </si>
  <si>
    <t>Jednostka Regionalna KSOW Województwa Łódzkiego</t>
  </si>
  <si>
    <t>JR KSOW Województwa Małopolskiego</t>
  </si>
  <si>
    <t>Szkolenia / seminaria / inne formy szkoleniowe (35+6)</t>
  </si>
  <si>
    <t>Uczestnicy szkoleń / seminariów / innych form szkoleniowych (916+345)</t>
  </si>
  <si>
    <t>URZĄD MARSZAŁKOWSKI WOJEWÓDZTWA OPOLSKIEGO</t>
  </si>
  <si>
    <r>
      <t xml:space="preserve">REALIZACJA DZIAŁAŃ INFORMACYJNYCH I REKLAMOWYCH PROW 2014-2020 
(DZIAŁANIE 8 PLANU DZIAŁANIA KSOW - </t>
    </r>
    <r>
      <rPr>
        <b/>
        <sz val="12"/>
        <color rgb="FF0070C0"/>
        <rFont val="Calibri"/>
        <family val="2"/>
        <charset val="238"/>
        <scheme val="minor"/>
      </rPr>
      <t>PLAN KOMUNIKACYJNY</t>
    </r>
    <r>
      <rPr>
        <b/>
        <sz val="12"/>
        <color theme="1"/>
        <rFont val="Calibri"/>
        <family val="2"/>
        <charset val="238"/>
        <scheme val="minor"/>
      </rPr>
      <t>)</t>
    </r>
  </si>
  <si>
    <t>Liczba wykonanych materiałów promocyjnych (rodzajów, nie nakładów).</t>
  </si>
  <si>
    <t>Wojewóztwo Podkarpackie</t>
  </si>
  <si>
    <t>W I kwartale 2021 roku średnia widownia (4+) wynosi 93651 widzów, co daje 10,42 proc. udziałów w zasięgu odbioru stacji.</t>
  </si>
  <si>
    <t>SR KSOW Województwa Podlaskiego</t>
  </si>
  <si>
    <t>Samorząd Województwa Pomorskiego</t>
  </si>
  <si>
    <t>1*</t>
  </si>
  <si>
    <t xml:space="preserve">* udział w spotkaniach organizowanych przez podmioty zewnętrzne </t>
  </si>
  <si>
    <t xml:space="preserve">** baner reklamowy odwołujacy do strony intenetowej na kótej zamieszczony został Raport do. efektów PROW </t>
  </si>
  <si>
    <t>* zakładka na stronie dprow.pomorskie.eu</t>
  </si>
  <si>
    <t>***profil Instagram, Facebook, Youtube</t>
  </si>
  <si>
    <t>**** brak danych</t>
  </si>
  <si>
    <t>***** Instagram -115 obserwujących, Facebook  3981 - liczba wyswietleń postów dot. PROW, Youtube 426 - liczba wyświetleń</t>
  </si>
  <si>
    <t>Jednostka Regionalna KSOW w województwie śląskim</t>
  </si>
  <si>
    <t>2021 r.</t>
  </si>
  <si>
    <t>JR KSOW Wielkopolska</t>
  </si>
  <si>
    <t>n/d</t>
  </si>
  <si>
    <t>b/d</t>
  </si>
  <si>
    <t>Konsultacje z zainteresowanymi stronami skoncentrowane na udostępnianiu i rozpowszechnianiu wyników Programu na podstawie systemu monitorowania i ewaluacji</t>
  </si>
  <si>
    <t>Inne (np. szkolenia, forum internetowe) skoncentrowane na udostępnianiu i rozpowszechnianiu wyników Programu na podstawie systemu monitorowania i ewaluacji</t>
  </si>
  <si>
    <t>Samorząd Województwa Zachodniopomorskiego</t>
  </si>
  <si>
    <t>Ministerstwo Rolnictwa i Rozowju Wsi</t>
  </si>
  <si>
    <t>Samorząd Województwa Lubelskiego</t>
  </si>
  <si>
    <t>Efekty realizacji działań planu działania w ujęciu ilościowym</t>
  </si>
  <si>
    <t>JR KSOW w woj. Mazowieckim</t>
  </si>
  <si>
    <t xml:space="preserve">brak danych </t>
  </si>
  <si>
    <t>Samorząd Województwa Świętokrzyskiego</t>
  </si>
  <si>
    <t>5/8</t>
  </si>
  <si>
    <t>139 000/143 344</t>
  </si>
  <si>
    <t xml:space="preserve">Jednostka wdrażająca: </t>
  </si>
  <si>
    <t>Samorząd Województwa Warmińsko-Mazurskiego</t>
  </si>
  <si>
    <t>-</t>
  </si>
  <si>
    <t xml:space="preserve">Dane za rok: </t>
  </si>
  <si>
    <t>Centrum Doradztwa Rolniczego w Brwinowie</t>
  </si>
  <si>
    <t xml:space="preserve"> -</t>
  </si>
  <si>
    <t xml:space="preserve">stoiska na targach </t>
  </si>
  <si>
    <t>filmy</t>
  </si>
  <si>
    <t xml:space="preserve">brak możliżliwości pobrania danych w tym zakresie </t>
  </si>
  <si>
    <t>laureaci i wyróżnieni</t>
  </si>
  <si>
    <t>komlety (maski, teczki)</t>
  </si>
  <si>
    <t>Dolnośląski Osrodek Doradztwa Rolniczego z siedzibą we Wrocławiu</t>
  </si>
  <si>
    <t>Kujawsko-Pomorski Ośrodek Doradztwa Rolniczego w Minikowie</t>
  </si>
  <si>
    <t xml:space="preserve">Dane za rok: 2021 </t>
  </si>
  <si>
    <t>Lubelski Ośrodek Doradztwa Rolniczego w Końskowoli</t>
  </si>
  <si>
    <t>Małopolski Ośrodek Doradztwa Rolniczego w Karniowicach</t>
  </si>
  <si>
    <t>Mazowiecki Ośrodek Doradztwa Rolniczego z siedzibą w Warszawie</t>
  </si>
  <si>
    <t>Podkarpacki Ośrodek Doradztwa Rolniczego z siedziba w Boguchwale</t>
  </si>
  <si>
    <t>Podlaski Ośrodek Doradztwa Rolniczego w Szepietowie</t>
  </si>
  <si>
    <t>Świętokrzyski Ośrodek Doradztwa Rolniczego w Modliszewicach</t>
  </si>
  <si>
    <r>
      <t>Wydarzenia organizowane przez KSOW (np. konferencje, spotkania, konkursy) poświęcone doradcom i / lub usługom wsparcia innowacji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</si>
  <si>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r>
      <t>Targi, wystawy, imprezy lokalne, regionalne, krajowe 
i międzynarodowe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</si>
  <si>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Uczestnicy targów wystaw, imprez lokalnych, regionalnych, krajowych i międzynarodowych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</si>
  <si>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Publikacje (np. ulotki, broszury, biuletyny, czasopisma, w tym e-publikacje) poświęcone doradcom i / lub usługom wsparcia innowacji</t>
    </r>
    <r>
      <rPr>
        <vertAlign val="superscript"/>
        <sz val="11"/>
        <color theme="1"/>
        <rFont val="Calibri"/>
        <family val="2"/>
        <charset val="238"/>
        <scheme val="minor"/>
      </rPr>
      <t>8</t>
    </r>
  </si>
  <si>
    <r>
      <t>Inne narzędzia (np. strony internetowe, portale społecznościowe) poświęcone doradcom i / lub usługom wsparcia innowacji</t>
    </r>
    <r>
      <rPr>
        <vertAlign val="superscript"/>
        <sz val="11"/>
        <color theme="1"/>
        <rFont val="Calibri"/>
        <family val="2"/>
        <charset val="238"/>
        <scheme val="minor"/>
      </rPr>
      <t>9</t>
    </r>
  </si>
  <si>
    <r>
      <t>Tytuły publikacji wydanych w formie papierowej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</si>
  <si>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Tytuły publikacji wydanych w formie elektronicznej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</si>
  <si>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Artykuły/wkładki w prasie i w internecie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</si>
  <si>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Audycje, programy, spoty w radio, telewizji i internecie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</si>
  <si>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r>
      <t>Strona internetowa</t>
    </r>
    <r>
      <rPr>
        <vertAlign val="superscript"/>
        <sz val="12"/>
        <color theme="1"/>
        <rFont val="Calibri"/>
        <family val="2"/>
        <charset val="238"/>
        <scheme val="minor"/>
      </rPr>
      <t>6</t>
    </r>
  </si>
  <si>
    <r>
      <t>Unikalni użytkownicy strony internetowej</t>
    </r>
    <r>
      <rPr>
        <vertAlign val="superscript"/>
        <sz val="12"/>
        <color theme="1"/>
        <rFont val="Calibri"/>
        <family val="2"/>
        <charset val="238"/>
        <scheme val="minor"/>
      </rPr>
      <t>6</t>
    </r>
  </si>
  <si>
    <r>
      <t>Konsultacje z zainteresowanymi stronami poświęcone doradcom i / lub usługom wsparcia innowacji</t>
    </r>
    <r>
      <rPr>
        <vertAlign val="superscript"/>
        <sz val="11"/>
        <rFont val="Calibri"/>
        <family val="2"/>
        <charset val="238"/>
        <scheme val="minor"/>
      </rPr>
      <t>10</t>
    </r>
  </si>
  <si>
    <r>
      <t>Odwiedziny strony internetowej</t>
    </r>
    <r>
      <rPr>
        <vertAlign val="superscript"/>
        <sz val="12"/>
        <color theme="1"/>
        <rFont val="Calibri"/>
        <family val="2"/>
        <charset val="238"/>
        <scheme val="minor"/>
      </rPr>
      <t>6</t>
    </r>
  </si>
  <si>
    <r>
      <t>Inne (np. szkolenia, forum internetowe) poświęcone doradcom i / lub usługom wsparcia innowacji</t>
    </r>
    <r>
      <rPr>
        <vertAlign val="superscript"/>
        <sz val="11"/>
        <color theme="1"/>
        <rFont val="Calibri"/>
        <family val="2"/>
        <charset val="238"/>
        <scheme val="minor"/>
      </rPr>
      <t>11</t>
    </r>
  </si>
  <si>
    <t>Pokazy</t>
  </si>
  <si>
    <t>Uczestnicy pokazów</t>
  </si>
  <si>
    <r>
      <t xml:space="preserve">Uwagi/komentarze:
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zorganizowano 1 stoisko wystawiennicze dla 7 podmiotów
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wydano tą samą publikację w formie drukowanej (4000 egz.) i elektronicznej
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artykuły zamieszczane bezkosztowo w periodyku ODR i w zakładce SIR na stronie ODR
</t>
    </r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wramach 1 operacji opracowano 3 filmy, dodatkowo opracowano 1 film nt. działania "Współpraca", 2 wideorelacje z 2 operacji własnych, udzielono 1 wywiadu w radiu
</t>
    </r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oglądalność tylko na podstawie danyc z kanału YouTube na dzień 19.01.2022 r.  
</t>
    </r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statystyka podana dla strony internetowej ODR, brak możliwości wyodrębnienia danych dla podstony SIR, która znajduje się w jednej domenie, co strona ODR
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</si>
  <si>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Uwagi/komentarze:
</t>
    </r>
    <r>
      <rPr>
        <vertAlign val="super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 xml:space="preserve"> brano udział w szkoleniach realiziowanych przez ŚODR Modliszewice, na których popularyzowano SIR, innowacje i informowano o działaniu "Współpraca"; wydarzenia te realizowano poza operacjami z PO
</t>
    </r>
    <r>
      <rPr>
        <vertAlign val="super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 ujęto tu 1 publikację opracowaną w ramach 1 operacji włanej
</t>
    </r>
    <r>
      <rPr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 xml:space="preserve"> prowadzona jest zakładka SIR na stronie ŚODR Modliszewice
</t>
    </r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 xml:space="preserve">organizowano spotkania z potencjalnymi członkami grup operacyjnych w ramach działania "Współpraca" oraz potencjalnymi uczestnikami LPW 
</t>
    </r>
    <r>
      <rPr>
        <vertAlign val="super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 xml:space="preserve"> zrealizowane w ramach PO 2020-2021</t>
    </r>
  </si>
  <si>
    <t>Zachodniopomorski Ośrodek Doradztwa Rolniczego w Barzkowicach</t>
  </si>
  <si>
    <t>Dane za rok: 2021</t>
  </si>
  <si>
    <t>w tym 5 konferencji online</t>
  </si>
  <si>
    <t>5 art. zamieszczonych w magazynie rolniczym, 4 art. na portalach społecznościowych, 5 art. na stronie zodr.pl</t>
  </si>
  <si>
    <t>2 filmy krótkometrażowe, 5odc. serii "Jak zostać pszczelarzem"</t>
  </si>
  <si>
    <t>brak możliwości wyciągnięcia danych</t>
  </si>
  <si>
    <t>długopisy, teczki, notatniki, 2xkoszulki</t>
  </si>
  <si>
    <t>Lubuski Ośrodek Doradztwa Rolniczego</t>
  </si>
  <si>
    <t>X</t>
  </si>
  <si>
    <t>Łódzki Ośrodek Doradztwa Rolniczego zs. w Bratoszewicach</t>
  </si>
  <si>
    <t>Opolski Ośrodek Doradztwa Rolnniczego w Łosiowie</t>
  </si>
  <si>
    <t xml:space="preserve"> Śląski Ośrodek Doradztwa Rolniczego w Częstochowie</t>
  </si>
  <si>
    <t>Film</t>
  </si>
  <si>
    <t>Warmińsko-Mazurski Ośrodek Doradztwa Rolniczego</t>
  </si>
  <si>
    <t xml:space="preserve">  </t>
  </si>
  <si>
    <t>Wielkopolski Ośrodek Doradztwa Rolniczego w Poznaniu</t>
  </si>
  <si>
    <t xml:space="preserve"> Pomorski Ośrodek Doradztwa Rolniczego</t>
  </si>
  <si>
    <t>156 877</t>
  </si>
  <si>
    <t xml:space="preserve">437 509 </t>
  </si>
  <si>
    <t>Krajowy Ośrodek Wsparcia Rolnictwa</t>
  </si>
  <si>
    <t>44,85 GRP</t>
  </si>
  <si>
    <t>*</t>
  </si>
  <si>
    <t>**</t>
  </si>
  <si>
    <t>***</t>
  </si>
  <si>
    <t>****</t>
  </si>
  <si>
    <t>*****</t>
  </si>
  <si>
    <t>Jednostka Centralna (KSOW)</t>
  </si>
  <si>
    <t xml:space="preserve">1 858 203 </t>
  </si>
  <si>
    <t>Załącznik nr 2 do sprawozdania rocznego z Planu działania KSOW na lata 2014-2020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</si>
</sst>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color rgb="FF0D0D0D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4" fillId="0" borderId="4" xfId="0" applyFont="1" applyBorder="1"/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2" borderId="4" xfId="0" applyFill="1" applyBorder="1" applyAlignment="1">
      <alignment wrapText="1"/>
    </xf>
    <xf numFmtId="0" fontId="0" fillId="0" borderId="4" xfId="0" applyBorder="1"/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wrapText="1"/>
    </xf>
    <xf numFmtId="3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4" xfId="0" applyNumberFormat="1" applyFont="1" applyBorder="1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4" fillId="0" borderId="4" xfId="0" applyFont="1" applyBorder="1" applyAlignment="1">
      <alignment horizontal="right" vertical="center"/>
    </xf>
    <xf numFmtId="0" fontId="7" fillId="0" borderId="4" xfId="0" applyFont="1" applyBorder="1"/>
    <xf numFmtId="0" fontId="4" fillId="3" borderId="4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0" fillId="0" borderId="4" xfId="0" applyNumberForma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2" borderId="4" xfId="0" applyFont="1" applyFill="1" applyBorder="1" applyAlignment="1">
      <alignment vertical="center" wrapText="1"/>
    </xf>
    <xf numFmtId="0" fontId="11" fillId="0" borderId="0" xfId="0" applyFont="1"/>
    <xf numFmtId="0" fontId="4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3" borderId="4" xfId="0" applyFont="1" applyFill="1" applyBorder="1" applyAlignment="1">
      <alignment wrapText="1"/>
    </xf>
    <xf numFmtId="0" fontId="4" fillId="3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49" fontId="4" fillId="0" borderId="4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3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3" fillId="0" borderId="0" xfId="0" applyFont="1" applyAlignment="1">
      <alignment wrapText="1"/>
    </xf>
    <xf numFmtId="3" fontId="13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3" fontId="4" fillId="3" borderId="4" xfId="0" applyNumberFormat="1" applyFont="1" applyFill="1" applyBorder="1" applyAlignment="1">
      <alignment wrapText="1"/>
    </xf>
    <xf numFmtId="0" fontId="4" fillId="3" borderId="4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0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3" fontId="4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164" fontId="4" fillId="0" borderId="4" xfId="1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4" fontId="4" fillId="0" borderId="4" xfId="0" applyNumberFormat="1" applyFont="1" applyBorder="1" applyAlignment="1">
      <alignment wrapText="1"/>
    </xf>
    <xf numFmtId="43" fontId="4" fillId="0" borderId="4" xfId="1" applyFont="1" applyBorder="1" applyAlignment="1">
      <alignment horizontal="righ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top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A3C51-190C-4EF2-AE91-3EB3215BD05D}">
  <dimension ref="B1:Q32"/>
  <sheetViews>
    <sheetView tabSelected="1" workbookViewId="0">
      <selection activeCell="F2" sqref="F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169</v>
      </c>
    </row>
    <row r="2" spans="2:17" ht="15.75" x14ac:dyDescent="0.25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/>
      <c r="C3" s="130"/>
      <c r="D3" s="130"/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1"/>
      <c r="C4" s="130"/>
      <c r="D4" s="130"/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5.75" x14ac:dyDescent="0.25">
      <c r="B6" s="131" t="s">
        <v>4</v>
      </c>
      <c r="C6" s="131"/>
      <c r="D6" s="131"/>
      <c r="E6" s="5"/>
      <c r="F6" s="2"/>
      <c r="G6" s="132" t="s">
        <v>5</v>
      </c>
      <c r="H6" s="132"/>
      <c r="I6" s="6"/>
      <c r="J6" s="2"/>
      <c r="K6" s="127" t="s">
        <v>6</v>
      </c>
      <c r="L6" s="127"/>
      <c r="M6" s="2"/>
      <c r="N6" s="2"/>
      <c r="O6" s="2"/>
      <c r="P6" s="2"/>
      <c r="Q6" s="2"/>
    </row>
    <row r="7" spans="2:17" ht="15.75" x14ac:dyDescent="0.25">
      <c r="B7" s="128" t="s">
        <v>7</v>
      </c>
      <c r="C7" s="129"/>
      <c r="D7" s="7" t="s">
        <v>8</v>
      </c>
      <c r="E7" s="114"/>
      <c r="F7" s="2"/>
      <c r="G7" s="9" t="s">
        <v>7</v>
      </c>
      <c r="H7" s="7" t="s">
        <v>8</v>
      </c>
      <c r="I7" s="114"/>
      <c r="J7" s="2"/>
      <c r="K7" s="10" t="s">
        <v>7</v>
      </c>
      <c r="L7" s="11" t="s">
        <v>8</v>
      </c>
      <c r="M7" s="2"/>
      <c r="N7" s="2"/>
      <c r="O7" s="2"/>
      <c r="P7" s="2"/>
      <c r="Q7" s="2"/>
    </row>
    <row r="8" spans="2:17" ht="15.75" x14ac:dyDescent="0.25">
      <c r="B8" s="125" t="s">
        <v>9</v>
      </c>
      <c r="C8" s="126"/>
      <c r="D8" s="23">
        <f>SUM('Dolnośląski JR:Zachodniopomorski ODR'!D7)</f>
        <v>49</v>
      </c>
      <c r="E8" s="2"/>
      <c r="F8" s="2"/>
      <c r="G8" s="13" t="s">
        <v>10</v>
      </c>
      <c r="H8" s="23">
        <f>SUM('Dolnośląski JR:Zachodniopomorski ODR'!H7)</f>
        <v>1192</v>
      </c>
      <c r="I8" s="15"/>
      <c r="J8" s="2"/>
      <c r="K8" s="133" t="s">
        <v>11</v>
      </c>
      <c r="L8" s="134"/>
      <c r="M8" s="2"/>
      <c r="N8" s="2"/>
      <c r="O8" s="2"/>
      <c r="P8" s="2"/>
      <c r="Q8" s="2"/>
    </row>
    <row r="9" spans="2:17" ht="45" x14ac:dyDescent="0.25">
      <c r="B9" s="125" t="s">
        <v>12</v>
      </c>
      <c r="C9" s="126"/>
      <c r="D9" s="23">
        <f>SUM('Dolnośląski JR:Zachodniopomorski ODR'!D8)</f>
        <v>1399</v>
      </c>
      <c r="E9" s="2"/>
      <c r="F9" s="2"/>
      <c r="G9" s="13" t="s">
        <v>13</v>
      </c>
      <c r="H9" s="23">
        <f>SUM('Dolnośląski JR:Zachodniopomorski ODR'!H8)</f>
        <v>40285</v>
      </c>
      <c r="I9" s="15"/>
      <c r="J9" s="2"/>
      <c r="K9" s="16" t="s">
        <v>14</v>
      </c>
      <c r="L9" s="46">
        <f>SUM('Dolnośląski JR:Zachodniopomorski ODR'!L8)</f>
        <v>0</v>
      </c>
      <c r="M9" s="2"/>
      <c r="N9" s="2"/>
      <c r="O9" s="2"/>
      <c r="P9" s="2"/>
      <c r="Q9" s="2"/>
    </row>
    <row r="10" spans="2:17" ht="30" x14ac:dyDescent="0.25">
      <c r="B10" s="125" t="s">
        <v>15</v>
      </c>
      <c r="C10" s="126"/>
      <c r="D10" s="23">
        <f>SUM('Dolnośląski JR:Zachodniopomorski ODR'!D9)</f>
        <v>6</v>
      </c>
      <c r="E10" s="2"/>
      <c r="F10" s="2"/>
      <c r="G10" s="13" t="s">
        <v>16</v>
      </c>
      <c r="H10" s="23">
        <f>SUM('Dolnośląski JR:Zachodniopomorski ODR'!H9)</f>
        <v>138</v>
      </c>
      <c r="I10" s="15"/>
      <c r="J10" s="2"/>
      <c r="K10" s="16" t="s">
        <v>17</v>
      </c>
      <c r="L10" s="46">
        <f>SUM('Dolnośląski JR:Zachodniopomorski ODR'!L9)</f>
        <v>527</v>
      </c>
      <c r="M10" s="2"/>
      <c r="N10" s="2"/>
      <c r="O10" s="2"/>
      <c r="P10" s="2"/>
      <c r="Q10" s="2"/>
    </row>
    <row r="11" spans="2:17" ht="30" x14ac:dyDescent="0.25">
      <c r="B11" s="125" t="s">
        <v>18</v>
      </c>
      <c r="C11" s="126"/>
      <c r="D11" s="23">
        <f>SUM('Dolnośląski JR:Zachodniopomorski ODR'!D10)</f>
        <v>595</v>
      </c>
      <c r="E11" s="2"/>
      <c r="F11" s="2"/>
      <c r="G11" s="13" t="s">
        <v>18</v>
      </c>
      <c r="H11" s="23">
        <f>SUM('Dolnośląski JR:Zachodniopomorski ODR'!H10)</f>
        <v>15187</v>
      </c>
      <c r="I11" s="15"/>
      <c r="J11" s="2"/>
      <c r="K11" s="16" t="s">
        <v>19</v>
      </c>
      <c r="L11" s="46">
        <f>SUM('Dolnośląski JR:Zachodniopomorski ODR'!L10)</f>
        <v>21</v>
      </c>
      <c r="M11" s="2"/>
      <c r="N11" s="2"/>
      <c r="O11" s="2"/>
      <c r="P11" s="2"/>
      <c r="Q11" s="2"/>
    </row>
    <row r="12" spans="2:17" ht="45" x14ac:dyDescent="0.25">
      <c r="B12" s="125" t="s">
        <v>20</v>
      </c>
      <c r="C12" s="126"/>
      <c r="D12" s="23">
        <f>SUM('Dolnośląski JR:Zachodniopomorski ODR'!D11)</f>
        <v>5</v>
      </c>
      <c r="E12" s="2"/>
      <c r="F12" s="2"/>
      <c r="G12" s="13" t="s">
        <v>21</v>
      </c>
      <c r="H12" s="23">
        <f>SUM('Dolnośląski JR:Zachodniopomorski ODR'!H11)</f>
        <v>162</v>
      </c>
      <c r="I12" s="15"/>
      <c r="J12" s="2"/>
      <c r="K12" s="16" t="s">
        <v>22</v>
      </c>
      <c r="L12" s="46">
        <f>SUM('Dolnośląski JR:Zachodniopomorski ODR'!L11)</f>
        <v>23</v>
      </c>
      <c r="M12" s="2"/>
      <c r="N12" s="2"/>
      <c r="O12" s="2"/>
      <c r="P12" s="2"/>
      <c r="Q12" s="2"/>
    </row>
    <row r="13" spans="2:17" ht="31.5" x14ac:dyDescent="0.25">
      <c r="B13" s="125" t="s">
        <v>23</v>
      </c>
      <c r="C13" s="126"/>
      <c r="D13" s="23">
        <f>SUM('Dolnośląski JR:Zachodniopomorski ODR'!D12)</f>
        <v>3134</v>
      </c>
      <c r="E13" s="2"/>
      <c r="F13" s="2"/>
      <c r="G13" s="13" t="s">
        <v>24</v>
      </c>
      <c r="H13" s="23">
        <f>SUM('Dolnośląski JR:Zachodniopomorski ODR'!H12)</f>
        <v>1059712</v>
      </c>
      <c r="I13" s="15"/>
      <c r="J13" s="2"/>
      <c r="K13" s="16" t="s">
        <v>25</v>
      </c>
      <c r="L13" s="46">
        <f>SUM('Dolnośląski JR:Zachodniopomorski ODR'!L12)</f>
        <v>5092</v>
      </c>
      <c r="M13" s="2"/>
      <c r="N13" s="2"/>
      <c r="O13" s="2"/>
      <c r="P13" s="2"/>
      <c r="Q13" s="2"/>
    </row>
    <row r="14" spans="2:17" ht="30" x14ac:dyDescent="0.25">
      <c r="B14" s="125" t="s">
        <v>26</v>
      </c>
      <c r="C14" s="126"/>
      <c r="D14" s="23">
        <f>SUM('Dolnośląski JR:Zachodniopomorski ODR'!D13)</f>
        <v>46</v>
      </c>
      <c r="E14" s="2"/>
      <c r="F14" s="2"/>
      <c r="G14" s="13" t="s">
        <v>27</v>
      </c>
      <c r="H14" s="23">
        <f>SUM('Dolnośląski JR:Zachodniopomorski ODR'!H13)</f>
        <v>153</v>
      </c>
      <c r="I14" s="15"/>
      <c r="J14" s="2"/>
      <c r="K14" s="16" t="s">
        <v>28</v>
      </c>
      <c r="L14" s="46">
        <f>SUM('Dolnośląski JR:Zachodniopomorski ODR'!L13)</f>
        <v>2</v>
      </c>
      <c r="M14" s="2"/>
      <c r="N14" s="2"/>
      <c r="O14" s="2"/>
      <c r="P14" s="2"/>
      <c r="Q14" s="2"/>
    </row>
    <row r="15" spans="2:17" ht="45" x14ac:dyDescent="0.25">
      <c r="B15" s="125" t="s">
        <v>29</v>
      </c>
      <c r="C15" s="126"/>
      <c r="D15" s="23">
        <f>SUM('Dolnośląski JR:Zachodniopomorski ODR'!D14)</f>
        <v>398527</v>
      </c>
      <c r="E15" s="2"/>
      <c r="F15" s="2"/>
      <c r="G15" s="13" t="s">
        <v>30</v>
      </c>
      <c r="H15" s="23">
        <f>SUM('Dolnośląski JR:Zachodniopomorski ODR'!H14)</f>
        <v>4677</v>
      </c>
      <c r="I15" s="15"/>
      <c r="J15" s="2"/>
      <c r="K15" s="16" t="s">
        <v>31</v>
      </c>
      <c r="L15" s="46">
        <f>SUM('Dolnośląski JR:Zachodniopomorski ODR'!L14)</f>
        <v>6</v>
      </c>
      <c r="M15" s="2"/>
      <c r="N15" s="2"/>
      <c r="O15" s="2"/>
      <c r="P15" s="2"/>
      <c r="Q15" s="2"/>
    </row>
    <row r="16" spans="2:17" ht="30" x14ac:dyDescent="0.25">
      <c r="B16" s="125" t="s">
        <v>32</v>
      </c>
      <c r="C16" s="126"/>
      <c r="D16" s="23">
        <f>SUM('Dolnośląski JR:Zachodniopomorski ODR'!D15)</f>
        <v>9</v>
      </c>
      <c r="E16" s="2"/>
      <c r="F16" s="2"/>
      <c r="G16" s="13" t="s">
        <v>33</v>
      </c>
      <c r="H16" s="23">
        <f>SUM('Dolnośląski JR:Zachodniopomorski ODR'!H15)</f>
        <v>37</v>
      </c>
      <c r="I16" s="15"/>
      <c r="J16" s="2"/>
      <c r="K16" s="16" t="s">
        <v>34</v>
      </c>
      <c r="L16" s="46">
        <f>SUM('Dolnośląski JR:Zachodniopomorski ODR'!L15)</f>
        <v>35</v>
      </c>
      <c r="M16" s="2"/>
      <c r="N16" s="2"/>
      <c r="O16" s="2"/>
      <c r="P16" s="2"/>
      <c r="Q16" s="2"/>
    </row>
    <row r="17" spans="2:17" ht="30" x14ac:dyDescent="0.25">
      <c r="B17" s="125" t="s">
        <v>35</v>
      </c>
      <c r="C17" s="126"/>
      <c r="D17" s="23">
        <f>SUM('Dolnośląski JR:Zachodniopomorski ODR'!D16)</f>
        <v>1</v>
      </c>
      <c r="E17" s="2"/>
      <c r="F17" s="2"/>
      <c r="G17" s="13" t="s">
        <v>36</v>
      </c>
      <c r="H17" s="23">
        <f>SUM('Dolnośląski JR:Zachodniopomorski ODR'!H16)</f>
        <v>1029</v>
      </c>
      <c r="I17" s="15"/>
      <c r="J17" s="2"/>
      <c r="K17" s="16" t="s">
        <v>37</v>
      </c>
      <c r="L17" s="46">
        <f>SUM('Dolnośląski JR:Zachodniopomorski ODR'!L16)</f>
        <v>1</v>
      </c>
      <c r="M17" s="2"/>
      <c r="N17" s="2"/>
      <c r="O17" s="2"/>
      <c r="P17" s="2"/>
      <c r="Q17" s="2"/>
    </row>
    <row r="18" spans="2:17" ht="30" x14ac:dyDescent="0.25">
      <c r="B18" s="125" t="s">
        <v>38</v>
      </c>
      <c r="C18" s="126"/>
      <c r="D18" s="23">
        <f>SUM('Dolnośląski JR:Zachodniopomorski ODR'!D17)</f>
        <v>118</v>
      </c>
      <c r="E18" s="2"/>
      <c r="F18" s="2"/>
      <c r="G18" s="13" t="s">
        <v>32</v>
      </c>
      <c r="H18" s="23">
        <f>SUM('Dolnośląski JR:Zachodniopomorski ODR'!H17)</f>
        <v>198</v>
      </c>
      <c r="I18" s="15"/>
      <c r="J18" s="2"/>
      <c r="K18" s="18" t="s">
        <v>39</v>
      </c>
      <c r="L18" s="46">
        <f>SUM('Dolnośląski JR:Zachodniopomorski ODR'!L17)</f>
        <v>137</v>
      </c>
      <c r="M18" s="2"/>
      <c r="N18" s="2"/>
      <c r="O18" s="2"/>
      <c r="P18" s="2"/>
      <c r="Q18" s="2"/>
    </row>
    <row r="19" spans="2:17" ht="15.75" x14ac:dyDescent="0.25">
      <c r="B19" s="125" t="s">
        <v>40</v>
      </c>
      <c r="C19" s="126"/>
      <c r="D19" s="23">
        <f>SUM('Dolnośląski JR:Zachodniopomorski ODR'!D18)</f>
        <v>1413</v>
      </c>
      <c r="E19" s="2"/>
      <c r="F19" s="2"/>
      <c r="G19" s="13" t="s">
        <v>35</v>
      </c>
      <c r="H19" s="23">
        <f>SUM('Dolnośląski JR:Zachodniopomorski ODR'!H18)</f>
        <v>153</v>
      </c>
      <c r="I19" s="15"/>
      <c r="J19" s="2"/>
      <c r="K19" s="123" t="s">
        <v>41</v>
      </c>
      <c r="L19" s="124"/>
      <c r="M19" s="2"/>
      <c r="N19" s="2"/>
      <c r="O19" s="2"/>
      <c r="P19" s="2"/>
      <c r="Q19" s="2"/>
    </row>
    <row r="20" spans="2:17" ht="45" x14ac:dyDescent="0.25">
      <c r="B20" s="125" t="s">
        <v>42</v>
      </c>
      <c r="C20" s="126"/>
      <c r="D20" s="23">
        <f>SUM('Dolnośląski JR:Zachodniopomorski ODR'!D19)</f>
        <v>69331745</v>
      </c>
      <c r="E20" s="2"/>
      <c r="F20" s="2"/>
      <c r="G20" s="13" t="s">
        <v>43</v>
      </c>
      <c r="H20" s="23">
        <f>SUM('Dolnośląski JR:Zachodniopomorski ODR'!H19)</f>
        <v>977</v>
      </c>
      <c r="I20" s="15"/>
      <c r="J20" s="2"/>
      <c r="K20" s="16" t="s">
        <v>44</v>
      </c>
      <c r="L20" s="46">
        <f>SUM('Dolnośląski JR:Zachodniopomorski ODR'!L19)</f>
        <v>6</v>
      </c>
      <c r="M20" s="2"/>
      <c r="N20" s="2"/>
      <c r="O20" s="2"/>
      <c r="P20" s="2"/>
      <c r="Q20" s="2"/>
    </row>
    <row r="21" spans="2:17" ht="30" x14ac:dyDescent="0.25">
      <c r="B21" s="125" t="s">
        <v>45</v>
      </c>
      <c r="C21" s="126"/>
      <c r="D21" s="23">
        <f>SUM('Dolnośląski JR:Zachodniopomorski ODR'!D20)</f>
        <v>19</v>
      </c>
      <c r="E21" s="2"/>
      <c r="F21" s="2"/>
      <c r="G21" s="13" t="s">
        <v>40</v>
      </c>
      <c r="H21" s="23">
        <f>SUM('Dolnośląski JR:Zachodniopomorski ODR'!H20)</f>
        <v>1056</v>
      </c>
      <c r="I21" s="15"/>
      <c r="J21" s="2"/>
      <c r="K21" s="16" t="s">
        <v>46</v>
      </c>
      <c r="L21" s="46">
        <f>SUM('Dolnośląski JR:Zachodniopomorski ODR'!L20)</f>
        <v>3</v>
      </c>
      <c r="M21" s="2"/>
      <c r="N21" s="2"/>
      <c r="O21" s="2"/>
      <c r="P21" s="2"/>
      <c r="Q21" s="2"/>
    </row>
    <row r="22" spans="2:17" ht="15.75" x14ac:dyDescent="0.25">
      <c r="B22" s="125" t="s">
        <v>47</v>
      </c>
      <c r="C22" s="126"/>
      <c r="D22" s="23">
        <f>SUM('Dolnośląski JR:Zachodniopomorski ODR'!D21)</f>
        <v>215341</v>
      </c>
      <c r="E22" s="2"/>
      <c r="F22" s="2"/>
      <c r="G22" s="13" t="s">
        <v>42</v>
      </c>
      <c r="H22" s="23">
        <f>SUM('Dolnośląski JR:Zachodniopomorski ODR'!H21)</f>
        <v>92089019</v>
      </c>
      <c r="I22" s="15"/>
      <c r="J22" s="2"/>
      <c r="K22" s="16" t="s">
        <v>48</v>
      </c>
      <c r="L22" s="46">
        <f>SUM('Dolnośląski JR:Zachodniopomorski ODR'!L21)</f>
        <v>3</v>
      </c>
      <c r="M22" s="2"/>
      <c r="N22" s="2"/>
      <c r="O22" s="2"/>
      <c r="P22" s="2"/>
      <c r="Q22" s="2"/>
    </row>
    <row r="23" spans="2:17" ht="60" x14ac:dyDescent="0.25">
      <c r="B23" s="125" t="s">
        <v>49</v>
      </c>
      <c r="C23" s="126"/>
      <c r="D23" s="23">
        <f>SUM('Dolnośląski JR:Zachodniopomorski ODR'!D22)</f>
        <v>373547</v>
      </c>
      <c r="E23" s="2"/>
      <c r="F23" s="2"/>
      <c r="G23" s="13" t="s">
        <v>45</v>
      </c>
      <c r="H23" s="23">
        <f>SUM('Dolnośląski JR:Zachodniopomorski ODR'!H22)</f>
        <v>22</v>
      </c>
      <c r="I23" s="15"/>
      <c r="J23" s="2"/>
      <c r="K23" s="18" t="s">
        <v>50</v>
      </c>
      <c r="L23" s="46">
        <f>SUM('Dolnośląski JR:Zachodniopomorski ODR'!L22)</f>
        <v>0</v>
      </c>
      <c r="M23" s="2"/>
      <c r="N23" s="2"/>
      <c r="O23" s="2"/>
      <c r="P23" s="2"/>
      <c r="Q23" s="2"/>
    </row>
    <row r="24" spans="2:17" ht="30" x14ac:dyDescent="0.25">
      <c r="B24" s="125" t="s">
        <v>51</v>
      </c>
      <c r="C24" s="126"/>
      <c r="D24" s="23">
        <f>SUM('Dolnośląski JR:Zachodniopomorski ODR'!D23)</f>
        <v>8</v>
      </c>
      <c r="E24" s="2"/>
      <c r="F24" s="2"/>
      <c r="G24" s="13" t="s">
        <v>47</v>
      </c>
      <c r="H24" s="23">
        <f>SUM('Dolnośląski JR:Zachodniopomorski ODR'!H23)</f>
        <v>381374</v>
      </c>
      <c r="I24" s="15"/>
      <c r="J24" s="2"/>
      <c r="K24" s="16" t="s">
        <v>52</v>
      </c>
      <c r="L24" s="46">
        <f>SUM('Dolnośląski JR:Zachodniopomorski ODR'!L23)</f>
        <v>1072</v>
      </c>
      <c r="M24" s="2"/>
      <c r="N24" s="2"/>
      <c r="O24" s="2"/>
      <c r="P24" s="2"/>
      <c r="Q24" s="2"/>
    </row>
    <row r="25" spans="2:17" ht="30" x14ac:dyDescent="0.25">
      <c r="B25" s="125" t="s">
        <v>53</v>
      </c>
      <c r="C25" s="126"/>
      <c r="D25" s="23">
        <f>SUM('Dolnośląski JR:Zachodniopomorski ODR'!D24)</f>
        <v>469889</v>
      </c>
      <c r="E25" s="2"/>
      <c r="F25" s="2"/>
      <c r="G25" s="13" t="s">
        <v>49</v>
      </c>
      <c r="H25" s="23">
        <f>SUM('Dolnośląski JR:Zachodniopomorski ODR'!H24)</f>
        <v>2544489</v>
      </c>
      <c r="I25" s="15"/>
      <c r="J25" s="2"/>
      <c r="K25" s="16" t="s">
        <v>54</v>
      </c>
      <c r="L25" s="46">
        <f>SUM('Dolnośląski JR:Zachodniopomorski ODR'!L24)</f>
        <v>201</v>
      </c>
      <c r="M25" s="2"/>
      <c r="N25" s="2"/>
      <c r="O25" s="2"/>
      <c r="P25" s="2"/>
      <c r="Q25" s="2"/>
    </row>
    <row r="26" spans="2:17" ht="45" x14ac:dyDescent="0.25">
      <c r="B26" s="125" t="s">
        <v>55</v>
      </c>
      <c r="C26" s="126"/>
      <c r="D26" s="23">
        <f>SUM('Dolnośląski JR:Zachodniopomorski ODR'!D25)</f>
        <v>422118</v>
      </c>
      <c r="E26" s="2"/>
      <c r="F26" s="2"/>
      <c r="G26" s="13" t="s">
        <v>51</v>
      </c>
      <c r="H26" s="23">
        <f>SUM('Dolnośląski JR:Zachodniopomorski ODR'!H25)</f>
        <v>16</v>
      </c>
      <c r="I26" s="15"/>
      <c r="J26" s="2"/>
      <c r="K26" s="16" t="s">
        <v>56</v>
      </c>
      <c r="L26" s="46">
        <f>SUM('Dolnośląski JR:Zachodniopomorski ODR'!L25)</f>
        <v>0</v>
      </c>
      <c r="M26" s="2"/>
      <c r="N26" s="2"/>
      <c r="O26" s="2"/>
      <c r="P26" s="2"/>
      <c r="Q26" s="2"/>
    </row>
    <row r="27" spans="2:17" ht="31.5" x14ac:dyDescent="0.25">
      <c r="B27" s="125" t="s">
        <v>57</v>
      </c>
      <c r="C27" s="126"/>
      <c r="D27" s="23">
        <f>SUM('Dolnośląski JR:Zachodniopomorski ODR'!D26)</f>
        <v>6</v>
      </c>
      <c r="E27" s="2"/>
      <c r="F27" s="2"/>
      <c r="G27" s="13" t="s">
        <v>53</v>
      </c>
      <c r="H27" s="23">
        <f>SUM('Dolnośląski JR:Zachodniopomorski ODR'!H26)</f>
        <v>513403</v>
      </c>
      <c r="I27" s="15"/>
      <c r="J27" s="2"/>
      <c r="K27" s="16" t="s">
        <v>58</v>
      </c>
      <c r="L27" s="46">
        <f>SUM('Dolnośląski JR:Zachodniopomorski ODR'!L26)</f>
        <v>488</v>
      </c>
      <c r="M27" s="2"/>
      <c r="N27" s="2"/>
      <c r="O27" s="2"/>
      <c r="P27" s="2"/>
      <c r="Q27" s="2"/>
    </row>
    <row r="28" spans="2:17" ht="31.5" x14ac:dyDescent="0.25">
      <c r="B28" s="125" t="s">
        <v>59</v>
      </c>
      <c r="C28" s="126"/>
      <c r="D28" s="23">
        <f>SUM('Dolnośląski JR:Zachodniopomorski ODR'!D27)</f>
        <v>490</v>
      </c>
      <c r="E28" s="2"/>
      <c r="F28" s="2"/>
      <c r="G28" s="13" t="s">
        <v>55</v>
      </c>
      <c r="H28" s="23">
        <f>SUM('Dolnośląski JR:Zachodniopomorski ODR'!H27)</f>
        <v>1376672</v>
      </c>
      <c r="I28" s="15"/>
      <c r="J28" s="2"/>
      <c r="K28" s="16" t="s">
        <v>60</v>
      </c>
      <c r="L28" s="46">
        <f>SUM('Dolnośląski JR:Zachodniopomorski ODR'!L27)</f>
        <v>4</v>
      </c>
      <c r="M28" s="2"/>
      <c r="N28" s="2"/>
      <c r="O28" s="2"/>
      <c r="P28" s="2"/>
      <c r="Q28" s="2"/>
    </row>
    <row r="29" spans="2:17" ht="15.75" x14ac:dyDescent="0.25">
      <c r="B29" s="125" t="s">
        <v>61</v>
      </c>
      <c r="C29" s="126"/>
      <c r="D29" s="23">
        <f>SUM('Dolnośląski JR:Zachodniopomorski ODR'!D28)</f>
        <v>16462</v>
      </c>
      <c r="E29" s="2"/>
      <c r="F29" s="2"/>
      <c r="G29" s="13" t="s">
        <v>57</v>
      </c>
      <c r="H29" s="23">
        <f>SUM('Dolnośląski JR:Zachodniopomorski ODR'!H28)</f>
        <v>238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B30" s="125" t="s">
        <v>62</v>
      </c>
      <c r="C30" s="126"/>
      <c r="D30" s="23">
        <f>SUM('Dolnośląski JR:Zachodniopomorski ODR'!D29)</f>
        <v>97292</v>
      </c>
      <c r="E30" s="2"/>
      <c r="F30" s="2"/>
      <c r="G30" s="13" t="s">
        <v>59</v>
      </c>
      <c r="H30" s="23">
        <f>SUM('Dolnośląski JR:Zachodniopomorski ODR'!H29)</f>
        <v>6180</v>
      </c>
      <c r="I30" s="15"/>
      <c r="J30" s="2"/>
      <c r="K30" s="2"/>
      <c r="L30" s="2"/>
      <c r="M30" s="2"/>
      <c r="N30" s="2"/>
      <c r="O30" s="2"/>
      <c r="P30" s="2"/>
      <c r="Q30" s="2"/>
    </row>
    <row r="31" spans="2:17" ht="15.75" x14ac:dyDescent="0.25">
      <c r="G31" s="18" t="s">
        <v>63</v>
      </c>
      <c r="H31" s="23">
        <f>SUM('Dolnośląski JR:Zachodniopomorski ODR'!H30)</f>
        <v>7099</v>
      </c>
      <c r="I31" s="20"/>
    </row>
    <row r="32" spans="2:17" x14ac:dyDescent="0.25">
      <c r="G32" s="21"/>
      <c r="H32" s="20"/>
      <c r="I32" s="20"/>
    </row>
  </sheetData>
  <mergeCells count="31">
    <mergeCell ref="C3:D3"/>
    <mergeCell ref="C4:D4"/>
    <mergeCell ref="B6:D6"/>
    <mergeCell ref="G6:H6"/>
    <mergeCell ref="B8:C8"/>
    <mergeCell ref="B18:C18"/>
    <mergeCell ref="B19:C19"/>
    <mergeCell ref="K6:L6"/>
    <mergeCell ref="B7:C7"/>
    <mergeCell ref="B12:C12"/>
    <mergeCell ref="K8:L8"/>
    <mergeCell ref="B9:C9"/>
    <mergeCell ref="B10:C10"/>
    <mergeCell ref="B11:C11"/>
    <mergeCell ref="B13:C13"/>
    <mergeCell ref="B14:C14"/>
    <mergeCell ref="B15:C15"/>
    <mergeCell ref="B16:C16"/>
    <mergeCell ref="B17:C17"/>
    <mergeCell ref="K19:L19"/>
    <mergeCell ref="B20:C20"/>
    <mergeCell ref="B21:C21"/>
    <mergeCell ref="B22:C22"/>
    <mergeCell ref="B30:C30"/>
    <mergeCell ref="B24:C24"/>
    <mergeCell ref="B25:C25"/>
    <mergeCell ref="B26:C26"/>
    <mergeCell ref="B27:C27"/>
    <mergeCell ref="B28:C28"/>
    <mergeCell ref="B29:C29"/>
    <mergeCell ref="B23:C2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BCA5-DB78-4432-AE6C-D9D0880D5820}">
  <dimension ref="B1:Q31"/>
  <sheetViews>
    <sheetView topLeftCell="A4" workbookViewId="0">
      <selection activeCell="D13" sqref="D13"/>
    </sheetView>
  </sheetViews>
  <sheetFormatPr defaultRowHeight="15" x14ac:dyDescent="0.25"/>
  <cols>
    <col min="1" max="1" width="5.7109375" customWidth="1"/>
    <col min="2" max="2" width="24.85546875" customWidth="1"/>
    <col min="3" max="3" width="33.140625" style="20" customWidth="1"/>
    <col min="4" max="4" width="19.1406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76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106</v>
      </c>
      <c r="C3" s="130">
        <v>2021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>
        <v>0</v>
      </c>
      <c r="E7" s="2"/>
      <c r="F7" s="2"/>
      <c r="G7" s="13" t="s">
        <v>10</v>
      </c>
      <c r="H7" s="14">
        <v>7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>
        <v>0</v>
      </c>
      <c r="E8" s="2"/>
      <c r="F8" s="2"/>
      <c r="G8" s="13" t="s">
        <v>13</v>
      </c>
      <c r="H8" s="14">
        <v>824</v>
      </c>
      <c r="I8" s="15"/>
      <c r="J8" s="2"/>
      <c r="K8" s="16" t="s">
        <v>14</v>
      </c>
      <c r="L8" s="17">
        <v>0</v>
      </c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>
        <v>0</v>
      </c>
      <c r="E9" s="2"/>
      <c r="F9" s="2"/>
      <c r="G9" s="13" t="s">
        <v>16</v>
      </c>
      <c r="H9" s="14">
        <v>2</v>
      </c>
      <c r="I9" s="15"/>
      <c r="J9" s="2"/>
      <c r="K9" s="16" t="s">
        <v>17</v>
      </c>
      <c r="L9" s="17">
        <v>0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>
        <v>0</v>
      </c>
      <c r="E10" s="2"/>
      <c r="F10" s="2"/>
      <c r="G10" s="13" t="s">
        <v>18</v>
      </c>
      <c r="H10" s="14">
        <v>220</v>
      </c>
      <c r="I10" s="15"/>
      <c r="J10" s="2"/>
      <c r="K10" s="16" t="s">
        <v>19</v>
      </c>
      <c r="L10" s="17">
        <v>5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>
        <v>0</v>
      </c>
      <c r="E11" s="2"/>
      <c r="F11" s="2"/>
      <c r="G11" s="13" t="s">
        <v>21</v>
      </c>
      <c r="H11" s="14">
        <v>10</v>
      </c>
      <c r="I11" s="15"/>
      <c r="J11" s="2"/>
      <c r="K11" s="16" t="s">
        <v>22</v>
      </c>
      <c r="L11" s="17">
        <v>0</v>
      </c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>
        <v>0</v>
      </c>
      <c r="E12" s="2"/>
      <c r="F12" s="2"/>
      <c r="G12" s="13" t="s">
        <v>24</v>
      </c>
      <c r="H12" s="14">
        <v>58800</v>
      </c>
      <c r="I12" s="15"/>
      <c r="J12" s="2"/>
      <c r="K12" s="16" t="s">
        <v>25</v>
      </c>
      <c r="L12" s="17">
        <v>0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1</v>
      </c>
      <c r="I13" s="15"/>
      <c r="J13" s="2"/>
      <c r="K13" s="16" t="s">
        <v>28</v>
      </c>
      <c r="L13" s="17">
        <v>0</v>
      </c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>
        <v>0</v>
      </c>
      <c r="E14" s="2"/>
      <c r="F14" s="2"/>
      <c r="G14" s="13" t="s">
        <v>30</v>
      </c>
      <c r="H14" s="14">
        <v>30</v>
      </c>
      <c r="I14" s="15"/>
      <c r="J14" s="2"/>
      <c r="K14" s="16" t="s">
        <v>31</v>
      </c>
      <c r="L14" s="17">
        <v>1</v>
      </c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>
        <v>0</v>
      </c>
      <c r="E15" s="2"/>
      <c r="F15" s="2"/>
      <c r="G15" s="13" t="s">
        <v>33</v>
      </c>
      <c r="H15" s="14">
        <v>6</v>
      </c>
      <c r="I15" s="15"/>
      <c r="J15" s="2"/>
      <c r="K15" s="16" t="s">
        <v>34</v>
      </c>
      <c r="L15" s="17">
        <v>0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>
        <v>0</v>
      </c>
      <c r="E16" s="2"/>
      <c r="F16" s="2"/>
      <c r="G16" s="13" t="s">
        <v>36</v>
      </c>
      <c r="H16" s="14">
        <v>280</v>
      </c>
      <c r="I16" s="15"/>
      <c r="J16" s="2"/>
      <c r="K16" s="16" t="s">
        <v>37</v>
      </c>
      <c r="L16" s="17">
        <v>0</v>
      </c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>
        <v>0</v>
      </c>
      <c r="E17" s="2"/>
      <c r="F17" s="2"/>
      <c r="G17" s="13" t="s">
        <v>32</v>
      </c>
      <c r="H17" s="14">
        <v>0</v>
      </c>
      <c r="I17" s="15"/>
      <c r="J17" s="2"/>
      <c r="K17" s="18" t="s">
        <v>39</v>
      </c>
      <c r="L17" s="17">
        <v>1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>
        <v>13</v>
      </c>
      <c r="E18" s="2"/>
      <c r="F18" s="2"/>
      <c r="G18" s="13" t="s">
        <v>35</v>
      </c>
      <c r="H18" s="14">
        <v>1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126" x14ac:dyDescent="0.25">
      <c r="B19" s="125" t="s">
        <v>42</v>
      </c>
      <c r="C19" s="126"/>
      <c r="D19" s="14" t="s">
        <v>77</v>
      </c>
      <c r="E19" s="2"/>
      <c r="F19" s="2"/>
      <c r="G19" s="13" t="s">
        <v>43</v>
      </c>
      <c r="H19" s="14">
        <v>0</v>
      </c>
      <c r="I19" s="15"/>
      <c r="J19" s="2"/>
      <c r="K19" s="16" t="s">
        <v>44</v>
      </c>
      <c r="L19" s="17">
        <v>0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>
        <v>1</v>
      </c>
      <c r="E20" s="2"/>
      <c r="F20" s="2"/>
      <c r="G20" s="13" t="s">
        <v>40</v>
      </c>
      <c r="H20" s="14">
        <v>0</v>
      </c>
      <c r="I20" s="15"/>
      <c r="J20" s="2"/>
      <c r="K20" s="16" t="s">
        <v>46</v>
      </c>
      <c r="L20" s="17">
        <v>0</v>
      </c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46">
        <v>54002</v>
      </c>
      <c r="E21" s="2"/>
      <c r="F21" s="2"/>
      <c r="G21" s="13" t="s">
        <v>42</v>
      </c>
      <c r="H21" s="14">
        <v>0</v>
      </c>
      <c r="I21" s="15"/>
      <c r="J21" s="2"/>
      <c r="K21" s="16" t="s">
        <v>48</v>
      </c>
      <c r="L21" s="17">
        <v>0</v>
      </c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46">
        <v>71959</v>
      </c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>
        <v>0</v>
      </c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>
        <v>0</v>
      </c>
      <c r="E23" s="2"/>
      <c r="F23" s="2"/>
      <c r="G23" s="13" t="s">
        <v>47</v>
      </c>
      <c r="H23" s="46">
        <v>54002</v>
      </c>
      <c r="I23" s="15"/>
      <c r="J23" s="2"/>
      <c r="K23" s="16" t="s">
        <v>52</v>
      </c>
      <c r="L23" s="17">
        <v>0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>
        <v>0</v>
      </c>
      <c r="E24" s="2"/>
      <c r="F24" s="2"/>
      <c r="G24" s="13" t="s">
        <v>49</v>
      </c>
      <c r="H24" s="46">
        <v>71959</v>
      </c>
      <c r="I24" s="15"/>
      <c r="J24" s="2"/>
      <c r="K24" s="16" t="s">
        <v>54</v>
      </c>
      <c r="L24" s="17">
        <v>0</v>
      </c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>
        <v>0</v>
      </c>
      <c r="E25" s="2"/>
      <c r="F25" s="2"/>
      <c r="G25" s="13" t="s">
        <v>51</v>
      </c>
      <c r="H25" s="14">
        <v>0</v>
      </c>
      <c r="I25" s="15"/>
      <c r="J25" s="2"/>
      <c r="K25" s="16" t="s">
        <v>56</v>
      </c>
      <c r="L25" s="17">
        <v>0</v>
      </c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>
        <v>0</v>
      </c>
      <c r="E26" s="2"/>
      <c r="F26" s="2"/>
      <c r="G26" s="13" t="s">
        <v>53</v>
      </c>
      <c r="H26" s="14">
        <v>0</v>
      </c>
      <c r="I26" s="15"/>
      <c r="J26" s="2"/>
      <c r="K26" s="16" t="s">
        <v>58</v>
      </c>
      <c r="L26" s="17">
        <v>0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>
        <v>0</v>
      </c>
      <c r="E27" s="2"/>
      <c r="F27" s="2"/>
      <c r="G27" s="13" t="s">
        <v>55</v>
      </c>
      <c r="H27" s="14">
        <v>0</v>
      </c>
      <c r="I27" s="15"/>
      <c r="J27" s="2"/>
      <c r="K27" s="16" t="s">
        <v>60</v>
      </c>
      <c r="L27" s="17">
        <v>1</v>
      </c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>
        <v>225</v>
      </c>
      <c r="E28" s="2"/>
      <c r="F28" s="2"/>
      <c r="G28" s="13" t="s">
        <v>57</v>
      </c>
      <c r="H28" s="14">
        <v>6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>
        <v>5481</v>
      </c>
      <c r="E29" s="2"/>
      <c r="F29" s="2"/>
      <c r="G29" s="13" t="s">
        <v>59</v>
      </c>
      <c r="H29" s="14">
        <v>161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>
        <v>500</v>
      </c>
      <c r="I30" s="20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9B038-1F56-4447-997F-3B295BE4AECD}">
  <dimension ref="B1:Q31"/>
  <sheetViews>
    <sheetView topLeftCell="A4" workbookViewId="0">
      <selection activeCell="D12" sqref="D1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style="51" customWidth="1"/>
    <col min="5" max="5" width="8.42578125" customWidth="1"/>
    <col min="6" max="6" width="8.140625" customWidth="1"/>
    <col min="7" max="7" width="61.140625" customWidth="1"/>
    <col min="8" max="8" width="16.5703125" style="51" customWidth="1"/>
    <col min="9" max="9" width="9.28515625" customWidth="1"/>
    <col min="11" max="11" width="69.5703125" customWidth="1"/>
    <col min="12" max="12" width="16" style="51" customWidth="1"/>
  </cols>
  <sheetData>
    <row r="1" spans="2:17" ht="15.75" x14ac:dyDescent="0.25">
      <c r="B1" s="1" t="s">
        <v>0</v>
      </c>
      <c r="C1" s="1"/>
      <c r="D1" s="47"/>
      <c r="E1" s="2"/>
      <c r="F1" s="2"/>
      <c r="G1" s="2"/>
      <c r="H1" s="47"/>
      <c r="I1" s="2"/>
      <c r="J1" s="2"/>
      <c r="K1" s="2"/>
      <c r="L1" s="47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78</v>
      </c>
      <c r="D2" s="130"/>
      <c r="E2" s="3"/>
      <c r="F2" s="2"/>
      <c r="G2" s="2"/>
      <c r="H2" s="47"/>
      <c r="I2" s="2"/>
      <c r="J2" s="2"/>
      <c r="K2" s="2"/>
      <c r="L2" s="47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2"/>
      <c r="H3" s="47"/>
      <c r="I3" s="2"/>
      <c r="J3" s="2"/>
      <c r="K3" s="2"/>
      <c r="L3" s="47"/>
      <c r="M3" s="2"/>
      <c r="N3" s="2"/>
      <c r="O3" s="2"/>
      <c r="P3" s="2"/>
      <c r="Q3" s="2"/>
    </row>
    <row r="4" spans="2:17" ht="15.75" x14ac:dyDescent="0.25">
      <c r="B4" s="4"/>
      <c r="C4" s="4"/>
      <c r="D4" s="47"/>
      <c r="E4" s="2"/>
      <c r="F4" s="2"/>
      <c r="G4" s="2"/>
      <c r="H4" s="47"/>
      <c r="I4" s="2"/>
      <c r="J4" s="2"/>
      <c r="K4" s="2"/>
      <c r="L4" s="47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48">
        <v>1</v>
      </c>
      <c r="E7" s="2"/>
      <c r="F7" s="2"/>
      <c r="G7" s="13" t="s">
        <v>10</v>
      </c>
      <c r="H7" s="49">
        <v>47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48">
        <v>25</v>
      </c>
      <c r="E8" s="2"/>
      <c r="F8" s="2"/>
      <c r="G8" s="13" t="s">
        <v>13</v>
      </c>
      <c r="H8" s="49">
        <v>987</v>
      </c>
      <c r="I8" s="15"/>
      <c r="J8" s="2"/>
      <c r="K8" s="16" t="s">
        <v>14</v>
      </c>
      <c r="L8" s="50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48"/>
      <c r="E9" s="2"/>
      <c r="F9" s="2"/>
      <c r="G9" s="13" t="s">
        <v>16</v>
      </c>
      <c r="H9" s="49">
        <v>7</v>
      </c>
      <c r="I9" s="15"/>
      <c r="J9" s="2"/>
      <c r="K9" s="16" t="s">
        <v>17</v>
      </c>
      <c r="L9" s="50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48"/>
      <c r="E10" s="2"/>
      <c r="F10" s="2"/>
      <c r="G10" s="13" t="s">
        <v>18</v>
      </c>
      <c r="H10" s="49">
        <v>703</v>
      </c>
      <c r="I10" s="15"/>
      <c r="J10" s="2"/>
      <c r="K10" s="16" t="s">
        <v>19</v>
      </c>
      <c r="L10" s="50">
        <v>2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48">
        <v>1</v>
      </c>
      <c r="E11" s="2"/>
      <c r="F11" s="2"/>
      <c r="G11" s="13" t="s">
        <v>21</v>
      </c>
      <c r="H11" s="49">
        <v>1</v>
      </c>
      <c r="I11" s="15"/>
      <c r="J11" s="2"/>
      <c r="K11" s="16" t="s">
        <v>22</v>
      </c>
      <c r="L11" s="50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48">
        <v>14</v>
      </c>
      <c r="E12" s="2"/>
      <c r="F12" s="2"/>
      <c r="G12" s="13" t="s">
        <v>24</v>
      </c>
      <c r="H12" s="49">
        <v>1200</v>
      </c>
      <c r="I12" s="15"/>
      <c r="J12" s="2"/>
      <c r="K12" s="16" t="s">
        <v>25</v>
      </c>
      <c r="L12" s="50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48"/>
      <c r="E13" s="2"/>
      <c r="F13" s="2"/>
      <c r="G13" s="13" t="s">
        <v>27</v>
      </c>
      <c r="H13" s="49">
        <v>7</v>
      </c>
      <c r="I13" s="15"/>
      <c r="J13" s="2"/>
      <c r="K13" s="16" t="s">
        <v>28</v>
      </c>
      <c r="L13" s="50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48"/>
      <c r="E14" s="2"/>
      <c r="F14" s="2"/>
      <c r="G14" s="13" t="s">
        <v>30</v>
      </c>
      <c r="H14" s="49">
        <v>173</v>
      </c>
      <c r="I14" s="15"/>
      <c r="J14" s="2"/>
      <c r="K14" s="16" t="s">
        <v>31</v>
      </c>
      <c r="L14" s="50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48"/>
      <c r="E15" s="2"/>
      <c r="F15" s="2"/>
      <c r="G15" s="13" t="s">
        <v>33</v>
      </c>
      <c r="H15" s="49">
        <v>1</v>
      </c>
      <c r="I15" s="15"/>
      <c r="J15" s="2"/>
      <c r="K15" s="16" t="s">
        <v>34</v>
      </c>
      <c r="L15" s="50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48"/>
      <c r="E16" s="2"/>
      <c r="F16" s="2"/>
      <c r="G16" s="13" t="s">
        <v>36</v>
      </c>
      <c r="H16" s="49">
        <v>24</v>
      </c>
      <c r="I16" s="15"/>
      <c r="J16" s="2"/>
      <c r="K16" s="16" t="s">
        <v>37</v>
      </c>
      <c r="L16" s="50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48"/>
      <c r="E17" s="2"/>
      <c r="F17" s="2"/>
      <c r="G17" s="13" t="s">
        <v>32</v>
      </c>
      <c r="H17" s="49">
        <v>1</v>
      </c>
      <c r="I17" s="15"/>
      <c r="J17" s="2"/>
      <c r="K17" s="18" t="s">
        <v>39</v>
      </c>
      <c r="L17" s="50">
        <v>1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48">
        <v>1</v>
      </c>
      <c r="E18" s="2"/>
      <c r="F18" s="2"/>
      <c r="G18" s="13" t="s">
        <v>35</v>
      </c>
      <c r="H18" s="49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48"/>
      <c r="E19" s="2"/>
      <c r="F19" s="2"/>
      <c r="G19" s="13" t="s">
        <v>43</v>
      </c>
      <c r="H19" s="49">
        <v>1</v>
      </c>
      <c r="I19" s="15"/>
      <c r="J19" s="2"/>
      <c r="K19" s="16" t="s">
        <v>44</v>
      </c>
      <c r="L19" s="50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48">
        <v>2</v>
      </c>
      <c r="E20" s="2"/>
      <c r="F20" s="2"/>
      <c r="G20" s="13" t="s">
        <v>40</v>
      </c>
      <c r="H20" s="49">
        <v>2</v>
      </c>
      <c r="I20" s="15"/>
      <c r="J20" s="2"/>
      <c r="K20" s="16" t="s">
        <v>46</v>
      </c>
      <c r="L20" s="50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48"/>
      <c r="E21" s="2"/>
      <c r="F21" s="2"/>
      <c r="G21" s="13" t="s">
        <v>42</v>
      </c>
      <c r="H21" s="49">
        <v>16050</v>
      </c>
      <c r="I21" s="15"/>
      <c r="J21" s="2"/>
      <c r="K21" s="16" t="s">
        <v>48</v>
      </c>
      <c r="L21" s="50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48"/>
      <c r="E22" s="2"/>
      <c r="F22" s="2"/>
      <c r="G22" s="13" t="s">
        <v>45</v>
      </c>
      <c r="H22" s="49"/>
      <c r="I22" s="15"/>
      <c r="J22" s="2"/>
      <c r="K22" s="18" t="s">
        <v>50</v>
      </c>
      <c r="L22" s="50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48"/>
      <c r="E23" s="2"/>
      <c r="F23" s="2"/>
      <c r="G23" s="13" t="s">
        <v>47</v>
      </c>
      <c r="H23" s="49"/>
      <c r="I23" s="15"/>
      <c r="J23" s="2"/>
      <c r="K23" s="16" t="s">
        <v>52</v>
      </c>
      <c r="L23" s="50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48"/>
      <c r="E24" s="2"/>
      <c r="F24" s="2"/>
      <c r="G24" s="13" t="s">
        <v>49</v>
      </c>
      <c r="H24" s="49"/>
      <c r="I24" s="15"/>
      <c r="J24" s="2"/>
      <c r="K24" s="16" t="s">
        <v>54</v>
      </c>
      <c r="L24" s="50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48"/>
      <c r="E25" s="2"/>
      <c r="F25" s="2"/>
      <c r="G25" s="13" t="s">
        <v>51</v>
      </c>
      <c r="H25" s="49"/>
      <c r="I25" s="15"/>
      <c r="J25" s="2"/>
      <c r="K25" s="16" t="s">
        <v>56</v>
      </c>
      <c r="L25" s="50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48">
        <v>1</v>
      </c>
      <c r="E26" s="2"/>
      <c r="F26" s="2"/>
      <c r="G26" s="13" t="s">
        <v>53</v>
      </c>
      <c r="H26" s="49"/>
      <c r="I26" s="15"/>
      <c r="J26" s="2"/>
      <c r="K26" s="16" t="s">
        <v>58</v>
      </c>
      <c r="L26" s="50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48">
        <v>24</v>
      </c>
      <c r="E27" s="2"/>
      <c r="F27" s="2"/>
      <c r="G27" s="13" t="s">
        <v>55</v>
      </c>
      <c r="H27" s="49"/>
      <c r="I27" s="15"/>
      <c r="J27" s="2"/>
      <c r="K27" s="16" t="s">
        <v>60</v>
      </c>
      <c r="L27" s="50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48">
        <v>120</v>
      </c>
      <c r="E28" s="2"/>
      <c r="F28" s="2"/>
      <c r="G28" s="13" t="s">
        <v>57</v>
      </c>
      <c r="H28" s="49">
        <v>3</v>
      </c>
      <c r="I28" s="15"/>
      <c r="J28" s="2"/>
      <c r="K28" s="2"/>
      <c r="L28" s="47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48">
        <v>388</v>
      </c>
      <c r="E29" s="2"/>
      <c r="F29" s="2"/>
      <c r="G29" s="13" t="s">
        <v>59</v>
      </c>
      <c r="H29" s="49">
        <v>80</v>
      </c>
      <c r="I29" s="15"/>
      <c r="J29" s="2"/>
      <c r="K29" s="2"/>
      <c r="L29" s="47"/>
      <c r="M29" s="2"/>
      <c r="N29" s="2"/>
      <c r="O29" s="2"/>
      <c r="P29" s="2"/>
      <c r="Q29" s="2"/>
    </row>
    <row r="30" spans="2:17" x14ac:dyDescent="0.25">
      <c r="G30" s="18" t="s">
        <v>63</v>
      </c>
      <c r="H30" s="52">
        <v>9</v>
      </c>
      <c r="I30" s="20"/>
    </row>
    <row r="31" spans="2:17" x14ac:dyDescent="0.25">
      <c r="G31" s="21"/>
      <c r="H31" s="53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0E0C-E626-445D-BCF0-444A25FF04D3}">
  <dimension ref="B1:Q35"/>
  <sheetViews>
    <sheetView topLeftCell="A7" workbookViewId="0">
      <selection activeCell="E14" sqref="E1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79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31.5" customHeight="1" x14ac:dyDescent="0.25">
      <c r="B7" s="125" t="s">
        <v>9</v>
      </c>
      <c r="C7" s="126"/>
      <c r="D7" s="22">
        <v>10</v>
      </c>
      <c r="E7" s="2"/>
      <c r="F7" s="2"/>
      <c r="G7" s="13" t="s">
        <v>10</v>
      </c>
      <c r="H7" s="31">
        <v>29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22">
        <v>244</v>
      </c>
      <c r="E8" s="2"/>
      <c r="F8" s="2"/>
      <c r="G8" s="13" t="s">
        <v>13</v>
      </c>
      <c r="H8" s="31">
        <v>876</v>
      </c>
      <c r="I8" s="15"/>
      <c r="J8" s="2"/>
      <c r="K8" s="16" t="s">
        <v>14</v>
      </c>
      <c r="L8" s="24">
        <v>0</v>
      </c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22">
        <v>0</v>
      </c>
      <c r="E9" s="2"/>
      <c r="F9" s="2"/>
      <c r="G9" s="13" t="s">
        <v>16</v>
      </c>
      <c r="H9" s="31">
        <v>3</v>
      </c>
      <c r="I9" s="15"/>
      <c r="J9" s="2"/>
      <c r="K9" s="16" t="s">
        <v>17</v>
      </c>
      <c r="L9" s="24">
        <v>0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22">
        <v>0</v>
      </c>
      <c r="E10" s="2"/>
      <c r="F10" s="2"/>
      <c r="G10" s="13" t="s">
        <v>18</v>
      </c>
      <c r="H10" s="31">
        <v>208</v>
      </c>
      <c r="I10" s="15"/>
      <c r="J10" s="2"/>
      <c r="K10" s="16" t="s">
        <v>19</v>
      </c>
      <c r="L10" s="24">
        <v>1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22">
        <v>0</v>
      </c>
      <c r="E11" s="2"/>
      <c r="F11" s="2"/>
      <c r="G11" s="13" t="s">
        <v>21</v>
      </c>
      <c r="H11" s="31">
        <v>10</v>
      </c>
      <c r="I11" s="15"/>
      <c r="J11" s="2"/>
      <c r="K11" s="16" t="s">
        <v>22</v>
      </c>
      <c r="L11" s="24">
        <v>0</v>
      </c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22">
        <v>0</v>
      </c>
      <c r="E12" s="2"/>
      <c r="F12" s="2"/>
      <c r="G12" s="13" t="s">
        <v>24</v>
      </c>
      <c r="H12" s="31">
        <v>152240</v>
      </c>
      <c r="I12" s="15"/>
      <c r="J12" s="2"/>
      <c r="K12" s="16" t="s">
        <v>25</v>
      </c>
      <c r="L12" s="24">
        <v>0</v>
      </c>
      <c r="M12" s="2"/>
      <c r="N12" s="2"/>
      <c r="O12" s="2"/>
      <c r="P12" s="2"/>
      <c r="Q12" s="2"/>
    </row>
    <row r="13" spans="2:17" ht="31.5" customHeight="1" x14ac:dyDescent="0.25">
      <c r="B13" s="125" t="s">
        <v>26</v>
      </c>
      <c r="C13" s="126"/>
      <c r="D13" s="22">
        <v>4</v>
      </c>
      <c r="E13" s="2" t="s">
        <v>162</v>
      </c>
      <c r="F13" s="2"/>
      <c r="G13" s="13" t="s">
        <v>27</v>
      </c>
      <c r="H13" s="31">
        <v>4</v>
      </c>
      <c r="I13" s="15"/>
      <c r="J13" s="2"/>
      <c r="K13" s="16" t="s">
        <v>28</v>
      </c>
      <c r="L13" s="24">
        <v>0</v>
      </c>
      <c r="M13" s="2"/>
      <c r="N13" s="2"/>
      <c r="O13" s="2"/>
      <c r="P13" s="2"/>
      <c r="Q13" s="2"/>
    </row>
    <row r="14" spans="2:17" ht="47.25" customHeight="1" x14ac:dyDescent="0.25">
      <c r="B14" s="125" t="s">
        <v>29</v>
      </c>
      <c r="C14" s="126"/>
      <c r="D14" s="22">
        <v>0</v>
      </c>
      <c r="E14" s="2"/>
      <c r="F14" s="2"/>
      <c r="G14" s="13" t="s">
        <v>30</v>
      </c>
      <c r="H14" s="31">
        <v>83</v>
      </c>
      <c r="I14" s="15"/>
      <c r="J14" s="2"/>
      <c r="K14" s="16" t="s">
        <v>31</v>
      </c>
      <c r="L14" s="24">
        <v>0</v>
      </c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22">
        <v>0</v>
      </c>
      <c r="E15" s="2"/>
      <c r="F15" s="2"/>
      <c r="G15" s="13" t="s">
        <v>33</v>
      </c>
      <c r="H15" s="31">
        <v>1</v>
      </c>
      <c r="I15" s="15"/>
      <c r="J15" s="2"/>
      <c r="K15" s="16" t="s">
        <v>34</v>
      </c>
      <c r="L15" s="24">
        <v>0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22">
        <v>1</v>
      </c>
      <c r="E16" s="2"/>
      <c r="F16" s="2"/>
      <c r="G16" s="13" t="s">
        <v>36</v>
      </c>
      <c r="H16" s="31">
        <v>22</v>
      </c>
      <c r="I16" s="15"/>
      <c r="J16" s="2"/>
      <c r="K16" s="16" t="s">
        <v>37</v>
      </c>
      <c r="L16" s="24">
        <v>0</v>
      </c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22">
        <v>6</v>
      </c>
      <c r="E17" s="2"/>
      <c r="F17" s="2"/>
      <c r="G17" s="13" t="s">
        <v>32</v>
      </c>
      <c r="H17" s="31">
        <v>10</v>
      </c>
      <c r="I17" s="15"/>
      <c r="J17" s="2"/>
      <c r="K17" s="18" t="s">
        <v>39</v>
      </c>
      <c r="L17" s="24">
        <v>5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22">
        <v>1</v>
      </c>
      <c r="E18" s="2" t="s">
        <v>163</v>
      </c>
      <c r="F18" s="2"/>
      <c r="G18" s="13" t="s">
        <v>35</v>
      </c>
      <c r="H18" s="31">
        <v>7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22">
        <v>240000</v>
      </c>
      <c r="E19" s="2"/>
      <c r="F19" s="2"/>
      <c r="G19" s="13" t="s">
        <v>43</v>
      </c>
      <c r="H19" s="31">
        <v>1</v>
      </c>
      <c r="I19" s="15"/>
      <c r="J19" s="2"/>
      <c r="K19" s="16" t="s">
        <v>44</v>
      </c>
      <c r="L19" s="24">
        <v>0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22">
        <v>1</v>
      </c>
      <c r="E20" s="2"/>
      <c r="F20" s="2"/>
      <c r="G20" s="13" t="s">
        <v>40</v>
      </c>
      <c r="H20" s="31">
        <v>22</v>
      </c>
      <c r="I20" s="15"/>
      <c r="J20" s="2"/>
      <c r="K20" s="16" t="s">
        <v>46</v>
      </c>
      <c r="L20" s="24">
        <v>0</v>
      </c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22">
        <v>3210</v>
      </c>
      <c r="E21" s="2"/>
      <c r="F21" s="2"/>
      <c r="G21" s="13" t="s">
        <v>42</v>
      </c>
      <c r="H21" s="31">
        <v>875989</v>
      </c>
      <c r="I21" s="15"/>
      <c r="J21" s="2"/>
      <c r="K21" s="16" t="s">
        <v>48</v>
      </c>
      <c r="L21" s="24">
        <v>0</v>
      </c>
      <c r="M21" s="2"/>
      <c r="N21" s="2"/>
      <c r="O21" s="2"/>
      <c r="P21" s="2"/>
      <c r="Q21" s="2"/>
    </row>
    <row r="22" spans="2:17" ht="50.25" customHeight="1" x14ac:dyDescent="0.25">
      <c r="B22" s="125" t="s">
        <v>49</v>
      </c>
      <c r="C22" s="126"/>
      <c r="D22" s="22">
        <v>4993</v>
      </c>
      <c r="E22" s="2"/>
      <c r="F22" s="2"/>
      <c r="G22" s="13" t="s">
        <v>45</v>
      </c>
      <c r="H22" s="31" t="s">
        <v>80</v>
      </c>
      <c r="I22" s="15"/>
      <c r="J22" s="2"/>
      <c r="K22" s="18" t="s">
        <v>50</v>
      </c>
      <c r="L22" s="24">
        <v>0</v>
      </c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22">
        <v>3</v>
      </c>
      <c r="E23" s="2" t="s">
        <v>164</v>
      </c>
      <c r="F23" s="2"/>
      <c r="G23" s="13" t="s">
        <v>47</v>
      </c>
      <c r="H23" s="31">
        <v>115</v>
      </c>
      <c r="I23" s="15"/>
      <c r="J23" s="2"/>
      <c r="K23" s="16" t="s">
        <v>52</v>
      </c>
      <c r="L23" s="24">
        <v>0</v>
      </c>
      <c r="M23" s="2"/>
      <c r="N23" s="2"/>
      <c r="O23" s="2"/>
      <c r="P23" s="2"/>
      <c r="Q23" s="2"/>
    </row>
    <row r="24" spans="2:17" ht="31.5" customHeight="1" x14ac:dyDescent="0.25">
      <c r="B24" s="125" t="s">
        <v>53</v>
      </c>
      <c r="C24" s="126"/>
      <c r="D24" s="22">
        <v>0</v>
      </c>
      <c r="E24" s="2" t="s">
        <v>165</v>
      </c>
      <c r="F24" s="2"/>
      <c r="G24" s="13" t="s">
        <v>49</v>
      </c>
      <c r="H24" s="31">
        <v>524</v>
      </c>
      <c r="I24" s="15"/>
      <c r="J24" s="2"/>
      <c r="K24" s="16" t="s">
        <v>54</v>
      </c>
      <c r="L24" s="24">
        <v>0</v>
      </c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22">
        <v>4522</v>
      </c>
      <c r="E25" s="2" t="s">
        <v>166</v>
      </c>
      <c r="F25" s="2"/>
      <c r="G25" s="13" t="s">
        <v>51</v>
      </c>
      <c r="H25" s="31">
        <v>0</v>
      </c>
      <c r="I25" s="15"/>
      <c r="J25" s="2"/>
      <c r="K25" s="16" t="s">
        <v>56</v>
      </c>
      <c r="L25" s="24">
        <v>0</v>
      </c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22">
        <v>1</v>
      </c>
      <c r="E26" s="2"/>
      <c r="F26" s="2"/>
      <c r="G26" s="13" t="s">
        <v>53</v>
      </c>
      <c r="H26" s="31">
        <v>0</v>
      </c>
      <c r="I26" s="15"/>
      <c r="J26" s="2"/>
      <c r="K26" s="16" t="s">
        <v>58</v>
      </c>
      <c r="L26" s="24">
        <v>0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22">
        <v>1</v>
      </c>
      <c r="E27" s="2"/>
      <c r="F27" s="2"/>
      <c r="G27" s="13" t="s">
        <v>55</v>
      </c>
      <c r="H27" s="31">
        <v>0</v>
      </c>
      <c r="I27" s="15"/>
      <c r="J27" s="2"/>
      <c r="K27" s="16" t="s">
        <v>60</v>
      </c>
      <c r="L27" s="24">
        <v>0</v>
      </c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22">
        <v>51</v>
      </c>
      <c r="E28" s="2"/>
      <c r="F28" s="2"/>
      <c r="G28" s="13" t="s">
        <v>57</v>
      </c>
      <c r="H28" s="31">
        <v>11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>
        <v>0</v>
      </c>
      <c r="E29" s="2"/>
      <c r="F29" s="2"/>
      <c r="G29" s="13" t="s">
        <v>59</v>
      </c>
      <c r="H29" s="31">
        <v>491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32">
        <v>8</v>
      </c>
      <c r="I30" s="20"/>
    </row>
    <row r="31" spans="2:17" x14ac:dyDescent="0.25">
      <c r="B31" s="138" t="s">
        <v>81</v>
      </c>
      <c r="C31" s="138"/>
      <c r="D31" s="138"/>
      <c r="G31" s="21"/>
      <c r="H31" s="20"/>
      <c r="I31" s="20"/>
    </row>
    <row r="32" spans="2:17" ht="30" customHeight="1" x14ac:dyDescent="0.25">
      <c r="B32" s="137" t="s">
        <v>82</v>
      </c>
      <c r="C32" s="137"/>
      <c r="D32" s="137"/>
      <c r="G32" s="139" t="s">
        <v>83</v>
      </c>
      <c r="H32" s="139"/>
    </row>
    <row r="33" spans="2:4" x14ac:dyDescent="0.25">
      <c r="B33" s="138" t="s">
        <v>84</v>
      </c>
      <c r="C33" s="138"/>
      <c r="D33" s="138"/>
    </row>
    <row r="34" spans="2:4" x14ac:dyDescent="0.25">
      <c r="B34" s="138" t="s">
        <v>85</v>
      </c>
      <c r="C34" s="138"/>
      <c r="D34" s="138"/>
    </row>
    <row r="35" spans="2:4" ht="29.25" customHeight="1" x14ac:dyDescent="0.25">
      <c r="B35" s="137" t="s">
        <v>86</v>
      </c>
      <c r="C35" s="137"/>
      <c r="D35" s="137"/>
    </row>
  </sheetData>
  <mergeCells count="37">
    <mergeCell ref="G5:H5"/>
    <mergeCell ref="K5:L5"/>
    <mergeCell ref="B13:C13"/>
    <mergeCell ref="B14:C14"/>
    <mergeCell ref="B15:C15"/>
    <mergeCell ref="B27:C27"/>
    <mergeCell ref="B16:C16"/>
    <mergeCell ref="C2:D2"/>
    <mergeCell ref="C3:D3"/>
    <mergeCell ref="B5:D5"/>
    <mergeCell ref="B8:C8"/>
    <mergeCell ref="B9:C9"/>
    <mergeCell ref="B10:C10"/>
    <mergeCell ref="B11:C11"/>
    <mergeCell ref="B12:C12"/>
    <mergeCell ref="B6:C6"/>
    <mergeCell ref="B22:C22"/>
    <mergeCell ref="B23:C23"/>
    <mergeCell ref="B24:C24"/>
    <mergeCell ref="B25:C25"/>
    <mergeCell ref="B26:C26"/>
    <mergeCell ref="B17:C17"/>
    <mergeCell ref="B7:C7"/>
    <mergeCell ref="K7:L7"/>
    <mergeCell ref="B35:D35"/>
    <mergeCell ref="B29:C29"/>
    <mergeCell ref="B31:D31"/>
    <mergeCell ref="B32:D32"/>
    <mergeCell ref="G32:H32"/>
    <mergeCell ref="B33:D33"/>
    <mergeCell ref="B34:D34"/>
    <mergeCell ref="B28:C28"/>
    <mergeCell ref="B18:C18"/>
    <mergeCell ref="K18:L18"/>
    <mergeCell ref="B19:C19"/>
    <mergeCell ref="B20:C20"/>
    <mergeCell ref="B21:C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4B72-0706-412F-8F8C-32EF065EA9F1}">
  <dimension ref="B1:Q31"/>
  <sheetViews>
    <sheetView workbookViewId="0">
      <selection activeCell="E13" sqref="E1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87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 t="s">
        <v>88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>
        <v>7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v>153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3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307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3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54" t="s">
        <v>24</v>
      </c>
      <c r="H12" s="14">
        <v>8133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2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80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3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>
        <v>14</v>
      </c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40" t="s">
        <v>42</v>
      </c>
      <c r="C19" s="141"/>
      <c r="D19" s="35">
        <v>460797</v>
      </c>
      <c r="E19" s="2"/>
      <c r="F19" s="2"/>
      <c r="G19" s="13" t="s">
        <v>43</v>
      </c>
      <c r="H19" s="14">
        <v>11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>
        <v>1</v>
      </c>
      <c r="E20" s="2"/>
      <c r="F20" s="2"/>
      <c r="G20" s="13" t="s">
        <v>40</v>
      </c>
      <c r="H20" s="14">
        <v>2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35">
        <v>13090</v>
      </c>
      <c r="E21" s="2"/>
      <c r="F21" s="2"/>
      <c r="G21" s="13" t="s">
        <v>42</v>
      </c>
      <c r="H21" s="27">
        <v>1222483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35">
        <v>38432</v>
      </c>
      <c r="E22" s="2"/>
      <c r="F22" s="2"/>
      <c r="G22" s="13" t="s">
        <v>45</v>
      </c>
      <c r="H22" s="14"/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35">
        <v>1300</v>
      </c>
      <c r="E28" s="2"/>
      <c r="F28" s="2"/>
      <c r="G28" s="13" t="s">
        <v>57</v>
      </c>
      <c r="H28" s="14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>
        <v>98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/>
      <c r="I30" s="20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3C43-7303-4479-A28E-FA42B68801DD}">
  <dimension ref="B1:Q31"/>
  <sheetViews>
    <sheetView workbookViewId="0">
      <selection activeCell="I14" sqref="A14:I15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  <col min="257" max="257" width="5.7109375" customWidth="1"/>
    <col min="258" max="258" width="24.85546875" customWidth="1"/>
    <col min="259" max="259" width="42.28515625" customWidth="1"/>
    <col min="260" max="260" width="16.42578125" customWidth="1"/>
    <col min="261" max="261" width="8.42578125" customWidth="1"/>
    <col min="262" max="262" width="8.140625" customWidth="1"/>
    <col min="263" max="263" width="61.140625" customWidth="1"/>
    <col min="264" max="264" width="16.5703125" customWidth="1"/>
    <col min="265" max="265" width="9.28515625" customWidth="1"/>
    <col min="267" max="267" width="69.5703125" customWidth="1"/>
    <col min="268" max="268" width="16" customWidth="1"/>
    <col min="513" max="513" width="5.7109375" customWidth="1"/>
    <col min="514" max="514" width="24.85546875" customWidth="1"/>
    <col min="515" max="515" width="42.28515625" customWidth="1"/>
    <col min="516" max="516" width="16.42578125" customWidth="1"/>
    <col min="517" max="517" width="8.42578125" customWidth="1"/>
    <col min="518" max="518" width="8.140625" customWidth="1"/>
    <col min="519" max="519" width="61.140625" customWidth="1"/>
    <col min="520" max="520" width="16.5703125" customWidth="1"/>
    <col min="521" max="521" width="9.28515625" customWidth="1"/>
    <col min="523" max="523" width="69.5703125" customWidth="1"/>
    <col min="524" max="524" width="16" customWidth="1"/>
    <col min="769" max="769" width="5.7109375" customWidth="1"/>
    <col min="770" max="770" width="24.85546875" customWidth="1"/>
    <col min="771" max="771" width="42.28515625" customWidth="1"/>
    <col min="772" max="772" width="16.42578125" customWidth="1"/>
    <col min="773" max="773" width="8.42578125" customWidth="1"/>
    <col min="774" max="774" width="8.140625" customWidth="1"/>
    <col min="775" max="775" width="61.140625" customWidth="1"/>
    <col min="776" max="776" width="16.5703125" customWidth="1"/>
    <col min="777" max="777" width="9.28515625" customWidth="1"/>
    <col min="779" max="779" width="69.5703125" customWidth="1"/>
    <col min="780" max="780" width="16" customWidth="1"/>
    <col min="1025" max="1025" width="5.7109375" customWidth="1"/>
    <col min="1026" max="1026" width="24.85546875" customWidth="1"/>
    <col min="1027" max="1027" width="42.28515625" customWidth="1"/>
    <col min="1028" max="1028" width="16.42578125" customWidth="1"/>
    <col min="1029" max="1029" width="8.42578125" customWidth="1"/>
    <col min="1030" max="1030" width="8.140625" customWidth="1"/>
    <col min="1031" max="1031" width="61.140625" customWidth="1"/>
    <col min="1032" max="1032" width="16.5703125" customWidth="1"/>
    <col min="1033" max="1033" width="9.28515625" customWidth="1"/>
    <col min="1035" max="1035" width="69.5703125" customWidth="1"/>
    <col min="1036" max="1036" width="16" customWidth="1"/>
    <col min="1281" max="1281" width="5.7109375" customWidth="1"/>
    <col min="1282" max="1282" width="24.85546875" customWidth="1"/>
    <col min="1283" max="1283" width="42.28515625" customWidth="1"/>
    <col min="1284" max="1284" width="16.42578125" customWidth="1"/>
    <col min="1285" max="1285" width="8.42578125" customWidth="1"/>
    <col min="1286" max="1286" width="8.140625" customWidth="1"/>
    <col min="1287" max="1287" width="61.140625" customWidth="1"/>
    <col min="1288" max="1288" width="16.5703125" customWidth="1"/>
    <col min="1289" max="1289" width="9.28515625" customWidth="1"/>
    <col min="1291" max="1291" width="69.5703125" customWidth="1"/>
    <col min="1292" max="1292" width="16" customWidth="1"/>
    <col min="1537" max="1537" width="5.7109375" customWidth="1"/>
    <col min="1538" max="1538" width="24.85546875" customWidth="1"/>
    <col min="1539" max="1539" width="42.28515625" customWidth="1"/>
    <col min="1540" max="1540" width="16.42578125" customWidth="1"/>
    <col min="1541" max="1541" width="8.42578125" customWidth="1"/>
    <col min="1542" max="1542" width="8.140625" customWidth="1"/>
    <col min="1543" max="1543" width="61.140625" customWidth="1"/>
    <col min="1544" max="1544" width="16.5703125" customWidth="1"/>
    <col min="1545" max="1545" width="9.28515625" customWidth="1"/>
    <col min="1547" max="1547" width="69.5703125" customWidth="1"/>
    <col min="1548" max="1548" width="16" customWidth="1"/>
    <col min="1793" max="1793" width="5.7109375" customWidth="1"/>
    <col min="1794" max="1794" width="24.85546875" customWidth="1"/>
    <col min="1795" max="1795" width="42.28515625" customWidth="1"/>
    <col min="1796" max="1796" width="16.42578125" customWidth="1"/>
    <col min="1797" max="1797" width="8.42578125" customWidth="1"/>
    <col min="1798" max="1798" width="8.140625" customWidth="1"/>
    <col min="1799" max="1799" width="61.140625" customWidth="1"/>
    <col min="1800" max="1800" width="16.5703125" customWidth="1"/>
    <col min="1801" max="1801" width="9.28515625" customWidth="1"/>
    <col min="1803" max="1803" width="69.5703125" customWidth="1"/>
    <col min="1804" max="1804" width="16" customWidth="1"/>
    <col min="2049" max="2049" width="5.7109375" customWidth="1"/>
    <col min="2050" max="2050" width="24.85546875" customWidth="1"/>
    <col min="2051" max="2051" width="42.28515625" customWidth="1"/>
    <col min="2052" max="2052" width="16.42578125" customWidth="1"/>
    <col min="2053" max="2053" width="8.42578125" customWidth="1"/>
    <col min="2054" max="2054" width="8.140625" customWidth="1"/>
    <col min="2055" max="2055" width="61.140625" customWidth="1"/>
    <col min="2056" max="2056" width="16.5703125" customWidth="1"/>
    <col min="2057" max="2057" width="9.28515625" customWidth="1"/>
    <col min="2059" max="2059" width="69.5703125" customWidth="1"/>
    <col min="2060" max="2060" width="16" customWidth="1"/>
    <col min="2305" max="2305" width="5.7109375" customWidth="1"/>
    <col min="2306" max="2306" width="24.85546875" customWidth="1"/>
    <col min="2307" max="2307" width="42.28515625" customWidth="1"/>
    <col min="2308" max="2308" width="16.42578125" customWidth="1"/>
    <col min="2309" max="2309" width="8.42578125" customWidth="1"/>
    <col min="2310" max="2310" width="8.140625" customWidth="1"/>
    <col min="2311" max="2311" width="61.140625" customWidth="1"/>
    <col min="2312" max="2312" width="16.5703125" customWidth="1"/>
    <col min="2313" max="2313" width="9.28515625" customWidth="1"/>
    <col min="2315" max="2315" width="69.5703125" customWidth="1"/>
    <col min="2316" max="2316" width="16" customWidth="1"/>
    <col min="2561" max="2561" width="5.7109375" customWidth="1"/>
    <col min="2562" max="2562" width="24.85546875" customWidth="1"/>
    <col min="2563" max="2563" width="42.28515625" customWidth="1"/>
    <col min="2564" max="2564" width="16.42578125" customWidth="1"/>
    <col min="2565" max="2565" width="8.42578125" customWidth="1"/>
    <col min="2566" max="2566" width="8.140625" customWidth="1"/>
    <col min="2567" max="2567" width="61.140625" customWidth="1"/>
    <col min="2568" max="2568" width="16.5703125" customWidth="1"/>
    <col min="2569" max="2569" width="9.28515625" customWidth="1"/>
    <col min="2571" max="2571" width="69.5703125" customWidth="1"/>
    <col min="2572" max="2572" width="16" customWidth="1"/>
    <col min="2817" max="2817" width="5.7109375" customWidth="1"/>
    <col min="2818" max="2818" width="24.85546875" customWidth="1"/>
    <col min="2819" max="2819" width="42.28515625" customWidth="1"/>
    <col min="2820" max="2820" width="16.42578125" customWidth="1"/>
    <col min="2821" max="2821" width="8.42578125" customWidth="1"/>
    <col min="2822" max="2822" width="8.140625" customWidth="1"/>
    <col min="2823" max="2823" width="61.140625" customWidth="1"/>
    <col min="2824" max="2824" width="16.5703125" customWidth="1"/>
    <col min="2825" max="2825" width="9.28515625" customWidth="1"/>
    <col min="2827" max="2827" width="69.5703125" customWidth="1"/>
    <col min="2828" max="2828" width="16" customWidth="1"/>
    <col min="3073" max="3073" width="5.7109375" customWidth="1"/>
    <col min="3074" max="3074" width="24.85546875" customWidth="1"/>
    <col min="3075" max="3075" width="42.28515625" customWidth="1"/>
    <col min="3076" max="3076" width="16.42578125" customWidth="1"/>
    <col min="3077" max="3077" width="8.42578125" customWidth="1"/>
    <col min="3078" max="3078" width="8.140625" customWidth="1"/>
    <col min="3079" max="3079" width="61.140625" customWidth="1"/>
    <col min="3080" max="3080" width="16.5703125" customWidth="1"/>
    <col min="3081" max="3081" width="9.28515625" customWidth="1"/>
    <col min="3083" max="3083" width="69.5703125" customWidth="1"/>
    <col min="3084" max="3084" width="16" customWidth="1"/>
    <col min="3329" max="3329" width="5.7109375" customWidth="1"/>
    <col min="3330" max="3330" width="24.85546875" customWidth="1"/>
    <col min="3331" max="3331" width="42.28515625" customWidth="1"/>
    <col min="3332" max="3332" width="16.42578125" customWidth="1"/>
    <col min="3333" max="3333" width="8.42578125" customWidth="1"/>
    <col min="3334" max="3334" width="8.140625" customWidth="1"/>
    <col min="3335" max="3335" width="61.140625" customWidth="1"/>
    <col min="3336" max="3336" width="16.5703125" customWidth="1"/>
    <col min="3337" max="3337" width="9.28515625" customWidth="1"/>
    <col min="3339" max="3339" width="69.5703125" customWidth="1"/>
    <col min="3340" max="3340" width="16" customWidth="1"/>
    <col min="3585" max="3585" width="5.7109375" customWidth="1"/>
    <col min="3586" max="3586" width="24.85546875" customWidth="1"/>
    <col min="3587" max="3587" width="42.28515625" customWidth="1"/>
    <col min="3588" max="3588" width="16.42578125" customWidth="1"/>
    <col min="3589" max="3589" width="8.42578125" customWidth="1"/>
    <col min="3590" max="3590" width="8.140625" customWidth="1"/>
    <col min="3591" max="3591" width="61.140625" customWidth="1"/>
    <col min="3592" max="3592" width="16.5703125" customWidth="1"/>
    <col min="3593" max="3593" width="9.28515625" customWidth="1"/>
    <col min="3595" max="3595" width="69.5703125" customWidth="1"/>
    <col min="3596" max="3596" width="16" customWidth="1"/>
    <col min="3841" max="3841" width="5.7109375" customWidth="1"/>
    <col min="3842" max="3842" width="24.85546875" customWidth="1"/>
    <col min="3843" max="3843" width="42.28515625" customWidth="1"/>
    <col min="3844" max="3844" width="16.42578125" customWidth="1"/>
    <col min="3845" max="3845" width="8.42578125" customWidth="1"/>
    <col min="3846" max="3846" width="8.140625" customWidth="1"/>
    <col min="3847" max="3847" width="61.140625" customWidth="1"/>
    <col min="3848" max="3848" width="16.5703125" customWidth="1"/>
    <col min="3849" max="3849" width="9.28515625" customWidth="1"/>
    <col min="3851" max="3851" width="69.5703125" customWidth="1"/>
    <col min="3852" max="3852" width="16" customWidth="1"/>
    <col min="4097" max="4097" width="5.7109375" customWidth="1"/>
    <col min="4098" max="4098" width="24.85546875" customWidth="1"/>
    <col min="4099" max="4099" width="42.28515625" customWidth="1"/>
    <col min="4100" max="4100" width="16.42578125" customWidth="1"/>
    <col min="4101" max="4101" width="8.42578125" customWidth="1"/>
    <col min="4102" max="4102" width="8.140625" customWidth="1"/>
    <col min="4103" max="4103" width="61.140625" customWidth="1"/>
    <col min="4104" max="4104" width="16.5703125" customWidth="1"/>
    <col min="4105" max="4105" width="9.28515625" customWidth="1"/>
    <col min="4107" max="4107" width="69.5703125" customWidth="1"/>
    <col min="4108" max="4108" width="16" customWidth="1"/>
    <col min="4353" max="4353" width="5.7109375" customWidth="1"/>
    <col min="4354" max="4354" width="24.85546875" customWidth="1"/>
    <col min="4355" max="4355" width="42.28515625" customWidth="1"/>
    <col min="4356" max="4356" width="16.42578125" customWidth="1"/>
    <col min="4357" max="4357" width="8.42578125" customWidth="1"/>
    <col min="4358" max="4358" width="8.140625" customWidth="1"/>
    <col min="4359" max="4359" width="61.140625" customWidth="1"/>
    <col min="4360" max="4360" width="16.5703125" customWidth="1"/>
    <col min="4361" max="4361" width="9.28515625" customWidth="1"/>
    <col min="4363" max="4363" width="69.5703125" customWidth="1"/>
    <col min="4364" max="4364" width="16" customWidth="1"/>
    <col min="4609" max="4609" width="5.7109375" customWidth="1"/>
    <col min="4610" max="4610" width="24.85546875" customWidth="1"/>
    <col min="4611" max="4611" width="42.28515625" customWidth="1"/>
    <col min="4612" max="4612" width="16.42578125" customWidth="1"/>
    <col min="4613" max="4613" width="8.42578125" customWidth="1"/>
    <col min="4614" max="4614" width="8.140625" customWidth="1"/>
    <col min="4615" max="4615" width="61.140625" customWidth="1"/>
    <col min="4616" max="4616" width="16.5703125" customWidth="1"/>
    <col min="4617" max="4617" width="9.28515625" customWidth="1"/>
    <col min="4619" max="4619" width="69.5703125" customWidth="1"/>
    <col min="4620" max="4620" width="16" customWidth="1"/>
    <col min="4865" max="4865" width="5.7109375" customWidth="1"/>
    <col min="4866" max="4866" width="24.85546875" customWidth="1"/>
    <col min="4867" max="4867" width="42.28515625" customWidth="1"/>
    <col min="4868" max="4868" width="16.42578125" customWidth="1"/>
    <col min="4869" max="4869" width="8.42578125" customWidth="1"/>
    <col min="4870" max="4870" width="8.140625" customWidth="1"/>
    <col min="4871" max="4871" width="61.140625" customWidth="1"/>
    <col min="4872" max="4872" width="16.5703125" customWidth="1"/>
    <col min="4873" max="4873" width="9.28515625" customWidth="1"/>
    <col min="4875" max="4875" width="69.5703125" customWidth="1"/>
    <col min="4876" max="4876" width="16" customWidth="1"/>
    <col min="5121" max="5121" width="5.7109375" customWidth="1"/>
    <col min="5122" max="5122" width="24.85546875" customWidth="1"/>
    <col min="5123" max="5123" width="42.28515625" customWidth="1"/>
    <col min="5124" max="5124" width="16.42578125" customWidth="1"/>
    <col min="5125" max="5125" width="8.42578125" customWidth="1"/>
    <col min="5126" max="5126" width="8.140625" customWidth="1"/>
    <col min="5127" max="5127" width="61.140625" customWidth="1"/>
    <col min="5128" max="5128" width="16.5703125" customWidth="1"/>
    <col min="5129" max="5129" width="9.28515625" customWidth="1"/>
    <col min="5131" max="5131" width="69.5703125" customWidth="1"/>
    <col min="5132" max="5132" width="16" customWidth="1"/>
    <col min="5377" max="5377" width="5.7109375" customWidth="1"/>
    <col min="5378" max="5378" width="24.85546875" customWidth="1"/>
    <col min="5379" max="5379" width="42.28515625" customWidth="1"/>
    <col min="5380" max="5380" width="16.42578125" customWidth="1"/>
    <col min="5381" max="5381" width="8.42578125" customWidth="1"/>
    <col min="5382" max="5382" width="8.140625" customWidth="1"/>
    <col min="5383" max="5383" width="61.140625" customWidth="1"/>
    <col min="5384" max="5384" width="16.5703125" customWidth="1"/>
    <col min="5385" max="5385" width="9.28515625" customWidth="1"/>
    <col min="5387" max="5387" width="69.5703125" customWidth="1"/>
    <col min="5388" max="5388" width="16" customWidth="1"/>
    <col min="5633" max="5633" width="5.7109375" customWidth="1"/>
    <col min="5634" max="5634" width="24.85546875" customWidth="1"/>
    <col min="5635" max="5635" width="42.28515625" customWidth="1"/>
    <col min="5636" max="5636" width="16.42578125" customWidth="1"/>
    <col min="5637" max="5637" width="8.42578125" customWidth="1"/>
    <col min="5638" max="5638" width="8.140625" customWidth="1"/>
    <col min="5639" max="5639" width="61.140625" customWidth="1"/>
    <col min="5640" max="5640" width="16.5703125" customWidth="1"/>
    <col min="5641" max="5641" width="9.28515625" customWidth="1"/>
    <col min="5643" max="5643" width="69.5703125" customWidth="1"/>
    <col min="5644" max="5644" width="16" customWidth="1"/>
    <col min="5889" max="5889" width="5.7109375" customWidth="1"/>
    <col min="5890" max="5890" width="24.85546875" customWidth="1"/>
    <col min="5891" max="5891" width="42.28515625" customWidth="1"/>
    <col min="5892" max="5892" width="16.42578125" customWidth="1"/>
    <col min="5893" max="5893" width="8.42578125" customWidth="1"/>
    <col min="5894" max="5894" width="8.140625" customWidth="1"/>
    <col min="5895" max="5895" width="61.140625" customWidth="1"/>
    <col min="5896" max="5896" width="16.5703125" customWidth="1"/>
    <col min="5897" max="5897" width="9.28515625" customWidth="1"/>
    <col min="5899" max="5899" width="69.5703125" customWidth="1"/>
    <col min="5900" max="5900" width="16" customWidth="1"/>
    <col min="6145" max="6145" width="5.7109375" customWidth="1"/>
    <col min="6146" max="6146" width="24.85546875" customWidth="1"/>
    <col min="6147" max="6147" width="42.28515625" customWidth="1"/>
    <col min="6148" max="6148" width="16.42578125" customWidth="1"/>
    <col min="6149" max="6149" width="8.42578125" customWidth="1"/>
    <col min="6150" max="6150" width="8.140625" customWidth="1"/>
    <col min="6151" max="6151" width="61.140625" customWidth="1"/>
    <col min="6152" max="6152" width="16.5703125" customWidth="1"/>
    <col min="6153" max="6153" width="9.28515625" customWidth="1"/>
    <col min="6155" max="6155" width="69.5703125" customWidth="1"/>
    <col min="6156" max="6156" width="16" customWidth="1"/>
    <col min="6401" max="6401" width="5.7109375" customWidth="1"/>
    <col min="6402" max="6402" width="24.85546875" customWidth="1"/>
    <col min="6403" max="6403" width="42.28515625" customWidth="1"/>
    <col min="6404" max="6404" width="16.42578125" customWidth="1"/>
    <col min="6405" max="6405" width="8.42578125" customWidth="1"/>
    <col min="6406" max="6406" width="8.140625" customWidth="1"/>
    <col min="6407" max="6407" width="61.140625" customWidth="1"/>
    <col min="6408" max="6408" width="16.5703125" customWidth="1"/>
    <col min="6409" max="6409" width="9.28515625" customWidth="1"/>
    <col min="6411" max="6411" width="69.5703125" customWidth="1"/>
    <col min="6412" max="6412" width="16" customWidth="1"/>
    <col min="6657" max="6657" width="5.7109375" customWidth="1"/>
    <col min="6658" max="6658" width="24.85546875" customWidth="1"/>
    <col min="6659" max="6659" width="42.28515625" customWidth="1"/>
    <col min="6660" max="6660" width="16.42578125" customWidth="1"/>
    <col min="6661" max="6661" width="8.42578125" customWidth="1"/>
    <col min="6662" max="6662" width="8.140625" customWidth="1"/>
    <col min="6663" max="6663" width="61.140625" customWidth="1"/>
    <col min="6664" max="6664" width="16.5703125" customWidth="1"/>
    <col min="6665" max="6665" width="9.28515625" customWidth="1"/>
    <col min="6667" max="6667" width="69.5703125" customWidth="1"/>
    <col min="6668" max="6668" width="16" customWidth="1"/>
    <col min="6913" max="6913" width="5.7109375" customWidth="1"/>
    <col min="6914" max="6914" width="24.85546875" customWidth="1"/>
    <col min="6915" max="6915" width="42.28515625" customWidth="1"/>
    <col min="6916" max="6916" width="16.42578125" customWidth="1"/>
    <col min="6917" max="6917" width="8.42578125" customWidth="1"/>
    <col min="6918" max="6918" width="8.140625" customWidth="1"/>
    <col min="6919" max="6919" width="61.140625" customWidth="1"/>
    <col min="6920" max="6920" width="16.5703125" customWidth="1"/>
    <col min="6921" max="6921" width="9.28515625" customWidth="1"/>
    <col min="6923" max="6923" width="69.5703125" customWidth="1"/>
    <col min="6924" max="6924" width="16" customWidth="1"/>
    <col min="7169" max="7169" width="5.7109375" customWidth="1"/>
    <col min="7170" max="7170" width="24.85546875" customWidth="1"/>
    <col min="7171" max="7171" width="42.28515625" customWidth="1"/>
    <col min="7172" max="7172" width="16.42578125" customWidth="1"/>
    <col min="7173" max="7173" width="8.42578125" customWidth="1"/>
    <col min="7174" max="7174" width="8.140625" customWidth="1"/>
    <col min="7175" max="7175" width="61.140625" customWidth="1"/>
    <col min="7176" max="7176" width="16.5703125" customWidth="1"/>
    <col min="7177" max="7177" width="9.28515625" customWidth="1"/>
    <col min="7179" max="7179" width="69.5703125" customWidth="1"/>
    <col min="7180" max="7180" width="16" customWidth="1"/>
    <col min="7425" max="7425" width="5.7109375" customWidth="1"/>
    <col min="7426" max="7426" width="24.85546875" customWidth="1"/>
    <col min="7427" max="7427" width="42.28515625" customWidth="1"/>
    <col min="7428" max="7428" width="16.42578125" customWidth="1"/>
    <col min="7429" max="7429" width="8.42578125" customWidth="1"/>
    <col min="7430" max="7430" width="8.140625" customWidth="1"/>
    <col min="7431" max="7431" width="61.140625" customWidth="1"/>
    <col min="7432" max="7432" width="16.5703125" customWidth="1"/>
    <col min="7433" max="7433" width="9.28515625" customWidth="1"/>
    <col min="7435" max="7435" width="69.5703125" customWidth="1"/>
    <col min="7436" max="7436" width="16" customWidth="1"/>
    <col min="7681" max="7681" width="5.7109375" customWidth="1"/>
    <col min="7682" max="7682" width="24.85546875" customWidth="1"/>
    <col min="7683" max="7683" width="42.28515625" customWidth="1"/>
    <col min="7684" max="7684" width="16.42578125" customWidth="1"/>
    <col min="7685" max="7685" width="8.42578125" customWidth="1"/>
    <col min="7686" max="7686" width="8.140625" customWidth="1"/>
    <col min="7687" max="7687" width="61.140625" customWidth="1"/>
    <col min="7688" max="7688" width="16.5703125" customWidth="1"/>
    <col min="7689" max="7689" width="9.28515625" customWidth="1"/>
    <col min="7691" max="7691" width="69.5703125" customWidth="1"/>
    <col min="7692" max="7692" width="16" customWidth="1"/>
    <col min="7937" max="7937" width="5.7109375" customWidth="1"/>
    <col min="7938" max="7938" width="24.85546875" customWidth="1"/>
    <col min="7939" max="7939" width="42.28515625" customWidth="1"/>
    <col min="7940" max="7940" width="16.42578125" customWidth="1"/>
    <col min="7941" max="7941" width="8.42578125" customWidth="1"/>
    <col min="7942" max="7942" width="8.140625" customWidth="1"/>
    <col min="7943" max="7943" width="61.140625" customWidth="1"/>
    <col min="7944" max="7944" width="16.5703125" customWidth="1"/>
    <col min="7945" max="7945" width="9.28515625" customWidth="1"/>
    <col min="7947" max="7947" width="69.5703125" customWidth="1"/>
    <col min="7948" max="7948" width="16" customWidth="1"/>
    <col min="8193" max="8193" width="5.7109375" customWidth="1"/>
    <col min="8194" max="8194" width="24.85546875" customWidth="1"/>
    <col min="8195" max="8195" width="42.28515625" customWidth="1"/>
    <col min="8196" max="8196" width="16.42578125" customWidth="1"/>
    <col min="8197" max="8197" width="8.42578125" customWidth="1"/>
    <col min="8198" max="8198" width="8.140625" customWidth="1"/>
    <col min="8199" max="8199" width="61.140625" customWidth="1"/>
    <col min="8200" max="8200" width="16.5703125" customWidth="1"/>
    <col min="8201" max="8201" width="9.28515625" customWidth="1"/>
    <col min="8203" max="8203" width="69.5703125" customWidth="1"/>
    <col min="8204" max="8204" width="16" customWidth="1"/>
    <col min="8449" max="8449" width="5.7109375" customWidth="1"/>
    <col min="8450" max="8450" width="24.85546875" customWidth="1"/>
    <col min="8451" max="8451" width="42.28515625" customWidth="1"/>
    <col min="8452" max="8452" width="16.42578125" customWidth="1"/>
    <col min="8453" max="8453" width="8.42578125" customWidth="1"/>
    <col min="8454" max="8454" width="8.140625" customWidth="1"/>
    <col min="8455" max="8455" width="61.140625" customWidth="1"/>
    <col min="8456" max="8456" width="16.5703125" customWidth="1"/>
    <col min="8457" max="8457" width="9.28515625" customWidth="1"/>
    <col min="8459" max="8459" width="69.5703125" customWidth="1"/>
    <col min="8460" max="8460" width="16" customWidth="1"/>
    <col min="8705" max="8705" width="5.7109375" customWidth="1"/>
    <col min="8706" max="8706" width="24.85546875" customWidth="1"/>
    <col min="8707" max="8707" width="42.28515625" customWidth="1"/>
    <col min="8708" max="8708" width="16.42578125" customWidth="1"/>
    <col min="8709" max="8709" width="8.42578125" customWidth="1"/>
    <col min="8710" max="8710" width="8.140625" customWidth="1"/>
    <col min="8711" max="8711" width="61.140625" customWidth="1"/>
    <col min="8712" max="8712" width="16.5703125" customWidth="1"/>
    <col min="8713" max="8713" width="9.28515625" customWidth="1"/>
    <col min="8715" max="8715" width="69.5703125" customWidth="1"/>
    <col min="8716" max="8716" width="16" customWidth="1"/>
    <col min="8961" max="8961" width="5.7109375" customWidth="1"/>
    <col min="8962" max="8962" width="24.85546875" customWidth="1"/>
    <col min="8963" max="8963" width="42.28515625" customWidth="1"/>
    <col min="8964" max="8964" width="16.42578125" customWidth="1"/>
    <col min="8965" max="8965" width="8.42578125" customWidth="1"/>
    <col min="8966" max="8966" width="8.140625" customWidth="1"/>
    <col min="8967" max="8967" width="61.140625" customWidth="1"/>
    <col min="8968" max="8968" width="16.5703125" customWidth="1"/>
    <col min="8969" max="8969" width="9.28515625" customWidth="1"/>
    <col min="8971" max="8971" width="69.5703125" customWidth="1"/>
    <col min="8972" max="8972" width="16" customWidth="1"/>
    <col min="9217" max="9217" width="5.7109375" customWidth="1"/>
    <col min="9218" max="9218" width="24.85546875" customWidth="1"/>
    <col min="9219" max="9219" width="42.28515625" customWidth="1"/>
    <col min="9220" max="9220" width="16.42578125" customWidth="1"/>
    <col min="9221" max="9221" width="8.42578125" customWidth="1"/>
    <col min="9222" max="9222" width="8.140625" customWidth="1"/>
    <col min="9223" max="9223" width="61.140625" customWidth="1"/>
    <col min="9224" max="9224" width="16.5703125" customWidth="1"/>
    <col min="9225" max="9225" width="9.28515625" customWidth="1"/>
    <col min="9227" max="9227" width="69.5703125" customWidth="1"/>
    <col min="9228" max="9228" width="16" customWidth="1"/>
    <col min="9473" max="9473" width="5.7109375" customWidth="1"/>
    <col min="9474" max="9474" width="24.85546875" customWidth="1"/>
    <col min="9475" max="9475" width="42.28515625" customWidth="1"/>
    <col min="9476" max="9476" width="16.42578125" customWidth="1"/>
    <col min="9477" max="9477" width="8.42578125" customWidth="1"/>
    <col min="9478" max="9478" width="8.140625" customWidth="1"/>
    <col min="9479" max="9479" width="61.140625" customWidth="1"/>
    <col min="9480" max="9480" width="16.5703125" customWidth="1"/>
    <col min="9481" max="9481" width="9.28515625" customWidth="1"/>
    <col min="9483" max="9483" width="69.5703125" customWidth="1"/>
    <col min="9484" max="9484" width="16" customWidth="1"/>
    <col min="9729" max="9729" width="5.7109375" customWidth="1"/>
    <col min="9730" max="9730" width="24.85546875" customWidth="1"/>
    <col min="9731" max="9731" width="42.28515625" customWidth="1"/>
    <col min="9732" max="9732" width="16.42578125" customWidth="1"/>
    <col min="9733" max="9733" width="8.42578125" customWidth="1"/>
    <col min="9734" max="9734" width="8.140625" customWidth="1"/>
    <col min="9735" max="9735" width="61.140625" customWidth="1"/>
    <col min="9736" max="9736" width="16.5703125" customWidth="1"/>
    <col min="9737" max="9737" width="9.28515625" customWidth="1"/>
    <col min="9739" max="9739" width="69.5703125" customWidth="1"/>
    <col min="9740" max="9740" width="16" customWidth="1"/>
    <col min="9985" max="9985" width="5.7109375" customWidth="1"/>
    <col min="9986" max="9986" width="24.85546875" customWidth="1"/>
    <col min="9987" max="9987" width="42.28515625" customWidth="1"/>
    <col min="9988" max="9988" width="16.42578125" customWidth="1"/>
    <col min="9989" max="9989" width="8.42578125" customWidth="1"/>
    <col min="9990" max="9990" width="8.140625" customWidth="1"/>
    <col min="9991" max="9991" width="61.140625" customWidth="1"/>
    <col min="9992" max="9992" width="16.5703125" customWidth="1"/>
    <col min="9993" max="9993" width="9.28515625" customWidth="1"/>
    <col min="9995" max="9995" width="69.5703125" customWidth="1"/>
    <col min="9996" max="9996" width="16" customWidth="1"/>
    <col min="10241" max="10241" width="5.7109375" customWidth="1"/>
    <col min="10242" max="10242" width="24.85546875" customWidth="1"/>
    <col min="10243" max="10243" width="42.28515625" customWidth="1"/>
    <col min="10244" max="10244" width="16.42578125" customWidth="1"/>
    <col min="10245" max="10245" width="8.42578125" customWidth="1"/>
    <col min="10246" max="10246" width="8.140625" customWidth="1"/>
    <col min="10247" max="10247" width="61.140625" customWidth="1"/>
    <col min="10248" max="10248" width="16.5703125" customWidth="1"/>
    <col min="10249" max="10249" width="9.28515625" customWidth="1"/>
    <col min="10251" max="10251" width="69.5703125" customWidth="1"/>
    <col min="10252" max="10252" width="16" customWidth="1"/>
    <col min="10497" max="10497" width="5.7109375" customWidth="1"/>
    <col min="10498" max="10498" width="24.85546875" customWidth="1"/>
    <col min="10499" max="10499" width="42.28515625" customWidth="1"/>
    <col min="10500" max="10500" width="16.42578125" customWidth="1"/>
    <col min="10501" max="10501" width="8.42578125" customWidth="1"/>
    <col min="10502" max="10502" width="8.140625" customWidth="1"/>
    <col min="10503" max="10503" width="61.140625" customWidth="1"/>
    <col min="10504" max="10504" width="16.5703125" customWidth="1"/>
    <col min="10505" max="10505" width="9.28515625" customWidth="1"/>
    <col min="10507" max="10507" width="69.5703125" customWidth="1"/>
    <col min="10508" max="10508" width="16" customWidth="1"/>
    <col min="10753" max="10753" width="5.7109375" customWidth="1"/>
    <col min="10754" max="10754" width="24.85546875" customWidth="1"/>
    <col min="10755" max="10755" width="42.28515625" customWidth="1"/>
    <col min="10756" max="10756" width="16.42578125" customWidth="1"/>
    <col min="10757" max="10757" width="8.42578125" customWidth="1"/>
    <col min="10758" max="10758" width="8.140625" customWidth="1"/>
    <col min="10759" max="10759" width="61.140625" customWidth="1"/>
    <col min="10760" max="10760" width="16.5703125" customWidth="1"/>
    <col min="10761" max="10761" width="9.28515625" customWidth="1"/>
    <col min="10763" max="10763" width="69.5703125" customWidth="1"/>
    <col min="10764" max="10764" width="16" customWidth="1"/>
    <col min="11009" max="11009" width="5.7109375" customWidth="1"/>
    <col min="11010" max="11010" width="24.85546875" customWidth="1"/>
    <col min="11011" max="11011" width="42.28515625" customWidth="1"/>
    <col min="11012" max="11012" width="16.42578125" customWidth="1"/>
    <col min="11013" max="11013" width="8.42578125" customWidth="1"/>
    <col min="11014" max="11014" width="8.140625" customWidth="1"/>
    <col min="11015" max="11015" width="61.140625" customWidth="1"/>
    <col min="11016" max="11016" width="16.5703125" customWidth="1"/>
    <col min="11017" max="11017" width="9.28515625" customWidth="1"/>
    <col min="11019" max="11019" width="69.5703125" customWidth="1"/>
    <col min="11020" max="11020" width="16" customWidth="1"/>
    <col min="11265" max="11265" width="5.7109375" customWidth="1"/>
    <col min="11266" max="11266" width="24.85546875" customWidth="1"/>
    <col min="11267" max="11267" width="42.28515625" customWidth="1"/>
    <col min="11268" max="11268" width="16.42578125" customWidth="1"/>
    <col min="11269" max="11269" width="8.42578125" customWidth="1"/>
    <col min="11270" max="11270" width="8.140625" customWidth="1"/>
    <col min="11271" max="11271" width="61.140625" customWidth="1"/>
    <col min="11272" max="11272" width="16.5703125" customWidth="1"/>
    <col min="11273" max="11273" width="9.28515625" customWidth="1"/>
    <col min="11275" max="11275" width="69.5703125" customWidth="1"/>
    <col min="11276" max="11276" width="16" customWidth="1"/>
    <col min="11521" max="11521" width="5.7109375" customWidth="1"/>
    <col min="11522" max="11522" width="24.85546875" customWidth="1"/>
    <col min="11523" max="11523" width="42.28515625" customWidth="1"/>
    <col min="11524" max="11524" width="16.42578125" customWidth="1"/>
    <col min="11525" max="11525" width="8.42578125" customWidth="1"/>
    <col min="11526" max="11526" width="8.140625" customWidth="1"/>
    <col min="11527" max="11527" width="61.140625" customWidth="1"/>
    <col min="11528" max="11528" width="16.5703125" customWidth="1"/>
    <col min="11529" max="11529" width="9.28515625" customWidth="1"/>
    <col min="11531" max="11531" width="69.5703125" customWidth="1"/>
    <col min="11532" max="11532" width="16" customWidth="1"/>
    <col min="11777" max="11777" width="5.7109375" customWidth="1"/>
    <col min="11778" max="11778" width="24.85546875" customWidth="1"/>
    <col min="11779" max="11779" width="42.28515625" customWidth="1"/>
    <col min="11780" max="11780" width="16.42578125" customWidth="1"/>
    <col min="11781" max="11781" width="8.42578125" customWidth="1"/>
    <col min="11782" max="11782" width="8.140625" customWidth="1"/>
    <col min="11783" max="11783" width="61.140625" customWidth="1"/>
    <col min="11784" max="11784" width="16.5703125" customWidth="1"/>
    <col min="11785" max="11785" width="9.28515625" customWidth="1"/>
    <col min="11787" max="11787" width="69.5703125" customWidth="1"/>
    <col min="11788" max="11788" width="16" customWidth="1"/>
    <col min="12033" max="12033" width="5.7109375" customWidth="1"/>
    <col min="12034" max="12034" width="24.85546875" customWidth="1"/>
    <col min="12035" max="12035" width="42.28515625" customWidth="1"/>
    <col min="12036" max="12036" width="16.42578125" customWidth="1"/>
    <col min="12037" max="12037" width="8.42578125" customWidth="1"/>
    <col min="12038" max="12038" width="8.140625" customWidth="1"/>
    <col min="12039" max="12039" width="61.140625" customWidth="1"/>
    <col min="12040" max="12040" width="16.5703125" customWidth="1"/>
    <col min="12041" max="12041" width="9.28515625" customWidth="1"/>
    <col min="12043" max="12043" width="69.5703125" customWidth="1"/>
    <col min="12044" max="12044" width="16" customWidth="1"/>
    <col min="12289" max="12289" width="5.7109375" customWidth="1"/>
    <col min="12290" max="12290" width="24.85546875" customWidth="1"/>
    <col min="12291" max="12291" width="42.28515625" customWidth="1"/>
    <col min="12292" max="12292" width="16.42578125" customWidth="1"/>
    <col min="12293" max="12293" width="8.42578125" customWidth="1"/>
    <col min="12294" max="12294" width="8.140625" customWidth="1"/>
    <col min="12295" max="12295" width="61.140625" customWidth="1"/>
    <col min="12296" max="12296" width="16.5703125" customWidth="1"/>
    <col min="12297" max="12297" width="9.28515625" customWidth="1"/>
    <col min="12299" max="12299" width="69.5703125" customWidth="1"/>
    <col min="12300" max="12300" width="16" customWidth="1"/>
    <col min="12545" max="12545" width="5.7109375" customWidth="1"/>
    <col min="12546" max="12546" width="24.85546875" customWidth="1"/>
    <col min="12547" max="12547" width="42.28515625" customWidth="1"/>
    <col min="12548" max="12548" width="16.42578125" customWidth="1"/>
    <col min="12549" max="12549" width="8.42578125" customWidth="1"/>
    <col min="12550" max="12550" width="8.140625" customWidth="1"/>
    <col min="12551" max="12551" width="61.140625" customWidth="1"/>
    <col min="12552" max="12552" width="16.5703125" customWidth="1"/>
    <col min="12553" max="12553" width="9.28515625" customWidth="1"/>
    <col min="12555" max="12555" width="69.5703125" customWidth="1"/>
    <col min="12556" max="12556" width="16" customWidth="1"/>
    <col min="12801" max="12801" width="5.7109375" customWidth="1"/>
    <col min="12802" max="12802" width="24.85546875" customWidth="1"/>
    <col min="12803" max="12803" width="42.28515625" customWidth="1"/>
    <col min="12804" max="12804" width="16.42578125" customWidth="1"/>
    <col min="12805" max="12805" width="8.42578125" customWidth="1"/>
    <col min="12806" max="12806" width="8.140625" customWidth="1"/>
    <col min="12807" max="12807" width="61.140625" customWidth="1"/>
    <col min="12808" max="12808" width="16.5703125" customWidth="1"/>
    <col min="12809" max="12809" width="9.28515625" customWidth="1"/>
    <col min="12811" max="12811" width="69.5703125" customWidth="1"/>
    <col min="12812" max="12812" width="16" customWidth="1"/>
    <col min="13057" max="13057" width="5.7109375" customWidth="1"/>
    <col min="13058" max="13058" width="24.85546875" customWidth="1"/>
    <col min="13059" max="13059" width="42.28515625" customWidth="1"/>
    <col min="13060" max="13060" width="16.42578125" customWidth="1"/>
    <col min="13061" max="13061" width="8.42578125" customWidth="1"/>
    <col min="13062" max="13062" width="8.140625" customWidth="1"/>
    <col min="13063" max="13063" width="61.140625" customWidth="1"/>
    <col min="13064" max="13064" width="16.5703125" customWidth="1"/>
    <col min="13065" max="13065" width="9.28515625" customWidth="1"/>
    <col min="13067" max="13067" width="69.5703125" customWidth="1"/>
    <col min="13068" max="13068" width="16" customWidth="1"/>
    <col min="13313" max="13313" width="5.7109375" customWidth="1"/>
    <col min="13314" max="13314" width="24.85546875" customWidth="1"/>
    <col min="13315" max="13315" width="42.28515625" customWidth="1"/>
    <col min="13316" max="13316" width="16.42578125" customWidth="1"/>
    <col min="13317" max="13317" width="8.42578125" customWidth="1"/>
    <col min="13318" max="13318" width="8.140625" customWidth="1"/>
    <col min="13319" max="13319" width="61.140625" customWidth="1"/>
    <col min="13320" max="13320" width="16.5703125" customWidth="1"/>
    <col min="13321" max="13321" width="9.28515625" customWidth="1"/>
    <col min="13323" max="13323" width="69.5703125" customWidth="1"/>
    <col min="13324" max="13324" width="16" customWidth="1"/>
    <col min="13569" max="13569" width="5.7109375" customWidth="1"/>
    <col min="13570" max="13570" width="24.85546875" customWidth="1"/>
    <col min="13571" max="13571" width="42.28515625" customWidth="1"/>
    <col min="13572" max="13572" width="16.42578125" customWidth="1"/>
    <col min="13573" max="13573" width="8.42578125" customWidth="1"/>
    <col min="13574" max="13574" width="8.140625" customWidth="1"/>
    <col min="13575" max="13575" width="61.140625" customWidth="1"/>
    <col min="13576" max="13576" width="16.5703125" customWidth="1"/>
    <col min="13577" max="13577" width="9.28515625" customWidth="1"/>
    <col min="13579" max="13579" width="69.5703125" customWidth="1"/>
    <col min="13580" max="13580" width="16" customWidth="1"/>
    <col min="13825" max="13825" width="5.7109375" customWidth="1"/>
    <col min="13826" max="13826" width="24.85546875" customWidth="1"/>
    <col min="13827" max="13827" width="42.28515625" customWidth="1"/>
    <col min="13828" max="13828" width="16.42578125" customWidth="1"/>
    <col min="13829" max="13829" width="8.42578125" customWidth="1"/>
    <col min="13830" max="13830" width="8.140625" customWidth="1"/>
    <col min="13831" max="13831" width="61.140625" customWidth="1"/>
    <col min="13832" max="13832" width="16.5703125" customWidth="1"/>
    <col min="13833" max="13833" width="9.28515625" customWidth="1"/>
    <col min="13835" max="13835" width="69.5703125" customWidth="1"/>
    <col min="13836" max="13836" width="16" customWidth="1"/>
    <col min="14081" max="14081" width="5.7109375" customWidth="1"/>
    <col min="14082" max="14082" width="24.85546875" customWidth="1"/>
    <col min="14083" max="14083" width="42.28515625" customWidth="1"/>
    <col min="14084" max="14084" width="16.42578125" customWidth="1"/>
    <col min="14085" max="14085" width="8.42578125" customWidth="1"/>
    <col min="14086" max="14086" width="8.140625" customWidth="1"/>
    <col min="14087" max="14087" width="61.140625" customWidth="1"/>
    <col min="14088" max="14088" width="16.5703125" customWidth="1"/>
    <col min="14089" max="14089" width="9.28515625" customWidth="1"/>
    <col min="14091" max="14091" width="69.5703125" customWidth="1"/>
    <col min="14092" max="14092" width="16" customWidth="1"/>
    <col min="14337" max="14337" width="5.7109375" customWidth="1"/>
    <col min="14338" max="14338" width="24.85546875" customWidth="1"/>
    <col min="14339" max="14339" width="42.28515625" customWidth="1"/>
    <col min="14340" max="14340" width="16.42578125" customWidth="1"/>
    <col min="14341" max="14341" width="8.42578125" customWidth="1"/>
    <col min="14342" max="14342" width="8.140625" customWidth="1"/>
    <col min="14343" max="14343" width="61.140625" customWidth="1"/>
    <col min="14344" max="14344" width="16.5703125" customWidth="1"/>
    <col min="14345" max="14345" width="9.28515625" customWidth="1"/>
    <col min="14347" max="14347" width="69.5703125" customWidth="1"/>
    <col min="14348" max="14348" width="16" customWidth="1"/>
    <col min="14593" max="14593" width="5.7109375" customWidth="1"/>
    <col min="14594" max="14594" width="24.85546875" customWidth="1"/>
    <col min="14595" max="14595" width="42.28515625" customWidth="1"/>
    <col min="14596" max="14596" width="16.42578125" customWidth="1"/>
    <col min="14597" max="14597" width="8.42578125" customWidth="1"/>
    <col min="14598" max="14598" width="8.140625" customWidth="1"/>
    <col min="14599" max="14599" width="61.140625" customWidth="1"/>
    <col min="14600" max="14600" width="16.5703125" customWidth="1"/>
    <col min="14601" max="14601" width="9.28515625" customWidth="1"/>
    <col min="14603" max="14603" width="69.5703125" customWidth="1"/>
    <col min="14604" max="14604" width="16" customWidth="1"/>
    <col min="14849" max="14849" width="5.7109375" customWidth="1"/>
    <col min="14850" max="14850" width="24.85546875" customWidth="1"/>
    <col min="14851" max="14851" width="42.28515625" customWidth="1"/>
    <col min="14852" max="14852" width="16.42578125" customWidth="1"/>
    <col min="14853" max="14853" width="8.42578125" customWidth="1"/>
    <col min="14854" max="14854" width="8.140625" customWidth="1"/>
    <col min="14855" max="14855" width="61.140625" customWidth="1"/>
    <col min="14856" max="14856" width="16.5703125" customWidth="1"/>
    <col min="14857" max="14857" width="9.28515625" customWidth="1"/>
    <col min="14859" max="14859" width="69.5703125" customWidth="1"/>
    <col min="14860" max="14860" width="16" customWidth="1"/>
    <col min="15105" max="15105" width="5.7109375" customWidth="1"/>
    <col min="15106" max="15106" width="24.85546875" customWidth="1"/>
    <col min="15107" max="15107" width="42.28515625" customWidth="1"/>
    <col min="15108" max="15108" width="16.42578125" customWidth="1"/>
    <col min="15109" max="15109" width="8.42578125" customWidth="1"/>
    <col min="15110" max="15110" width="8.140625" customWidth="1"/>
    <col min="15111" max="15111" width="61.140625" customWidth="1"/>
    <col min="15112" max="15112" width="16.5703125" customWidth="1"/>
    <col min="15113" max="15113" width="9.28515625" customWidth="1"/>
    <col min="15115" max="15115" width="69.5703125" customWidth="1"/>
    <col min="15116" max="15116" width="16" customWidth="1"/>
    <col min="15361" max="15361" width="5.7109375" customWidth="1"/>
    <col min="15362" max="15362" width="24.85546875" customWidth="1"/>
    <col min="15363" max="15363" width="42.28515625" customWidth="1"/>
    <col min="15364" max="15364" width="16.42578125" customWidth="1"/>
    <col min="15365" max="15365" width="8.42578125" customWidth="1"/>
    <col min="15366" max="15366" width="8.140625" customWidth="1"/>
    <col min="15367" max="15367" width="61.140625" customWidth="1"/>
    <col min="15368" max="15368" width="16.5703125" customWidth="1"/>
    <col min="15369" max="15369" width="9.28515625" customWidth="1"/>
    <col min="15371" max="15371" width="69.5703125" customWidth="1"/>
    <col min="15372" max="15372" width="16" customWidth="1"/>
    <col min="15617" max="15617" width="5.7109375" customWidth="1"/>
    <col min="15618" max="15618" width="24.85546875" customWidth="1"/>
    <col min="15619" max="15619" width="42.28515625" customWidth="1"/>
    <col min="15620" max="15620" width="16.42578125" customWidth="1"/>
    <col min="15621" max="15621" width="8.42578125" customWidth="1"/>
    <col min="15622" max="15622" width="8.140625" customWidth="1"/>
    <col min="15623" max="15623" width="61.140625" customWidth="1"/>
    <col min="15624" max="15624" width="16.5703125" customWidth="1"/>
    <col min="15625" max="15625" width="9.28515625" customWidth="1"/>
    <col min="15627" max="15627" width="69.5703125" customWidth="1"/>
    <col min="15628" max="15628" width="16" customWidth="1"/>
    <col min="15873" max="15873" width="5.7109375" customWidth="1"/>
    <col min="15874" max="15874" width="24.85546875" customWidth="1"/>
    <col min="15875" max="15875" width="42.28515625" customWidth="1"/>
    <col min="15876" max="15876" width="16.42578125" customWidth="1"/>
    <col min="15877" max="15877" width="8.42578125" customWidth="1"/>
    <col min="15878" max="15878" width="8.140625" customWidth="1"/>
    <col min="15879" max="15879" width="61.140625" customWidth="1"/>
    <col min="15880" max="15880" width="16.5703125" customWidth="1"/>
    <col min="15881" max="15881" width="9.28515625" customWidth="1"/>
    <col min="15883" max="15883" width="69.5703125" customWidth="1"/>
    <col min="15884" max="15884" width="16" customWidth="1"/>
    <col min="16129" max="16129" width="5.7109375" customWidth="1"/>
    <col min="16130" max="16130" width="24.85546875" customWidth="1"/>
    <col min="16131" max="16131" width="42.28515625" customWidth="1"/>
    <col min="16132" max="16132" width="16.42578125" customWidth="1"/>
    <col min="16133" max="16133" width="8.42578125" customWidth="1"/>
    <col min="16134" max="16134" width="8.140625" customWidth="1"/>
    <col min="16135" max="16135" width="61.140625" customWidth="1"/>
    <col min="16136" max="16136" width="16.5703125" customWidth="1"/>
    <col min="16137" max="16137" width="9.28515625" customWidth="1"/>
    <col min="16139" max="16139" width="69.5703125" customWidth="1"/>
    <col min="16140" max="16140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100</v>
      </c>
      <c r="D2" s="130"/>
      <c r="E2" s="6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6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63"/>
      <c r="F6" s="2"/>
      <c r="G6" s="9" t="s">
        <v>7</v>
      </c>
      <c r="H6" s="7" t="s">
        <v>8</v>
      </c>
      <c r="I6" s="63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>
        <v>2</v>
      </c>
      <c r="E7" s="2"/>
      <c r="F7" s="2"/>
      <c r="G7" s="13" t="s">
        <v>10</v>
      </c>
      <c r="H7" s="14">
        <v>5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>
        <v>40</v>
      </c>
      <c r="E8" s="2"/>
      <c r="F8" s="2"/>
      <c r="G8" s="13" t="s">
        <v>13</v>
      </c>
      <c r="H8" s="14">
        <v>230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3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165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6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27">
        <v>12229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10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405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2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69" t="s">
        <v>101</v>
      </c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 t="s">
        <v>102</v>
      </c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35">
        <v>1</v>
      </c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35">
        <v>8821</v>
      </c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35">
        <v>17196</v>
      </c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35">
        <v>2800</v>
      </c>
      <c r="E28" s="2"/>
      <c r="F28" s="2"/>
      <c r="G28" s="13" t="s">
        <v>57</v>
      </c>
      <c r="H28" s="14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35">
        <v>1850</v>
      </c>
      <c r="E29" s="2"/>
      <c r="F29" s="2"/>
      <c r="G29" s="13" t="s">
        <v>59</v>
      </c>
      <c r="H29" s="14">
        <v>40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/>
      <c r="I30" s="20"/>
    </row>
    <row r="31" spans="2:17" x14ac:dyDescent="0.25">
      <c r="G31" s="21"/>
      <c r="H31" s="20"/>
      <c r="I31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C19C9-3AA3-4048-95E3-464C05090753}">
  <dimension ref="B1:Q31"/>
  <sheetViews>
    <sheetView workbookViewId="0">
      <selection activeCell="G26" sqref="G2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142"/>
      <c r="E1" s="14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103</v>
      </c>
      <c r="C2" s="70" t="s">
        <v>104</v>
      </c>
      <c r="D2" s="142"/>
      <c r="E2" s="14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68">
        <v>2021</v>
      </c>
      <c r="D3" s="142"/>
      <c r="E3" s="14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142"/>
      <c r="E4" s="14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63"/>
      <c r="F6" s="2"/>
      <c r="G6" s="9" t="s">
        <v>7</v>
      </c>
      <c r="H6" s="7" t="s">
        <v>8</v>
      </c>
      <c r="I6" s="63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71">
        <v>1</v>
      </c>
      <c r="E7" s="2"/>
      <c r="F7" s="2"/>
      <c r="G7" s="13" t="s">
        <v>10</v>
      </c>
      <c r="H7" s="72">
        <v>35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73">
        <v>40</v>
      </c>
      <c r="E8" s="2"/>
      <c r="F8" s="2"/>
      <c r="G8" s="13" t="s">
        <v>13</v>
      </c>
      <c r="H8" s="72">
        <v>1052</v>
      </c>
      <c r="I8" s="15"/>
      <c r="J8" s="2"/>
      <c r="K8" s="16" t="s">
        <v>14</v>
      </c>
      <c r="L8" s="39" t="s">
        <v>105</v>
      </c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39" t="s">
        <v>105</v>
      </c>
      <c r="E9" s="2"/>
      <c r="F9" s="2"/>
      <c r="G9" s="13" t="s">
        <v>16</v>
      </c>
      <c r="H9" s="72">
        <v>3</v>
      </c>
      <c r="I9" s="15"/>
      <c r="J9" s="2"/>
      <c r="K9" s="16" t="s">
        <v>17</v>
      </c>
      <c r="L9" s="39" t="s">
        <v>105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39" t="s">
        <v>105</v>
      </c>
      <c r="E10" s="2"/>
      <c r="F10" s="2"/>
      <c r="G10" s="13" t="s">
        <v>18</v>
      </c>
      <c r="H10" s="74">
        <v>272</v>
      </c>
      <c r="I10" s="15"/>
      <c r="J10" s="2"/>
      <c r="K10" s="16" t="s">
        <v>19</v>
      </c>
      <c r="L10" s="39" t="s">
        <v>105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39" t="s">
        <v>105</v>
      </c>
      <c r="E11" s="2"/>
      <c r="F11" s="2"/>
      <c r="G11" s="13" t="s">
        <v>21</v>
      </c>
      <c r="H11" s="72">
        <v>4</v>
      </c>
      <c r="I11" s="15"/>
      <c r="J11" s="2"/>
      <c r="K11" s="16" t="s">
        <v>22</v>
      </c>
      <c r="L11" s="39" t="s">
        <v>105</v>
      </c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39" t="s">
        <v>105</v>
      </c>
      <c r="E12" s="2"/>
      <c r="F12" s="2"/>
      <c r="G12" s="13" t="s">
        <v>24</v>
      </c>
      <c r="H12" s="75">
        <v>5800</v>
      </c>
      <c r="I12" s="15"/>
      <c r="J12" s="2"/>
      <c r="K12" s="16" t="s">
        <v>25</v>
      </c>
      <c r="L12" s="39" t="s">
        <v>105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39" t="s">
        <v>105</v>
      </c>
      <c r="E13" s="2"/>
      <c r="F13" s="2"/>
      <c r="G13" s="13" t="s">
        <v>27</v>
      </c>
      <c r="H13" s="72">
        <v>4</v>
      </c>
      <c r="I13" s="15"/>
      <c r="J13" s="2"/>
      <c r="K13" s="16" t="s">
        <v>28</v>
      </c>
      <c r="L13" s="39" t="s">
        <v>105</v>
      </c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39" t="s">
        <v>105</v>
      </c>
      <c r="E14" s="2"/>
      <c r="F14" s="2"/>
      <c r="G14" s="13" t="s">
        <v>30</v>
      </c>
      <c r="H14" s="72">
        <v>139</v>
      </c>
      <c r="I14" s="15"/>
      <c r="J14" s="2"/>
      <c r="K14" s="16" t="s">
        <v>31</v>
      </c>
      <c r="L14" s="39" t="s">
        <v>105</v>
      </c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39" t="s">
        <v>105</v>
      </c>
      <c r="E15" s="2"/>
      <c r="F15" s="2"/>
      <c r="G15" s="13" t="s">
        <v>33</v>
      </c>
      <c r="H15" s="72">
        <v>2</v>
      </c>
      <c r="I15" s="15"/>
      <c r="J15" s="2"/>
      <c r="K15" s="16" t="s">
        <v>34</v>
      </c>
      <c r="L15" s="39" t="s">
        <v>105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39" t="s">
        <v>105</v>
      </c>
      <c r="E16" s="2"/>
      <c r="F16" s="2"/>
      <c r="G16" s="13" t="s">
        <v>36</v>
      </c>
      <c r="H16" s="72">
        <v>70</v>
      </c>
      <c r="I16" s="15"/>
      <c r="J16" s="2"/>
      <c r="K16" s="16" t="s">
        <v>37</v>
      </c>
      <c r="L16" s="39" t="s">
        <v>105</v>
      </c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39" t="s">
        <v>105</v>
      </c>
      <c r="E17" s="2"/>
      <c r="F17" s="2"/>
      <c r="G17" s="13" t="s">
        <v>32</v>
      </c>
      <c r="H17" s="76">
        <v>13</v>
      </c>
      <c r="I17" s="15"/>
      <c r="J17" s="2"/>
      <c r="K17" s="18" t="s">
        <v>39</v>
      </c>
      <c r="L17" s="39" t="s">
        <v>105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39" t="s">
        <v>105</v>
      </c>
      <c r="E18" s="2"/>
      <c r="F18" s="2"/>
      <c r="G18" s="13" t="s">
        <v>35</v>
      </c>
      <c r="H18" s="76">
        <v>1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39" t="s">
        <v>105</v>
      </c>
      <c r="E19" s="2"/>
      <c r="F19" s="2"/>
      <c r="G19" s="13" t="s">
        <v>43</v>
      </c>
      <c r="H19" s="76">
        <v>1</v>
      </c>
      <c r="I19" s="15"/>
      <c r="J19" s="2"/>
      <c r="K19" s="16" t="s">
        <v>44</v>
      </c>
      <c r="L19" s="39" t="s">
        <v>105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73">
        <v>1</v>
      </c>
      <c r="E20" s="2"/>
      <c r="F20" s="2"/>
      <c r="G20" s="13" t="s">
        <v>40</v>
      </c>
      <c r="H20" s="76">
        <v>6</v>
      </c>
      <c r="I20" s="15"/>
      <c r="J20" s="2"/>
      <c r="K20" s="16" t="s">
        <v>46</v>
      </c>
      <c r="L20" s="39" t="s">
        <v>105</v>
      </c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77">
        <v>28783</v>
      </c>
      <c r="E21" s="2"/>
      <c r="F21" s="2"/>
      <c r="G21" s="13" t="s">
        <v>42</v>
      </c>
      <c r="H21" s="78">
        <v>708184</v>
      </c>
      <c r="I21" s="15"/>
      <c r="J21" s="2"/>
      <c r="K21" s="16" t="s">
        <v>48</v>
      </c>
      <c r="L21" s="39" t="s">
        <v>105</v>
      </c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77">
        <v>73649</v>
      </c>
      <c r="E22" s="2"/>
      <c r="F22" s="2"/>
      <c r="G22" s="13" t="s">
        <v>45</v>
      </c>
      <c r="H22" s="39" t="s">
        <v>105</v>
      </c>
      <c r="I22" s="15"/>
      <c r="J22" s="2"/>
      <c r="K22" s="18" t="s">
        <v>50</v>
      </c>
      <c r="L22" s="39" t="s">
        <v>105</v>
      </c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39" t="s">
        <v>105</v>
      </c>
      <c r="E23" s="2"/>
      <c r="F23" s="2"/>
      <c r="G23" s="13" t="s">
        <v>47</v>
      </c>
      <c r="H23" s="39" t="s">
        <v>105</v>
      </c>
      <c r="I23" s="15"/>
      <c r="J23" s="2"/>
      <c r="K23" s="16" t="s">
        <v>52</v>
      </c>
      <c r="L23" s="39" t="s">
        <v>105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39" t="s">
        <v>105</v>
      </c>
      <c r="E24" s="2"/>
      <c r="F24" s="2"/>
      <c r="G24" s="13" t="s">
        <v>49</v>
      </c>
      <c r="H24" s="39" t="s">
        <v>105</v>
      </c>
      <c r="I24" s="15"/>
      <c r="J24" s="2"/>
      <c r="K24" s="16" t="s">
        <v>54</v>
      </c>
      <c r="L24" s="39" t="s">
        <v>105</v>
      </c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39" t="s">
        <v>105</v>
      </c>
      <c r="E25" s="2"/>
      <c r="F25" s="2"/>
      <c r="G25" s="13" t="s">
        <v>51</v>
      </c>
      <c r="H25" s="39" t="s">
        <v>105</v>
      </c>
      <c r="I25" s="15"/>
      <c r="J25" s="2"/>
      <c r="K25" s="16" t="s">
        <v>56</v>
      </c>
      <c r="L25" s="39" t="s">
        <v>105</v>
      </c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39" t="s">
        <v>105</v>
      </c>
      <c r="E26" s="2"/>
      <c r="F26" s="2"/>
      <c r="G26" s="13" t="s">
        <v>53</v>
      </c>
      <c r="H26" s="39" t="s">
        <v>105</v>
      </c>
      <c r="I26" s="15"/>
      <c r="J26" s="2"/>
      <c r="K26" s="16" t="s">
        <v>58</v>
      </c>
      <c r="L26" s="39" t="s">
        <v>105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39" t="s">
        <v>105</v>
      </c>
      <c r="E27" s="2"/>
      <c r="F27" s="2"/>
      <c r="G27" s="13" t="s">
        <v>55</v>
      </c>
      <c r="H27" s="39" t="s">
        <v>105</v>
      </c>
      <c r="I27" s="15"/>
      <c r="J27" s="2"/>
      <c r="K27" s="16" t="s">
        <v>60</v>
      </c>
      <c r="L27" s="39" t="s">
        <v>105</v>
      </c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73">
        <v>450</v>
      </c>
      <c r="E28" s="2"/>
      <c r="F28" s="2"/>
      <c r="G28" s="13" t="s">
        <v>57</v>
      </c>
      <c r="H28" s="72">
        <v>14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79">
        <v>3</v>
      </c>
      <c r="E29" s="2"/>
      <c r="F29" s="2"/>
      <c r="G29" s="13" t="s">
        <v>59</v>
      </c>
      <c r="H29" s="74">
        <v>364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80">
        <v>10</v>
      </c>
      <c r="I30" s="20"/>
    </row>
    <row r="31" spans="2:17" x14ac:dyDescent="0.25">
      <c r="G31" s="21"/>
      <c r="H31" s="20"/>
      <c r="I31" s="20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D1:E4"/>
    <mergeCell ref="B5:D5"/>
    <mergeCell ref="G5:H5"/>
    <mergeCell ref="K5:L5"/>
    <mergeCell ref="B6:C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AF909-E9D3-4005-9A64-4572D1900FFE}">
  <dimension ref="B1:Q31"/>
  <sheetViews>
    <sheetView topLeftCell="A4" workbookViewId="0">
      <selection activeCell="E19" sqref="E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89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22">
        <v>2</v>
      </c>
      <c r="E7" s="55"/>
      <c r="F7" s="2"/>
      <c r="G7" s="13" t="s">
        <v>10</v>
      </c>
      <c r="H7" s="31">
        <v>53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22">
        <f>53+104</f>
        <v>157</v>
      </c>
      <c r="E8" s="38"/>
      <c r="F8" s="2"/>
      <c r="G8" s="13" t="s">
        <v>13</v>
      </c>
      <c r="H8" s="31">
        <v>2243</v>
      </c>
      <c r="I8" s="15"/>
      <c r="J8" s="2"/>
      <c r="K8" s="16" t="s">
        <v>14</v>
      </c>
      <c r="L8" s="24" t="s">
        <v>90</v>
      </c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22">
        <v>1</v>
      </c>
      <c r="E9" s="55"/>
      <c r="F9" s="2"/>
      <c r="G9" s="13" t="s">
        <v>16</v>
      </c>
      <c r="H9" s="31">
        <v>2</v>
      </c>
      <c r="I9" s="15"/>
      <c r="J9" s="2"/>
      <c r="K9" s="16" t="s">
        <v>17</v>
      </c>
      <c r="L9" s="24" t="s">
        <v>90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22">
        <v>72</v>
      </c>
      <c r="E10" s="2"/>
      <c r="F10" s="2"/>
      <c r="G10" s="13" t="s">
        <v>18</v>
      </c>
      <c r="H10" s="31">
        <v>140</v>
      </c>
      <c r="I10" s="15"/>
      <c r="J10" s="2"/>
      <c r="K10" s="16" t="s">
        <v>19</v>
      </c>
      <c r="L10" s="24" t="s">
        <v>90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22">
        <v>0</v>
      </c>
      <c r="E11" s="2"/>
      <c r="F11" s="2"/>
      <c r="G11" s="13" t="s">
        <v>21</v>
      </c>
      <c r="H11" s="31">
        <v>15</v>
      </c>
      <c r="I11" s="15"/>
      <c r="J11" s="2"/>
      <c r="K11" s="16" t="s">
        <v>22</v>
      </c>
      <c r="L11" s="24">
        <v>1</v>
      </c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22">
        <v>0</v>
      </c>
      <c r="E12" s="2"/>
      <c r="F12" s="2"/>
      <c r="G12" s="13" t="s">
        <v>24</v>
      </c>
      <c r="H12" s="31">
        <v>11150</v>
      </c>
      <c r="I12" s="15"/>
      <c r="J12" s="2"/>
      <c r="K12" s="16" t="s">
        <v>25</v>
      </c>
      <c r="L12" s="24" t="s">
        <v>90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56">
        <v>2</v>
      </c>
      <c r="E13" s="57"/>
      <c r="F13" s="2"/>
      <c r="G13" s="13" t="s">
        <v>27</v>
      </c>
      <c r="H13" s="31">
        <v>10</v>
      </c>
      <c r="I13" s="15"/>
      <c r="J13" s="2"/>
      <c r="K13" s="16" t="s">
        <v>28</v>
      </c>
      <c r="L13" s="24" t="s">
        <v>90</v>
      </c>
      <c r="M13" s="2"/>
      <c r="N13" s="2"/>
      <c r="O13" s="2"/>
      <c r="P13" s="2"/>
      <c r="Q13" s="2"/>
    </row>
    <row r="14" spans="2:17" ht="45" x14ac:dyDescent="0.25">
      <c r="B14" s="125" t="s">
        <v>24</v>
      </c>
      <c r="C14" s="126"/>
      <c r="D14" s="56">
        <f>827+1500</f>
        <v>2327</v>
      </c>
      <c r="E14" s="2"/>
      <c r="F14" s="2"/>
      <c r="G14" s="13" t="s">
        <v>30</v>
      </c>
      <c r="H14" s="31">
        <f>329+25</f>
        <v>354</v>
      </c>
      <c r="I14" s="15"/>
      <c r="J14" s="2"/>
      <c r="K14" s="16" t="s">
        <v>31</v>
      </c>
      <c r="L14" s="24">
        <v>1</v>
      </c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22">
        <v>0</v>
      </c>
      <c r="E15" s="57"/>
      <c r="F15" s="2"/>
      <c r="G15" s="13" t="s">
        <v>33</v>
      </c>
      <c r="H15" s="31">
        <v>0</v>
      </c>
      <c r="I15" s="15"/>
      <c r="J15" s="2"/>
      <c r="K15" s="16" t="s">
        <v>34</v>
      </c>
      <c r="L15" s="24" t="s">
        <v>90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22">
        <v>0</v>
      </c>
      <c r="E16" s="2"/>
      <c r="F16" s="2"/>
      <c r="G16" s="13" t="s">
        <v>36</v>
      </c>
      <c r="H16" s="31">
        <v>0</v>
      </c>
      <c r="I16" s="15"/>
      <c r="J16" s="2"/>
      <c r="K16" s="16" t="s">
        <v>37</v>
      </c>
      <c r="L16" s="24" t="s">
        <v>90</v>
      </c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56">
        <f>18+21</f>
        <v>39</v>
      </c>
      <c r="E17" s="57"/>
      <c r="F17" s="2"/>
      <c r="G17" s="13" t="s">
        <v>32</v>
      </c>
      <c r="H17" s="31">
        <v>15</v>
      </c>
      <c r="I17" s="15"/>
      <c r="J17" s="2"/>
      <c r="K17" s="18" t="s">
        <v>39</v>
      </c>
      <c r="L17" s="24">
        <v>26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56">
        <v>3</v>
      </c>
      <c r="E18" s="2"/>
      <c r="F18" s="2"/>
      <c r="G18" s="13" t="s">
        <v>35</v>
      </c>
      <c r="H18" s="31">
        <v>0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22" t="s">
        <v>91</v>
      </c>
      <c r="E19" s="2"/>
      <c r="F19" s="2"/>
      <c r="G19" s="13" t="s">
        <v>43</v>
      </c>
      <c r="H19" s="31">
        <v>20</v>
      </c>
      <c r="I19" s="15"/>
      <c r="J19" s="2"/>
      <c r="K19" s="16" t="s">
        <v>44</v>
      </c>
      <c r="L19" s="24">
        <v>1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22">
        <v>1</v>
      </c>
      <c r="E20" s="2"/>
      <c r="F20" s="2"/>
      <c r="G20" s="13" t="s">
        <v>40</v>
      </c>
      <c r="H20" s="31">
        <v>23</v>
      </c>
      <c r="I20" s="15"/>
      <c r="J20" s="2"/>
      <c r="K20" s="16" t="s">
        <v>46</v>
      </c>
      <c r="L20" s="24" t="s">
        <v>90</v>
      </c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22" t="s">
        <v>91</v>
      </c>
      <c r="E21" s="2"/>
      <c r="F21" s="2"/>
      <c r="G21" s="13" t="s">
        <v>42</v>
      </c>
      <c r="H21" s="31">
        <v>450000</v>
      </c>
      <c r="I21" s="15"/>
      <c r="J21" s="2"/>
      <c r="K21" s="16" t="s">
        <v>48</v>
      </c>
      <c r="L21" s="24" t="s">
        <v>90</v>
      </c>
      <c r="M21" s="2"/>
      <c r="N21" s="2"/>
      <c r="O21" s="2"/>
      <c r="P21" s="2"/>
      <c r="Q21" s="2"/>
    </row>
    <row r="22" spans="2:17" ht="45" x14ac:dyDescent="0.25">
      <c r="B22" s="125" t="s">
        <v>49</v>
      </c>
      <c r="C22" s="126"/>
      <c r="D22" s="22" t="s">
        <v>91</v>
      </c>
      <c r="E22" s="2"/>
      <c r="F22" s="2"/>
      <c r="G22" s="13" t="s">
        <v>45</v>
      </c>
      <c r="H22" s="31">
        <v>0</v>
      </c>
      <c r="I22" s="15"/>
      <c r="J22" s="2"/>
      <c r="K22" s="18" t="s">
        <v>92</v>
      </c>
      <c r="L22" s="24" t="s">
        <v>90</v>
      </c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22" t="s">
        <v>90</v>
      </c>
      <c r="E23" s="2"/>
      <c r="F23" s="2"/>
      <c r="G23" s="13" t="s">
        <v>47</v>
      </c>
      <c r="H23" s="31">
        <v>0</v>
      </c>
      <c r="I23" s="15"/>
      <c r="J23" s="2"/>
      <c r="K23" s="16" t="s">
        <v>52</v>
      </c>
      <c r="L23" s="24" t="s">
        <v>90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22" t="s">
        <v>90</v>
      </c>
      <c r="E24" s="2"/>
      <c r="F24" s="2"/>
      <c r="G24" s="13" t="s">
        <v>49</v>
      </c>
      <c r="H24" s="31">
        <v>0</v>
      </c>
      <c r="I24" s="15"/>
      <c r="J24" s="2"/>
      <c r="K24" s="16" t="s">
        <v>54</v>
      </c>
      <c r="L24" s="24" t="s">
        <v>90</v>
      </c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22" t="s">
        <v>90</v>
      </c>
      <c r="E25" s="2"/>
      <c r="F25" s="2"/>
      <c r="G25" s="13" t="s">
        <v>51</v>
      </c>
      <c r="H25" s="31">
        <v>0</v>
      </c>
      <c r="I25" s="15"/>
      <c r="J25" s="2"/>
      <c r="K25" s="16" t="s">
        <v>93</v>
      </c>
      <c r="L25" s="24" t="s">
        <v>90</v>
      </c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56">
        <v>0</v>
      </c>
      <c r="E26" s="38"/>
      <c r="F26" s="2"/>
      <c r="G26" s="13" t="s">
        <v>53</v>
      </c>
      <c r="H26" s="31">
        <v>0</v>
      </c>
      <c r="I26" s="15"/>
      <c r="J26" s="2"/>
      <c r="K26" s="16" t="s">
        <v>58</v>
      </c>
      <c r="L26" s="24" t="s">
        <v>90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56">
        <v>0</v>
      </c>
      <c r="E27" s="2"/>
      <c r="F27" s="2"/>
      <c r="G27" s="13" t="s">
        <v>55</v>
      </c>
      <c r="H27" s="31">
        <v>0</v>
      </c>
      <c r="I27" s="15"/>
      <c r="J27" s="2"/>
      <c r="K27" s="16" t="s">
        <v>60</v>
      </c>
      <c r="L27" s="24" t="s">
        <v>90</v>
      </c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56">
        <v>96</v>
      </c>
      <c r="E28" s="2"/>
      <c r="F28" s="2"/>
      <c r="G28" s="13" t="s">
        <v>57</v>
      </c>
      <c r="H28" s="31">
        <f>25+2</f>
        <v>27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56">
        <v>17</v>
      </c>
      <c r="E29" s="2"/>
      <c r="F29" s="2"/>
      <c r="G29" s="13" t="s">
        <v>59</v>
      </c>
      <c r="H29" s="31">
        <f>344+62+52</f>
        <v>458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58">
        <v>11</v>
      </c>
      <c r="I30" s="59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3ACE-7BA2-4FA4-A893-079640364938}">
  <dimension ref="B1:Q31"/>
  <sheetViews>
    <sheetView workbookViewId="0">
      <selection activeCell="B11" sqref="B11:C1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94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60">
        <v>15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60">
        <v>977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>
        <v>1</v>
      </c>
      <c r="E9" s="2"/>
      <c r="F9" s="2"/>
      <c r="G9" s="13" t="s">
        <v>16</v>
      </c>
      <c r="H9" s="14">
        <v>3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>
        <v>80</v>
      </c>
      <c r="E10" s="2"/>
      <c r="F10" s="2"/>
      <c r="G10" s="13" t="s">
        <v>18</v>
      </c>
      <c r="H10" s="14">
        <v>247</v>
      </c>
      <c r="I10" s="15"/>
      <c r="J10" s="2"/>
      <c r="K10" s="16" t="s">
        <v>19</v>
      </c>
      <c r="L10" s="17">
        <v>2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11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>
        <v>66634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>
        <v>1</v>
      </c>
      <c r="E13" s="2"/>
      <c r="F13" s="2"/>
      <c r="G13" s="13" t="s">
        <v>27</v>
      </c>
      <c r="H13" s="14">
        <v>2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>
        <v>100</v>
      </c>
      <c r="E14" s="2"/>
      <c r="F14" s="2"/>
      <c r="G14" s="13" t="s">
        <v>30</v>
      </c>
      <c r="H14" s="14">
        <v>64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>
        <v>3</v>
      </c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>
        <v>68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>
        <v>1</v>
      </c>
      <c r="E17" s="2"/>
      <c r="F17" s="2"/>
      <c r="G17" s="13" t="s">
        <v>32</v>
      </c>
      <c r="H17" s="14">
        <v>4</v>
      </c>
      <c r="I17" s="15"/>
      <c r="J17" s="2"/>
      <c r="K17" s="18" t="s">
        <v>39</v>
      </c>
      <c r="L17" s="17">
        <v>3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/>
      <c r="I19" s="15"/>
      <c r="J19" s="2"/>
      <c r="K19" s="16" t="s">
        <v>44</v>
      </c>
      <c r="L19" s="17">
        <v>1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>
        <v>1</v>
      </c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/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>
        <v>110</v>
      </c>
      <c r="E28" s="2"/>
      <c r="F28" s="2"/>
      <c r="G28" s="13" t="s">
        <v>57</v>
      </c>
      <c r="H28" s="14">
        <v>5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>
        <v>14</v>
      </c>
      <c r="E29" s="2"/>
      <c r="F29" s="2"/>
      <c r="G29" s="13" t="s">
        <v>59</v>
      </c>
      <c r="H29" s="60">
        <v>99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/>
      <c r="I30" s="20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6E1B4-B1CF-47C2-8813-B8EDD442892F}">
  <dimension ref="B1:Q31"/>
  <sheetViews>
    <sheetView topLeftCell="A13" workbookViewId="0">
      <selection activeCell="B14" sqref="B14:C1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160</v>
      </c>
      <c r="D2" s="130"/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111"/>
      <c r="F6" s="2"/>
      <c r="G6" s="9" t="s">
        <v>7</v>
      </c>
      <c r="H6" s="7" t="s">
        <v>8</v>
      </c>
      <c r="I6" s="111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/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/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/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/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>
        <v>1</v>
      </c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>
        <v>8</v>
      </c>
      <c r="E12" s="2"/>
      <c r="F12" s="2"/>
      <c r="G12" s="13" t="s">
        <v>24</v>
      </c>
      <c r="H12" s="14"/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/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/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>
        <v>1</v>
      </c>
      <c r="E17" s="2"/>
      <c r="F17" s="2"/>
      <c r="G17" s="13" t="s">
        <v>32</v>
      </c>
      <c r="H17" s="14"/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>
        <v>10</v>
      </c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 t="s">
        <v>161</v>
      </c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>
        <v>1</v>
      </c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>
        <v>11193</v>
      </c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>
        <v>15127</v>
      </c>
      <c r="E22" s="2"/>
      <c r="F22" s="2"/>
      <c r="G22" s="13" t="s">
        <v>45</v>
      </c>
      <c r="H22" s="14"/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/>
      <c r="I30" s="20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21C6F-89B9-4071-B34B-3BAFB08F9AD9}">
  <dimension ref="B1:Q31"/>
  <sheetViews>
    <sheetView topLeftCell="C4" workbookViewId="0">
      <selection activeCell="D19" sqref="D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25.42578125" customWidth="1"/>
    <col min="5" max="6" width="6.7109375" customWidth="1"/>
    <col min="7" max="7" width="64.42578125" customWidth="1"/>
    <col min="8" max="8" width="16.5703125" customWidth="1"/>
    <col min="9" max="10" width="6.710937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2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/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/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/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/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/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/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4">
        <v>10</v>
      </c>
      <c r="E17" s="2"/>
      <c r="F17" s="2"/>
      <c r="G17" s="13" t="s">
        <v>32</v>
      </c>
      <c r="H17" s="14"/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>
        <v>829</v>
      </c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4">
        <v>25600000</v>
      </c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/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0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/>
      <c r="I30" s="20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9F9E-71E2-4644-90CA-EB35BBBCB0A3}">
  <dimension ref="B1:Q31"/>
  <sheetViews>
    <sheetView workbookViewId="0">
      <selection activeCell="H12" sqref="H1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64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22">
        <v>1</v>
      </c>
      <c r="E7" s="2"/>
      <c r="F7" s="2"/>
      <c r="G7" s="13" t="s">
        <v>10</v>
      </c>
      <c r="H7" s="23">
        <v>14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22">
        <v>39</v>
      </c>
      <c r="E8" s="2"/>
      <c r="F8" s="2"/>
      <c r="G8" s="13" t="s">
        <v>13</v>
      </c>
      <c r="H8" s="23">
        <v>388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22">
        <v>1</v>
      </c>
      <c r="E9" s="2"/>
      <c r="F9" s="2"/>
      <c r="G9" s="13" t="s">
        <v>16</v>
      </c>
      <c r="H9" s="23">
        <v>3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22">
        <v>83</v>
      </c>
      <c r="E10" s="2"/>
      <c r="F10" s="2"/>
      <c r="G10" s="13" t="s">
        <v>18</v>
      </c>
      <c r="H10" s="23">
        <v>140</v>
      </c>
      <c r="I10" s="15"/>
      <c r="J10" s="2"/>
      <c r="K10" s="16" t="s">
        <v>19</v>
      </c>
      <c r="L10" s="24">
        <v>3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22"/>
      <c r="E11" s="2"/>
      <c r="F11" s="2"/>
      <c r="G11" s="13" t="s">
        <v>21</v>
      </c>
      <c r="H11" s="23">
        <v>4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22"/>
      <c r="E12" s="2"/>
      <c r="F12" s="2"/>
      <c r="G12" s="13" t="s">
        <v>24</v>
      </c>
      <c r="H12" s="23">
        <v>27000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22"/>
      <c r="E13" s="2"/>
      <c r="F13" s="2"/>
      <c r="G13" s="13" t="s">
        <v>27</v>
      </c>
      <c r="H13" s="25">
        <v>3</v>
      </c>
      <c r="I13" s="15"/>
      <c r="J13" s="2"/>
      <c r="K13" s="16" t="s">
        <v>28</v>
      </c>
      <c r="L13" s="24">
        <v>2</v>
      </c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22"/>
      <c r="E14" s="2"/>
      <c r="F14" s="2"/>
      <c r="G14" s="13" t="s">
        <v>30</v>
      </c>
      <c r="H14" s="25">
        <f>106+25</f>
        <v>131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22"/>
      <c r="E15" s="2"/>
      <c r="F15" s="2"/>
      <c r="G15" s="13" t="s">
        <v>33</v>
      </c>
      <c r="H15" s="25">
        <v>1</v>
      </c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22"/>
      <c r="E16" s="2"/>
      <c r="F16" s="2"/>
      <c r="G16" s="13" t="s">
        <v>36</v>
      </c>
      <c r="H16" s="25">
        <v>15</v>
      </c>
      <c r="I16" s="15"/>
      <c r="J16" s="2"/>
      <c r="K16" s="16" t="s">
        <v>37</v>
      </c>
      <c r="L16" s="24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22">
        <v>1</v>
      </c>
      <c r="E17" s="2"/>
      <c r="F17" s="2"/>
      <c r="G17" s="13" t="s">
        <v>32</v>
      </c>
      <c r="H17" s="25">
        <f>3+4</f>
        <v>7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22">
        <v>174</v>
      </c>
      <c r="E18" s="2"/>
      <c r="F18" s="2"/>
      <c r="G18" s="13" t="s">
        <v>35</v>
      </c>
      <c r="H18" s="25">
        <v>2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23">
        <v>2287867</v>
      </c>
      <c r="E19" s="2"/>
      <c r="F19" s="2"/>
      <c r="G19" s="13" t="s">
        <v>43</v>
      </c>
      <c r="H19" s="25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22">
        <v>1</v>
      </c>
      <c r="E20" s="2"/>
      <c r="F20" s="2"/>
      <c r="G20" s="13" t="s">
        <v>40</v>
      </c>
      <c r="H20" s="25">
        <v>21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23">
        <v>21376</v>
      </c>
      <c r="E21" s="2"/>
      <c r="F21" s="2"/>
      <c r="G21" s="13" t="s">
        <v>42</v>
      </c>
      <c r="H21" s="26">
        <v>431600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23">
        <v>29157</v>
      </c>
      <c r="E22" s="2"/>
      <c r="F22" s="2"/>
      <c r="G22" s="13" t="s">
        <v>45</v>
      </c>
      <c r="H22" s="25"/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22"/>
      <c r="E23" s="2"/>
      <c r="F23" s="2"/>
      <c r="G23" s="13" t="s">
        <v>47</v>
      </c>
      <c r="H23" s="25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22"/>
      <c r="E24" s="2"/>
      <c r="F24" s="2"/>
      <c r="G24" s="13" t="s">
        <v>49</v>
      </c>
      <c r="H24" s="25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22"/>
      <c r="E25" s="2"/>
      <c r="F25" s="2"/>
      <c r="G25" s="13" t="s">
        <v>51</v>
      </c>
      <c r="H25" s="27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22">
        <v>1</v>
      </c>
      <c r="E26" s="2"/>
      <c r="F26" s="2"/>
      <c r="G26" s="13" t="s">
        <v>53</v>
      </c>
      <c r="H26" s="27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22">
        <v>5</v>
      </c>
      <c r="E27" s="2"/>
      <c r="F27" s="2"/>
      <c r="G27" s="13" t="s">
        <v>55</v>
      </c>
      <c r="H27" s="27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22" t="s">
        <v>65</v>
      </c>
      <c r="E28" s="2"/>
      <c r="F28" s="2"/>
      <c r="G28" s="13" t="s">
        <v>57</v>
      </c>
      <c r="H28" s="28">
        <v>6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22"/>
      <c r="E29" s="2"/>
      <c r="F29" s="2"/>
      <c r="G29" s="13" t="s">
        <v>59</v>
      </c>
      <c r="H29" s="25">
        <v>104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G30" s="18" t="s">
        <v>63</v>
      </c>
      <c r="H30" s="25"/>
      <c r="I30" s="20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62B8-8FC5-49C0-9CB2-537A1C4E5221}">
  <dimension ref="B1:Q31"/>
  <sheetViews>
    <sheetView topLeftCell="C1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95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>
        <f>2+1+1</f>
        <v>4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f>270+38+100</f>
        <v>408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/>
      <c r="I9" s="15"/>
      <c r="J9" s="2"/>
      <c r="K9" s="16" t="s">
        <v>17</v>
      </c>
      <c r="L9" s="17">
        <f>1</f>
        <v>1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/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>
        <f>2</f>
        <v>2</v>
      </c>
      <c r="E11" s="2"/>
      <c r="F11" s="2"/>
      <c r="G11" s="13" t="s">
        <v>21</v>
      </c>
      <c r="H11" s="14">
        <f>3</f>
        <v>3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>
        <f>3080</f>
        <v>3080</v>
      </c>
      <c r="E12" s="2"/>
      <c r="F12" s="2"/>
      <c r="G12" s="13" t="s">
        <v>24</v>
      </c>
      <c r="H12" s="14">
        <f>144300</f>
        <v>144300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>
        <f>7</f>
        <v>7</v>
      </c>
      <c r="E13" s="2"/>
      <c r="F13" s="2"/>
      <c r="G13" s="13" t="s">
        <v>27</v>
      </c>
      <c r="H13" s="14"/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>
        <f>387000</f>
        <v>387000</v>
      </c>
      <c r="E14" s="2"/>
      <c r="F14" s="2"/>
      <c r="G14" s="13" t="s">
        <v>30</v>
      </c>
      <c r="H14" s="14"/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>
        <f>1</f>
        <v>1</v>
      </c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>
        <f>1</f>
        <v>1</v>
      </c>
      <c r="E17" s="2"/>
      <c r="F17" s="2"/>
      <c r="G17" s="13" t="s">
        <v>32</v>
      </c>
      <c r="H17" s="14">
        <f>1</f>
        <v>1</v>
      </c>
      <c r="I17" s="15"/>
      <c r="J17" s="2"/>
      <c r="K17" s="18" t="s">
        <v>39</v>
      </c>
      <c r="L17" s="17">
        <f>1</f>
        <v>1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>
        <f>146+160</f>
        <v>306</v>
      </c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>
        <f>27696571+12010000</f>
        <v>39706571</v>
      </c>
      <c r="E19" s="2"/>
      <c r="F19" s="2"/>
      <c r="G19" s="13" t="s">
        <v>43</v>
      </c>
      <c r="H19" s="14">
        <f>5+4</f>
        <v>9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>
        <f>98+10+6+20+16</f>
        <v>150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>
        <f>36588500+3924667+20000000+9285491</f>
        <v>69798658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>
        <f>1</f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>
        <f>10870+3165</f>
        <v>14035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>
        <f>2</f>
        <v>2</v>
      </c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>
        <f>60</f>
        <v>60</v>
      </c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>
        <f>665</f>
        <v>665</v>
      </c>
      <c r="E28" s="2"/>
      <c r="F28" s="2"/>
      <c r="G28" s="13" t="s">
        <v>57</v>
      </c>
      <c r="H28" s="14">
        <f>2+6+1+1</f>
        <v>10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>
        <f>17+4</f>
        <v>21</v>
      </c>
      <c r="E29" s="2"/>
      <c r="F29" s="2"/>
      <c r="G29" s="13" t="s">
        <v>59</v>
      </c>
      <c r="H29" s="14">
        <f>32+19+463+48+97</f>
        <v>659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/>
      <c r="I30" s="20"/>
    </row>
    <row r="31" spans="2:17" x14ac:dyDescent="0.25">
      <c r="G31" s="21"/>
      <c r="H31" s="20"/>
      <c r="I31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0ECD-3796-4497-BB0A-53D724F05B14}">
  <sheetPr>
    <pageSetUpPr fitToPage="1"/>
  </sheetPr>
  <dimension ref="B1:Q31"/>
  <sheetViews>
    <sheetView topLeftCell="A10" workbookViewId="0">
      <selection activeCell="C3" sqref="C3:D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8.42578125" bestFit="1" customWidth="1"/>
    <col min="9" max="9" width="12.42578125" bestFit="1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167</v>
      </c>
      <c r="D2" s="130"/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118"/>
      <c r="F6" s="2"/>
      <c r="G6" s="9" t="s">
        <v>7</v>
      </c>
      <c r="H6" s="7" t="s">
        <v>8</v>
      </c>
      <c r="I6" s="11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31.5" customHeight="1" x14ac:dyDescent="0.25">
      <c r="B7" s="125" t="s">
        <v>9</v>
      </c>
      <c r="C7" s="126"/>
      <c r="D7" s="12"/>
      <c r="E7" s="2"/>
      <c r="F7" s="2"/>
      <c r="G7" s="13" t="s">
        <v>10</v>
      </c>
      <c r="H7" s="14">
        <v>81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v>5598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17</v>
      </c>
      <c r="I9" s="15"/>
      <c r="J9" s="2"/>
      <c r="K9" s="16" t="s">
        <v>17</v>
      </c>
      <c r="L9" s="17">
        <v>1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2607</v>
      </c>
      <c r="I10" s="15"/>
      <c r="J10" s="2"/>
      <c r="K10" s="16" t="s">
        <v>19</v>
      </c>
      <c r="L10" s="17">
        <v>1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9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>
        <v>105350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1.5" customHeight="1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16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7.25" customHeight="1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328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>
        <v>10</v>
      </c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>
        <v>221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30</v>
      </c>
      <c r="I17" s="15"/>
      <c r="J17" s="2"/>
      <c r="K17" s="18" t="s">
        <v>39</v>
      </c>
      <c r="L17" s="17">
        <v>4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>
        <v>5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65</v>
      </c>
      <c r="I19" s="15"/>
      <c r="J19" s="2"/>
      <c r="K19" s="16" t="s">
        <v>44</v>
      </c>
      <c r="L19" s="17">
        <v>2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>
        <v>103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19">
        <v>12070944</v>
      </c>
      <c r="I21" s="120"/>
      <c r="J21" s="2"/>
      <c r="K21" s="16" t="s">
        <v>48</v>
      </c>
      <c r="L21" s="17">
        <v>3</v>
      </c>
      <c r="M21" s="2"/>
      <c r="N21" s="2"/>
      <c r="O21" s="2"/>
      <c r="P21" s="2"/>
      <c r="Q21" s="2"/>
    </row>
    <row r="22" spans="2:17" ht="50.25" customHeight="1" x14ac:dyDescent="0.25">
      <c r="B22" s="125" t="s">
        <v>49</v>
      </c>
      <c r="C22" s="126"/>
      <c r="D22" s="12"/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1.5" customHeight="1" x14ac:dyDescent="0.25">
      <c r="B24" s="125" t="s">
        <v>53</v>
      </c>
      <c r="C24" s="126"/>
      <c r="D24" s="12"/>
      <c r="E24" s="2"/>
      <c r="F24" s="2"/>
      <c r="G24" s="13" t="s">
        <v>49</v>
      </c>
      <c r="H24" s="121">
        <v>1367722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22" t="s">
        <v>168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customHeight="1" x14ac:dyDescent="0.25">
      <c r="B28" s="125" t="s">
        <v>61</v>
      </c>
      <c r="C28" s="126"/>
      <c r="D28" s="12"/>
      <c r="E28" s="2"/>
      <c r="F28" s="2"/>
      <c r="G28" s="13" t="s">
        <v>57</v>
      </c>
      <c r="H28" s="14">
        <v>94</v>
      </c>
      <c r="I28" s="15"/>
      <c r="J28" s="2"/>
      <c r="K28" s="143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>
        <v>1150</v>
      </c>
      <c r="I29" s="15"/>
      <c r="J29" s="2"/>
      <c r="K29" s="144"/>
      <c r="L29" s="2"/>
      <c r="M29" s="2"/>
      <c r="N29" s="2"/>
      <c r="O29" s="2"/>
      <c r="P29" s="2"/>
      <c r="Q29" s="2"/>
    </row>
    <row r="30" spans="2:17" ht="15" customHeight="1" x14ac:dyDescent="0.25">
      <c r="G30" s="18" t="s">
        <v>63</v>
      </c>
      <c r="H30" s="19">
        <v>7</v>
      </c>
      <c r="I30" s="20"/>
      <c r="K30" s="144"/>
    </row>
    <row r="31" spans="2:17" x14ac:dyDescent="0.25">
      <c r="G31" s="21"/>
      <c r="H31" s="20"/>
      <c r="I31" s="20"/>
      <c r="K31" s="144"/>
    </row>
  </sheetData>
  <mergeCells count="32">
    <mergeCell ref="K5:L5"/>
    <mergeCell ref="B6:C6"/>
    <mergeCell ref="B11:C11"/>
    <mergeCell ref="C2:D2"/>
    <mergeCell ref="C3:D3"/>
    <mergeCell ref="B5:D5"/>
    <mergeCell ref="G5:H5"/>
    <mergeCell ref="B7:C7"/>
    <mergeCell ref="K7:L7"/>
    <mergeCell ref="B8:C8"/>
    <mergeCell ref="B9:C9"/>
    <mergeCell ref="B10:C10"/>
    <mergeCell ref="B22:C22"/>
    <mergeCell ref="B12:C12"/>
    <mergeCell ref="B13:C13"/>
    <mergeCell ref="B14:C14"/>
    <mergeCell ref="B15:C15"/>
    <mergeCell ref="B16:C16"/>
    <mergeCell ref="B17:C17"/>
    <mergeCell ref="B18:C18"/>
    <mergeCell ref="K18:L18"/>
    <mergeCell ref="B19:C19"/>
    <mergeCell ref="B20:C20"/>
    <mergeCell ref="B21:C21"/>
    <mergeCell ref="K28:K31"/>
    <mergeCell ref="B29:C29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paperSize="9" scale="87" fitToWidth="0"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0A91-C5C4-4AF9-8AB1-18E71ADB6422}">
  <dimension ref="B1:Q31"/>
  <sheetViews>
    <sheetView topLeftCell="C1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0" customHeight="1" x14ac:dyDescent="0.25">
      <c r="B2" s="1" t="s">
        <v>1</v>
      </c>
      <c r="C2" s="145" t="s">
        <v>107</v>
      </c>
      <c r="D2" s="145"/>
      <c r="E2" s="8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2"/>
      <c r="F6" s="2"/>
      <c r="G6" s="9" t="s">
        <v>7</v>
      </c>
      <c r="H6" s="7" t="s">
        <v>8</v>
      </c>
      <c r="I6" s="8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31.5" customHeight="1" x14ac:dyDescent="0.25">
      <c r="B7" s="125" t="s">
        <v>9</v>
      </c>
      <c r="C7" s="126"/>
      <c r="D7" s="22" t="s">
        <v>108</v>
      </c>
      <c r="E7" s="2"/>
      <c r="F7" s="2"/>
      <c r="G7" s="13" t="s">
        <v>10</v>
      </c>
      <c r="H7" s="25">
        <v>20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22" t="s">
        <v>108</v>
      </c>
      <c r="E8" s="2"/>
      <c r="F8" s="2"/>
      <c r="G8" s="13" t="s">
        <v>13</v>
      </c>
      <c r="H8" s="25">
        <f>330+545+122+144+34</f>
        <v>1175</v>
      </c>
      <c r="I8" s="15"/>
      <c r="J8" s="2"/>
      <c r="K8" s="16" t="s">
        <v>14</v>
      </c>
      <c r="L8" s="24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22" t="s">
        <v>108</v>
      </c>
      <c r="E9" s="2"/>
      <c r="F9" s="2"/>
      <c r="G9" s="13" t="s">
        <v>16</v>
      </c>
      <c r="H9" s="25">
        <v>7</v>
      </c>
      <c r="I9" s="15"/>
      <c r="J9" s="2"/>
      <c r="K9" s="16" t="s">
        <v>17</v>
      </c>
      <c r="L9" s="85">
        <v>11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22" t="s">
        <v>108</v>
      </c>
      <c r="E10" s="2"/>
      <c r="F10" s="2"/>
      <c r="G10" s="13" t="s">
        <v>18</v>
      </c>
      <c r="H10" s="25">
        <v>1567</v>
      </c>
      <c r="I10" s="15"/>
      <c r="J10" s="2"/>
      <c r="K10" s="16" t="s">
        <v>19</v>
      </c>
      <c r="L10" s="86"/>
      <c r="M10" s="2"/>
      <c r="N10" s="2"/>
      <c r="O10" s="2"/>
      <c r="P10" s="2"/>
      <c r="Q10" s="2"/>
    </row>
    <row r="11" spans="2:17" ht="47.25" x14ac:dyDescent="0.25">
      <c r="B11" s="125" t="s">
        <v>20</v>
      </c>
      <c r="C11" s="126"/>
      <c r="D11" s="22" t="s">
        <v>108</v>
      </c>
      <c r="E11" s="2"/>
      <c r="F11" s="2"/>
      <c r="G11" s="13" t="s">
        <v>21</v>
      </c>
      <c r="H11" s="25">
        <v>2</v>
      </c>
      <c r="I11" s="15" t="s">
        <v>109</v>
      </c>
      <c r="J11" s="2"/>
      <c r="K11" s="16" t="s">
        <v>22</v>
      </c>
      <c r="L11" s="86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22" t="s">
        <v>108</v>
      </c>
      <c r="E12" s="2"/>
      <c r="F12" s="2"/>
      <c r="G12" s="13" t="s">
        <v>24</v>
      </c>
      <c r="H12" s="25"/>
      <c r="I12" s="15"/>
      <c r="J12" s="2"/>
      <c r="K12" s="16" t="s">
        <v>25</v>
      </c>
      <c r="L12" s="86">
        <v>7</v>
      </c>
      <c r="M12" s="2"/>
      <c r="N12" s="2"/>
      <c r="O12" s="2"/>
      <c r="P12" s="2"/>
      <c r="Q12" s="2"/>
    </row>
    <row r="13" spans="2:17" ht="31.5" customHeight="1" x14ac:dyDescent="0.25">
      <c r="B13" s="125" t="s">
        <v>26</v>
      </c>
      <c r="C13" s="126"/>
      <c r="D13" s="22" t="s">
        <v>108</v>
      </c>
      <c r="E13" s="2"/>
      <c r="F13" s="2"/>
      <c r="G13" s="13" t="s">
        <v>27</v>
      </c>
      <c r="H13" s="25">
        <v>4</v>
      </c>
      <c r="I13" s="15"/>
      <c r="J13" s="2"/>
      <c r="K13" s="16" t="s">
        <v>28</v>
      </c>
      <c r="L13" s="86"/>
      <c r="M13" s="2"/>
      <c r="N13" s="2"/>
      <c r="O13" s="2"/>
      <c r="P13" s="2"/>
      <c r="Q13" s="2"/>
    </row>
    <row r="14" spans="2:17" ht="47.25" customHeight="1" x14ac:dyDescent="0.25">
      <c r="B14" s="125" t="s">
        <v>29</v>
      </c>
      <c r="C14" s="126"/>
      <c r="D14" s="22" t="s">
        <v>108</v>
      </c>
      <c r="E14" s="2"/>
      <c r="F14" s="2"/>
      <c r="G14" s="13" t="s">
        <v>30</v>
      </c>
      <c r="H14" s="25">
        <v>117</v>
      </c>
      <c r="I14" s="15"/>
      <c r="J14" s="2"/>
      <c r="K14" s="16" t="s">
        <v>31</v>
      </c>
      <c r="L14" s="86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22" t="s">
        <v>108</v>
      </c>
      <c r="E15" s="2"/>
      <c r="F15" s="2"/>
      <c r="G15" s="13" t="s">
        <v>33</v>
      </c>
      <c r="H15" s="25">
        <v>0</v>
      </c>
      <c r="I15" s="15"/>
      <c r="J15" s="2"/>
      <c r="K15" s="16" t="s">
        <v>34</v>
      </c>
      <c r="L15" s="86">
        <v>4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22" t="s">
        <v>108</v>
      </c>
      <c r="E16" s="2"/>
      <c r="F16" s="2"/>
      <c r="G16" s="13" t="s">
        <v>36</v>
      </c>
      <c r="H16" s="25">
        <v>0</v>
      </c>
      <c r="I16" s="15"/>
      <c r="J16" s="2"/>
      <c r="K16" s="16" t="s">
        <v>37</v>
      </c>
      <c r="L16" s="24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22" t="s">
        <v>108</v>
      </c>
      <c r="E17" s="2"/>
      <c r="F17" s="2"/>
      <c r="G17" s="13" t="s">
        <v>32</v>
      </c>
      <c r="H17" s="25">
        <v>5</v>
      </c>
      <c r="I17" s="15"/>
      <c r="J17" s="2"/>
      <c r="K17" s="18" t="s">
        <v>39</v>
      </c>
      <c r="L17" s="24">
        <v>2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22" t="s">
        <v>108</v>
      </c>
      <c r="E18" s="2"/>
      <c r="F18" s="2"/>
      <c r="G18" s="13" t="s">
        <v>35</v>
      </c>
      <c r="H18" s="25">
        <v>7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22" t="s">
        <v>108</v>
      </c>
      <c r="E19" s="2"/>
      <c r="F19" s="2"/>
      <c r="G19" s="13" t="s">
        <v>43</v>
      </c>
      <c r="H19" s="25">
        <v>16</v>
      </c>
      <c r="I19" s="15"/>
      <c r="J19" s="2"/>
      <c r="K19" s="16" t="s">
        <v>44</v>
      </c>
      <c r="L19" s="24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22" t="s">
        <v>108</v>
      </c>
      <c r="E20" s="2"/>
      <c r="F20" s="2"/>
      <c r="G20" s="13" t="s">
        <v>40</v>
      </c>
      <c r="H20" s="25">
        <v>3</v>
      </c>
      <c r="I20" s="87" t="s">
        <v>110</v>
      </c>
      <c r="J20" s="2"/>
      <c r="K20" s="16" t="s">
        <v>46</v>
      </c>
      <c r="L20" s="24">
        <v>1</v>
      </c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22" t="s">
        <v>108</v>
      </c>
      <c r="E21" s="2"/>
      <c r="F21" s="2"/>
      <c r="G21" s="13" t="s">
        <v>42</v>
      </c>
      <c r="H21" s="25">
        <v>1947</v>
      </c>
      <c r="I21" s="15"/>
      <c r="J21" s="2"/>
      <c r="K21" s="16" t="s">
        <v>48</v>
      </c>
      <c r="L21" s="24"/>
      <c r="M21" s="2"/>
      <c r="N21" s="2"/>
      <c r="O21" s="2"/>
      <c r="P21" s="2"/>
      <c r="Q21" s="2"/>
    </row>
    <row r="22" spans="2:17" ht="50.25" customHeight="1" x14ac:dyDescent="0.25">
      <c r="B22" s="125" t="s">
        <v>49</v>
      </c>
      <c r="C22" s="126"/>
      <c r="D22" s="22" t="s">
        <v>108</v>
      </c>
      <c r="E22" s="2"/>
      <c r="F22" s="2"/>
      <c r="G22" s="13" t="s">
        <v>45</v>
      </c>
      <c r="H22" s="25">
        <v>1</v>
      </c>
      <c r="I22" s="15"/>
      <c r="J22" s="2"/>
      <c r="K22" s="18" t="s">
        <v>50</v>
      </c>
      <c r="L22" s="24"/>
      <c r="M22" s="2"/>
      <c r="N22" s="2"/>
      <c r="O22" s="2"/>
      <c r="P22" s="2"/>
      <c r="Q22" s="2"/>
    </row>
    <row r="23" spans="2:17" ht="38.25" x14ac:dyDescent="0.25">
      <c r="B23" s="125" t="s">
        <v>51</v>
      </c>
      <c r="C23" s="126"/>
      <c r="D23" s="22" t="s">
        <v>108</v>
      </c>
      <c r="E23" s="2"/>
      <c r="F23" s="2"/>
      <c r="G23" s="13" t="s">
        <v>47</v>
      </c>
      <c r="H23" s="88" t="s">
        <v>111</v>
      </c>
      <c r="I23" s="15"/>
      <c r="J23" s="2"/>
      <c r="K23" s="16" t="s">
        <v>52</v>
      </c>
      <c r="L23" s="24">
        <v>186</v>
      </c>
      <c r="M23" s="2"/>
      <c r="N23" s="2"/>
      <c r="O23" s="2"/>
      <c r="P23" s="2"/>
      <c r="Q23" s="2"/>
    </row>
    <row r="24" spans="2:17" ht="31.5" customHeight="1" x14ac:dyDescent="0.25">
      <c r="B24" s="125" t="s">
        <v>53</v>
      </c>
      <c r="C24" s="126"/>
      <c r="D24" s="22" t="s">
        <v>108</v>
      </c>
      <c r="E24" s="2"/>
      <c r="F24" s="2"/>
      <c r="G24" s="13" t="s">
        <v>49</v>
      </c>
      <c r="H24" s="25">
        <v>169751</v>
      </c>
      <c r="I24" s="15"/>
      <c r="J24" s="2"/>
      <c r="K24" s="16" t="s">
        <v>54</v>
      </c>
      <c r="L24" s="24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22" t="s">
        <v>108</v>
      </c>
      <c r="E25" s="2"/>
      <c r="F25" s="2"/>
      <c r="G25" s="13" t="s">
        <v>51</v>
      </c>
      <c r="H25" s="25">
        <v>3</v>
      </c>
      <c r="I25" s="15"/>
      <c r="J25" s="2"/>
      <c r="K25" s="16" t="s">
        <v>56</v>
      </c>
      <c r="L25" s="24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22" t="s">
        <v>108</v>
      </c>
      <c r="E26" s="2"/>
      <c r="F26" s="2"/>
      <c r="G26" s="13" t="s">
        <v>53</v>
      </c>
      <c r="H26" s="25">
        <f>SUM(1807+248)</f>
        <v>2055</v>
      </c>
      <c r="I26" s="15"/>
      <c r="J26" s="2"/>
      <c r="K26" s="16" t="s">
        <v>58</v>
      </c>
      <c r="L26" s="24">
        <v>20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22" t="s">
        <v>108</v>
      </c>
      <c r="E27" s="2"/>
      <c r="F27" s="2"/>
      <c r="G27" s="13" t="s">
        <v>55</v>
      </c>
      <c r="H27" s="25">
        <f>67500+69300</f>
        <v>136800</v>
      </c>
      <c r="I27" s="15"/>
      <c r="J27" s="2"/>
      <c r="K27" s="16" t="s">
        <v>60</v>
      </c>
      <c r="L27" s="24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22" t="s">
        <v>108</v>
      </c>
      <c r="E28" s="2"/>
      <c r="F28" s="2"/>
      <c r="G28" s="13" t="s">
        <v>57</v>
      </c>
      <c r="H28" s="25">
        <v>4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39" x14ac:dyDescent="0.25">
      <c r="B29" s="125" t="s">
        <v>62</v>
      </c>
      <c r="C29" s="126"/>
      <c r="D29" s="22" t="s">
        <v>108</v>
      </c>
      <c r="E29" s="2"/>
      <c r="F29" s="2"/>
      <c r="G29" s="13" t="s">
        <v>59</v>
      </c>
      <c r="H29" s="25">
        <v>17</v>
      </c>
      <c r="I29" s="87" t="s">
        <v>112</v>
      </c>
      <c r="J29" s="2"/>
      <c r="K29" s="2"/>
      <c r="L29" s="2"/>
      <c r="M29" s="2"/>
      <c r="N29" s="2"/>
      <c r="O29" s="2"/>
      <c r="P29" s="2"/>
      <c r="Q29" s="2"/>
    </row>
    <row r="30" spans="2:17" ht="39" x14ac:dyDescent="0.25">
      <c r="G30" s="18" t="s">
        <v>63</v>
      </c>
      <c r="H30" s="89">
        <v>70</v>
      </c>
      <c r="I30" s="87" t="s">
        <v>113</v>
      </c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472CD-6564-49CD-979A-9D94CD4E72C9}">
  <dimension ref="B1:Q31"/>
  <sheetViews>
    <sheetView topLeftCell="A19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45" t="s">
        <v>114</v>
      </c>
      <c r="D2" s="145"/>
      <c r="E2" s="8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2"/>
      <c r="F6" s="2"/>
      <c r="G6" s="9" t="s">
        <v>7</v>
      </c>
      <c r="H6" s="7" t="s">
        <v>8</v>
      </c>
      <c r="I6" s="8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22" t="s">
        <v>108</v>
      </c>
      <c r="E7" s="2"/>
      <c r="F7" s="2"/>
      <c r="G7" s="13" t="s">
        <v>10</v>
      </c>
      <c r="H7" s="25">
        <v>84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22" t="s">
        <v>108</v>
      </c>
      <c r="E8" s="2"/>
      <c r="F8" s="2"/>
      <c r="G8" s="13" t="s">
        <v>13</v>
      </c>
      <c r="H8" s="25">
        <v>2575</v>
      </c>
      <c r="I8" s="15"/>
      <c r="J8" s="2"/>
      <c r="K8" s="16" t="s">
        <v>14</v>
      </c>
      <c r="L8" s="24" t="s">
        <v>108</v>
      </c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22" t="s">
        <v>108</v>
      </c>
      <c r="E9" s="2"/>
      <c r="F9" s="2"/>
      <c r="G9" s="13" t="s">
        <v>16</v>
      </c>
      <c r="H9" s="25">
        <v>3</v>
      </c>
      <c r="I9" s="15"/>
      <c r="J9" s="2"/>
      <c r="K9" s="16" t="s">
        <v>17</v>
      </c>
      <c r="L9" s="90">
        <f>(H7+H9+H11+H13+H15+H28)-3</f>
        <v>109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22" t="s">
        <v>108</v>
      </c>
      <c r="E10" s="2"/>
      <c r="F10" s="2"/>
      <c r="G10" s="13" t="s">
        <v>18</v>
      </c>
      <c r="H10" s="25">
        <v>180</v>
      </c>
      <c r="I10" s="15"/>
      <c r="J10" s="2"/>
      <c r="K10" s="16" t="s">
        <v>19</v>
      </c>
      <c r="L10" s="24" t="s">
        <v>108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22" t="s">
        <v>108</v>
      </c>
      <c r="E11" s="2"/>
      <c r="F11" s="2"/>
      <c r="G11" s="13" t="s">
        <v>21</v>
      </c>
      <c r="H11" s="25">
        <v>21</v>
      </c>
      <c r="I11" s="15"/>
      <c r="J11" s="2"/>
      <c r="K11" s="16" t="s">
        <v>22</v>
      </c>
      <c r="L11" s="24" t="s">
        <v>108</v>
      </c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22" t="s">
        <v>108</v>
      </c>
      <c r="E12" s="2"/>
      <c r="F12" s="2"/>
      <c r="G12" s="13" t="s">
        <v>24</v>
      </c>
      <c r="H12" s="25">
        <v>12600</v>
      </c>
      <c r="I12" s="15"/>
      <c r="J12" s="2"/>
      <c r="K12" s="16" t="s">
        <v>25</v>
      </c>
      <c r="L12" s="24">
        <v>33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22" t="s">
        <v>108</v>
      </c>
      <c r="E13" s="2"/>
      <c r="F13" s="2"/>
      <c r="G13" s="13" t="s">
        <v>27</v>
      </c>
      <c r="H13" s="25">
        <v>1</v>
      </c>
      <c r="I13" s="15"/>
      <c r="J13" s="2"/>
      <c r="K13" s="16" t="s">
        <v>28</v>
      </c>
      <c r="L13" s="24" t="s">
        <v>108</v>
      </c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22" t="s">
        <v>108</v>
      </c>
      <c r="E14" s="2"/>
      <c r="F14" s="2"/>
      <c r="G14" s="13" t="s">
        <v>30</v>
      </c>
      <c r="H14" s="25">
        <v>25</v>
      </c>
      <c r="I14" s="15"/>
      <c r="J14" s="2"/>
      <c r="K14" s="16" t="s">
        <v>31</v>
      </c>
      <c r="L14" s="24" t="s">
        <v>108</v>
      </c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22" t="s">
        <v>108</v>
      </c>
      <c r="E15" s="2"/>
      <c r="F15" s="2"/>
      <c r="G15" s="13" t="s">
        <v>33</v>
      </c>
      <c r="H15" s="25">
        <v>2</v>
      </c>
      <c r="I15" s="15"/>
      <c r="J15" s="2"/>
      <c r="K15" s="16" t="s">
        <v>34</v>
      </c>
      <c r="L15" s="24">
        <v>2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22" t="s">
        <v>108</v>
      </c>
      <c r="E16" s="2"/>
      <c r="F16" s="2"/>
      <c r="G16" s="13" t="s">
        <v>36</v>
      </c>
      <c r="H16" s="25">
        <v>39</v>
      </c>
      <c r="I16" s="15"/>
      <c r="J16" s="2"/>
      <c r="K16" s="16" t="s">
        <v>37</v>
      </c>
      <c r="L16" s="24" t="s">
        <v>108</v>
      </c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22" t="s">
        <v>108</v>
      </c>
      <c r="E17" s="2"/>
      <c r="F17" s="2"/>
      <c r="G17" s="13" t="s">
        <v>32</v>
      </c>
      <c r="H17" s="25">
        <v>33</v>
      </c>
      <c r="I17" s="15"/>
      <c r="J17" s="2"/>
      <c r="K17" s="18" t="s">
        <v>39</v>
      </c>
      <c r="L17" s="24">
        <v>2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22" t="s">
        <v>108</v>
      </c>
      <c r="E18" s="2"/>
      <c r="F18" s="2"/>
      <c r="G18" s="13" t="s">
        <v>35</v>
      </c>
      <c r="H18" s="25">
        <v>33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22" t="s">
        <v>108</v>
      </c>
      <c r="E19" s="2"/>
      <c r="F19" s="2"/>
      <c r="G19" s="13" t="s">
        <v>43</v>
      </c>
      <c r="H19" s="25">
        <v>232</v>
      </c>
      <c r="I19" s="15"/>
      <c r="J19" s="2"/>
      <c r="K19" s="16" t="s">
        <v>44</v>
      </c>
      <c r="L19" s="24" t="s">
        <v>108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22" t="s">
        <v>108</v>
      </c>
      <c r="E20" s="2"/>
      <c r="F20" s="2"/>
      <c r="G20" s="13" t="s">
        <v>40</v>
      </c>
      <c r="H20" s="25">
        <v>8</v>
      </c>
      <c r="I20" s="15"/>
      <c r="J20" s="2"/>
      <c r="K20" s="16" t="s">
        <v>46</v>
      </c>
      <c r="L20" s="24" t="s">
        <v>108</v>
      </c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22" t="s">
        <v>108</v>
      </c>
      <c r="E21" s="2"/>
      <c r="F21" s="2"/>
      <c r="G21" s="13" t="s">
        <v>42</v>
      </c>
      <c r="H21" s="25" t="s">
        <v>108</v>
      </c>
      <c r="I21" s="15"/>
      <c r="J21" s="2"/>
      <c r="K21" s="16" t="s">
        <v>48</v>
      </c>
      <c r="L21" s="24" t="s">
        <v>108</v>
      </c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22" t="s">
        <v>108</v>
      </c>
      <c r="E22" s="2"/>
      <c r="F22" s="2"/>
      <c r="G22" s="13" t="s">
        <v>45</v>
      </c>
      <c r="H22" s="25">
        <v>1</v>
      </c>
      <c r="I22" s="15"/>
      <c r="J22" s="2"/>
      <c r="K22" s="18" t="s">
        <v>50</v>
      </c>
      <c r="L22" s="24" t="s">
        <v>108</v>
      </c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22" t="s">
        <v>108</v>
      </c>
      <c r="E23" s="2"/>
      <c r="F23" s="2"/>
      <c r="G23" s="13" t="s">
        <v>47</v>
      </c>
      <c r="H23" s="25">
        <v>96779</v>
      </c>
      <c r="I23" s="15"/>
      <c r="J23" s="2"/>
      <c r="K23" s="16" t="s">
        <v>52</v>
      </c>
      <c r="L23" s="24">
        <v>408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22" t="s">
        <v>108</v>
      </c>
      <c r="E24" s="2"/>
      <c r="F24" s="2"/>
      <c r="G24" s="13" t="s">
        <v>49</v>
      </c>
      <c r="H24" s="25">
        <v>377988</v>
      </c>
      <c r="I24" s="15"/>
      <c r="J24" s="2"/>
      <c r="K24" s="16" t="s">
        <v>54</v>
      </c>
      <c r="L24" s="24" t="s">
        <v>108</v>
      </c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22" t="s">
        <v>108</v>
      </c>
      <c r="E25" s="2"/>
      <c r="F25" s="2"/>
      <c r="G25" s="13" t="s">
        <v>51</v>
      </c>
      <c r="H25" s="25">
        <v>1</v>
      </c>
      <c r="I25" s="15"/>
      <c r="J25" s="2"/>
      <c r="K25" s="16" t="s">
        <v>56</v>
      </c>
      <c r="L25" s="24" t="s">
        <v>108</v>
      </c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22" t="s">
        <v>108</v>
      </c>
      <c r="E26" s="2"/>
      <c r="F26" s="2"/>
      <c r="G26" s="13" t="s">
        <v>53</v>
      </c>
      <c r="H26" s="25" t="s">
        <v>108</v>
      </c>
      <c r="I26" s="15"/>
      <c r="J26" s="2"/>
      <c r="K26" s="16" t="s">
        <v>58</v>
      </c>
      <c r="L26" s="24">
        <v>3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22" t="s">
        <v>108</v>
      </c>
      <c r="E27" s="2"/>
      <c r="F27" s="2"/>
      <c r="G27" s="13" t="s">
        <v>55</v>
      </c>
      <c r="H27" s="25">
        <v>91190</v>
      </c>
      <c r="I27" s="15"/>
      <c r="J27" s="2"/>
      <c r="K27" s="16" t="s">
        <v>60</v>
      </c>
      <c r="L27" s="24" t="s">
        <v>108</v>
      </c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22" t="s">
        <v>108</v>
      </c>
      <c r="E28" s="2"/>
      <c r="F28" s="2"/>
      <c r="G28" s="13" t="s">
        <v>57</v>
      </c>
      <c r="H28" s="25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22" t="s">
        <v>108</v>
      </c>
      <c r="E29" s="2"/>
      <c r="F29" s="2"/>
      <c r="G29" s="13" t="s">
        <v>59</v>
      </c>
      <c r="H29" s="25">
        <v>5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89" t="s">
        <v>108</v>
      </c>
      <c r="I30" s="20"/>
    </row>
    <row r="31" spans="2:17" x14ac:dyDescent="0.25">
      <c r="G31" s="21"/>
      <c r="H31" s="20"/>
      <c r="I31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6C13F-3B3A-48AB-A34E-1D21119A1D9C}">
  <dimension ref="B1:Q31"/>
  <sheetViews>
    <sheetView workbookViewId="0">
      <selection sqref="A1:XFD1048576"/>
    </sheetView>
  </sheetViews>
  <sheetFormatPr defaultRowHeight="15" x14ac:dyDescent="0.25"/>
  <cols>
    <col min="1" max="1" width="0.85546875" customWidth="1"/>
    <col min="2" max="2" width="24.85546875" customWidth="1"/>
    <col min="3" max="3" width="42.28515625" customWidth="1"/>
    <col min="4" max="4" width="8.7109375" customWidth="1"/>
    <col min="5" max="6" width="1.7109375" customWidth="1"/>
    <col min="7" max="7" width="61.140625" customWidth="1"/>
    <col min="8" max="8" width="9.28515625" customWidth="1"/>
    <col min="9" max="9" width="3.28515625" customWidth="1"/>
    <col min="10" max="10" width="3.140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115</v>
      </c>
      <c r="D2" s="1"/>
      <c r="E2" s="8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116</v>
      </c>
      <c r="C3" s="130"/>
      <c r="D3" s="130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2"/>
      <c r="F6" s="2"/>
      <c r="G6" s="9" t="s">
        <v>7</v>
      </c>
      <c r="H6" s="7" t="s">
        <v>8</v>
      </c>
      <c r="I6" s="8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>
        <v>68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f>71+496+798+83+56</f>
        <v>1504</v>
      </c>
      <c r="I8" s="15"/>
      <c r="J8" s="2"/>
      <c r="K8" s="16" t="s">
        <v>14</v>
      </c>
      <c r="L8" s="91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9</v>
      </c>
      <c r="I9" s="15"/>
      <c r="J9" s="2"/>
      <c r="K9" s="16" t="s">
        <v>17</v>
      </c>
      <c r="L9" s="91">
        <v>82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f>457+435+433+426+136+74+46+238+198</f>
        <v>2443</v>
      </c>
      <c r="I10" s="15"/>
      <c r="J10" s="2"/>
      <c r="K10" s="16" t="s">
        <v>19</v>
      </c>
      <c r="L10" s="91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91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91">
        <v>11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2</v>
      </c>
      <c r="I13" s="15"/>
      <c r="J13" s="2"/>
      <c r="K13" s="16" t="s">
        <v>28</v>
      </c>
      <c r="L13" s="91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50</v>
      </c>
      <c r="I14" s="15"/>
      <c r="J14" s="2"/>
      <c r="K14" s="16" t="s">
        <v>31</v>
      </c>
      <c r="L14" s="91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91">
        <v>1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91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11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10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>
        <v>20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66">
        <f>1304311+33000+27000+25000+21000+10000</f>
        <v>1420311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66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66">
        <v>4985</v>
      </c>
      <c r="I23" s="15"/>
      <c r="J23" s="2"/>
      <c r="K23" s="16" t="s">
        <v>52</v>
      </c>
      <c r="L23" s="91">
        <v>55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66">
        <v>6532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66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>
        <v>18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>
        <v>18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92">
        <v>5</v>
      </c>
      <c r="I30" s="20"/>
    </row>
    <row r="31" spans="2:17" x14ac:dyDescent="0.25">
      <c r="G31" s="21"/>
      <c r="H31" s="20"/>
      <c r="I31" s="20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01DA-35B5-4A33-A56A-34914D4DFF7A}">
  <dimension ref="B1:Q31"/>
  <sheetViews>
    <sheetView workbookViewId="0">
      <selection activeCell="H30" sqref="H3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97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117</v>
      </c>
      <c r="D2" s="130"/>
      <c r="E2" s="8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2"/>
      <c r="F6" s="2"/>
      <c r="G6" s="9" t="s">
        <v>7</v>
      </c>
      <c r="H6" s="7" t="s">
        <v>8</v>
      </c>
      <c r="I6" s="8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>
        <v>28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v>1309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1</v>
      </c>
      <c r="I9" s="15"/>
      <c r="J9" s="2"/>
      <c r="K9" s="16" t="s">
        <v>17</v>
      </c>
      <c r="L9" s="17">
        <v>3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33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1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>
        <v>500</v>
      </c>
      <c r="I12" s="15"/>
      <c r="J12" s="2"/>
      <c r="K12" s="16" t="s">
        <v>25</v>
      </c>
      <c r="L12" s="17">
        <v>3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1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15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>
        <v>1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2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>
        <v>1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22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>
        <v>23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>
        <v>7221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>
        <v>4700</v>
      </c>
      <c r="I24" s="15"/>
      <c r="J24" s="2"/>
      <c r="K24" s="16" t="s">
        <v>54</v>
      </c>
      <c r="L24" s="17">
        <v>200</v>
      </c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>
        <v>28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>
        <v>45</v>
      </c>
      <c r="I30" s="20"/>
    </row>
    <row r="31" spans="2:17" x14ac:dyDescent="0.25">
      <c r="G31" s="21"/>
      <c r="H31" s="20"/>
      <c r="I31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9A6BE-0587-4A9C-8530-F80983735262}">
  <dimension ref="B1:Q31"/>
  <sheetViews>
    <sheetView topLeftCell="A13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148</v>
      </c>
      <c r="D2" s="130"/>
      <c r="E2" s="8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8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3"/>
      <c r="F6" s="2"/>
      <c r="G6" s="9" t="s">
        <v>7</v>
      </c>
      <c r="H6" s="7" t="s">
        <v>8</v>
      </c>
      <c r="I6" s="83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31">
        <v>9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31">
        <v>952</v>
      </c>
      <c r="I8" s="15"/>
      <c r="J8" s="2"/>
      <c r="K8" s="16" t="s">
        <v>14</v>
      </c>
      <c r="L8" s="24" t="s">
        <v>149</v>
      </c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31">
        <v>2</v>
      </c>
      <c r="I9" s="15"/>
      <c r="J9" s="2"/>
      <c r="K9" s="16" t="s">
        <v>17</v>
      </c>
      <c r="L9" s="24">
        <v>10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31">
        <v>218</v>
      </c>
      <c r="I10" s="15"/>
      <c r="J10" s="2"/>
      <c r="K10" s="16" t="s">
        <v>19</v>
      </c>
      <c r="L10" s="24" t="s">
        <v>149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31">
        <v>1</v>
      </c>
      <c r="I11" s="15"/>
      <c r="J11" s="2"/>
      <c r="K11" s="16" t="s">
        <v>22</v>
      </c>
      <c r="L11" s="24" t="s">
        <v>149</v>
      </c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31">
        <v>3000</v>
      </c>
      <c r="I12" s="15"/>
      <c r="J12" s="2"/>
      <c r="K12" s="16" t="s">
        <v>25</v>
      </c>
      <c r="L12" s="24">
        <v>9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31">
        <v>3</v>
      </c>
      <c r="I13" s="15"/>
      <c r="J13" s="2"/>
      <c r="K13" s="16" t="s">
        <v>28</v>
      </c>
      <c r="L13" s="24" t="s">
        <v>149</v>
      </c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31">
        <v>107</v>
      </c>
      <c r="I14" s="15"/>
      <c r="J14" s="2"/>
      <c r="K14" s="16" t="s">
        <v>31</v>
      </c>
      <c r="L14" s="24" t="s">
        <v>149</v>
      </c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31">
        <v>1</v>
      </c>
      <c r="I15" s="15"/>
      <c r="J15" s="2"/>
      <c r="K15" s="16" t="s">
        <v>34</v>
      </c>
      <c r="L15" s="24">
        <v>2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31">
        <v>30</v>
      </c>
      <c r="I16" s="15"/>
      <c r="J16" s="2"/>
      <c r="K16" s="16" t="s">
        <v>37</v>
      </c>
      <c r="L16" s="24" t="s">
        <v>149</v>
      </c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31">
        <v>9</v>
      </c>
      <c r="I17" s="15"/>
      <c r="J17" s="2"/>
      <c r="K17" s="18" t="s">
        <v>39</v>
      </c>
      <c r="L17" s="24">
        <v>0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31">
        <v>0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31">
        <v>26</v>
      </c>
      <c r="I19" s="15"/>
      <c r="J19" s="2"/>
      <c r="K19" s="16" t="s">
        <v>44</v>
      </c>
      <c r="L19" s="24" t="s">
        <v>149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31">
        <v>7</v>
      </c>
      <c r="I20" s="15"/>
      <c r="J20" s="2"/>
      <c r="K20" s="16" t="s">
        <v>46</v>
      </c>
      <c r="L20" s="24">
        <v>0</v>
      </c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31">
        <v>7389</v>
      </c>
      <c r="I21" s="15"/>
      <c r="J21" s="2"/>
      <c r="K21" s="16" t="s">
        <v>48</v>
      </c>
      <c r="L21" s="24" t="s">
        <v>149</v>
      </c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31">
        <v>1</v>
      </c>
      <c r="I22" s="15"/>
      <c r="J22" s="2"/>
      <c r="K22" s="18" t="s">
        <v>50</v>
      </c>
      <c r="L22" s="24" t="s">
        <v>149</v>
      </c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31">
        <v>0</v>
      </c>
      <c r="I23" s="15"/>
      <c r="J23" s="2"/>
      <c r="K23" s="16" t="s">
        <v>52</v>
      </c>
      <c r="L23" s="24">
        <v>30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31">
        <v>8373</v>
      </c>
      <c r="I24" s="15"/>
      <c r="J24" s="2"/>
      <c r="K24" s="16" t="s">
        <v>54</v>
      </c>
      <c r="L24" s="24" t="s">
        <v>149</v>
      </c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31">
        <v>2</v>
      </c>
      <c r="I25" s="15"/>
      <c r="J25" s="2"/>
      <c r="K25" s="16" t="s">
        <v>56</v>
      </c>
      <c r="L25" s="24" t="s">
        <v>149</v>
      </c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31">
        <v>79339</v>
      </c>
      <c r="I26" s="15"/>
      <c r="J26" s="2"/>
      <c r="K26" s="16" t="s">
        <v>58</v>
      </c>
      <c r="L26" s="24">
        <v>2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31">
        <v>20823</v>
      </c>
      <c r="I27" s="15"/>
      <c r="J27" s="2"/>
      <c r="K27" s="16" t="s">
        <v>60</v>
      </c>
      <c r="L27" s="24" t="s">
        <v>149</v>
      </c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31">
        <v>0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31">
        <v>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32">
        <v>0</v>
      </c>
      <c r="I30" s="20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308D4-E90B-4AF9-8B8A-CC64621C9FAB}">
  <dimension ref="B1:Q31"/>
  <sheetViews>
    <sheetView topLeftCell="A10" workbookViewId="0">
      <selection activeCell="H22" sqref="H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150</v>
      </c>
      <c r="D2" s="1"/>
      <c r="E2" s="8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8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3"/>
      <c r="F6" s="2"/>
      <c r="G6" s="9" t="s">
        <v>7</v>
      </c>
      <c r="H6" s="7" t="s">
        <v>8</v>
      </c>
      <c r="I6" s="83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31">
        <v>28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31">
        <v>1037</v>
      </c>
      <c r="I8" s="15"/>
      <c r="J8" s="2"/>
      <c r="K8" s="16" t="s">
        <v>14</v>
      </c>
      <c r="L8" s="24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31">
        <v>5</v>
      </c>
      <c r="I9" s="15"/>
      <c r="J9" s="2"/>
      <c r="K9" s="16" t="s">
        <v>17</v>
      </c>
      <c r="L9" s="24">
        <v>52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31">
        <v>230</v>
      </c>
      <c r="I10" s="15"/>
      <c r="J10" s="2"/>
      <c r="K10" s="16" t="s">
        <v>19</v>
      </c>
      <c r="L10" s="24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31"/>
      <c r="I11" s="15"/>
      <c r="J11" s="2"/>
      <c r="K11" s="16" t="s">
        <v>22</v>
      </c>
      <c r="L11" s="24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31"/>
      <c r="I12" s="15"/>
      <c r="J12" s="2"/>
      <c r="K12" s="16" t="s">
        <v>25</v>
      </c>
      <c r="L12" s="24">
        <v>5000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31">
        <v>4</v>
      </c>
      <c r="I13" s="15"/>
      <c r="J13" s="2"/>
      <c r="K13" s="16" t="s">
        <v>28</v>
      </c>
      <c r="L13" s="24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31">
        <v>120</v>
      </c>
      <c r="I14" s="15"/>
      <c r="J14" s="2"/>
      <c r="K14" s="16" t="s">
        <v>31</v>
      </c>
      <c r="L14" s="24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31"/>
      <c r="I15" s="15"/>
      <c r="J15" s="2"/>
      <c r="K15" s="16" t="s">
        <v>34</v>
      </c>
      <c r="L15" s="24">
        <v>2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31"/>
      <c r="I16" s="15"/>
      <c r="J16" s="2"/>
      <c r="K16" s="16" t="s">
        <v>37</v>
      </c>
      <c r="L16" s="24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31"/>
      <c r="I17" s="15"/>
      <c r="J17" s="2"/>
      <c r="K17" s="18" t="s">
        <v>39</v>
      </c>
      <c r="L17" s="24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31">
        <v>28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31">
        <v>75</v>
      </c>
      <c r="I19" s="15"/>
      <c r="J19" s="2"/>
      <c r="K19" s="16" t="s">
        <v>44</v>
      </c>
      <c r="L19" s="24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31">
        <v>3</v>
      </c>
      <c r="I20" s="15"/>
      <c r="J20" s="2"/>
      <c r="K20" s="16" t="s">
        <v>46</v>
      </c>
      <c r="L20" s="24">
        <v>2</v>
      </c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31">
        <v>45000</v>
      </c>
      <c r="I21" s="15"/>
      <c r="J21" s="2"/>
      <c r="K21" s="16" t="s">
        <v>48</v>
      </c>
      <c r="L21" s="24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31">
        <v>1</v>
      </c>
      <c r="I22" s="15"/>
      <c r="J22" s="2"/>
      <c r="K22" s="18" t="s">
        <v>50</v>
      </c>
      <c r="L22" s="24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31" t="s">
        <v>65</v>
      </c>
      <c r="I23" s="15"/>
      <c r="J23" s="2"/>
      <c r="K23" s="16" t="s">
        <v>52</v>
      </c>
      <c r="L23" s="24">
        <v>53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31" t="s">
        <v>65</v>
      </c>
      <c r="I24" s="15"/>
      <c r="J24" s="2"/>
      <c r="K24" s="16" t="s">
        <v>54</v>
      </c>
      <c r="L24" s="24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31">
        <v>1</v>
      </c>
      <c r="I25" s="15"/>
      <c r="J25" s="2"/>
      <c r="K25" s="16" t="s">
        <v>56</v>
      </c>
      <c r="L25" s="24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31" t="s">
        <v>65</v>
      </c>
      <c r="I26" s="15"/>
      <c r="J26" s="2"/>
      <c r="K26" s="16" t="s">
        <v>58</v>
      </c>
      <c r="L26" s="24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31" t="s">
        <v>65</v>
      </c>
      <c r="I27" s="15"/>
      <c r="J27" s="2"/>
      <c r="K27" s="16" t="s">
        <v>60</v>
      </c>
      <c r="L27" s="24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31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31">
        <v>5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32">
        <v>860</v>
      </c>
      <c r="I30" s="20"/>
    </row>
    <row r="31" spans="2:17" x14ac:dyDescent="0.25">
      <c r="G31" s="21"/>
      <c r="H31" s="20"/>
      <c r="I31" s="20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47BAE-765A-40E4-9ECE-7E4E34B28F11}">
  <dimension ref="B1:Q31"/>
  <sheetViews>
    <sheetView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118</v>
      </c>
      <c r="D2" s="130"/>
      <c r="E2" s="8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2"/>
      <c r="F6" s="2"/>
      <c r="G6" s="9" t="s">
        <v>7</v>
      </c>
      <c r="H6" s="7" t="s">
        <v>8</v>
      </c>
      <c r="I6" s="8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/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/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8</v>
      </c>
      <c r="I9" s="15"/>
      <c r="J9" s="2"/>
      <c r="K9" s="16" t="s">
        <v>17</v>
      </c>
      <c r="L9" s="17">
        <v>9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274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17">
        <v>12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/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/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>
        <v>10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4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>
        <v>8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>
        <v>10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/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>
        <v>45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>
        <v>14</v>
      </c>
      <c r="I30" s="20"/>
    </row>
    <row r="31" spans="2:17" x14ac:dyDescent="0.25">
      <c r="G31" s="21"/>
      <c r="H31" s="20"/>
      <c r="I31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C96FD-4A9B-48CC-9224-EFC4EBA4B40B}">
  <dimension ref="B1:Q31"/>
  <sheetViews>
    <sheetView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119</v>
      </c>
      <c r="D2" s="130"/>
      <c r="E2" s="8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46">
        <v>44561</v>
      </c>
      <c r="D3" s="130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2"/>
      <c r="F6" s="2"/>
      <c r="G6" s="9" t="s">
        <v>7</v>
      </c>
      <c r="H6" s="7" t="s">
        <v>8</v>
      </c>
      <c r="I6" s="8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>
        <v>94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v>3306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8</v>
      </c>
      <c r="I9" s="15"/>
      <c r="J9" s="2"/>
      <c r="K9" s="16" t="s">
        <v>17</v>
      </c>
      <c r="L9" s="17">
        <v>107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1377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3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101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>
        <v>1</v>
      </c>
      <c r="I15" s="15"/>
      <c r="J15" s="2"/>
      <c r="K15" s="16" t="s">
        <v>34</v>
      </c>
      <c r="L15" s="17">
        <v>2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>
        <v>30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/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35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>
        <v>43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>
        <v>2059605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>
        <v>72570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>
        <v>1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>
        <v>94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>
        <v>133849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>
        <v>6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/>
      <c r="I30" s="20"/>
    </row>
    <row r="31" spans="2:17" x14ac:dyDescent="0.25">
      <c r="G31" s="21"/>
      <c r="H31" s="20"/>
      <c r="I31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6AED4-CCFC-407E-9D40-45DAEEF8797D}">
  <dimension ref="B1:Q31"/>
  <sheetViews>
    <sheetView topLeftCell="A7" workbookViewId="0">
      <selection activeCell="B13" sqref="B13:C1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style="34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9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66</v>
      </c>
      <c r="D2" s="130"/>
      <c r="E2" s="3"/>
      <c r="F2" s="2"/>
      <c r="G2" s="2"/>
      <c r="H2" s="29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2"/>
      <c r="H3" s="29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9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30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22">
        <v>4</v>
      </c>
      <c r="E7" s="2"/>
      <c r="F7" s="2"/>
      <c r="G7" s="13" t="s">
        <v>10</v>
      </c>
      <c r="H7" s="31">
        <v>10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22">
        <v>166</v>
      </c>
      <c r="E8" s="2"/>
      <c r="F8" s="2"/>
      <c r="G8" s="13" t="s">
        <v>13</v>
      </c>
      <c r="H8" s="31">
        <v>329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22"/>
      <c r="E9" s="2"/>
      <c r="F9" s="2"/>
      <c r="G9" s="13" t="s">
        <v>16</v>
      </c>
      <c r="H9" s="31">
        <v>6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22"/>
      <c r="E10" s="2"/>
      <c r="F10" s="2"/>
      <c r="G10" s="13" t="s">
        <v>18</v>
      </c>
      <c r="H10" s="31">
        <v>553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22">
        <v>1</v>
      </c>
      <c r="E11" s="2"/>
      <c r="F11" s="2"/>
      <c r="G11" s="13" t="s">
        <v>21</v>
      </c>
      <c r="H11" s="31">
        <v>9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22">
        <v>32</v>
      </c>
      <c r="E12" s="2"/>
      <c r="F12" s="2"/>
      <c r="G12" s="13" t="s">
        <v>24</v>
      </c>
      <c r="H12" s="25">
        <v>17362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22">
        <v>2</v>
      </c>
      <c r="E13" s="2"/>
      <c r="F13" s="2"/>
      <c r="G13" s="13" t="s">
        <v>27</v>
      </c>
      <c r="H13" s="31">
        <v>14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23">
        <v>1000</v>
      </c>
      <c r="E14" s="2"/>
      <c r="F14" s="2"/>
      <c r="G14" s="13" t="s">
        <v>30</v>
      </c>
      <c r="H14" s="31">
        <v>368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22"/>
      <c r="E15" s="2"/>
      <c r="F15" s="2"/>
      <c r="G15" s="13" t="s">
        <v>33</v>
      </c>
      <c r="H15" s="31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22"/>
      <c r="E16" s="2"/>
      <c r="F16" s="2"/>
      <c r="G16" s="13" t="s">
        <v>36</v>
      </c>
      <c r="H16" s="31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22"/>
      <c r="E17" s="2"/>
      <c r="F17" s="2"/>
      <c r="G17" s="13" t="s">
        <v>32</v>
      </c>
      <c r="H17" s="31"/>
      <c r="I17" s="15"/>
      <c r="J17" s="2"/>
      <c r="K17" s="18" t="s">
        <v>39</v>
      </c>
      <c r="L17" s="24">
        <v>16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22"/>
      <c r="E18" s="2"/>
      <c r="F18" s="2"/>
      <c r="G18" s="13" t="s">
        <v>35</v>
      </c>
      <c r="H18" s="31">
        <v>1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22"/>
      <c r="E19" s="2"/>
      <c r="F19" s="2"/>
      <c r="G19" s="13" t="s">
        <v>43</v>
      </c>
      <c r="H19" s="31">
        <v>2</v>
      </c>
      <c r="I19" s="15"/>
      <c r="J19" s="2"/>
      <c r="K19" s="16" t="s">
        <v>44</v>
      </c>
      <c r="L19" s="24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22">
        <v>1</v>
      </c>
      <c r="E20" s="2"/>
      <c r="F20" s="2"/>
      <c r="G20" s="13" t="s">
        <v>40</v>
      </c>
      <c r="H20" s="31">
        <v>15</v>
      </c>
      <c r="I20" s="15"/>
      <c r="J20" s="2"/>
      <c r="K20" s="16" t="s">
        <v>46</v>
      </c>
      <c r="L20" s="24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23">
        <v>21821</v>
      </c>
      <c r="E21" s="2"/>
      <c r="F21" s="2"/>
      <c r="G21" s="13" t="s">
        <v>42</v>
      </c>
      <c r="H21" s="25">
        <v>1933273</v>
      </c>
      <c r="I21" s="15"/>
      <c r="J21" s="2"/>
      <c r="K21" s="16" t="s">
        <v>48</v>
      </c>
      <c r="L21" s="24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23">
        <v>42075</v>
      </c>
      <c r="E22" s="2"/>
      <c r="F22" s="2"/>
      <c r="G22" s="13" t="s">
        <v>45</v>
      </c>
      <c r="H22" s="31"/>
      <c r="I22" s="15"/>
      <c r="J22" s="2"/>
      <c r="K22" s="18" t="s">
        <v>50</v>
      </c>
      <c r="L22" s="24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22"/>
      <c r="E23" s="2"/>
      <c r="F23" s="2"/>
      <c r="G23" s="13" t="s">
        <v>47</v>
      </c>
      <c r="H23" s="31"/>
      <c r="I23" s="15"/>
      <c r="J23" s="2"/>
      <c r="K23" s="16" t="s">
        <v>52</v>
      </c>
      <c r="L23" s="24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22"/>
      <c r="E24" s="2"/>
      <c r="F24" s="2"/>
      <c r="G24" s="13" t="s">
        <v>49</v>
      </c>
      <c r="H24" s="31"/>
      <c r="I24" s="15"/>
      <c r="J24" s="2"/>
      <c r="K24" s="16" t="s">
        <v>54</v>
      </c>
      <c r="L24" s="24">
        <v>1</v>
      </c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22"/>
      <c r="E25" s="2"/>
      <c r="F25" s="2"/>
      <c r="G25" s="13" t="s">
        <v>51</v>
      </c>
      <c r="H25" s="31"/>
      <c r="I25" s="15"/>
      <c r="J25" s="2"/>
      <c r="K25" s="16" t="s">
        <v>56</v>
      </c>
      <c r="L25" s="24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22"/>
      <c r="E26" s="2"/>
      <c r="F26" s="2"/>
      <c r="G26" s="13" t="s">
        <v>53</v>
      </c>
      <c r="H26" s="31"/>
      <c r="I26" s="15"/>
      <c r="J26" s="2"/>
      <c r="K26" s="16" t="s">
        <v>58</v>
      </c>
      <c r="L26" s="24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22"/>
      <c r="E27" s="2"/>
      <c r="F27" s="2"/>
      <c r="G27" s="13" t="s">
        <v>55</v>
      </c>
      <c r="H27" s="31"/>
      <c r="I27" s="15"/>
      <c r="J27" s="2"/>
      <c r="K27" s="16" t="s">
        <v>60</v>
      </c>
      <c r="L27" s="24">
        <v>1</v>
      </c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22"/>
      <c r="E28" s="2"/>
      <c r="F28" s="2"/>
      <c r="G28" s="13" t="s">
        <v>57</v>
      </c>
      <c r="H28" s="31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22">
        <v>820</v>
      </c>
      <c r="E29" s="2"/>
      <c r="F29" s="2"/>
      <c r="G29" s="13" t="s">
        <v>59</v>
      </c>
      <c r="H29" s="31">
        <v>102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32"/>
      <c r="I30" s="20"/>
    </row>
    <row r="31" spans="2:17" x14ac:dyDescent="0.25">
      <c r="G31" s="21"/>
      <c r="H31" s="33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F5E0-0B9C-4126-B2C6-E0015C3409BC}">
  <dimension ref="B1:Q31"/>
  <sheetViews>
    <sheetView workbookViewId="0">
      <selection activeCell="H36" sqref="H3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151</v>
      </c>
      <c r="D2" s="1"/>
      <c r="E2" s="8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8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3"/>
      <c r="F6" s="2"/>
      <c r="G6" s="9" t="s">
        <v>7</v>
      </c>
      <c r="H6" s="7" t="s">
        <v>8</v>
      </c>
      <c r="I6" s="83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 t="s">
        <v>105</v>
      </c>
      <c r="E7" s="2"/>
      <c r="F7" s="2"/>
      <c r="G7" s="13" t="s">
        <v>10</v>
      </c>
      <c r="H7" s="14">
        <v>40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 t="s">
        <v>105</v>
      </c>
      <c r="E8" s="2"/>
      <c r="F8" s="2"/>
      <c r="G8" s="13" t="s">
        <v>13</v>
      </c>
      <c r="H8" s="14">
        <v>1067</v>
      </c>
      <c r="I8" s="15"/>
      <c r="J8" s="2"/>
      <c r="K8" s="16" t="s">
        <v>14</v>
      </c>
      <c r="L8" s="17" t="s">
        <v>105</v>
      </c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 t="s">
        <v>105</v>
      </c>
      <c r="E9" s="2"/>
      <c r="F9" s="2"/>
      <c r="G9" s="13" t="s">
        <v>16</v>
      </c>
      <c r="H9" s="14">
        <v>3</v>
      </c>
      <c r="I9" s="15"/>
      <c r="J9" s="2"/>
      <c r="K9" s="16" t="s">
        <v>17</v>
      </c>
      <c r="L9" s="17">
        <v>45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 t="s">
        <v>105</v>
      </c>
      <c r="E10" s="2"/>
      <c r="F10" s="2"/>
      <c r="G10" s="13" t="s">
        <v>18</v>
      </c>
      <c r="H10" s="14">
        <v>205</v>
      </c>
      <c r="I10" s="15"/>
      <c r="J10" s="2"/>
      <c r="K10" s="16" t="s">
        <v>19</v>
      </c>
      <c r="L10" s="17" t="s">
        <v>105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 t="s">
        <v>105</v>
      </c>
      <c r="E11" s="2"/>
      <c r="F11" s="2"/>
      <c r="G11" s="13" t="s">
        <v>21</v>
      </c>
      <c r="H11" s="14" t="s">
        <v>105</v>
      </c>
      <c r="I11" s="15"/>
      <c r="J11" s="2"/>
      <c r="K11" s="16" t="s">
        <v>22</v>
      </c>
      <c r="L11" s="17">
        <v>22</v>
      </c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 t="s">
        <v>105</v>
      </c>
      <c r="E12" s="2"/>
      <c r="F12" s="2"/>
      <c r="G12" s="13" t="s">
        <v>24</v>
      </c>
      <c r="H12" s="14" t="s">
        <v>105</v>
      </c>
      <c r="I12" s="15"/>
      <c r="J12" s="2"/>
      <c r="K12" s="16" t="s">
        <v>25</v>
      </c>
      <c r="L12" s="17" t="s">
        <v>105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 t="s">
        <v>105</v>
      </c>
      <c r="E13" s="2"/>
      <c r="F13" s="2"/>
      <c r="G13" s="13" t="s">
        <v>27</v>
      </c>
      <c r="H13" s="14">
        <v>3</v>
      </c>
      <c r="I13" s="15"/>
      <c r="J13" s="2"/>
      <c r="K13" s="16" t="s">
        <v>28</v>
      </c>
      <c r="L13" s="17" t="s">
        <v>105</v>
      </c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 t="s">
        <v>105</v>
      </c>
      <c r="E14" s="2"/>
      <c r="F14" s="2"/>
      <c r="G14" s="13" t="s">
        <v>30</v>
      </c>
      <c r="H14" s="14">
        <v>110</v>
      </c>
      <c r="I14" s="15"/>
      <c r="J14" s="2"/>
      <c r="K14" s="16" t="s">
        <v>31</v>
      </c>
      <c r="L14" s="17" t="s">
        <v>105</v>
      </c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 t="s">
        <v>105</v>
      </c>
      <c r="E15" s="2"/>
      <c r="F15" s="2"/>
      <c r="G15" s="13" t="s">
        <v>33</v>
      </c>
      <c r="H15" s="14" t="s">
        <v>105</v>
      </c>
      <c r="I15" s="15"/>
      <c r="J15" s="2"/>
      <c r="K15" s="16" t="s">
        <v>34</v>
      </c>
      <c r="L15" s="17">
        <v>2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 t="s">
        <v>105</v>
      </c>
      <c r="E16" s="2"/>
      <c r="F16" s="2"/>
      <c r="G16" s="13" t="s">
        <v>36</v>
      </c>
      <c r="H16" s="14" t="s">
        <v>105</v>
      </c>
      <c r="I16" s="15"/>
      <c r="J16" s="2"/>
      <c r="K16" s="16" t="s">
        <v>37</v>
      </c>
      <c r="L16" s="17" t="s">
        <v>105</v>
      </c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 t="s">
        <v>105</v>
      </c>
      <c r="E17" s="2"/>
      <c r="F17" s="2"/>
      <c r="G17" s="13" t="s">
        <v>32</v>
      </c>
      <c r="H17" s="14">
        <v>11</v>
      </c>
      <c r="I17" s="15"/>
      <c r="J17" s="2"/>
      <c r="K17" s="18" t="s">
        <v>39</v>
      </c>
      <c r="L17" s="17" t="s">
        <v>105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 t="s">
        <v>105</v>
      </c>
      <c r="E18" s="2"/>
      <c r="F18" s="2"/>
      <c r="G18" s="13" t="s">
        <v>35</v>
      </c>
      <c r="H18" s="14">
        <v>11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 t="s">
        <v>105</v>
      </c>
      <c r="E19" s="2"/>
      <c r="F19" s="2"/>
      <c r="G19" s="13" t="s">
        <v>43</v>
      </c>
      <c r="H19" s="14">
        <v>18</v>
      </c>
      <c r="I19" s="15"/>
      <c r="J19" s="2"/>
      <c r="K19" s="16" t="s">
        <v>44</v>
      </c>
      <c r="L19" s="17" t="s">
        <v>105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 t="s">
        <v>105</v>
      </c>
      <c r="E20" s="2"/>
      <c r="F20" s="2"/>
      <c r="G20" s="13" t="s">
        <v>40</v>
      </c>
      <c r="H20" s="14" t="s">
        <v>105</v>
      </c>
      <c r="I20" s="15"/>
      <c r="J20" s="2"/>
      <c r="K20" s="16" t="s">
        <v>46</v>
      </c>
      <c r="L20" s="17" t="s">
        <v>105</v>
      </c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 t="s">
        <v>105</v>
      </c>
      <c r="E21" s="2"/>
      <c r="F21" s="2"/>
      <c r="G21" s="13" t="s">
        <v>42</v>
      </c>
      <c r="H21" s="14" t="s">
        <v>105</v>
      </c>
      <c r="I21" s="15"/>
      <c r="J21" s="2"/>
      <c r="K21" s="16" t="s">
        <v>48</v>
      </c>
      <c r="L21" s="17" t="s">
        <v>105</v>
      </c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 t="s">
        <v>105</v>
      </c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 t="s">
        <v>105</v>
      </c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 t="s">
        <v>105</v>
      </c>
      <c r="E23" s="2"/>
      <c r="F23" s="2"/>
      <c r="G23" s="13" t="s">
        <v>47</v>
      </c>
      <c r="H23" s="14">
        <v>4785</v>
      </c>
      <c r="I23" s="15"/>
      <c r="J23" s="2"/>
      <c r="K23" s="16" t="s">
        <v>52</v>
      </c>
      <c r="L23" s="17" t="s">
        <v>105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 t="s">
        <v>105</v>
      </c>
      <c r="E24" s="2"/>
      <c r="F24" s="2"/>
      <c r="G24" s="13" t="s">
        <v>49</v>
      </c>
      <c r="H24" s="14">
        <v>14015</v>
      </c>
      <c r="I24" s="15"/>
      <c r="J24" s="2"/>
      <c r="K24" s="16" t="s">
        <v>54</v>
      </c>
      <c r="L24" s="17" t="s">
        <v>105</v>
      </c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 t="s">
        <v>105</v>
      </c>
      <c r="E25" s="2"/>
      <c r="F25" s="2"/>
      <c r="G25" s="13" t="s">
        <v>51</v>
      </c>
      <c r="H25" s="14" t="s">
        <v>105</v>
      </c>
      <c r="I25" s="15"/>
      <c r="J25" s="2"/>
      <c r="K25" s="16" t="s">
        <v>56</v>
      </c>
      <c r="L25" s="17" t="s">
        <v>105</v>
      </c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 t="s">
        <v>105</v>
      </c>
      <c r="E26" s="2"/>
      <c r="F26" s="2"/>
      <c r="G26" s="13" t="s">
        <v>53</v>
      </c>
      <c r="H26" s="14" t="s">
        <v>105</v>
      </c>
      <c r="I26" s="15"/>
      <c r="J26" s="2"/>
      <c r="K26" s="16" t="s">
        <v>58</v>
      </c>
      <c r="L26" s="17">
        <v>45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 t="s">
        <v>105</v>
      </c>
      <c r="E27" s="2"/>
      <c r="F27" s="2"/>
      <c r="G27" s="13" t="s">
        <v>55</v>
      </c>
      <c r="H27" s="14" t="s">
        <v>105</v>
      </c>
      <c r="I27" s="15"/>
      <c r="J27" s="2"/>
      <c r="K27" s="16" t="s">
        <v>60</v>
      </c>
      <c r="L27" s="17" t="s">
        <v>105</v>
      </c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 t="s">
        <v>105</v>
      </c>
      <c r="E28" s="2"/>
      <c r="F28" s="2"/>
      <c r="G28" s="13" t="s">
        <v>57</v>
      </c>
      <c r="H28" s="14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 t="s">
        <v>105</v>
      </c>
      <c r="E29" s="2"/>
      <c r="F29" s="2"/>
      <c r="G29" s="13" t="s">
        <v>59</v>
      </c>
      <c r="H29" s="14">
        <v>13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>
        <v>414</v>
      </c>
      <c r="I30" s="20"/>
    </row>
    <row r="31" spans="2:17" x14ac:dyDescent="0.25">
      <c r="G31" s="21"/>
      <c r="H31" s="20"/>
      <c r="I31" s="20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B2E2-0C53-40A9-8863-8B18C7623CE7}">
  <dimension ref="B1:Q31"/>
  <sheetViews>
    <sheetView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47" t="s">
        <v>120</v>
      </c>
      <c r="D2" s="147"/>
      <c r="E2" s="8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2"/>
      <c r="F6" s="2"/>
      <c r="G6" s="9" t="s">
        <v>7</v>
      </c>
      <c r="H6" s="7" t="s">
        <v>8</v>
      </c>
      <c r="I6" s="8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>
        <f>21+1</f>
        <v>22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v>450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4</v>
      </c>
      <c r="I9" s="15"/>
      <c r="J9" s="2"/>
      <c r="K9" s="16" t="s">
        <v>17</v>
      </c>
      <c r="L9" s="17">
        <v>8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f>250+150+100+120</f>
        <v>620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2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>
        <v>40000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/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/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>
        <f>2</f>
        <v>2</v>
      </c>
      <c r="I15" s="15"/>
      <c r="J15" s="2"/>
      <c r="K15" s="16" t="s">
        <v>34</v>
      </c>
      <c r="L15" s="91">
        <v>1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>
        <f>20+13</f>
        <v>33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/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5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91">
        <v>30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91">
        <v>22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92">
        <f>120+250</f>
        <v>370</v>
      </c>
      <c r="I30" s="20"/>
    </row>
    <row r="31" spans="2:17" x14ac:dyDescent="0.25">
      <c r="G31" s="21"/>
      <c r="H31" s="20"/>
      <c r="I31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16B89-DD96-4F52-B524-49459B2C0904}">
  <dimension ref="B1:Q31"/>
  <sheetViews>
    <sheetView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121</v>
      </c>
      <c r="D2" s="130"/>
      <c r="E2" s="8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2"/>
      <c r="F6" s="2"/>
      <c r="G6" s="9" t="s">
        <v>7</v>
      </c>
      <c r="H6" s="7" t="s">
        <v>8</v>
      </c>
      <c r="I6" s="8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>
        <v>17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v>820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2</v>
      </c>
      <c r="I9" s="15"/>
      <c r="J9" s="2"/>
      <c r="K9" s="16" t="s">
        <v>17</v>
      </c>
      <c r="L9" s="17">
        <v>9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150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17">
        <v>1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5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130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>
        <v>1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1</v>
      </c>
      <c r="I17" s="15"/>
      <c r="J17" s="2"/>
      <c r="K17" s="18" t="s">
        <v>39</v>
      </c>
      <c r="L17" s="17">
        <v>2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50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>
        <v>3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>
        <v>141195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>
        <v>26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>
        <v>4611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>
        <v>20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>
        <v>5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>
        <v>261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>
        <v>264</v>
      </c>
      <c r="I30" s="20"/>
    </row>
    <row r="31" spans="2:17" x14ac:dyDescent="0.25">
      <c r="G31" s="21"/>
      <c r="H31" s="20"/>
      <c r="I31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B7DB-4F2A-426C-A4E4-90A335B12389}">
  <dimension ref="B1:Q31"/>
  <sheetViews>
    <sheetView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157</v>
      </c>
      <c r="D2" s="130"/>
      <c r="E2" s="1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107"/>
      <c r="F6" s="2"/>
      <c r="G6" s="9" t="s">
        <v>7</v>
      </c>
      <c r="H6" s="7" t="s">
        <v>8</v>
      </c>
      <c r="I6" s="10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>
        <v>99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v>2082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6</v>
      </c>
      <c r="I9" s="15"/>
      <c r="J9" s="2"/>
      <c r="K9" s="16" t="s">
        <v>17</v>
      </c>
      <c r="L9" s="17">
        <v>9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525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2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>
        <v>20070</v>
      </c>
      <c r="I12" s="15"/>
      <c r="J12" s="2"/>
      <c r="K12" s="16" t="s">
        <v>25</v>
      </c>
      <c r="L12" s="17">
        <v>2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1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25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>
        <v>1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2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>
        <v>2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11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>
        <v>6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>
        <v>98639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13" t="s">
        <v>158</v>
      </c>
      <c r="I23" s="15"/>
      <c r="J23" s="2"/>
      <c r="K23" s="16" t="s">
        <v>52</v>
      </c>
      <c r="L23" s="17">
        <v>15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13" t="s">
        <v>159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>
        <v>1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>
        <v>1</v>
      </c>
      <c r="I26" s="15"/>
      <c r="J26" s="2"/>
      <c r="K26" s="16" t="s">
        <v>58</v>
      </c>
      <c r="L26" s="17">
        <v>99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>
        <v>2905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>
        <v>14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>
        <v>2</v>
      </c>
      <c r="I30" s="20"/>
    </row>
    <row r="31" spans="2:17" x14ac:dyDescent="0.25">
      <c r="G31" s="21"/>
      <c r="H31" s="20"/>
      <c r="I31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AC6C-5D3E-48CD-934F-CA9AAAE14A26}">
  <dimension ref="B1:Q32"/>
  <sheetViews>
    <sheetView workbookViewId="0">
      <selection activeCell="I14" sqref="I1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152</v>
      </c>
      <c r="D2" s="130"/>
      <c r="E2" s="10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10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102"/>
      <c r="F6" s="2"/>
      <c r="G6" s="9" t="s">
        <v>7</v>
      </c>
      <c r="H6" s="7" t="s">
        <v>8</v>
      </c>
      <c r="I6" s="10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>
        <v>35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v>881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4</v>
      </c>
      <c r="I9" s="15"/>
      <c r="J9" s="2"/>
      <c r="K9" s="16" t="s">
        <v>17</v>
      </c>
      <c r="L9" s="91">
        <f>SUM(4+1+4+1)</f>
        <v>10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142</v>
      </c>
      <c r="I10" s="15"/>
      <c r="J10" s="2"/>
      <c r="K10" s="16" t="s">
        <v>19</v>
      </c>
      <c r="L10" s="91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1</v>
      </c>
      <c r="I11" s="15"/>
      <c r="J11" s="2"/>
      <c r="K11" s="16" t="s">
        <v>22</v>
      </c>
      <c r="L11" s="91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16">
        <v>100000</v>
      </c>
      <c r="I12" s="15"/>
      <c r="J12" s="2"/>
      <c r="K12" s="16" t="s">
        <v>25</v>
      </c>
      <c r="L12" s="91">
        <v>1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4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110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>
        <v>1</v>
      </c>
      <c r="I15" s="15"/>
      <c r="J15" s="2"/>
      <c r="K15" s="16" t="s">
        <v>34</v>
      </c>
      <c r="L15" s="17">
        <v>2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>
        <v>28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1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>
        <v>0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4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4">
        <v>0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>
        <v>0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>
        <v>983</v>
      </c>
      <c r="I23" s="15"/>
      <c r="J23" s="2"/>
      <c r="K23" s="16" t="s">
        <v>52</v>
      </c>
      <c r="L23" s="91">
        <v>23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>
        <v>1713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>
        <v>1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>
        <v>1305</v>
      </c>
      <c r="I26" s="15"/>
      <c r="J26" s="2"/>
      <c r="K26" s="16" t="s">
        <v>58</v>
      </c>
      <c r="L26" s="91">
        <v>35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>
        <v>953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>
        <v>0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>
        <v>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B30" s="105"/>
      <c r="C30" s="105"/>
      <c r="D30" s="2"/>
      <c r="E30" s="2"/>
      <c r="F30" s="2"/>
      <c r="G30" s="13" t="s">
        <v>63</v>
      </c>
      <c r="H30" s="14">
        <v>720</v>
      </c>
      <c r="I30" s="15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G31" s="18" t="s">
        <v>153</v>
      </c>
      <c r="H31" s="19">
        <v>1</v>
      </c>
      <c r="I31" s="20"/>
    </row>
    <row r="32" spans="2:17" x14ac:dyDescent="0.25">
      <c r="G32" s="21"/>
      <c r="H32" s="20"/>
      <c r="I32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0ED5B-5F5B-441E-B2BA-2B4FDCE6F817}">
  <dimension ref="B1:Q45"/>
  <sheetViews>
    <sheetView topLeftCell="A19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122</v>
      </c>
      <c r="D2" s="130"/>
      <c r="E2" s="8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2"/>
      <c r="F6" s="2"/>
      <c r="G6" s="9" t="s">
        <v>7</v>
      </c>
      <c r="H6" s="7" t="s">
        <v>8</v>
      </c>
      <c r="I6" s="8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31">
        <v>10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31">
        <v>408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2.25" x14ac:dyDescent="0.25">
      <c r="B9" s="125" t="s">
        <v>15</v>
      </c>
      <c r="C9" s="126"/>
      <c r="D9" s="12"/>
      <c r="E9" s="2"/>
      <c r="F9" s="2"/>
      <c r="G9" s="13" t="s">
        <v>16</v>
      </c>
      <c r="H9" s="31">
        <v>5</v>
      </c>
      <c r="I9" s="15"/>
      <c r="J9" s="2"/>
      <c r="K9" s="16" t="s">
        <v>123</v>
      </c>
      <c r="L9" s="24">
        <v>18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31">
        <v>260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124</v>
      </c>
      <c r="H11" s="31">
        <v>1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3.75" x14ac:dyDescent="0.25">
      <c r="B12" s="125" t="s">
        <v>23</v>
      </c>
      <c r="C12" s="126"/>
      <c r="D12" s="12"/>
      <c r="E12" s="2"/>
      <c r="F12" s="2"/>
      <c r="G12" s="13" t="s">
        <v>125</v>
      </c>
      <c r="H12" s="31">
        <v>7</v>
      </c>
      <c r="I12" s="15"/>
      <c r="J12" s="2"/>
      <c r="K12" s="16" t="s">
        <v>126</v>
      </c>
      <c r="L12" s="24">
        <v>1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31">
        <v>5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31">
        <v>160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2.25" x14ac:dyDescent="0.25">
      <c r="B15" s="125" t="s">
        <v>32</v>
      </c>
      <c r="C15" s="126"/>
      <c r="D15" s="12"/>
      <c r="E15" s="2"/>
      <c r="F15" s="2"/>
      <c r="G15" s="13" t="s">
        <v>33</v>
      </c>
      <c r="H15" s="31"/>
      <c r="I15" s="15"/>
      <c r="J15" s="2"/>
      <c r="K15" s="16" t="s">
        <v>127</v>
      </c>
      <c r="L15" s="24">
        <v>1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31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128</v>
      </c>
      <c r="H17" s="31">
        <v>1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8" x14ac:dyDescent="0.25">
      <c r="B18" s="125" t="s">
        <v>40</v>
      </c>
      <c r="C18" s="126"/>
      <c r="D18" s="12"/>
      <c r="E18" s="2"/>
      <c r="F18" s="2"/>
      <c r="G18" s="13" t="s">
        <v>129</v>
      </c>
      <c r="H18" s="31">
        <v>1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130</v>
      </c>
      <c r="H19" s="31">
        <v>113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131</v>
      </c>
      <c r="H20" s="31">
        <v>7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31">
        <v>6905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132</v>
      </c>
      <c r="H22" s="31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2.25" x14ac:dyDescent="0.25">
      <c r="B23" s="125" t="s">
        <v>51</v>
      </c>
      <c r="C23" s="126"/>
      <c r="D23" s="12"/>
      <c r="E23" s="2"/>
      <c r="F23" s="2"/>
      <c r="G23" s="13" t="s">
        <v>133</v>
      </c>
      <c r="H23" s="93">
        <v>219725</v>
      </c>
      <c r="I23" s="15"/>
      <c r="J23" s="2"/>
      <c r="K23" s="94" t="s">
        <v>134</v>
      </c>
      <c r="L23" s="95">
        <v>40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135</v>
      </c>
      <c r="H24" s="93">
        <v>319958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31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2.25" x14ac:dyDescent="0.25">
      <c r="B26" s="125" t="s">
        <v>57</v>
      </c>
      <c r="C26" s="126"/>
      <c r="D26" s="12"/>
      <c r="E26" s="2"/>
      <c r="F26" s="2"/>
      <c r="G26" s="13" t="s">
        <v>53</v>
      </c>
      <c r="H26" s="31"/>
      <c r="I26" s="15"/>
      <c r="J26" s="2"/>
      <c r="K26" s="16" t="s">
        <v>136</v>
      </c>
      <c r="L26" s="24">
        <v>10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31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31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31">
        <v>5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32"/>
      <c r="I30" s="20"/>
    </row>
    <row r="31" spans="2:17" ht="15.75" x14ac:dyDescent="0.25">
      <c r="G31" s="13" t="s">
        <v>137</v>
      </c>
      <c r="H31" s="31">
        <v>1</v>
      </c>
      <c r="I31" s="20"/>
    </row>
    <row r="32" spans="2:17" ht="15.75" x14ac:dyDescent="0.25">
      <c r="G32" s="13" t="s">
        <v>138</v>
      </c>
      <c r="H32" s="31">
        <v>50</v>
      </c>
    </row>
    <row r="37" spans="7:12" ht="195" customHeight="1" x14ac:dyDescent="0.25">
      <c r="G37" s="148" t="s">
        <v>139</v>
      </c>
      <c r="H37" s="148"/>
      <c r="I37" s="96"/>
      <c r="J37" s="96"/>
      <c r="K37" s="148" t="s">
        <v>140</v>
      </c>
      <c r="L37" s="148"/>
    </row>
    <row r="40" spans="7:12" x14ac:dyDescent="0.25">
      <c r="G40" s="97"/>
    </row>
    <row r="41" spans="7:12" x14ac:dyDescent="0.25">
      <c r="G41" s="97"/>
    </row>
    <row r="42" spans="7:12" x14ac:dyDescent="0.25">
      <c r="G42" s="97"/>
    </row>
    <row r="43" spans="7:12" x14ac:dyDescent="0.25">
      <c r="G43" s="97"/>
    </row>
    <row r="44" spans="7:12" x14ac:dyDescent="0.25">
      <c r="G44" s="97"/>
    </row>
    <row r="45" spans="7:12" x14ac:dyDescent="0.25">
      <c r="G45" s="97"/>
    </row>
  </sheetData>
  <mergeCells count="33">
    <mergeCell ref="G37:H37"/>
    <mergeCell ref="K37:L37"/>
    <mergeCell ref="B23:C23"/>
    <mergeCell ref="B24:C24"/>
    <mergeCell ref="B25:C25"/>
    <mergeCell ref="B26:C26"/>
    <mergeCell ref="B27:C27"/>
    <mergeCell ref="B28:C28"/>
    <mergeCell ref="B19:C19"/>
    <mergeCell ref="B20:C20"/>
    <mergeCell ref="B21:C21"/>
    <mergeCell ref="B29:C29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A5C3D-7A66-41DE-83A2-7592082E2356}">
  <dimension ref="B1:Q31"/>
  <sheetViews>
    <sheetView workbookViewId="0">
      <selection activeCell="D33" sqref="D33"/>
    </sheetView>
  </sheetViews>
  <sheetFormatPr defaultRowHeight="15" x14ac:dyDescent="0.25"/>
  <cols>
    <col min="1" max="1" width="5.5703125" customWidth="1"/>
    <col min="2" max="2" width="24.85546875" customWidth="1"/>
    <col min="3" max="3" width="42.425781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16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154</v>
      </c>
      <c r="D2" s="130"/>
      <c r="E2" s="10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10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103"/>
      <c r="F6" s="2"/>
      <c r="G6" s="9" t="s">
        <v>7</v>
      </c>
      <c r="H6" s="7" t="s">
        <v>8</v>
      </c>
      <c r="I6" s="103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>
        <v>51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>
        <v>1245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3</v>
      </c>
      <c r="I9" s="15"/>
      <c r="J9" s="2"/>
      <c r="K9" s="16" t="s">
        <v>17</v>
      </c>
      <c r="L9" s="17">
        <v>33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280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31"/>
      <c r="E11" s="2"/>
      <c r="F11" s="2"/>
      <c r="G11" s="13" t="s">
        <v>21</v>
      </c>
      <c r="H11" s="14">
        <v>0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>
        <v>0</v>
      </c>
      <c r="I12" s="15"/>
      <c r="J12" s="2"/>
      <c r="K12" s="16" t="s">
        <v>25</v>
      </c>
      <c r="L12" s="17">
        <v>3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2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50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>
        <v>0</v>
      </c>
      <c r="I15" s="15"/>
      <c r="J15" s="2"/>
      <c r="K15" s="16" t="s">
        <v>34</v>
      </c>
      <c r="L15" s="17">
        <v>1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>
        <v>0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1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>
        <v>2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17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108">
        <v>6</v>
      </c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09">
        <v>8453</v>
      </c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>
        <v>1</v>
      </c>
      <c r="I22" s="15" t="s">
        <v>155</v>
      </c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>
        <v>6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14">
        <v>78329</v>
      </c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08">
        <v>2</v>
      </c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08">
        <v>418703</v>
      </c>
      <c r="J26" s="2"/>
      <c r="K26" s="16" t="s">
        <v>58</v>
      </c>
      <c r="L26" s="17">
        <v>25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09">
        <v>563152</v>
      </c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>
        <v>0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4">
        <v>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>
        <v>930</v>
      </c>
      <c r="I30" s="20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36FA5-D83E-4AD4-8353-7CEC63BF3C8E}">
  <dimension ref="B1:Q31"/>
  <sheetViews>
    <sheetView workbookViewId="0">
      <selection activeCell="G14" sqref="G1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57.7109375" customWidth="1"/>
    <col min="9" max="9" width="9.28515625" customWidth="1"/>
    <col min="11" max="11" width="69.5703125" customWidth="1"/>
    <col min="12" max="12" width="23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156</v>
      </c>
      <c r="D2" s="1"/>
      <c r="E2" s="10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10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103"/>
      <c r="F6" s="2"/>
      <c r="G6" s="9" t="s">
        <v>7</v>
      </c>
      <c r="H6" s="7" t="s">
        <v>8</v>
      </c>
      <c r="I6" s="103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10">
        <v>67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10">
        <v>2253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31">
        <v>2</v>
      </c>
      <c r="I9" s="15"/>
      <c r="J9" s="2"/>
      <c r="K9" s="16" t="s">
        <v>17</v>
      </c>
      <c r="L9" s="86">
        <v>10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31">
        <v>152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31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31"/>
      <c r="I12" s="15"/>
      <c r="J12" s="2"/>
      <c r="K12" s="16" t="s">
        <v>25</v>
      </c>
      <c r="L12" s="24">
        <v>9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31">
        <v>7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31">
        <v>225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31"/>
      <c r="I15" s="15"/>
      <c r="J15" s="2"/>
      <c r="K15" s="16" t="s">
        <v>34</v>
      </c>
      <c r="L15" s="24">
        <v>2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31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10">
        <v>4</v>
      </c>
      <c r="I17" s="15"/>
      <c r="J17" s="2"/>
      <c r="K17" s="18" t="s">
        <v>39</v>
      </c>
      <c r="L17" s="24">
        <v>31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10">
        <v>1</v>
      </c>
      <c r="I18" s="15"/>
      <c r="J18" s="2"/>
      <c r="K18" s="149" t="s">
        <v>41</v>
      </c>
      <c r="L18" s="150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10">
        <v>4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/>
      <c r="E20" s="2"/>
      <c r="F20" s="2"/>
      <c r="G20" s="13" t="s">
        <v>40</v>
      </c>
      <c r="H20" s="31">
        <v>22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31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31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/>
      <c r="E23" s="2"/>
      <c r="F23" s="2"/>
      <c r="G23" s="13" t="s">
        <v>47</v>
      </c>
      <c r="H23" s="31"/>
      <c r="I23" s="15"/>
      <c r="J23" s="2"/>
      <c r="K23" s="16" t="s">
        <v>52</v>
      </c>
      <c r="L23" s="24">
        <v>200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E24" s="2"/>
      <c r="F24" s="2"/>
      <c r="G24" s="13" t="s">
        <v>49</v>
      </c>
      <c r="H24" s="31">
        <v>8994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31">
        <v>1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31"/>
      <c r="I26" s="15"/>
      <c r="J26" s="2"/>
      <c r="K26" s="16" t="s">
        <v>58</v>
      </c>
      <c r="L26" s="86">
        <v>67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31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31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E29" s="2"/>
      <c r="F29" s="2"/>
      <c r="G29" s="13" t="s">
        <v>59</v>
      </c>
      <c r="H29" s="110">
        <v>17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32">
        <v>1</v>
      </c>
      <c r="I30" s="20"/>
    </row>
    <row r="31" spans="2:17" x14ac:dyDescent="0.25">
      <c r="G31" s="21"/>
      <c r="H31" s="20"/>
      <c r="I31" s="20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D0B7-55AA-4146-B121-3DC3515E2AD2}">
  <dimension ref="B1:Q31"/>
  <sheetViews>
    <sheetView topLeftCell="A13" workbookViewId="0">
      <selection activeCell="N10" sqref="A10:N1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11.285156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141</v>
      </c>
      <c r="D2" s="130"/>
      <c r="E2" s="130"/>
      <c r="F2" s="130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142</v>
      </c>
      <c r="C3" s="130"/>
      <c r="D3" s="130"/>
      <c r="E3" s="8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2"/>
      <c r="F6" s="2"/>
      <c r="G6" s="9" t="s">
        <v>7</v>
      </c>
      <c r="H6" s="7" t="s">
        <v>8</v>
      </c>
      <c r="I6" s="8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/>
      <c r="E7" s="2"/>
      <c r="F7" s="2"/>
      <c r="G7" s="13" t="s">
        <v>10</v>
      </c>
      <c r="H7" s="14"/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/>
      <c r="E8" s="2"/>
      <c r="F8" s="2"/>
      <c r="G8" s="13" t="s">
        <v>13</v>
      </c>
      <c r="H8" s="14"/>
      <c r="I8" s="15"/>
      <c r="J8" s="2"/>
      <c r="K8" s="16" t="s">
        <v>14</v>
      </c>
      <c r="L8" s="91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7"/>
      <c r="F9" s="2"/>
      <c r="G9" s="13" t="s">
        <v>16</v>
      </c>
      <c r="H9" s="12">
        <v>6</v>
      </c>
      <c r="I9" s="98" t="s">
        <v>143</v>
      </c>
      <c r="J9" s="2"/>
      <c r="K9" s="16" t="s">
        <v>17</v>
      </c>
      <c r="L9" s="91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2">
        <v>420</v>
      </c>
      <c r="I10" s="15"/>
      <c r="J10" s="2"/>
      <c r="K10" s="16" t="s">
        <v>19</v>
      </c>
      <c r="L10" s="91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4</v>
      </c>
      <c r="I11" s="15"/>
      <c r="J11" s="2"/>
      <c r="K11" s="16" t="s">
        <v>22</v>
      </c>
      <c r="L11" s="91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99">
        <v>10000</v>
      </c>
      <c r="I12" s="15"/>
      <c r="J12" s="2"/>
      <c r="K12" s="16" t="s">
        <v>25</v>
      </c>
      <c r="L12" s="91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66">
        <v>4</v>
      </c>
      <c r="I13" s="15"/>
      <c r="J13" s="2"/>
      <c r="K13" s="16" t="s">
        <v>28</v>
      </c>
      <c r="L13" s="91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66">
        <v>154</v>
      </c>
      <c r="I14" s="15"/>
      <c r="J14" s="2"/>
      <c r="K14" s="16" t="s">
        <v>31</v>
      </c>
      <c r="L14" s="91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66">
        <v>0</v>
      </c>
      <c r="I15" s="15"/>
      <c r="J15" s="2"/>
      <c r="K15" s="16" t="s">
        <v>34</v>
      </c>
      <c r="L15" s="91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66"/>
      <c r="I16" s="15"/>
      <c r="J16" s="2"/>
      <c r="K16" s="16" t="s">
        <v>37</v>
      </c>
      <c r="L16" s="91">
        <v>1</v>
      </c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F17" s="2"/>
      <c r="G17" s="13" t="s">
        <v>32</v>
      </c>
      <c r="H17" s="66">
        <v>0</v>
      </c>
      <c r="I17" s="15"/>
      <c r="J17" s="2"/>
      <c r="K17" s="18" t="s">
        <v>39</v>
      </c>
      <c r="L17" s="91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F18" s="2"/>
      <c r="G18" s="13" t="s">
        <v>35</v>
      </c>
      <c r="H18" s="14">
        <v>9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81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14</v>
      </c>
      <c r="I19" s="98" t="s">
        <v>144</v>
      </c>
      <c r="J19" s="2"/>
      <c r="K19" s="16" t="s">
        <v>44</v>
      </c>
      <c r="L19" s="91"/>
      <c r="M19" s="2"/>
      <c r="N19" s="2"/>
      <c r="O19" s="2"/>
      <c r="P19" s="2"/>
      <c r="Q19" s="2"/>
    </row>
    <row r="20" spans="2:17" ht="45" x14ac:dyDescent="0.25">
      <c r="B20" s="125" t="s">
        <v>45</v>
      </c>
      <c r="C20" s="126"/>
      <c r="D20" s="12"/>
      <c r="E20" s="2"/>
      <c r="F20" s="2"/>
      <c r="G20" s="13" t="s">
        <v>40</v>
      </c>
      <c r="H20" s="14">
        <v>7</v>
      </c>
      <c r="I20" s="98" t="s">
        <v>145</v>
      </c>
      <c r="J20" s="2"/>
      <c r="K20" s="16" t="s">
        <v>46</v>
      </c>
      <c r="L20" s="91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F21" s="2"/>
      <c r="G21" s="13" t="s">
        <v>42</v>
      </c>
      <c r="H21" s="14"/>
      <c r="I21" s="15"/>
      <c r="J21" s="2"/>
      <c r="K21" s="16" t="s">
        <v>48</v>
      </c>
      <c r="L21" s="91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91"/>
      <c r="M22" s="2"/>
      <c r="N22" s="2"/>
      <c r="O22" s="2"/>
      <c r="P22" s="2"/>
      <c r="Q22" s="2"/>
    </row>
    <row r="23" spans="2:17" ht="36" x14ac:dyDescent="0.25">
      <c r="B23" s="125" t="s">
        <v>51</v>
      </c>
      <c r="C23" s="126"/>
      <c r="D23" s="12"/>
      <c r="E23" s="2"/>
      <c r="F23" s="2"/>
      <c r="G23" s="13" t="s">
        <v>47</v>
      </c>
      <c r="H23" s="14"/>
      <c r="I23" s="98" t="s">
        <v>146</v>
      </c>
      <c r="J23" s="2"/>
      <c r="K23" s="16" t="s">
        <v>52</v>
      </c>
      <c r="L23" s="91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/>
      <c r="F24" s="2"/>
      <c r="G24" s="13" t="s">
        <v>49</v>
      </c>
      <c r="H24" s="100">
        <v>19100</v>
      </c>
      <c r="I24" s="15"/>
      <c r="J24" s="2"/>
      <c r="K24" s="16" t="s">
        <v>54</v>
      </c>
      <c r="L24" s="91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/>
      <c r="E25" s="2"/>
      <c r="F25" s="2"/>
      <c r="G25" s="13" t="s">
        <v>51</v>
      </c>
      <c r="H25" s="14">
        <v>1</v>
      </c>
      <c r="I25" s="15"/>
      <c r="J25" s="2"/>
      <c r="K25" s="16" t="s">
        <v>56</v>
      </c>
      <c r="L25" s="91"/>
      <c r="M25" s="2"/>
      <c r="N25" s="2"/>
      <c r="O25" s="2"/>
      <c r="P25" s="2"/>
      <c r="Q25" s="2"/>
    </row>
    <row r="26" spans="2:17" ht="36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98" t="s">
        <v>146</v>
      </c>
      <c r="J26" s="2"/>
      <c r="K26" s="16" t="s">
        <v>58</v>
      </c>
      <c r="L26" s="91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91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ht="36" x14ac:dyDescent="0.25">
      <c r="G30" s="18" t="s">
        <v>63</v>
      </c>
      <c r="H30" s="92">
        <v>850</v>
      </c>
      <c r="I30" s="98" t="s">
        <v>147</v>
      </c>
    </row>
    <row r="31" spans="2:17" x14ac:dyDescent="0.25">
      <c r="G31" s="21"/>
      <c r="H31" s="20"/>
      <c r="I31" s="20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F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4A1ED-7D67-4124-BAD2-ECF79F023436}">
  <dimension ref="B1:Q31"/>
  <sheetViews>
    <sheetView workbookViewId="0">
      <selection activeCell="B22" sqref="B22:C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67</v>
      </c>
      <c r="C2" s="130" t="s">
        <v>96</v>
      </c>
      <c r="D2" s="130"/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6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62"/>
      <c r="F6" s="2"/>
      <c r="G6" s="9" t="s">
        <v>7</v>
      </c>
      <c r="H6" s="7" t="s">
        <v>8</v>
      </c>
      <c r="I6" s="6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>
        <v>1</v>
      </c>
      <c r="E7" s="2"/>
      <c r="F7" s="2"/>
      <c r="G7" s="13" t="s">
        <v>10</v>
      </c>
      <c r="H7" s="14">
        <v>61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>
        <v>30</v>
      </c>
      <c r="E8" s="2"/>
      <c r="F8" s="2"/>
      <c r="G8" s="13" t="s">
        <v>13</v>
      </c>
      <c r="H8" s="14">
        <v>1047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1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27</v>
      </c>
      <c r="I10" s="15"/>
      <c r="J10" s="2"/>
      <c r="K10" s="16" t="s">
        <v>19</v>
      </c>
      <c r="L10" s="17">
        <v>1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15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>
        <v>10000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2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87</v>
      </c>
      <c r="I14" s="15"/>
      <c r="J14" s="2"/>
      <c r="K14" s="16" t="s">
        <v>31</v>
      </c>
      <c r="L14" s="17">
        <v>2</v>
      </c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>
        <v>5</v>
      </c>
      <c r="E15" s="2"/>
      <c r="F15" s="2"/>
      <c r="G15" s="13" t="s">
        <v>33</v>
      </c>
      <c r="H15" s="14">
        <v>1</v>
      </c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>
        <v>13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4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>
        <v>10</v>
      </c>
      <c r="E18" s="2"/>
      <c r="F18" s="2"/>
      <c r="G18" s="13" t="s">
        <v>35</v>
      </c>
      <c r="H18" s="14">
        <v>2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>
        <v>30000</v>
      </c>
      <c r="E19" s="2"/>
      <c r="F19" s="2"/>
      <c r="G19" s="13" t="s">
        <v>43</v>
      </c>
      <c r="H19" s="14"/>
      <c r="I19" s="15"/>
      <c r="J19" s="2"/>
      <c r="K19" s="16" t="s">
        <v>44</v>
      </c>
      <c r="L19" s="17">
        <v>1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>
        <v>1</v>
      </c>
      <c r="E20" s="2"/>
      <c r="F20" s="2"/>
      <c r="G20" s="13" t="s">
        <v>40</v>
      </c>
      <c r="H20" s="14">
        <v>501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>
        <v>3632</v>
      </c>
      <c r="E21" s="2"/>
      <c r="F21" s="2"/>
      <c r="G21" s="13" t="s">
        <v>42</v>
      </c>
      <c r="H21" s="14">
        <v>35558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>
        <v>12093</v>
      </c>
      <c r="E22" s="2"/>
      <c r="F22" s="2"/>
      <c r="G22" s="13" t="s">
        <v>45</v>
      </c>
      <c r="H22" s="14"/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>
        <v>1</v>
      </c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>
        <v>417256</v>
      </c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>
        <v>4548</v>
      </c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>
        <v>500</v>
      </c>
      <c r="E28" s="2"/>
      <c r="F28" s="2"/>
      <c r="G28" s="13" t="s">
        <v>57</v>
      </c>
      <c r="H28" s="14">
        <v>8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>
        <v>88180</v>
      </c>
      <c r="E29" s="2"/>
      <c r="F29" s="2"/>
      <c r="G29" s="13" t="s">
        <v>59</v>
      </c>
      <c r="H29" s="14">
        <v>737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/>
      <c r="I30" s="20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AD73F-235B-4584-9B1D-362754F4B2CF}">
  <dimension ref="B1:Q31"/>
  <sheetViews>
    <sheetView topLeftCell="C1" workbookViewId="0">
      <selection activeCell="G17" sqref="G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67</v>
      </c>
      <c r="C2" s="130" t="s">
        <v>68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>
        <v>5</v>
      </c>
      <c r="E7" s="2"/>
      <c r="F7" s="2"/>
      <c r="G7" s="13" t="s">
        <v>10</v>
      </c>
      <c r="H7" s="14">
        <v>9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>
        <v>142</v>
      </c>
      <c r="E8" s="2"/>
      <c r="F8" s="2"/>
      <c r="G8" s="13" t="s">
        <v>13</v>
      </c>
      <c r="H8" s="14">
        <v>229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>
        <v>2</v>
      </c>
      <c r="E9" s="2"/>
      <c r="F9" s="2"/>
      <c r="G9" s="13" t="s">
        <v>16</v>
      </c>
      <c r="H9" s="14">
        <v>1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>
        <v>160</v>
      </c>
      <c r="E10" s="2"/>
      <c r="F10" s="2"/>
      <c r="G10" s="13" t="s">
        <v>18</v>
      </c>
      <c r="H10" s="14">
        <v>100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11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>
        <v>13050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/>
      <c r="E13" s="2"/>
      <c r="F13" s="2"/>
      <c r="G13" s="13" t="s">
        <v>27</v>
      </c>
      <c r="H13" s="14">
        <v>7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/>
      <c r="E14" s="2"/>
      <c r="F14" s="2"/>
      <c r="G14" s="13" t="s">
        <v>30</v>
      </c>
      <c r="H14" s="14">
        <v>151</v>
      </c>
      <c r="I14" s="15"/>
      <c r="J14" s="2"/>
      <c r="K14" s="16" t="s">
        <v>31</v>
      </c>
      <c r="L14" s="17">
        <v>2</v>
      </c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/>
      <c r="E15" s="2"/>
      <c r="F15" s="2"/>
      <c r="G15" s="13" t="s">
        <v>33</v>
      </c>
      <c r="H15" s="14">
        <v>1</v>
      </c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>
        <v>20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/>
      <c r="E17" s="2"/>
      <c r="F17" s="2"/>
      <c r="G17" s="13" t="s">
        <v>32</v>
      </c>
      <c r="H17" s="14">
        <v>2</v>
      </c>
      <c r="I17" s="15"/>
      <c r="J17" s="2"/>
      <c r="K17" s="18" t="s">
        <v>39</v>
      </c>
      <c r="L17" s="17">
        <v>2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/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20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>
        <v>1</v>
      </c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/>
      <c r="E22" s="2"/>
      <c r="F22" s="2"/>
      <c r="G22" s="13" t="s">
        <v>45</v>
      </c>
      <c r="H22" s="14"/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>
        <v>1</v>
      </c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12">
        <v>8000</v>
      </c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12">
        <v>200</v>
      </c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>
        <v>100</v>
      </c>
      <c r="E28" s="2"/>
      <c r="F28" s="2"/>
      <c r="G28" s="13" t="s">
        <v>57</v>
      </c>
      <c r="H28" s="14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>
        <v>503</v>
      </c>
      <c r="E29" s="2"/>
      <c r="F29" s="2"/>
      <c r="G29" s="13" t="s">
        <v>59</v>
      </c>
      <c r="H29" s="14">
        <v>55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63</v>
      </c>
      <c r="H30" s="19">
        <v>2000</v>
      </c>
      <c r="I30" s="20"/>
    </row>
    <row r="31" spans="2:17" x14ac:dyDescent="0.25"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1C09D-C3E0-4B62-851E-3E2869C4DFC6}">
  <dimension ref="B1:O31"/>
  <sheetViews>
    <sheetView workbookViewId="0">
      <selection activeCell="B18" sqref="B18:C18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59.7109375" customWidth="1"/>
    <col min="7" max="7" width="16.5703125" customWidth="1"/>
    <col min="8" max="8" width="9.28515625" customWidth="1"/>
    <col min="9" max="9" width="69.5703125" customWidth="1"/>
    <col min="10" max="10" width="16" customWidth="1"/>
  </cols>
  <sheetData>
    <row r="1" spans="2:15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 x14ac:dyDescent="0.25">
      <c r="B2" s="1" t="s">
        <v>1</v>
      </c>
      <c r="C2" s="130" t="s">
        <v>69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x14ac:dyDescent="0.25">
      <c r="B3" s="1" t="s">
        <v>3</v>
      </c>
      <c r="C3" s="130">
        <v>2021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5.75" x14ac:dyDescent="0.25">
      <c r="B5" s="131" t="s">
        <v>4</v>
      </c>
      <c r="C5" s="131"/>
      <c r="D5" s="131"/>
      <c r="E5" s="5"/>
      <c r="F5" s="132" t="s">
        <v>5</v>
      </c>
      <c r="G5" s="132"/>
      <c r="H5" s="6"/>
      <c r="I5" s="127" t="s">
        <v>6</v>
      </c>
      <c r="J5" s="127"/>
      <c r="K5" s="2"/>
      <c r="L5" s="2"/>
      <c r="M5" s="2"/>
      <c r="N5" s="2"/>
      <c r="O5" s="2"/>
    </row>
    <row r="6" spans="2:15" ht="15.75" x14ac:dyDescent="0.25">
      <c r="B6" s="128" t="s">
        <v>7</v>
      </c>
      <c r="C6" s="129"/>
      <c r="D6" s="7" t="s">
        <v>8</v>
      </c>
      <c r="E6" s="8"/>
      <c r="F6" s="9" t="s">
        <v>7</v>
      </c>
      <c r="G6" s="7" t="s">
        <v>8</v>
      </c>
      <c r="H6" s="8"/>
      <c r="I6" s="10" t="s">
        <v>7</v>
      </c>
      <c r="J6" s="11" t="s">
        <v>8</v>
      </c>
      <c r="K6" s="2"/>
      <c r="L6" s="2"/>
      <c r="M6" s="2"/>
      <c r="N6" s="2"/>
      <c r="O6" s="2"/>
    </row>
    <row r="7" spans="2:15" ht="15.75" x14ac:dyDescent="0.25">
      <c r="B7" s="125" t="s">
        <v>9</v>
      </c>
      <c r="C7" s="126"/>
      <c r="D7" s="12">
        <v>2</v>
      </c>
      <c r="E7" s="2"/>
      <c r="F7" s="13" t="s">
        <v>10</v>
      </c>
      <c r="G7" s="14">
        <v>21</v>
      </c>
      <c r="H7" s="15"/>
      <c r="I7" s="133" t="s">
        <v>11</v>
      </c>
      <c r="J7" s="134"/>
      <c r="K7" s="2"/>
      <c r="L7" s="2"/>
      <c r="M7" s="2"/>
      <c r="N7" s="2"/>
      <c r="O7" s="2"/>
    </row>
    <row r="8" spans="2:15" ht="45" x14ac:dyDescent="0.25">
      <c r="B8" s="125" t="s">
        <v>12</v>
      </c>
      <c r="C8" s="126"/>
      <c r="D8" s="12">
        <v>120</v>
      </c>
      <c r="E8" s="2"/>
      <c r="F8" s="13" t="s">
        <v>13</v>
      </c>
      <c r="G8" s="14">
        <v>447</v>
      </c>
      <c r="H8" s="15"/>
      <c r="I8" s="16" t="s">
        <v>14</v>
      </c>
      <c r="J8" s="17"/>
      <c r="K8" s="2"/>
      <c r="L8" s="2"/>
      <c r="M8" s="2"/>
      <c r="N8" s="2"/>
      <c r="O8" s="2"/>
    </row>
    <row r="9" spans="2:15" ht="30" x14ac:dyDescent="0.25">
      <c r="B9" s="125" t="s">
        <v>15</v>
      </c>
      <c r="C9" s="126"/>
      <c r="D9" s="12"/>
      <c r="E9" s="2"/>
      <c r="F9" s="13" t="s">
        <v>16</v>
      </c>
      <c r="G9" s="14">
        <v>1</v>
      </c>
      <c r="H9" s="15"/>
      <c r="I9" s="16" t="s">
        <v>17</v>
      </c>
      <c r="J9" s="17"/>
      <c r="K9" s="2"/>
      <c r="L9" s="2"/>
      <c r="M9" s="2"/>
      <c r="N9" s="2"/>
      <c r="O9" s="2"/>
    </row>
    <row r="10" spans="2:15" ht="30" x14ac:dyDescent="0.25">
      <c r="B10" s="125" t="s">
        <v>18</v>
      </c>
      <c r="C10" s="126"/>
      <c r="D10" s="12"/>
      <c r="E10" s="2"/>
      <c r="F10" s="13" t="s">
        <v>18</v>
      </c>
      <c r="G10" s="14">
        <v>25</v>
      </c>
      <c r="H10" s="15"/>
      <c r="I10" s="16" t="s">
        <v>19</v>
      </c>
      <c r="J10" s="17"/>
      <c r="K10" s="2"/>
      <c r="L10" s="2"/>
      <c r="M10" s="2"/>
      <c r="N10" s="2"/>
      <c r="O10" s="2"/>
    </row>
    <row r="11" spans="2:15" ht="45" x14ac:dyDescent="0.25">
      <c r="B11" s="125" t="s">
        <v>20</v>
      </c>
      <c r="C11" s="126"/>
      <c r="D11" s="12"/>
      <c r="E11" s="2"/>
      <c r="F11" s="13" t="s">
        <v>21</v>
      </c>
      <c r="G11" s="14">
        <v>2</v>
      </c>
      <c r="H11" s="15"/>
      <c r="I11" s="16" t="s">
        <v>22</v>
      </c>
      <c r="J11" s="17"/>
      <c r="K11" s="2"/>
      <c r="L11" s="2"/>
      <c r="M11" s="2"/>
      <c r="N11" s="2"/>
      <c r="O11" s="2"/>
    </row>
    <row r="12" spans="2:15" ht="31.5" x14ac:dyDescent="0.25">
      <c r="B12" s="125" t="s">
        <v>23</v>
      </c>
      <c r="C12" s="126"/>
      <c r="D12" s="12"/>
      <c r="E12" s="2"/>
      <c r="F12" s="13" t="s">
        <v>24</v>
      </c>
      <c r="G12" s="27">
        <v>1600</v>
      </c>
      <c r="H12" s="15"/>
      <c r="I12" s="16" t="s">
        <v>25</v>
      </c>
      <c r="J12" s="17"/>
      <c r="K12" s="2"/>
      <c r="L12" s="2"/>
      <c r="M12" s="2"/>
      <c r="N12" s="2"/>
      <c r="O12" s="2"/>
    </row>
    <row r="13" spans="2:15" ht="30" x14ac:dyDescent="0.25">
      <c r="B13" s="125" t="s">
        <v>26</v>
      </c>
      <c r="C13" s="126"/>
      <c r="D13" s="12">
        <v>28</v>
      </c>
      <c r="E13" s="2"/>
      <c r="F13" s="13" t="s">
        <v>27</v>
      </c>
      <c r="G13" s="14">
        <v>1</v>
      </c>
      <c r="H13" s="15"/>
      <c r="I13" s="16" t="s">
        <v>28</v>
      </c>
      <c r="J13" s="17"/>
      <c r="K13" s="2"/>
      <c r="L13" s="2"/>
      <c r="M13" s="2"/>
      <c r="N13" s="2"/>
      <c r="O13" s="2"/>
    </row>
    <row r="14" spans="2:15" ht="45" x14ac:dyDescent="0.25">
      <c r="B14" s="125" t="s">
        <v>24</v>
      </c>
      <c r="C14" s="126"/>
      <c r="D14" s="12">
        <v>6100</v>
      </c>
      <c r="E14" s="15"/>
      <c r="F14" s="13" t="s">
        <v>30</v>
      </c>
      <c r="G14" s="14">
        <v>35</v>
      </c>
      <c r="H14" s="15"/>
      <c r="I14" s="16" t="s">
        <v>31</v>
      </c>
      <c r="J14" s="17"/>
      <c r="K14" s="2"/>
      <c r="L14" s="2"/>
      <c r="M14" s="2"/>
      <c r="N14" s="2"/>
      <c r="O14" s="2"/>
    </row>
    <row r="15" spans="2:15" ht="30" x14ac:dyDescent="0.25">
      <c r="B15" s="125" t="s">
        <v>32</v>
      </c>
      <c r="C15" s="126"/>
      <c r="D15" s="12"/>
      <c r="E15" s="2"/>
      <c r="F15" s="13" t="s">
        <v>33</v>
      </c>
      <c r="G15" s="14">
        <v>1</v>
      </c>
      <c r="H15" s="15"/>
      <c r="I15" s="16" t="s">
        <v>34</v>
      </c>
      <c r="J15" s="17"/>
      <c r="K15" s="2"/>
      <c r="L15" s="2"/>
      <c r="M15" s="2"/>
      <c r="N15" s="2"/>
      <c r="O15" s="2"/>
    </row>
    <row r="16" spans="2:15" ht="30" x14ac:dyDescent="0.25">
      <c r="B16" s="125" t="s">
        <v>35</v>
      </c>
      <c r="C16" s="126"/>
      <c r="D16" s="12"/>
      <c r="E16" s="2"/>
      <c r="F16" s="13" t="s">
        <v>36</v>
      </c>
      <c r="G16" s="14">
        <v>36</v>
      </c>
      <c r="H16" s="15"/>
      <c r="I16" s="16" t="s">
        <v>37</v>
      </c>
      <c r="J16" s="17"/>
      <c r="K16" s="2"/>
      <c r="L16" s="2"/>
      <c r="M16" s="2"/>
      <c r="N16" s="2"/>
      <c r="O16" s="2"/>
    </row>
    <row r="17" spans="2:15" ht="30" x14ac:dyDescent="0.25">
      <c r="B17" s="125" t="s">
        <v>38</v>
      </c>
      <c r="C17" s="126"/>
      <c r="D17" s="12"/>
      <c r="E17" s="2"/>
      <c r="F17" s="13" t="s">
        <v>32</v>
      </c>
      <c r="G17" s="14">
        <v>6</v>
      </c>
      <c r="H17" s="15"/>
      <c r="I17" s="18" t="s">
        <v>39</v>
      </c>
      <c r="J17" s="17"/>
      <c r="K17" s="2"/>
      <c r="L17" s="2"/>
      <c r="M17" s="2"/>
      <c r="N17" s="2"/>
      <c r="O17" s="2"/>
    </row>
    <row r="18" spans="2:15" ht="15.75" x14ac:dyDescent="0.25">
      <c r="B18" s="125" t="s">
        <v>40</v>
      </c>
      <c r="C18" s="126"/>
      <c r="D18" s="12">
        <v>22</v>
      </c>
      <c r="E18" s="2"/>
      <c r="F18" s="13" t="s">
        <v>35</v>
      </c>
      <c r="G18" s="14">
        <v>1</v>
      </c>
      <c r="H18" s="15"/>
      <c r="I18" s="123" t="s">
        <v>41</v>
      </c>
      <c r="J18" s="124"/>
      <c r="K18" s="2"/>
      <c r="L18" s="2"/>
      <c r="M18" s="2"/>
      <c r="N18" s="2"/>
      <c r="O18" s="2"/>
    </row>
    <row r="19" spans="2:15" ht="45" x14ac:dyDescent="0.25">
      <c r="B19" s="125" t="s">
        <v>42</v>
      </c>
      <c r="C19" s="126"/>
      <c r="D19" s="35">
        <v>293510</v>
      </c>
      <c r="E19" s="2"/>
      <c r="F19" s="13" t="s">
        <v>43</v>
      </c>
      <c r="G19" s="14"/>
      <c r="H19" s="15"/>
      <c r="I19" s="16" t="s">
        <v>44</v>
      </c>
      <c r="J19" s="17"/>
      <c r="K19" s="2"/>
      <c r="L19" s="2"/>
      <c r="M19" s="2"/>
      <c r="N19" s="2"/>
      <c r="O19" s="2"/>
    </row>
    <row r="20" spans="2:15" ht="30" x14ac:dyDescent="0.25">
      <c r="B20" s="125" t="s">
        <v>45</v>
      </c>
      <c r="C20" s="126"/>
      <c r="D20" s="12">
        <v>1</v>
      </c>
      <c r="E20" s="2"/>
      <c r="F20" s="13" t="s">
        <v>40</v>
      </c>
      <c r="G20" s="14">
        <v>90</v>
      </c>
      <c r="H20" s="15"/>
      <c r="I20" s="16" t="s">
        <v>46</v>
      </c>
      <c r="J20" s="17"/>
      <c r="K20" s="2"/>
      <c r="L20" s="2"/>
      <c r="M20" s="2"/>
      <c r="N20" s="2"/>
      <c r="O20" s="2"/>
    </row>
    <row r="21" spans="2:15" ht="15.75" x14ac:dyDescent="0.25">
      <c r="B21" s="125" t="s">
        <v>47</v>
      </c>
      <c r="C21" s="126"/>
      <c r="D21" s="35">
        <v>4471</v>
      </c>
      <c r="E21" s="2"/>
      <c r="F21" s="13" t="s">
        <v>42</v>
      </c>
      <c r="G21" s="27">
        <v>1479450</v>
      </c>
      <c r="H21" s="15"/>
      <c r="I21" s="16" t="s">
        <v>48</v>
      </c>
      <c r="J21" s="17"/>
      <c r="K21" s="2"/>
      <c r="L21" s="2"/>
      <c r="M21" s="2"/>
      <c r="N21" s="2"/>
      <c r="O21" s="2"/>
    </row>
    <row r="22" spans="2:15" ht="60" x14ac:dyDescent="0.25">
      <c r="B22" s="125" t="s">
        <v>49</v>
      </c>
      <c r="C22" s="126"/>
      <c r="D22" s="35">
        <v>6931</v>
      </c>
      <c r="E22" s="2"/>
      <c r="F22" s="13" t="s">
        <v>45</v>
      </c>
      <c r="G22" s="14"/>
      <c r="H22" s="15"/>
      <c r="I22" s="18" t="s">
        <v>50</v>
      </c>
      <c r="J22" s="17"/>
      <c r="K22" s="2"/>
      <c r="L22" s="2"/>
      <c r="M22" s="2"/>
      <c r="N22" s="2"/>
      <c r="O22" s="2"/>
    </row>
    <row r="23" spans="2:15" ht="30" x14ac:dyDescent="0.25">
      <c r="B23" s="125" t="s">
        <v>51</v>
      </c>
      <c r="C23" s="126"/>
      <c r="D23" s="12"/>
      <c r="E23" s="2"/>
      <c r="F23" s="13" t="s">
        <v>47</v>
      </c>
      <c r="G23" s="27"/>
      <c r="H23" s="15"/>
      <c r="I23" s="16" t="s">
        <v>52</v>
      </c>
      <c r="J23" s="17"/>
      <c r="K23" s="2"/>
      <c r="L23" s="2"/>
      <c r="M23" s="2"/>
      <c r="N23" s="2"/>
      <c r="O23" s="2"/>
    </row>
    <row r="24" spans="2:15" ht="30" x14ac:dyDescent="0.25">
      <c r="B24" s="125" t="s">
        <v>53</v>
      </c>
      <c r="C24" s="126"/>
      <c r="D24" s="12"/>
      <c r="E24" s="2"/>
      <c r="F24" s="13" t="s">
        <v>49</v>
      </c>
      <c r="G24" s="27"/>
      <c r="H24" s="15"/>
      <c r="I24" s="16" t="s">
        <v>54</v>
      </c>
      <c r="J24" s="17"/>
      <c r="K24" s="2"/>
      <c r="L24" s="2"/>
      <c r="M24" s="2"/>
      <c r="N24" s="2"/>
      <c r="O24" s="2"/>
    </row>
    <row r="25" spans="2:15" ht="45" x14ac:dyDescent="0.25">
      <c r="B25" s="125" t="s">
        <v>55</v>
      </c>
      <c r="C25" s="126"/>
      <c r="D25" s="12"/>
      <c r="E25" s="2"/>
      <c r="F25" s="13" t="s">
        <v>51</v>
      </c>
      <c r="G25" s="14"/>
      <c r="H25" s="15"/>
      <c r="I25" s="16" t="s">
        <v>56</v>
      </c>
      <c r="J25" s="17"/>
      <c r="K25" s="2"/>
      <c r="L25" s="2"/>
      <c r="M25" s="2"/>
      <c r="N25" s="2"/>
      <c r="O25" s="2"/>
    </row>
    <row r="26" spans="2:15" ht="31.5" x14ac:dyDescent="0.25">
      <c r="B26" s="125" t="s">
        <v>57</v>
      </c>
      <c r="C26" s="126"/>
      <c r="D26" s="12"/>
      <c r="E26" s="2"/>
      <c r="F26" s="13" t="s">
        <v>53</v>
      </c>
      <c r="G26" s="14"/>
      <c r="H26" s="15"/>
      <c r="I26" s="16" t="s">
        <v>58</v>
      </c>
      <c r="J26" s="17"/>
      <c r="K26" s="2"/>
      <c r="L26" s="2"/>
      <c r="M26" s="2"/>
      <c r="N26" s="2"/>
      <c r="O26" s="2"/>
    </row>
    <row r="27" spans="2:15" ht="31.5" x14ac:dyDescent="0.25">
      <c r="B27" s="125" t="s">
        <v>59</v>
      </c>
      <c r="C27" s="126"/>
      <c r="D27" s="12"/>
      <c r="E27" s="2"/>
      <c r="F27" s="13" t="s">
        <v>55</v>
      </c>
      <c r="G27" s="14"/>
      <c r="H27" s="15"/>
      <c r="I27" s="16" t="s">
        <v>60</v>
      </c>
      <c r="J27" s="17"/>
      <c r="K27" s="2"/>
      <c r="L27" s="2"/>
      <c r="M27" s="2"/>
      <c r="N27" s="2"/>
      <c r="O27" s="2"/>
    </row>
    <row r="28" spans="2:15" ht="15.75" x14ac:dyDescent="0.25">
      <c r="B28" s="125" t="s">
        <v>61</v>
      </c>
      <c r="C28" s="126"/>
      <c r="D28" s="35">
        <v>9111</v>
      </c>
      <c r="E28" s="2"/>
      <c r="F28" s="13" t="s">
        <v>57</v>
      </c>
      <c r="G28" s="14">
        <v>6</v>
      </c>
      <c r="H28" s="15"/>
      <c r="I28" s="2"/>
      <c r="J28" s="2"/>
      <c r="K28" s="2"/>
      <c r="L28" s="2"/>
      <c r="M28" s="2"/>
      <c r="N28" s="2"/>
      <c r="O28" s="2"/>
    </row>
    <row r="29" spans="2:15" ht="15.75" x14ac:dyDescent="0.25">
      <c r="B29" s="125" t="s">
        <v>62</v>
      </c>
      <c r="C29" s="126"/>
      <c r="D29" s="12"/>
      <c r="E29" s="2"/>
      <c r="F29" s="13" t="s">
        <v>59</v>
      </c>
      <c r="G29" s="14">
        <v>120</v>
      </c>
      <c r="H29" s="15"/>
      <c r="I29" s="2"/>
      <c r="J29" s="2"/>
      <c r="K29" s="2"/>
      <c r="L29" s="2"/>
      <c r="M29" s="2"/>
      <c r="N29" s="2"/>
      <c r="O29" s="2"/>
    </row>
    <row r="30" spans="2:15" ht="15.75" x14ac:dyDescent="0.25">
      <c r="F30" s="13" t="s">
        <v>63</v>
      </c>
      <c r="G30" s="19">
        <v>1</v>
      </c>
      <c r="H30" s="20"/>
    </row>
    <row r="31" spans="2:15" x14ac:dyDescent="0.25">
      <c r="F31" s="21"/>
      <c r="G31" s="20"/>
      <c r="H31" s="20"/>
    </row>
  </sheetData>
  <mergeCells count="31">
    <mergeCell ref="C2:D2"/>
    <mergeCell ref="C3:D3"/>
    <mergeCell ref="B5:D5"/>
    <mergeCell ref="F5:G5"/>
    <mergeCell ref="B7:C7"/>
    <mergeCell ref="B17:C17"/>
    <mergeCell ref="B18:C18"/>
    <mergeCell ref="I5:J5"/>
    <mergeCell ref="B6:C6"/>
    <mergeCell ref="B11:C11"/>
    <mergeCell ref="I7:J7"/>
    <mergeCell ref="B8:C8"/>
    <mergeCell ref="B9:C9"/>
    <mergeCell ref="B10:C10"/>
    <mergeCell ref="B12:C12"/>
    <mergeCell ref="B13:C13"/>
    <mergeCell ref="B14:C14"/>
    <mergeCell ref="B15:C15"/>
    <mergeCell ref="B16:C16"/>
    <mergeCell ref="I18:J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CF49-DBD3-43EB-AD2D-422E0E98B531}">
  <dimension ref="B1:Q31"/>
  <sheetViews>
    <sheetView topLeftCell="A4" workbookViewId="0">
      <selection activeCell="H22" sqref="H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70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36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22">
        <v>1</v>
      </c>
      <c r="E7" s="2"/>
      <c r="F7" s="2"/>
      <c r="G7" s="13" t="s">
        <v>71</v>
      </c>
      <c r="H7" s="31">
        <v>41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22">
        <v>31</v>
      </c>
      <c r="E8" s="2"/>
      <c r="F8" s="2"/>
      <c r="G8" s="13" t="s">
        <v>72</v>
      </c>
      <c r="H8" s="25">
        <v>1261</v>
      </c>
      <c r="I8" s="15"/>
      <c r="J8" s="2"/>
      <c r="K8" s="16" t="s">
        <v>14</v>
      </c>
      <c r="L8" s="24">
        <v>0</v>
      </c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22">
        <v>0</v>
      </c>
      <c r="E9" s="2"/>
      <c r="F9" s="2"/>
      <c r="G9" s="13" t="s">
        <v>16</v>
      </c>
      <c r="H9" s="31">
        <v>0</v>
      </c>
      <c r="I9" s="15"/>
      <c r="J9" s="2"/>
      <c r="K9" s="16" t="s">
        <v>17</v>
      </c>
      <c r="L9" s="24">
        <v>0</v>
      </c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22">
        <v>0</v>
      </c>
      <c r="E10" s="2"/>
      <c r="F10" s="2"/>
      <c r="G10" s="13" t="s">
        <v>18</v>
      </c>
      <c r="H10" s="31">
        <v>0</v>
      </c>
      <c r="I10" s="15"/>
      <c r="J10" s="2"/>
      <c r="K10" s="16" t="s">
        <v>19</v>
      </c>
      <c r="L10" s="24">
        <v>0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22">
        <v>0</v>
      </c>
      <c r="E11" s="2"/>
      <c r="F11" s="2"/>
      <c r="G11" s="13" t="s">
        <v>21</v>
      </c>
      <c r="H11" s="31">
        <v>5</v>
      </c>
      <c r="I11" s="15"/>
      <c r="J11" s="2"/>
      <c r="K11" s="16" t="s">
        <v>22</v>
      </c>
      <c r="L11" s="24">
        <v>0</v>
      </c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22">
        <v>0</v>
      </c>
      <c r="E12" s="2"/>
      <c r="F12" s="2"/>
      <c r="G12" s="13" t="s">
        <v>24</v>
      </c>
      <c r="H12" s="25">
        <v>231937</v>
      </c>
      <c r="I12" s="15"/>
      <c r="J12" s="2"/>
      <c r="K12" s="16" t="s">
        <v>25</v>
      </c>
      <c r="L12" s="24">
        <v>0</v>
      </c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22">
        <v>0</v>
      </c>
      <c r="E13" s="2"/>
      <c r="F13" s="2"/>
      <c r="G13" s="13" t="s">
        <v>27</v>
      </c>
      <c r="H13" s="31">
        <v>5</v>
      </c>
      <c r="I13" s="15"/>
      <c r="J13" s="2"/>
      <c r="K13" s="16" t="s">
        <v>28</v>
      </c>
      <c r="L13" s="24">
        <v>0</v>
      </c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22">
        <v>0</v>
      </c>
      <c r="E14" s="2"/>
      <c r="F14" s="2"/>
      <c r="G14" s="13" t="s">
        <v>30</v>
      </c>
      <c r="H14" s="31">
        <v>200</v>
      </c>
      <c r="I14" s="15"/>
      <c r="J14" s="2"/>
      <c r="K14" s="16" t="s">
        <v>31</v>
      </c>
      <c r="L14" s="24">
        <v>0</v>
      </c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22">
        <v>0</v>
      </c>
      <c r="E15" s="2"/>
      <c r="F15" s="2"/>
      <c r="G15" s="13" t="s">
        <v>33</v>
      </c>
      <c r="H15" s="31">
        <v>3</v>
      </c>
      <c r="I15" s="15"/>
      <c r="J15" s="2"/>
      <c r="K15" s="16" t="s">
        <v>34</v>
      </c>
      <c r="L15" s="24">
        <v>0</v>
      </c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22">
        <v>0</v>
      </c>
      <c r="E16" s="2"/>
      <c r="F16" s="2"/>
      <c r="G16" s="13" t="s">
        <v>36</v>
      </c>
      <c r="H16" s="31">
        <v>120</v>
      </c>
      <c r="I16" s="15"/>
      <c r="J16" s="2"/>
      <c r="K16" s="16" t="s">
        <v>37</v>
      </c>
      <c r="L16" s="24">
        <v>0</v>
      </c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22">
        <v>0</v>
      </c>
      <c r="E17" s="2"/>
      <c r="F17" s="2"/>
      <c r="G17" s="13" t="s">
        <v>32</v>
      </c>
      <c r="H17" s="31">
        <v>3</v>
      </c>
      <c r="I17" s="15"/>
      <c r="J17" s="2"/>
      <c r="K17" s="18" t="s">
        <v>39</v>
      </c>
      <c r="L17" s="24">
        <v>0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22">
        <v>0</v>
      </c>
      <c r="E18" s="2"/>
      <c r="F18" s="2"/>
      <c r="G18" s="13" t="s">
        <v>35</v>
      </c>
      <c r="H18" s="31">
        <v>2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22">
        <v>0</v>
      </c>
      <c r="E19" s="2"/>
      <c r="F19" s="2"/>
      <c r="G19" s="13" t="s">
        <v>43</v>
      </c>
      <c r="H19" s="31">
        <v>172</v>
      </c>
      <c r="I19" s="15"/>
      <c r="J19" s="2"/>
      <c r="K19" s="16" t="s">
        <v>44</v>
      </c>
      <c r="L19" s="24">
        <v>1</v>
      </c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22">
        <v>2</v>
      </c>
      <c r="E20" s="2"/>
      <c r="F20" s="2"/>
      <c r="G20" s="13" t="s">
        <v>40</v>
      </c>
      <c r="H20" s="31">
        <v>1</v>
      </c>
      <c r="I20" s="15"/>
      <c r="J20" s="2"/>
      <c r="K20" s="16" t="s">
        <v>46</v>
      </c>
      <c r="L20" s="24">
        <v>0</v>
      </c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23">
        <v>44825</v>
      </c>
      <c r="E21" s="2"/>
      <c r="F21" s="2"/>
      <c r="G21" s="13" t="s">
        <v>42</v>
      </c>
      <c r="H21" s="25">
        <v>10000</v>
      </c>
      <c r="I21" s="15"/>
      <c r="J21" s="2"/>
      <c r="K21" s="16" t="s">
        <v>48</v>
      </c>
      <c r="L21" s="24">
        <v>0</v>
      </c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23">
        <v>59005</v>
      </c>
      <c r="E22" s="2"/>
      <c r="F22" s="2"/>
      <c r="G22" s="13" t="s">
        <v>45</v>
      </c>
      <c r="H22" s="31">
        <v>0</v>
      </c>
      <c r="I22" s="15"/>
      <c r="J22" s="2"/>
      <c r="K22" s="18" t="s">
        <v>50</v>
      </c>
      <c r="L22" s="24">
        <v>0</v>
      </c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22">
        <v>0</v>
      </c>
      <c r="E23" s="2"/>
      <c r="F23" s="2"/>
      <c r="G23" s="13" t="s">
        <v>47</v>
      </c>
      <c r="H23" s="31">
        <v>0</v>
      </c>
      <c r="I23" s="15"/>
      <c r="J23" s="2"/>
      <c r="K23" s="16" t="s">
        <v>52</v>
      </c>
      <c r="L23" s="24">
        <v>0</v>
      </c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22">
        <v>0</v>
      </c>
      <c r="E24" s="2"/>
      <c r="F24" s="2"/>
      <c r="G24" s="13" t="s">
        <v>49</v>
      </c>
      <c r="H24" s="31">
        <v>0</v>
      </c>
      <c r="I24" s="15"/>
      <c r="J24" s="2"/>
      <c r="K24" s="16" t="s">
        <v>54</v>
      </c>
      <c r="L24" s="24">
        <v>0</v>
      </c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22">
        <v>0</v>
      </c>
      <c r="E25" s="2"/>
      <c r="F25" s="2"/>
      <c r="G25" s="13" t="s">
        <v>51</v>
      </c>
      <c r="H25" s="31">
        <v>0</v>
      </c>
      <c r="I25" s="15"/>
      <c r="J25" s="2"/>
      <c r="K25" s="16" t="s">
        <v>56</v>
      </c>
      <c r="L25" s="24">
        <v>0</v>
      </c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22">
        <v>0</v>
      </c>
      <c r="E26" s="2"/>
      <c r="F26" s="2"/>
      <c r="G26" s="13" t="s">
        <v>53</v>
      </c>
      <c r="H26" s="31">
        <v>0</v>
      </c>
      <c r="I26" s="15"/>
      <c r="J26" s="2"/>
      <c r="K26" s="16" t="s">
        <v>58</v>
      </c>
      <c r="L26" s="24">
        <v>0</v>
      </c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22">
        <v>0</v>
      </c>
      <c r="E27" s="2"/>
      <c r="F27" s="2"/>
      <c r="G27" s="13" t="s">
        <v>55</v>
      </c>
      <c r="H27" s="31">
        <v>0</v>
      </c>
      <c r="I27" s="15"/>
      <c r="J27" s="2"/>
      <c r="K27" s="16" t="s">
        <v>60</v>
      </c>
      <c r="L27" s="24">
        <v>0</v>
      </c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22">
        <v>0</v>
      </c>
      <c r="E28" s="2"/>
      <c r="F28" s="2"/>
      <c r="G28" s="13" t="s">
        <v>57</v>
      </c>
      <c r="H28" s="31">
        <v>4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22">
        <v>0</v>
      </c>
      <c r="E29" s="2"/>
      <c r="F29" s="2"/>
      <c r="G29" s="13" t="s">
        <v>59</v>
      </c>
      <c r="H29" s="31">
        <v>314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D30" s="37"/>
      <c r="G30" s="18" t="s">
        <v>63</v>
      </c>
      <c r="H30" s="31">
        <v>0</v>
      </c>
      <c r="I30" s="20"/>
    </row>
    <row r="31" spans="2:17" ht="15.75" x14ac:dyDescent="0.25">
      <c r="D31" s="37"/>
      <c r="G31" s="21"/>
      <c r="H31" s="15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6402-FC26-4AE7-ACEB-82B0B2B2443B}">
  <dimension ref="B1:Q32"/>
  <sheetViews>
    <sheetView workbookViewId="0">
      <selection activeCell="B14" sqref="B14:C14"/>
    </sheetView>
  </sheetViews>
  <sheetFormatPr defaultRowHeight="15" x14ac:dyDescent="0.25"/>
  <cols>
    <col min="2" max="2" width="24.85546875" customWidth="1"/>
    <col min="3" max="3" width="52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35" t="s">
        <v>97</v>
      </c>
      <c r="C1" s="13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67</v>
      </c>
      <c r="C2" s="65" t="s">
        <v>98</v>
      </c>
      <c r="D2" s="37"/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6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62"/>
      <c r="F6" s="2"/>
      <c r="G6" s="9" t="s">
        <v>7</v>
      </c>
      <c r="H6" s="7" t="s">
        <v>8</v>
      </c>
      <c r="I6" s="62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>
        <v>0</v>
      </c>
      <c r="E7" s="2"/>
      <c r="F7" s="2"/>
      <c r="G7" s="13" t="s">
        <v>10</v>
      </c>
      <c r="H7" s="14">
        <v>85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>
        <v>0</v>
      </c>
      <c r="E8" s="2"/>
      <c r="F8" s="2"/>
      <c r="G8" s="13" t="s">
        <v>13</v>
      </c>
      <c r="H8" s="14">
        <v>1499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>
        <v>1</v>
      </c>
      <c r="E9" s="2"/>
      <c r="F9" s="2"/>
      <c r="G9" s="13" t="s">
        <v>16</v>
      </c>
      <c r="H9" s="14">
        <v>4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>
        <v>200</v>
      </c>
      <c r="E10" s="2"/>
      <c r="F10" s="2"/>
      <c r="G10" s="13" t="s">
        <v>18</v>
      </c>
      <c r="H10" s="14">
        <v>212</v>
      </c>
      <c r="I10" s="15"/>
      <c r="J10" s="2"/>
      <c r="K10" s="16" t="s">
        <v>19</v>
      </c>
      <c r="L10" s="17">
        <v>1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>
        <v>0</v>
      </c>
      <c r="E11" s="2"/>
      <c r="F11" s="2"/>
      <c r="G11" s="13" t="s">
        <v>21</v>
      </c>
      <c r="H11" s="14">
        <v>6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>
        <v>0</v>
      </c>
      <c r="E12" s="2"/>
      <c r="F12" s="2"/>
      <c r="G12" s="13" t="s">
        <v>24</v>
      </c>
      <c r="H12" s="14">
        <v>7850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12">
        <v>1</v>
      </c>
      <c r="E13" s="2"/>
      <c r="F13" s="2"/>
      <c r="G13" s="13" t="s">
        <v>27</v>
      </c>
      <c r="H13" s="14">
        <v>13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>
        <v>1100</v>
      </c>
      <c r="E14" s="2"/>
      <c r="F14" s="2"/>
      <c r="G14" s="13" t="s">
        <v>30</v>
      </c>
      <c r="H14" s="14">
        <v>404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>
        <v>0</v>
      </c>
      <c r="E15" s="2"/>
      <c r="F15" s="2"/>
      <c r="G15" s="13" t="s">
        <v>33</v>
      </c>
      <c r="H15" s="14">
        <v>1</v>
      </c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>
        <v>0</v>
      </c>
      <c r="E16" s="2"/>
      <c r="F16" s="2"/>
      <c r="G16" s="13" t="s">
        <v>36</v>
      </c>
      <c r="H16" s="14">
        <v>16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>
        <f>8*7</f>
        <v>56</v>
      </c>
      <c r="E17" s="2"/>
      <c r="F17" s="2"/>
      <c r="G17" s="13" t="s">
        <v>32</v>
      </c>
      <c r="H17" s="14">
        <v>12</v>
      </c>
      <c r="I17" s="15"/>
      <c r="J17" s="2"/>
      <c r="K17" s="18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>
        <v>30</v>
      </c>
      <c r="E18" s="2"/>
      <c r="F18" s="2"/>
      <c r="G18" s="13" t="s">
        <v>35</v>
      </c>
      <c r="H18" s="14">
        <v>12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>
        <f>410000+303000</f>
        <v>713000</v>
      </c>
      <c r="E19" s="2"/>
      <c r="F19" s="2"/>
      <c r="G19" s="13" t="s">
        <v>43</v>
      </c>
      <c r="H19" s="14">
        <v>22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>
        <v>1</v>
      </c>
      <c r="E20" s="2"/>
      <c r="F20" s="2"/>
      <c r="G20" s="13" t="s">
        <v>40</v>
      </c>
      <c r="H20" s="14">
        <v>40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 t="s">
        <v>99</v>
      </c>
      <c r="E21" s="2"/>
      <c r="F21" s="2"/>
      <c r="G21" s="13" t="s">
        <v>42</v>
      </c>
      <c r="H21" s="66">
        <f>427000+303000</f>
        <v>730000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 t="s">
        <v>99</v>
      </c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41">
        <v>2</v>
      </c>
      <c r="E23" s="2"/>
      <c r="F23" s="2"/>
      <c r="G23" s="13" t="s">
        <v>47</v>
      </c>
      <c r="H23" s="14" t="s">
        <v>65</v>
      </c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41">
        <v>12000</v>
      </c>
      <c r="E24" s="2"/>
      <c r="F24" s="2"/>
      <c r="G24" s="13" t="s">
        <v>49</v>
      </c>
      <c r="H24" s="14" t="s">
        <v>65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41">
        <v>410000</v>
      </c>
      <c r="E25" s="2"/>
      <c r="F25" s="2"/>
      <c r="G25" s="13" t="s">
        <v>51</v>
      </c>
      <c r="H25" s="14">
        <v>2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>
        <v>1</v>
      </c>
      <c r="E26" s="2"/>
      <c r="F26" s="2"/>
      <c r="G26" s="13" t="s">
        <v>53</v>
      </c>
      <c r="H26" s="14">
        <v>12000</v>
      </c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>
        <v>400</v>
      </c>
      <c r="E27" s="2"/>
      <c r="F27" s="2"/>
      <c r="G27" s="13" t="s">
        <v>55</v>
      </c>
      <c r="H27" s="14">
        <v>427000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>
        <v>898</v>
      </c>
      <c r="E28" s="2"/>
      <c r="F28" s="2"/>
      <c r="G28" s="13" t="s">
        <v>57</v>
      </c>
      <c r="H28" s="14">
        <v>14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12">
        <v>4</v>
      </c>
      <c r="E29" s="2"/>
      <c r="F29" s="2"/>
      <c r="G29" s="13" t="s">
        <v>59</v>
      </c>
      <c r="H29" s="14">
        <v>782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G30" s="18" t="s">
        <v>63</v>
      </c>
      <c r="H30" s="14">
        <v>9</v>
      </c>
      <c r="I30" s="20"/>
    </row>
    <row r="31" spans="2:17" x14ac:dyDescent="0.25">
      <c r="G31" s="21"/>
      <c r="H31" s="20"/>
      <c r="I31" s="20"/>
    </row>
    <row r="32" spans="2:17" ht="15.75" x14ac:dyDescent="0.25">
      <c r="G32" s="67"/>
    </row>
  </sheetData>
  <mergeCells count="31">
    <mergeCell ref="B1:C1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BBBCD-35E0-4565-900C-C0F5BBD23F65}">
  <dimension ref="B1:Q31"/>
  <sheetViews>
    <sheetView workbookViewId="0">
      <selection activeCell="B11" sqref="B11:C1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30" t="s">
        <v>73</v>
      </c>
      <c r="D2" s="130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30">
        <v>2021</v>
      </c>
      <c r="D3" s="130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38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31" t="s">
        <v>74</v>
      </c>
      <c r="C5" s="131"/>
      <c r="D5" s="131"/>
      <c r="E5" s="5"/>
      <c r="F5" s="2"/>
      <c r="G5" s="132" t="s">
        <v>5</v>
      </c>
      <c r="H5" s="132"/>
      <c r="I5" s="6"/>
      <c r="J5" s="2"/>
      <c r="K5" s="127" t="s">
        <v>6</v>
      </c>
      <c r="L5" s="127"/>
      <c r="M5" s="2"/>
      <c r="N5" s="2"/>
      <c r="O5" s="2"/>
      <c r="P5" s="2"/>
      <c r="Q5" s="2"/>
    </row>
    <row r="6" spans="2:17" ht="15.75" x14ac:dyDescent="0.25">
      <c r="B6" s="128" t="s">
        <v>7</v>
      </c>
      <c r="C6" s="129"/>
      <c r="D6" s="7" t="s">
        <v>8</v>
      </c>
      <c r="E6" s="8"/>
      <c r="F6" s="2"/>
      <c r="G6" s="9" t="s">
        <v>7</v>
      </c>
      <c r="H6" s="7" t="s">
        <v>8</v>
      </c>
      <c r="I6" s="8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25" t="s">
        <v>9</v>
      </c>
      <c r="C7" s="126"/>
      <c r="D7" s="12">
        <v>19</v>
      </c>
      <c r="E7" s="2"/>
      <c r="F7" s="2"/>
      <c r="G7" s="13" t="s">
        <v>10</v>
      </c>
      <c r="H7" s="14">
        <v>17</v>
      </c>
      <c r="I7" s="15"/>
      <c r="J7" s="2"/>
      <c r="K7" s="133" t="s">
        <v>11</v>
      </c>
      <c r="L7" s="134"/>
      <c r="M7" s="2"/>
      <c r="N7" s="2"/>
      <c r="O7" s="2"/>
      <c r="P7" s="2"/>
      <c r="Q7" s="2"/>
    </row>
    <row r="8" spans="2:17" ht="45" x14ac:dyDescent="0.25">
      <c r="B8" s="125" t="s">
        <v>12</v>
      </c>
      <c r="C8" s="126"/>
      <c r="D8" s="12">
        <v>365</v>
      </c>
      <c r="E8" s="2"/>
      <c r="F8" s="2"/>
      <c r="G8" s="13" t="s">
        <v>13</v>
      </c>
      <c r="H8" s="14">
        <v>1120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25" t="s">
        <v>15</v>
      </c>
      <c r="C9" s="126"/>
      <c r="D9" s="12"/>
      <c r="E9" s="2"/>
      <c r="F9" s="2"/>
      <c r="G9" s="13" t="s">
        <v>16</v>
      </c>
      <c r="H9" s="14">
        <v>2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25" t="s">
        <v>18</v>
      </c>
      <c r="C10" s="126"/>
      <c r="D10" s="12"/>
      <c r="E10" s="2"/>
      <c r="F10" s="2"/>
      <c r="G10" s="13" t="s">
        <v>18</v>
      </c>
      <c r="H10" s="14">
        <v>210</v>
      </c>
      <c r="I10" s="15"/>
      <c r="J10" s="2"/>
      <c r="K10" s="16" t="s">
        <v>19</v>
      </c>
      <c r="L10" s="17">
        <v>5</v>
      </c>
      <c r="M10" s="2"/>
      <c r="N10" s="2"/>
      <c r="O10" s="2"/>
      <c r="P10" s="2"/>
      <c r="Q10" s="2"/>
    </row>
    <row r="11" spans="2:17" ht="45" x14ac:dyDescent="0.25">
      <c r="B11" s="125" t="s">
        <v>20</v>
      </c>
      <c r="C11" s="126"/>
      <c r="D11" s="12"/>
      <c r="E11" s="2"/>
      <c r="F11" s="2"/>
      <c r="G11" s="13" t="s">
        <v>21</v>
      </c>
      <c r="H11" s="14">
        <v>5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5" t="s">
        <v>23</v>
      </c>
      <c r="C12" s="126"/>
      <c r="D12" s="12"/>
      <c r="E12" s="2"/>
      <c r="F12" s="2"/>
      <c r="G12" s="13" t="s">
        <v>24</v>
      </c>
      <c r="H12" s="14">
        <v>500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5" t="s">
        <v>26</v>
      </c>
      <c r="C13" s="126"/>
      <c r="D13" s="39">
        <v>1</v>
      </c>
      <c r="E13" s="2"/>
      <c r="F13" s="2"/>
      <c r="G13" s="13" t="s">
        <v>27</v>
      </c>
      <c r="H13" s="14">
        <v>4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25" t="s">
        <v>29</v>
      </c>
      <c r="C14" s="126"/>
      <c r="D14" s="12">
        <v>900</v>
      </c>
      <c r="E14" s="2"/>
      <c r="F14" s="2"/>
      <c r="G14" s="13" t="s">
        <v>30</v>
      </c>
      <c r="H14" s="14">
        <v>181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5" t="s">
        <v>32</v>
      </c>
      <c r="C15" s="126"/>
      <c r="D15" s="12">
        <v>3</v>
      </c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5" t="s">
        <v>35</v>
      </c>
      <c r="C16" s="126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5" t="s">
        <v>38</v>
      </c>
      <c r="C17" s="126"/>
      <c r="D17" s="12">
        <v>3</v>
      </c>
      <c r="E17" s="2"/>
      <c r="F17" s="2"/>
      <c r="G17" s="13" t="s">
        <v>32</v>
      </c>
      <c r="H17" s="14">
        <v>6</v>
      </c>
      <c r="I17" s="15"/>
      <c r="J17" s="2"/>
      <c r="K17" s="18" t="s">
        <v>39</v>
      </c>
      <c r="L17" s="40">
        <v>41</v>
      </c>
      <c r="M17" s="2"/>
      <c r="N17" s="2"/>
      <c r="O17" s="2"/>
      <c r="P17" s="2"/>
      <c r="Q17" s="2"/>
    </row>
    <row r="18" spans="2:17" ht="15.75" x14ac:dyDescent="0.25">
      <c r="B18" s="125" t="s">
        <v>40</v>
      </c>
      <c r="C18" s="126"/>
      <c r="D18" s="12"/>
      <c r="E18" s="2"/>
      <c r="F18" s="2"/>
      <c r="G18" s="13" t="s">
        <v>35</v>
      </c>
      <c r="H18" s="14">
        <v>17</v>
      </c>
      <c r="I18" s="15"/>
      <c r="J18" s="2"/>
      <c r="K18" s="123" t="s">
        <v>41</v>
      </c>
      <c r="L18" s="124"/>
      <c r="M18" s="2"/>
      <c r="N18" s="2"/>
      <c r="O18" s="2"/>
      <c r="P18" s="2"/>
      <c r="Q18" s="2"/>
    </row>
    <row r="19" spans="2:17" ht="45" x14ac:dyDescent="0.25">
      <c r="B19" s="125" t="s">
        <v>42</v>
      </c>
      <c r="C19" s="126"/>
      <c r="D19" s="12"/>
      <c r="E19" s="2"/>
      <c r="F19" s="2"/>
      <c r="G19" s="13" t="s">
        <v>43</v>
      </c>
      <c r="H19" s="14">
        <v>1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25" t="s">
        <v>45</v>
      </c>
      <c r="C20" s="126"/>
      <c r="D20" s="12">
        <v>1</v>
      </c>
      <c r="E20" s="2"/>
      <c r="F20" s="2"/>
      <c r="G20" s="13" t="s">
        <v>40</v>
      </c>
      <c r="H20" s="14">
        <v>2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25" t="s">
        <v>47</v>
      </c>
      <c r="C21" s="126"/>
      <c r="D21" s="12">
        <v>117</v>
      </c>
      <c r="E21" s="2"/>
      <c r="F21" s="2"/>
      <c r="G21" s="13" t="s">
        <v>42</v>
      </c>
      <c r="H21" s="14">
        <v>9615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5" t="s">
        <v>49</v>
      </c>
      <c r="C22" s="126"/>
      <c r="D22" s="12">
        <v>2930</v>
      </c>
      <c r="E22" s="2"/>
      <c r="F22" s="2"/>
      <c r="G22" s="13" t="s">
        <v>45</v>
      </c>
      <c r="H22" s="14">
        <v>1</v>
      </c>
      <c r="I22" s="15"/>
      <c r="J22" s="2"/>
      <c r="K22" s="1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5" t="s">
        <v>51</v>
      </c>
      <c r="C23" s="126"/>
      <c r="D23" s="12">
        <v>1</v>
      </c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5" t="s">
        <v>53</v>
      </c>
      <c r="C24" s="126"/>
      <c r="D24" s="35">
        <v>32633</v>
      </c>
      <c r="E24" s="2"/>
      <c r="F24" s="2"/>
      <c r="G24" s="13" t="s">
        <v>49</v>
      </c>
      <c r="H24" s="14">
        <v>3615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25" t="s">
        <v>55</v>
      </c>
      <c r="C25" s="126"/>
      <c r="D25" s="35">
        <v>2848</v>
      </c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5" t="s">
        <v>57</v>
      </c>
      <c r="C26" s="126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5" t="s">
        <v>59</v>
      </c>
      <c r="C27" s="126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>
        <v>2</v>
      </c>
      <c r="M27" s="2"/>
      <c r="N27" s="2"/>
      <c r="O27" s="2"/>
      <c r="P27" s="2"/>
      <c r="Q27" s="2"/>
    </row>
    <row r="28" spans="2:17" ht="15.75" x14ac:dyDescent="0.25">
      <c r="B28" s="125" t="s">
        <v>61</v>
      </c>
      <c r="C28" s="126"/>
      <c r="D28" s="12">
        <v>36</v>
      </c>
      <c r="E28" s="2"/>
      <c r="F28" s="2"/>
      <c r="G28" s="13" t="s">
        <v>57</v>
      </c>
      <c r="H28" s="14">
        <v>5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5" t="s">
        <v>62</v>
      </c>
      <c r="C29" s="126"/>
      <c r="D29" s="41">
        <v>11</v>
      </c>
      <c r="E29" s="2"/>
      <c r="F29" s="2"/>
      <c r="G29" s="13" t="s">
        <v>59</v>
      </c>
      <c r="H29" s="14">
        <v>80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D30" s="42" t="s">
        <v>75</v>
      </c>
      <c r="G30" s="18" t="s">
        <v>63</v>
      </c>
      <c r="H30" s="19"/>
      <c r="I30" s="20"/>
    </row>
    <row r="31" spans="2:17" x14ac:dyDescent="0.25">
      <c r="D31" s="43"/>
      <c r="G31" s="21"/>
      <c r="H31" s="20"/>
      <c r="I31" s="20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38</vt:i4>
      </vt:variant>
    </vt:vector>
  </HeadingPairs>
  <TitlesOfParts>
    <vt:vector size="38" baseType="lpstr">
      <vt:lpstr>RAZEM</vt:lpstr>
      <vt:lpstr>Dolnośląski JR</vt:lpstr>
      <vt:lpstr>Kujawsko-pomorska JR</vt:lpstr>
      <vt:lpstr>Lubelska JR</vt:lpstr>
      <vt:lpstr>Lubuska</vt:lpstr>
      <vt:lpstr>Łódzka JR</vt:lpstr>
      <vt:lpstr>Małopolska JR</vt:lpstr>
      <vt:lpstr>Mazowiecka JR</vt:lpstr>
      <vt:lpstr>Opolska JR</vt:lpstr>
      <vt:lpstr>Podkarpacka JR</vt:lpstr>
      <vt:lpstr>Podlaska JR</vt:lpstr>
      <vt:lpstr>Pomorska JR</vt:lpstr>
      <vt:lpstr>Śląska JR</vt:lpstr>
      <vt:lpstr>Świętokrzyska JR</vt:lpstr>
      <vt:lpstr>Warmińsko-mazurska JR</vt:lpstr>
      <vt:lpstr>Wielkopolska JR</vt:lpstr>
      <vt:lpstr>Zachodniopomorska JR</vt:lpstr>
      <vt:lpstr>KOWR</vt:lpstr>
      <vt:lpstr>ARiMR</vt:lpstr>
      <vt:lpstr>MRiRW</vt:lpstr>
      <vt:lpstr>CDR (KSOW)</vt:lpstr>
      <vt:lpstr>CDR (SIR)</vt:lpstr>
      <vt:lpstr>Dolnośląski ODR</vt:lpstr>
      <vt:lpstr>Kujawsko-pomorski ODR</vt:lpstr>
      <vt:lpstr>Lubelski ODR</vt:lpstr>
      <vt:lpstr>Lubuski ODR</vt:lpstr>
      <vt:lpstr>Łódzki ODR</vt:lpstr>
      <vt:lpstr>Małopolski ODR</vt:lpstr>
      <vt:lpstr>Mazowiecki ODR</vt:lpstr>
      <vt:lpstr>Opolski ODR</vt:lpstr>
      <vt:lpstr>Podkarpacki ODR</vt:lpstr>
      <vt:lpstr>Podlaski ODR</vt:lpstr>
      <vt:lpstr>Pomorski ODR</vt:lpstr>
      <vt:lpstr>Ślaski ODR</vt:lpstr>
      <vt:lpstr>Świętokrzyski ODR</vt:lpstr>
      <vt:lpstr>Warmińsko-mazurski ODR</vt:lpstr>
      <vt:lpstr>Wielkopolski ODR</vt:lpstr>
      <vt:lpstr>Zachodniopomorski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AniaR</dc:creator>
  <cp:lastModifiedBy>Krzysztof Kwiatkowski</cp:lastModifiedBy>
  <dcterms:created xsi:type="dcterms:W3CDTF">2022-03-14T13:33:19Z</dcterms:created>
  <dcterms:modified xsi:type="dcterms:W3CDTF">2022-03-17T19:23:30Z</dcterms:modified>
</cp:coreProperties>
</file>