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en_skoroszyt" defaultThemeVersion="166925"/>
  <mc:AlternateContent xmlns:mc="http://schemas.openxmlformats.org/markup-compatibility/2006">
    <mc:Choice Requires="x15">
      <x15ac:absPath xmlns:x15ac="http://schemas.microsoft.com/office/spreadsheetml/2010/11/ac" url="Z:\Sprawozdawczosc\2019\roczna\"/>
    </mc:Choice>
  </mc:AlternateContent>
  <xr:revisionPtr revIDLastSave="0" documentId="13_ncr:1_{FCDFE35F-4D1A-45D4-9273-87D7D6264359}" xr6:coauthVersionLast="45" xr6:coauthVersionMax="45" xr10:uidLastSave="{00000000-0000-0000-0000-000000000000}"/>
  <bookViews>
    <workbookView xWindow="-120" yWindow="-120" windowWidth="29040" windowHeight="15840" xr2:uid="{D81358F8-3037-47C3-AA2D-88A740F49E78}"/>
  </bookViews>
  <sheets>
    <sheet name="RAZEM" sheetId="38" r:id="rId1"/>
    <sheet name="dolnośląskie" sheetId="1" r:id="rId2"/>
    <sheet name="kujawsko-pomorskie" sheetId="2" r:id="rId3"/>
    <sheet name="lubelskie" sheetId="3" r:id="rId4"/>
    <sheet name="lubuskie" sheetId="4" r:id="rId5"/>
    <sheet name="łódzkie" sheetId="5" r:id="rId6"/>
    <sheet name="małopolskie" sheetId="6" r:id="rId7"/>
    <sheet name="mazowieckie" sheetId="7" r:id="rId8"/>
    <sheet name="opolskie" sheetId="8" r:id="rId9"/>
    <sheet name="podkarpackie" sheetId="9" r:id="rId10"/>
    <sheet name="podlaskie" sheetId="10" r:id="rId11"/>
    <sheet name="pomorskie" sheetId="11" r:id="rId12"/>
    <sheet name="ślaskie" sheetId="12" r:id="rId13"/>
    <sheet name="świętokrzyskie" sheetId="13" r:id="rId14"/>
    <sheet name="warmińsko-mazurskie" sheetId="14" r:id="rId15"/>
    <sheet name="wielkopolskie" sheetId="15" r:id="rId16"/>
    <sheet name="zachodniopomorskie" sheetId="16" r:id="rId17"/>
    <sheet name="KOWR" sheetId="17" r:id="rId18"/>
    <sheet name="ARiMR" sheetId="18" r:id="rId19"/>
    <sheet name="MRiRW" sheetId="19" r:id="rId20"/>
    <sheet name="CDR (SIR)" sheetId="20" r:id="rId21"/>
    <sheet name="ODR woj. dolnośląskie" sheetId="21" r:id="rId22"/>
    <sheet name="ODR woj. kujawsko-pomorskie" sheetId="22" r:id="rId23"/>
    <sheet name="ODR woj. lubelskie" sheetId="23" r:id="rId24"/>
    <sheet name="ODR woj. lubuskie" sheetId="24" r:id="rId25"/>
    <sheet name="ODR woj. łódzkie" sheetId="25" r:id="rId26"/>
    <sheet name="ODR woj. małopolskie" sheetId="26" r:id="rId27"/>
    <sheet name="ODR woj. mazowieckie" sheetId="27" r:id="rId28"/>
    <sheet name="ODR woj. opolskie" sheetId="28" r:id="rId29"/>
    <sheet name="ODR woj. podkarpackie" sheetId="29" r:id="rId30"/>
    <sheet name="ODR woj. podlaskie" sheetId="30" r:id="rId31"/>
    <sheet name="ODR woj. pomorskie" sheetId="31" r:id="rId32"/>
    <sheet name="ODR woj. ślaskie" sheetId="32" r:id="rId33"/>
    <sheet name="ODR woj. świętokrzyskie" sheetId="33" r:id="rId34"/>
    <sheet name="ODR woj. warmińsko-mazurskie" sheetId="34" r:id="rId35"/>
    <sheet name="ODR woj. wielkopolskie" sheetId="35" r:id="rId36"/>
    <sheet name="ODR woj. zachodniopomorskie" sheetId="36" r:id="rId37"/>
    <sheet name="CDR (JC)" sheetId="37" r:id="rId3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70" i="38" l="1"/>
  <c r="H169" i="38"/>
  <c r="H168" i="38"/>
  <c r="H167" i="38"/>
  <c r="G160" i="38"/>
  <c r="G162" i="38" s="1"/>
  <c r="F160" i="38"/>
  <c r="F162" i="38" s="1"/>
  <c r="E160" i="38"/>
  <c r="E162" i="38" s="1"/>
  <c r="D160" i="38"/>
  <c r="D162" i="38" s="1"/>
  <c r="L147" i="38"/>
  <c r="K147" i="38"/>
  <c r="K149" i="38" s="1"/>
  <c r="J147" i="38"/>
  <c r="J149" i="38" s="1"/>
  <c r="I147" i="38"/>
  <c r="I149" i="38" s="1"/>
  <c r="H147" i="38"/>
  <c r="H149" i="38" s="1"/>
  <c r="F147" i="38"/>
  <c r="F149" i="38" s="1"/>
  <c r="E147" i="38"/>
  <c r="E149" i="38" s="1"/>
  <c r="D147" i="38"/>
  <c r="O136" i="38"/>
  <c r="O138" i="38" s="1"/>
  <c r="N136" i="38"/>
  <c r="M136" i="38"/>
  <c r="M138" i="38" s="1"/>
  <c r="L136" i="38"/>
  <c r="L138" i="38" s="1"/>
  <c r="K136" i="38"/>
  <c r="J136" i="38"/>
  <c r="J138" i="38" s="1"/>
  <c r="I136" i="38"/>
  <c r="I138" i="38" s="1"/>
  <c r="H136" i="38"/>
  <c r="H138" i="38" s="1"/>
  <c r="F136" i="38"/>
  <c r="F138" i="38" s="1"/>
  <c r="E136" i="38"/>
  <c r="E138" i="38" s="1"/>
  <c r="D136" i="38"/>
  <c r="D138" i="38" s="1"/>
  <c r="I123" i="38"/>
  <c r="I125" i="38" s="1"/>
  <c r="H123" i="38"/>
  <c r="H125" i="38" s="1"/>
  <c r="G123" i="38"/>
  <c r="F123" i="38"/>
  <c r="F125" i="38" s="1"/>
  <c r="E123" i="38"/>
  <c r="K123" i="38" s="1"/>
  <c r="D123" i="38"/>
  <c r="D125" i="38" s="1"/>
  <c r="J113" i="38"/>
  <c r="J115" i="38" s="1"/>
  <c r="I113" i="38"/>
  <c r="I115" i="38" s="1"/>
  <c r="H113" i="38"/>
  <c r="H115" i="38" s="1"/>
  <c r="F113" i="38"/>
  <c r="F115" i="38" s="1"/>
  <c r="E113" i="38"/>
  <c r="E115" i="38" s="1"/>
  <c r="D113" i="38"/>
  <c r="F100" i="38"/>
  <c r="F102" i="38" s="1"/>
  <c r="E100" i="38"/>
  <c r="E102" i="38" s="1"/>
  <c r="D100" i="38"/>
  <c r="K90" i="38"/>
  <c r="J90" i="38"/>
  <c r="J92" i="38" s="1"/>
  <c r="I90" i="38"/>
  <c r="I92" i="38" s="1"/>
  <c r="H90" i="38"/>
  <c r="H92" i="38" s="1"/>
  <c r="G90" i="38"/>
  <c r="G92" i="38" s="1"/>
  <c r="F92" i="38"/>
  <c r="E90" i="38"/>
  <c r="E92" i="38" s="1"/>
  <c r="D90" i="38"/>
  <c r="D92" i="38" s="1"/>
  <c r="K79" i="38"/>
  <c r="J79" i="38"/>
  <c r="J81" i="38" s="1"/>
  <c r="I79" i="38"/>
  <c r="I81" i="38" s="1"/>
  <c r="H79" i="38"/>
  <c r="H81" i="38" s="1"/>
  <c r="G79" i="38"/>
  <c r="G81" i="38" s="1"/>
  <c r="F79" i="38"/>
  <c r="F81" i="38" s="1"/>
  <c r="E79" i="38"/>
  <c r="E81" i="38" s="1"/>
  <c r="D79" i="38"/>
  <c r="D81" i="38" s="1"/>
  <c r="L68" i="38"/>
  <c r="K68" i="38"/>
  <c r="J68" i="38"/>
  <c r="I68" i="38"/>
  <c r="H68" i="38"/>
  <c r="G68" i="38"/>
  <c r="F68" i="38"/>
  <c r="E68" i="38"/>
  <c r="E70" i="38" s="1"/>
  <c r="D68" i="38"/>
  <c r="D70" i="38" s="1"/>
  <c r="K55" i="38"/>
  <c r="K57" i="38" s="1"/>
  <c r="J55" i="38"/>
  <c r="I55" i="38"/>
  <c r="I57" i="38" s="1"/>
  <c r="H55" i="38"/>
  <c r="H57" i="38" s="1"/>
  <c r="G55" i="38"/>
  <c r="F55" i="38"/>
  <c r="E55" i="38"/>
  <c r="D55" i="38"/>
  <c r="D57" i="38" s="1"/>
  <c r="K41" i="38"/>
  <c r="J41" i="38"/>
  <c r="J43" i="38" s="1"/>
  <c r="I41" i="38"/>
  <c r="I43" i="38" s="1"/>
  <c r="H41" i="38"/>
  <c r="H43" i="38" s="1"/>
  <c r="G41" i="38"/>
  <c r="G43" i="38" s="1"/>
  <c r="F41" i="38"/>
  <c r="F43" i="38" s="1"/>
  <c r="E41" i="38"/>
  <c r="E43" i="38" s="1"/>
  <c r="D41" i="38"/>
  <c r="D43" i="38" s="1"/>
  <c r="G28" i="38"/>
  <c r="G30" i="38" s="1"/>
  <c r="F28" i="38"/>
  <c r="F30" i="38" s="1"/>
  <c r="E28" i="38"/>
  <c r="E30" i="38" s="1"/>
  <c r="D28" i="38"/>
  <c r="D30" i="38" s="1"/>
  <c r="O17" i="38"/>
  <c r="O19" i="38" s="1"/>
  <c r="N17" i="38"/>
  <c r="N19" i="38" s="1"/>
  <c r="M17" i="38"/>
  <c r="L17" i="38"/>
  <c r="K17" i="38"/>
  <c r="K19" i="38" s="1"/>
  <c r="J17" i="38"/>
  <c r="I17" i="38"/>
  <c r="I19" i="38" s="1"/>
  <c r="G19" i="38"/>
  <c r="G17" i="38"/>
  <c r="F17" i="38"/>
  <c r="F19" i="38" s="1"/>
  <c r="E17" i="38"/>
  <c r="E19" i="38" s="1"/>
  <c r="D17" i="38"/>
  <c r="D19" i="38" s="1"/>
  <c r="D171" i="38"/>
  <c r="I166" i="38"/>
  <c r="I171" i="38" s="1"/>
  <c r="G166" i="38"/>
  <c r="G171" i="38" s="1"/>
  <c r="F166" i="38"/>
  <c r="F171" i="38" s="1"/>
  <c r="E166" i="38"/>
  <c r="E171" i="38" s="1"/>
  <c r="D166" i="38"/>
  <c r="C166" i="38"/>
  <c r="C171" i="38" s="1"/>
  <c r="G148" i="38"/>
  <c r="L149" i="38"/>
  <c r="G146" i="38"/>
  <c r="G145" i="38"/>
  <c r="G144" i="38"/>
  <c r="G143" i="38"/>
  <c r="G142" i="38"/>
  <c r="N138" i="38"/>
  <c r="K138" i="38"/>
  <c r="G137" i="38"/>
  <c r="G135" i="38"/>
  <c r="G134" i="38"/>
  <c r="G133" i="38"/>
  <c r="G132" i="38"/>
  <c r="G131" i="38"/>
  <c r="G125" i="38"/>
  <c r="E125" i="38"/>
  <c r="K124" i="38"/>
  <c r="J124" i="38"/>
  <c r="K122" i="38"/>
  <c r="J122" i="38"/>
  <c r="K121" i="38"/>
  <c r="J121" i="38"/>
  <c r="K120" i="38"/>
  <c r="J120" i="38"/>
  <c r="K119" i="38"/>
  <c r="J119" i="38"/>
  <c r="K118" i="38"/>
  <c r="J118" i="38"/>
  <c r="G114" i="38"/>
  <c r="G112" i="38"/>
  <c r="G111" i="38"/>
  <c r="G110" i="38"/>
  <c r="G109" i="38"/>
  <c r="G108" i="38"/>
  <c r="G101" i="38"/>
  <c r="G99" i="38"/>
  <c r="G98" i="38"/>
  <c r="G97" i="38"/>
  <c r="G96" i="38"/>
  <c r="K92" i="38"/>
  <c r="K81" i="38"/>
  <c r="L70" i="38"/>
  <c r="K70" i="38"/>
  <c r="J70" i="38"/>
  <c r="I70" i="38"/>
  <c r="H70" i="38"/>
  <c r="G70" i="38"/>
  <c r="F70" i="38"/>
  <c r="J57" i="38"/>
  <c r="G57" i="38"/>
  <c r="F57" i="38"/>
  <c r="E57" i="38"/>
  <c r="K43" i="38"/>
  <c r="H29" i="38"/>
  <c r="H27" i="38"/>
  <c r="H26" i="38"/>
  <c r="H25" i="38"/>
  <c r="H24" i="38"/>
  <c r="H23" i="38"/>
  <c r="M19" i="38"/>
  <c r="L19" i="38"/>
  <c r="J19" i="38"/>
  <c r="H18" i="38"/>
  <c r="H16" i="38"/>
  <c r="H15" i="38"/>
  <c r="H14" i="38"/>
  <c r="H13" i="38"/>
  <c r="H12" i="38"/>
  <c r="G100" i="38" l="1"/>
  <c r="G102" i="38" s="1"/>
  <c r="G147" i="38"/>
  <c r="G113" i="38"/>
  <c r="G115" i="38" s="1"/>
  <c r="H166" i="38"/>
  <c r="H171" i="38" s="1"/>
  <c r="D149" i="38"/>
  <c r="G149" i="38"/>
  <c r="G136" i="38"/>
  <c r="G138" i="38" s="1"/>
  <c r="K125" i="38"/>
  <c r="J123" i="38"/>
  <c r="J125" i="38" s="1"/>
  <c r="D115" i="38"/>
  <c r="D102" i="38"/>
  <c r="H30" i="38"/>
  <c r="H19" i="38"/>
  <c r="H17" i="38"/>
  <c r="H28" i="38"/>
  <c r="H171" i="37"/>
  <c r="D171" i="37"/>
  <c r="I166" i="37"/>
  <c r="I171" i="37" s="1"/>
  <c r="H166" i="37"/>
  <c r="G166" i="37"/>
  <c r="G171" i="37" s="1"/>
  <c r="F166" i="37"/>
  <c r="F171" i="37" s="1"/>
  <c r="E166" i="37"/>
  <c r="E171" i="37" s="1"/>
  <c r="D166" i="37"/>
  <c r="C166" i="37"/>
  <c r="C171" i="37" s="1"/>
  <c r="G162" i="37"/>
  <c r="F162" i="37"/>
  <c r="E162" i="37"/>
  <c r="D162" i="37"/>
  <c r="L149" i="37"/>
  <c r="K149" i="37"/>
  <c r="J149" i="37"/>
  <c r="I149" i="37"/>
  <c r="H149" i="37"/>
  <c r="G149" i="37"/>
  <c r="F149" i="37"/>
  <c r="E149" i="37"/>
  <c r="D149" i="37"/>
  <c r="G148" i="37"/>
  <c r="G147" i="37"/>
  <c r="G146" i="37"/>
  <c r="G145" i="37"/>
  <c r="G144" i="37"/>
  <c r="G143" i="37"/>
  <c r="G142" i="37"/>
  <c r="O138" i="37"/>
  <c r="N138" i="37"/>
  <c r="M138" i="37"/>
  <c r="L138" i="37"/>
  <c r="K138" i="37"/>
  <c r="J138" i="37"/>
  <c r="I138" i="37"/>
  <c r="H138" i="37"/>
  <c r="F138" i="37"/>
  <c r="E138" i="37"/>
  <c r="D138" i="37"/>
  <c r="G137" i="37"/>
  <c r="G136" i="37"/>
  <c r="G135" i="37"/>
  <c r="G134" i="37"/>
  <c r="G133" i="37"/>
  <c r="G132" i="37"/>
  <c r="G131" i="37"/>
  <c r="G138" i="37" s="1"/>
  <c r="I125" i="37"/>
  <c r="H125" i="37"/>
  <c r="G125" i="37"/>
  <c r="F125" i="37"/>
  <c r="E125" i="37"/>
  <c r="D125" i="37"/>
  <c r="K124" i="37"/>
  <c r="J124" i="37"/>
  <c r="K123" i="37"/>
  <c r="J123" i="37"/>
  <c r="K122" i="37"/>
  <c r="J122" i="37"/>
  <c r="K121" i="37"/>
  <c r="J121" i="37"/>
  <c r="K120" i="37"/>
  <c r="J120" i="37"/>
  <c r="K119" i="37"/>
  <c r="K125" i="37" s="1"/>
  <c r="J119" i="37"/>
  <c r="J125" i="37" s="1"/>
  <c r="K118" i="37"/>
  <c r="J118" i="37"/>
  <c r="J115" i="37"/>
  <c r="I115" i="37"/>
  <c r="H115" i="37"/>
  <c r="F115" i="37"/>
  <c r="E115" i="37"/>
  <c r="D115" i="37"/>
  <c r="G114" i="37"/>
  <c r="G113" i="37"/>
  <c r="G112" i="37"/>
  <c r="G111" i="37"/>
  <c r="G110" i="37"/>
  <c r="G109" i="37"/>
  <c r="G108" i="37"/>
  <c r="G115" i="37" s="1"/>
  <c r="F102" i="37"/>
  <c r="E102" i="37"/>
  <c r="D102" i="37"/>
  <c r="G101" i="37"/>
  <c r="G100" i="37"/>
  <c r="G99" i="37"/>
  <c r="G102" i="37" s="1"/>
  <c r="G98" i="37"/>
  <c r="G97" i="37"/>
  <c r="G96" i="37"/>
  <c r="K92" i="37"/>
  <c r="J92" i="37"/>
  <c r="I92" i="37"/>
  <c r="H92" i="37"/>
  <c r="G92" i="37"/>
  <c r="F92" i="37"/>
  <c r="E92" i="37"/>
  <c r="D92" i="37"/>
  <c r="K81" i="37"/>
  <c r="J81" i="37"/>
  <c r="I81" i="37"/>
  <c r="H81" i="37"/>
  <c r="G81" i="37"/>
  <c r="F81" i="37"/>
  <c r="E81" i="37"/>
  <c r="D81" i="37"/>
  <c r="L70" i="37"/>
  <c r="K70" i="37"/>
  <c r="J70" i="37"/>
  <c r="I70" i="37"/>
  <c r="H70" i="37"/>
  <c r="G70" i="37"/>
  <c r="F70" i="37"/>
  <c r="E70" i="37"/>
  <c r="D70" i="37"/>
  <c r="K57" i="37"/>
  <c r="J57" i="37"/>
  <c r="I57" i="37"/>
  <c r="H57" i="37"/>
  <c r="G57" i="37"/>
  <c r="F57" i="37"/>
  <c r="E57" i="37"/>
  <c r="D57" i="37"/>
  <c r="K43" i="37"/>
  <c r="J43" i="37"/>
  <c r="I43" i="37"/>
  <c r="H43" i="37"/>
  <c r="G43" i="37"/>
  <c r="F43" i="37"/>
  <c r="E43" i="37"/>
  <c r="D43" i="37"/>
  <c r="G30" i="37"/>
  <c r="F30" i="37"/>
  <c r="E30" i="37"/>
  <c r="D30" i="37"/>
  <c r="H30" i="37" s="1"/>
  <c r="H29" i="37"/>
  <c r="H28" i="37"/>
  <c r="H27" i="37"/>
  <c r="H26" i="37"/>
  <c r="H25" i="37"/>
  <c r="H24" i="37"/>
  <c r="H23" i="37"/>
  <c r="O19" i="37"/>
  <c r="N19" i="37"/>
  <c r="M19" i="37"/>
  <c r="L19" i="37"/>
  <c r="K19" i="37"/>
  <c r="J19" i="37"/>
  <c r="I19" i="37"/>
  <c r="G19" i="37"/>
  <c r="F19" i="37"/>
  <c r="E19" i="37"/>
  <c r="D19" i="37"/>
  <c r="H19" i="37" s="1"/>
  <c r="H18" i="37"/>
  <c r="H17" i="37"/>
  <c r="H16" i="37"/>
  <c r="H15" i="37"/>
  <c r="H14" i="37"/>
  <c r="H13" i="37"/>
  <c r="H12" i="37"/>
  <c r="I171" i="17" l="1"/>
  <c r="H171" i="17"/>
  <c r="G171" i="17"/>
  <c r="F171" i="17"/>
  <c r="E171" i="17"/>
  <c r="I166" i="17"/>
  <c r="H166" i="17"/>
  <c r="G166" i="17"/>
  <c r="F166" i="17"/>
  <c r="E166" i="17"/>
  <c r="D166" i="17"/>
  <c r="D171" i="17" s="1"/>
  <c r="C166" i="17"/>
  <c r="C171" i="17" s="1"/>
  <c r="G162" i="17"/>
  <c r="F162" i="17"/>
  <c r="E162" i="17"/>
  <c r="D162" i="17"/>
  <c r="L149" i="17"/>
  <c r="K149" i="17"/>
  <c r="J149" i="17"/>
  <c r="I149" i="17"/>
  <c r="H149" i="17"/>
  <c r="F149" i="17"/>
  <c r="E149" i="17"/>
  <c r="D149" i="17"/>
  <c r="G148" i="17"/>
  <c r="G147" i="17"/>
  <c r="G146" i="17"/>
  <c r="G145" i="17"/>
  <c r="G144" i="17"/>
  <c r="G143" i="17"/>
  <c r="G142" i="17"/>
  <c r="G149" i="17" s="1"/>
  <c r="O138" i="17"/>
  <c r="N138" i="17"/>
  <c r="M138" i="17"/>
  <c r="L138" i="17"/>
  <c r="K138" i="17"/>
  <c r="J138" i="17"/>
  <c r="I138" i="17"/>
  <c r="H138" i="17"/>
  <c r="F138" i="17"/>
  <c r="E138" i="17"/>
  <c r="D138" i="17"/>
  <c r="G137" i="17"/>
  <c r="G136" i="17"/>
  <c r="G135" i="17"/>
  <c r="G134" i="17"/>
  <c r="G133" i="17"/>
  <c r="G132" i="17"/>
  <c r="G131" i="17"/>
  <c r="G138" i="17" s="1"/>
  <c r="I125" i="17"/>
  <c r="H125" i="17"/>
  <c r="G125" i="17"/>
  <c r="F125" i="17"/>
  <c r="E125" i="17"/>
  <c r="D125" i="17"/>
  <c r="K124" i="17"/>
  <c r="J124" i="17"/>
  <c r="K123" i="17"/>
  <c r="J123" i="17"/>
  <c r="K122" i="17"/>
  <c r="J122" i="17"/>
  <c r="K121" i="17"/>
  <c r="J121" i="17"/>
  <c r="K120" i="17"/>
  <c r="J120" i="17"/>
  <c r="K119" i="17"/>
  <c r="J119" i="17"/>
  <c r="K118" i="17"/>
  <c r="K125" i="17" s="1"/>
  <c r="J118" i="17"/>
  <c r="J125" i="17" s="1"/>
  <c r="J115" i="17"/>
  <c r="I115" i="17"/>
  <c r="H115" i="17"/>
  <c r="F115" i="17"/>
  <c r="E115" i="17"/>
  <c r="D115" i="17"/>
  <c r="G114" i="17"/>
  <c r="G113" i="17"/>
  <c r="G112" i="17"/>
  <c r="G111" i="17"/>
  <c r="G110" i="17"/>
  <c r="G109" i="17"/>
  <c r="G108" i="17"/>
  <c r="G115" i="17" s="1"/>
  <c r="F102" i="17"/>
  <c r="E102" i="17"/>
  <c r="D102" i="17"/>
  <c r="G101" i="17"/>
  <c r="G100" i="17"/>
  <c r="G99" i="17"/>
  <c r="G98" i="17"/>
  <c r="G97" i="17"/>
  <c r="G96" i="17"/>
  <c r="G102" i="17" s="1"/>
  <c r="K92" i="17"/>
  <c r="J92" i="17"/>
  <c r="I92" i="17"/>
  <c r="H92" i="17"/>
  <c r="G92" i="17"/>
  <c r="F92" i="17"/>
  <c r="E92" i="17"/>
  <c r="D92" i="17"/>
  <c r="K81" i="17"/>
  <c r="J81" i="17"/>
  <c r="I81" i="17"/>
  <c r="H81" i="17"/>
  <c r="G81" i="17"/>
  <c r="F81" i="17"/>
  <c r="E81" i="17"/>
  <c r="D81" i="17"/>
  <c r="L70" i="17"/>
  <c r="K70" i="17"/>
  <c r="J70" i="17"/>
  <c r="I70" i="17"/>
  <c r="H70" i="17"/>
  <c r="G70" i="17"/>
  <c r="F70" i="17"/>
  <c r="E70" i="17"/>
  <c r="D70" i="17"/>
  <c r="K57" i="17"/>
  <c r="J57" i="17"/>
  <c r="I57" i="17"/>
  <c r="H57" i="17"/>
  <c r="G57" i="17"/>
  <c r="F57" i="17"/>
  <c r="E57" i="17"/>
  <c r="D57" i="17"/>
  <c r="K43" i="17"/>
  <c r="J43" i="17"/>
  <c r="I43" i="17"/>
  <c r="H43" i="17"/>
  <c r="G43" i="17"/>
  <c r="F43" i="17"/>
  <c r="E43" i="17"/>
  <c r="D43" i="17"/>
  <c r="G30" i="17"/>
  <c r="F30" i="17"/>
  <c r="E30" i="17"/>
  <c r="D30" i="17"/>
  <c r="H30" i="17" s="1"/>
  <c r="H29" i="17"/>
  <c r="H28" i="17"/>
  <c r="H27" i="17"/>
  <c r="H26" i="17"/>
  <c r="H25" i="17"/>
  <c r="H24" i="17"/>
  <c r="H23" i="17"/>
  <c r="O19" i="17"/>
  <c r="N19" i="17"/>
  <c r="M19" i="17"/>
  <c r="L19" i="17"/>
  <c r="K19" i="17"/>
  <c r="J19" i="17"/>
  <c r="I19" i="17"/>
  <c r="H19" i="17"/>
  <c r="F19" i="17"/>
  <c r="E19" i="17"/>
  <c r="D19" i="17"/>
  <c r="H18" i="17"/>
  <c r="H17" i="17"/>
  <c r="H16" i="17"/>
  <c r="H15" i="17"/>
  <c r="H14" i="17"/>
  <c r="H13" i="17"/>
  <c r="H12" i="17"/>
  <c r="G171" i="19" l="1"/>
  <c r="H169" i="19"/>
  <c r="H168" i="19"/>
  <c r="H167" i="19"/>
  <c r="H166" i="19" s="1"/>
  <c r="H171" i="19" s="1"/>
  <c r="G166" i="19"/>
  <c r="L149" i="19"/>
  <c r="J149" i="19"/>
  <c r="I149" i="19"/>
  <c r="H149" i="19"/>
  <c r="F149" i="19"/>
  <c r="E149" i="19"/>
  <c r="D149" i="19"/>
  <c r="K147" i="19"/>
  <c r="K149" i="19" s="1"/>
  <c r="J147" i="19"/>
  <c r="H147" i="19"/>
  <c r="E147" i="19"/>
  <c r="D147" i="19"/>
  <c r="G147" i="19" s="1"/>
  <c r="G149" i="19" s="1"/>
  <c r="O138" i="19"/>
  <c r="N138" i="19"/>
  <c r="M138" i="19"/>
  <c r="L138" i="19"/>
  <c r="K138" i="19"/>
  <c r="J138" i="19"/>
  <c r="I138" i="19"/>
  <c r="F138" i="19"/>
  <c r="M136" i="19"/>
  <c r="I136" i="19"/>
  <c r="H136" i="19"/>
  <c r="H138" i="19" s="1"/>
  <c r="E136" i="19"/>
  <c r="E138" i="19" s="1"/>
  <c r="D136" i="19"/>
  <c r="D138" i="19" s="1"/>
  <c r="I55" i="19"/>
  <c r="E55" i="19"/>
  <c r="I43" i="19"/>
  <c r="H43" i="19"/>
  <c r="G43" i="19"/>
  <c r="E43" i="19"/>
  <c r="D43" i="19"/>
  <c r="K41" i="19"/>
  <c r="K43" i="19" s="1"/>
  <c r="J41" i="19"/>
  <c r="J43" i="19" s="1"/>
  <c r="F41" i="19"/>
  <c r="F43" i="19" s="1"/>
  <c r="E41" i="19"/>
  <c r="D41" i="19"/>
  <c r="G28" i="19"/>
  <c r="G30" i="19" s="1"/>
  <c r="F28" i="19"/>
  <c r="F30" i="19" s="1"/>
  <c r="E28" i="19"/>
  <c r="E30" i="19" s="1"/>
  <c r="D28" i="19"/>
  <c r="H28" i="19" s="1"/>
  <c r="H30" i="19" s="1"/>
  <c r="O19" i="19"/>
  <c r="N19" i="19"/>
  <c r="M19" i="19"/>
  <c r="J19" i="19"/>
  <c r="I19" i="19"/>
  <c r="G19" i="19"/>
  <c r="F19" i="19"/>
  <c r="E19" i="19"/>
  <c r="D19" i="19"/>
  <c r="M17" i="19"/>
  <c r="L17" i="19"/>
  <c r="L19" i="19" s="1"/>
  <c r="K17" i="19"/>
  <c r="K19" i="19" s="1"/>
  <c r="J17" i="19"/>
  <c r="I17" i="19"/>
  <c r="G17" i="19"/>
  <c r="F17" i="19"/>
  <c r="E17" i="19"/>
  <c r="D17" i="19"/>
  <c r="H17" i="19" s="1"/>
  <c r="H19" i="19" s="1"/>
  <c r="G136" i="19" l="1"/>
  <c r="G138" i="19" s="1"/>
  <c r="D30" i="19"/>
  <c r="I171" i="18" l="1"/>
  <c r="E171" i="18"/>
  <c r="I166" i="18"/>
  <c r="H166" i="18"/>
  <c r="H171" i="18" s="1"/>
  <c r="G166" i="18"/>
  <c r="G171" i="18" s="1"/>
  <c r="F166" i="18"/>
  <c r="F171" i="18" s="1"/>
  <c r="E166" i="18"/>
  <c r="D166" i="18"/>
  <c r="D171" i="18" s="1"/>
  <c r="C166" i="18"/>
  <c r="C171" i="18" s="1"/>
  <c r="G162" i="18"/>
  <c r="F162" i="18"/>
  <c r="E162" i="18"/>
  <c r="D162" i="18"/>
  <c r="L149" i="18"/>
  <c r="K149" i="18"/>
  <c r="J149" i="18"/>
  <c r="I149" i="18"/>
  <c r="H149" i="18"/>
  <c r="F149" i="18"/>
  <c r="E149" i="18"/>
  <c r="D149" i="18"/>
  <c r="G148" i="18"/>
  <c r="G147" i="18"/>
  <c r="G146" i="18"/>
  <c r="G145" i="18"/>
  <c r="G144" i="18"/>
  <c r="G143" i="18"/>
  <c r="G142" i="18"/>
  <c r="G149" i="18" s="1"/>
  <c r="O138" i="18"/>
  <c r="N138" i="18"/>
  <c r="M138" i="18"/>
  <c r="L138" i="18"/>
  <c r="K138" i="18"/>
  <c r="J138" i="18"/>
  <c r="I138" i="18"/>
  <c r="H138" i="18"/>
  <c r="F138" i="18"/>
  <c r="E138" i="18"/>
  <c r="D138" i="18"/>
  <c r="G137" i="18"/>
  <c r="G136" i="18"/>
  <c r="G135" i="18"/>
  <c r="O134" i="18"/>
  <c r="G134" i="18"/>
  <c r="O133" i="18"/>
  <c r="G133" i="18"/>
  <c r="G132" i="18"/>
  <c r="G131" i="18"/>
  <c r="G138" i="18" s="1"/>
  <c r="I125" i="18"/>
  <c r="H125" i="18"/>
  <c r="G125" i="18"/>
  <c r="F125" i="18"/>
  <c r="E125" i="18"/>
  <c r="D125" i="18"/>
  <c r="K124" i="18"/>
  <c r="J124" i="18"/>
  <c r="K123" i="18"/>
  <c r="J123" i="18"/>
  <c r="K122" i="18"/>
  <c r="J122" i="18"/>
  <c r="K121" i="18"/>
  <c r="J121" i="18"/>
  <c r="K120" i="18"/>
  <c r="J120" i="18"/>
  <c r="K119" i="18"/>
  <c r="J119" i="18"/>
  <c r="K118" i="18"/>
  <c r="K125" i="18" s="1"/>
  <c r="J118" i="18"/>
  <c r="J125" i="18" s="1"/>
  <c r="J115" i="18"/>
  <c r="I115" i="18"/>
  <c r="H115" i="18"/>
  <c r="F115" i="18"/>
  <c r="E115" i="18"/>
  <c r="D115" i="18"/>
  <c r="G114" i="18"/>
  <c r="G113" i="18"/>
  <c r="G112" i="18"/>
  <c r="G111" i="18"/>
  <c r="G110" i="18"/>
  <c r="G109" i="18"/>
  <c r="G108" i="18"/>
  <c r="G115" i="18" s="1"/>
  <c r="F102" i="18"/>
  <c r="E102" i="18"/>
  <c r="D102" i="18"/>
  <c r="G101" i="18"/>
  <c r="G100" i="18"/>
  <c r="G99" i="18"/>
  <c r="G98" i="18"/>
  <c r="G97" i="18"/>
  <c r="G96" i="18"/>
  <c r="G102" i="18" s="1"/>
  <c r="K92" i="18"/>
  <c r="J92" i="18"/>
  <c r="I92" i="18"/>
  <c r="H92" i="18"/>
  <c r="G92" i="18"/>
  <c r="F92" i="18"/>
  <c r="E92" i="18"/>
  <c r="D92" i="18"/>
  <c r="K81" i="18"/>
  <c r="J81" i="18"/>
  <c r="I81" i="18"/>
  <c r="H81" i="18"/>
  <c r="G81" i="18"/>
  <c r="F81" i="18"/>
  <c r="E81" i="18"/>
  <c r="D81" i="18"/>
  <c r="L70" i="18"/>
  <c r="K70" i="18"/>
  <c r="J70" i="18"/>
  <c r="I70" i="18"/>
  <c r="H70" i="18"/>
  <c r="G70" i="18"/>
  <c r="F70" i="18"/>
  <c r="E70" i="18"/>
  <c r="D70" i="18"/>
  <c r="K57" i="18"/>
  <c r="J57" i="18"/>
  <c r="I57" i="18"/>
  <c r="H57" i="18"/>
  <c r="G57" i="18"/>
  <c r="F57" i="18"/>
  <c r="E57" i="18"/>
  <c r="D57" i="18"/>
  <c r="K43" i="18"/>
  <c r="J43" i="18"/>
  <c r="I43" i="18"/>
  <c r="H43" i="18"/>
  <c r="G43" i="18"/>
  <c r="F43" i="18"/>
  <c r="E43" i="18"/>
  <c r="D43" i="18"/>
  <c r="G30" i="18"/>
  <c r="F30" i="18"/>
  <c r="H30" i="18" s="1"/>
  <c r="E30" i="18"/>
  <c r="D30" i="18"/>
  <c r="H29" i="18"/>
  <c r="H28" i="18"/>
  <c r="H27" i="18"/>
  <c r="H26" i="18"/>
  <c r="H25" i="18"/>
  <c r="H24" i="18"/>
  <c r="H23" i="18"/>
  <c r="O19" i="18"/>
  <c r="N19" i="18"/>
  <c r="M19" i="18"/>
  <c r="L19" i="18"/>
  <c r="K19" i="18"/>
  <c r="J19" i="18"/>
  <c r="I19" i="18"/>
  <c r="F19" i="18"/>
  <c r="H19" i="18" s="1"/>
  <c r="E19" i="18"/>
  <c r="D19" i="18"/>
  <c r="H18" i="18"/>
  <c r="H17" i="18"/>
  <c r="H16" i="18"/>
  <c r="H15" i="18"/>
  <c r="H14" i="18"/>
  <c r="H13" i="18"/>
  <c r="H12" i="18"/>
  <c r="G171" i="36" l="1"/>
  <c r="F171" i="36"/>
  <c r="I166" i="36"/>
  <c r="I171" i="36" s="1"/>
  <c r="H166" i="36"/>
  <c r="H171" i="36" s="1"/>
  <c r="G166" i="36"/>
  <c r="F166" i="36"/>
  <c r="E166" i="36"/>
  <c r="E171" i="36" s="1"/>
  <c r="D166" i="36"/>
  <c r="D171" i="36" s="1"/>
  <c r="C166" i="36"/>
  <c r="C171" i="36" s="1"/>
  <c r="G162" i="36"/>
  <c r="F162" i="36"/>
  <c r="E162" i="36"/>
  <c r="D162" i="36"/>
  <c r="L149" i="36"/>
  <c r="K149" i="36"/>
  <c r="J149" i="36"/>
  <c r="I149" i="36"/>
  <c r="H149" i="36"/>
  <c r="F149" i="36"/>
  <c r="E149" i="36"/>
  <c r="D149" i="36"/>
  <c r="G148" i="36"/>
  <c r="G147" i="36"/>
  <c r="G146" i="36"/>
  <c r="G145" i="36"/>
  <c r="G144" i="36"/>
  <c r="G143" i="36"/>
  <c r="G149" i="36" s="1"/>
  <c r="G142" i="36"/>
  <c r="O138" i="36"/>
  <c r="N138" i="36"/>
  <c r="M138" i="36"/>
  <c r="L138" i="36"/>
  <c r="K138" i="36"/>
  <c r="J138" i="36"/>
  <c r="I138" i="36"/>
  <c r="H138" i="36"/>
  <c r="F138" i="36"/>
  <c r="E138" i="36"/>
  <c r="D138" i="36"/>
  <c r="G137" i="36"/>
  <c r="G136" i="36"/>
  <c r="G135" i="36"/>
  <c r="G134" i="36"/>
  <c r="G133" i="36"/>
  <c r="G132" i="36"/>
  <c r="G131" i="36"/>
  <c r="G138" i="36" s="1"/>
  <c r="I125" i="36"/>
  <c r="H125" i="36"/>
  <c r="G125" i="36"/>
  <c r="F125" i="36"/>
  <c r="E125" i="36"/>
  <c r="D125" i="36"/>
  <c r="K124" i="36"/>
  <c r="J124" i="36"/>
  <c r="K123" i="36"/>
  <c r="J123" i="36"/>
  <c r="K122" i="36"/>
  <c r="J122" i="36"/>
  <c r="K121" i="36"/>
  <c r="J121" i="36"/>
  <c r="K120" i="36"/>
  <c r="J120" i="36"/>
  <c r="K119" i="36"/>
  <c r="J119" i="36"/>
  <c r="K118" i="36"/>
  <c r="K125" i="36" s="1"/>
  <c r="J118" i="36"/>
  <c r="J125" i="36" s="1"/>
  <c r="J115" i="36"/>
  <c r="I115" i="36"/>
  <c r="H115" i="36"/>
  <c r="F115" i="36"/>
  <c r="E115" i="36"/>
  <c r="D115" i="36"/>
  <c r="G114" i="36"/>
  <c r="G113" i="36"/>
  <c r="G112" i="36"/>
  <c r="G111" i="36"/>
  <c r="G110" i="36"/>
  <c r="G109" i="36"/>
  <c r="G108" i="36"/>
  <c r="G115" i="36" s="1"/>
  <c r="F102" i="36"/>
  <c r="E102" i="36"/>
  <c r="D102" i="36"/>
  <c r="G101" i="36"/>
  <c r="G100" i="36"/>
  <c r="G99" i="36"/>
  <c r="G98" i="36"/>
  <c r="G97" i="36"/>
  <c r="G96" i="36"/>
  <c r="G102" i="36" s="1"/>
  <c r="K92" i="36"/>
  <c r="J92" i="36"/>
  <c r="I92" i="36"/>
  <c r="H92" i="36"/>
  <c r="G92" i="36"/>
  <c r="F92" i="36"/>
  <c r="E92" i="36"/>
  <c r="D92" i="36"/>
  <c r="K81" i="36"/>
  <c r="J81" i="36"/>
  <c r="I81" i="36"/>
  <c r="H81" i="36"/>
  <c r="G81" i="36"/>
  <c r="F81" i="36"/>
  <c r="E81" i="36"/>
  <c r="D81" i="36"/>
  <c r="L70" i="36"/>
  <c r="K70" i="36"/>
  <c r="J70" i="36"/>
  <c r="I70" i="36"/>
  <c r="H70" i="36"/>
  <c r="G70" i="36"/>
  <c r="F70" i="36"/>
  <c r="E70" i="36"/>
  <c r="D70" i="36"/>
  <c r="K57" i="36"/>
  <c r="J57" i="36"/>
  <c r="I57" i="36"/>
  <c r="H57" i="36"/>
  <c r="G57" i="36"/>
  <c r="F57" i="36"/>
  <c r="E57" i="36"/>
  <c r="D57" i="36"/>
  <c r="K43" i="36"/>
  <c r="J43" i="36"/>
  <c r="I43" i="36"/>
  <c r="H43" i="36"/>
  <c r="G43" i="36"/>
  <c r="F43" i="36"/>
  <c r="E43" i="36"/>
  <c r="D43" i="36"/>
  <c r="H30" i="36"/>
  <c r="G30" i="36"/>
  <c r="F30" i="36"/>
  <c r="E30" i="36"/>
  <c r="D30" i="36"/>
  <c r="H29" i="36"/>
  <c r="H28" i="36"/>
  <c r="H27" i="36"/>
  <c r="H26" i="36"/>
  <c r="H25" i="36"/>
  <c r="H24" i="36"/>
  <c r="H23" i="36"/>
  <c r="O19" i="36"/>
  <c r="N19" i="36"/>
  <c r="M19" i="36"/>
  <c r="L19" i="36"/>
  <c r="K19" i="36"/>
  <c r="J19" i="36"/>
  <c r="I19" i="36"/>
  <c r="H19" i="36"/>
  <c r="F19" i="36"/>
  <c r="E19" i="36"/>
  <c r="D19" i="36"/>
  <c r="H18" i="36"/>
  <c r="H17" i="36"/>
  <c r="H16" i="36"/>
  <c r="H15" i="36"/>
  <c r="H14" i="36"/>
  <c r="H13" i="36"/>
  <c r="H12" i="36"/>
  <c r="I171" i="35" l="1"/>
  <c r="H171" i="35"/>
  <c r="E171" i="35"/>
  <c r="I166" i="35"/>
  <c r="H166" i="35"/>
  <c r="G166" i="35"/>
  <c r="G171" i="35" s="1"/>
  <c r="F166" i="35"/>
  <c r="F171" i="35" s="1"/>
  <c r="E166" i="35"/>
  <c r="D166" i="35"/>
  <c r="D171" i="35" s="1"/>
  <c r="C166" i="35"/>
  <c r="C171" i="35" s="1"/>
  <c r="G162" i="35"/>
  <c r="F162" i="35"/>
  <c r="E162" i="35"/>
  <c r="D162" i="35"/>
  <c r="L149" i="35"/>
  <c r="K149" i="35"/>
  <c r="J149" i="35"/>
  <c r="I149" i="35"/>
  <c r="H149" i="35"/>
  <c r="F149" i="35"/>
  <c r="E149" i="35"/>
  <c r="D149" i="35"/>
  <c r="G148" i="35"/>
  <c r="G147" i="35"/>
  <c r="G146" i="35"/>
  <c r="G145" i="35"/>
  <c r="G144" i="35"/>
  <c r="G143" i="35"/>
  <c r="G142" i="35"/>
  <c r="G149" i="35" s="1"/>
  <c r="O138" i="35"/>
  <c r="N138" i="35"/>
  <c r="M138" i="35"/>
  <c r="L138" i="35"/>
  <c r="K138" i="35"/>
  <c r="J138" i="35"/>
  <c r="I138" i="35"/>
  <c r="H138" i="35"/>
  <c r="F138" i="35"/>
  <c r="E138" i="35"/>
  <c r="D138" i="35"/>
  <c r="G137" i="35"/>
  <c r="G136" i="35"/>
  <c r="G135" i="35"/>
  <c r="G134" i="35"/>
  <c r="G133" i="35"/>
  <c r="G132" i="35"/>
  <c r="G131" i="35"/>
  <c r="G138" i="35" s="1"/>
  <c r="I125" i="35"/>
  <c r="H125" i="35"/>
  <c r="G125" i="35"/>
  <c r="F125" i="35"/>
  <c r="E125" i="35"/>
  <c r="D125" i="35"/>
  <c r="K124" i="35"/>
  <c r="J124" i="35"/>
  <c r="K123" i="35"/>
  <c r="J123" i="35"/>
  <c r="K122" i="35"/>
  <c r="J122" i="35"/>
  <c r="K121" i="35"/>
  <c r="J121" i="35"/>
  <c r="K120" i="35"/>
  <c r="J120" i="35"/>
  <c r="K119" i="35"/>
  <c r="J119" i="35"/>
  <c r="K118" i="35"/>
  <c r="K125" i="35" s="1"/>
  <c r="J118" i="35"/>
  <c r="J125" i="35" s="1"/>
  <c r="J115" i="35"/>
  <c r="I115" i="35"/>
  <c r="H115" i="35"/>
  <c r="F115" i="35"/>
  <c r="E115" i="35"/>
  <c r="D115" i="35"/>
  <c r="G114" i="35"/>
  <c r="G113" i="35"/>
  <c r="G112" i="35"/>
  <c r="G111" i="35"/>
  <c r="G110" i="35"/>
  <c r="G109" i="35"/>
  <c r="G108" i="35"/>
  <c r="G115" i="35" s="1"/>
  <c r="F102" i="35"/>
  <c r="E102" i="35"/>
  <c r="D102" i="35"/>
  <c r="G101" i="35"/>
  <c r="G100" i="35"/>
  <c r="G99" i="35"/>
  <c r="G98" i="35"/>
  <c r="G97" i="35"/>
  <c r="G96" i="35"/>
  <c r="G102" i="35" s="1"/>
  <c r="K92" i="35"/>
  <c r="J92" i="35"/>
  <c r="I92" i="35"/>
  <c r="H92" i="35"/>
  <c r="G92" i="35"/>
  <c r="F92" i="35"/>
  <c r="E92" i="35"/>
  <c r="D92" i="35"/>
  <c r="K81" i="35"/>
  <c r="J81" i="35"/>
  <c r="I81" i="35"/>
  <c r="H81" i="35"/>
  <c r="G81" i="35"/>
  <c r="F81" i="35"/>
  <c r="E81" i="35"/>
  <c r="D81" i="35"/>
  <c r="L70" i="35"/>
  <c r="K70" i="35"/>
  <c r="J70" i="35"/>
  <c r="I70" i="35"/>
  <c r="H70" i="35"/>
  <c r="G70" i="35"/>
  <c r="F70" i="35"/>
  <c r="E70" i="35"/>
  <c r="D70" i="35"/>
  <c r="K57" i="35"/>
  <c r="J57" i="35"/>
  <c r="I57" i="35"/>
  <c r="H57" i="35"/>
  <c r="G57" i="35"/>
  <c r="F57" i="35"/>
  <c r="E57" i="35"/>
  <c r="D57" i="35"/>
  <c r="K43" i="35"/>
  <c r="J43" i="35"/>
  <c r="I43" i="35"/>
  <c r="H43" i="35"/>
  <c r="G43" i="35"/>
  <c r="F43" i="35"/>
  <c r="E43" i="35"/>
  <c r="D43" i="35"/>
  <c r="G30" i="35"/>
  <c r="F30" i="35"/>
  <c r="E30" i="35"/>
  <c r="D30" i="35"/>
  <c r="H30" i="35" s="1"/>
  <c r="H29" i="35"/>
  <c r="H28" i="35"/>
  <c r="H27" i="35"/>
  <c r="H26" i="35"/>
  <c r="H25" i="35"/>
  <c r="H24" i="35"/>
  <c r="H23" i="35"/>
  <c r="O19" i="35"/>
  <c r="N19" i="35"/>
  <c r="M19" i="35"/>
  <c r="L19" i="35"/>
  <c r="K19" i="35"/>
  <c r="J19" i="35"/>
  <c r="I19" i="35"/>
  <c r="F19" i="35"/>
  <c r="H19" i="35" s="1"/>
  <c r="E19" i="35"/>
  <c r="D19" i="35"/>
  <c r="H18" i="35"/>
  <c r="H17" i="35"/>
  <c r="H16" i="35"/>
  <c r="H15" i="35"/>
  <c r="H14" i="35"/>
  <c r="H13" i="35"/>
  <c r="H12" i="35"/>
  <c r="I171" i="34" l="1"/>
  <c r="G171" i="34"/>
  <c r="F171" i="34"/>
  <c r="C171" i="34"/>
  <c r="I166" i="34"/>
  <c r="H166" i="34"/>
  <c r="H171" i="34" s="1"/>
  <c r="G166" i="34"/>
  <c r="F166" i="34"/>
  <c r="E166" i="34"/>
  <c r="E171" i="34" s="1"/>
  <c r="D166" i="34"/>
  <c r="D171" i="34" s="1"/>
  <c r="C166" i="34"/>
  <c r="G162" i="34"/>
  <c r="F162" i="34"/>
  <c r="E162" i="34"/>
  <c r="D162" i="34"/>
  <c r="L149" i="34"/>
  <c r="K149" i="34"/>
  <c r="J149" i="34"/>
  <c r="I149" i="34"/>
  <c r="H149" i="34"/>
  <c r="G149" i="34"/>
  <c r="F149" i="34"/>
  <c r="E149" i="34"/>
  <c r="D149" i="34"/>
  <c r="G148" i="34"/>
  <c r="G147" i="34"/>
  <c r="G146" i="34"/>
  <c r="G145" i="34"/>
  <c r="G144" i="34"/>
  <c r="G143" i="34"/>
  <c r="G142" i="34"/>
  <c r="O138" i="34"/>
  <c r="N138" i="34"/>
  <c r="M138" i="34"/>
  <c r="L138" i="34"/>
  <c r="K138" i="34"/>
  <c r="J138" i="34"/>
  <c r="I138" i="34"/>
  <c r="H138" i="34"/>
  <c r="F138" i="34"/>
  <c r="E138" i="34"/>
  <c r="D138" i="34"/>
  <c r="G137" i="34"/>
  <c r="G136" i="34"/>
  <c r="G135" i="34"/>
  <c r="G134" i="34"/>
  <c r="G133" i="34"/>
  <c r="G132" i="34"/>
  <c r="G138" i="34" s="1"/>
  <c r="G131" i="34"/>
  <c r="I125" i="34"/>
  <c r="H125" i="34"/>
  <c r="G125" i="34"/>
  <c r="F125" i="34"/>
  <c r="E125" i="34"/>
  <c r="D125" i="34"/>
  <c r="K124" i="34"/>
  <c r="J124" i="34"/>
  <c r="K123" i="34"/>
  <c r="J123" i="34"/>
  <c r="K122" i="34"/>
  <c r="J122" i="34"/>
  <c r="K121" i="34"/>
  <c r="J121" i="34"/>
  <c r="K120" i="34"/>
  <c r="J120" i="34"/>
  <c r="K119" i="34"/>
  <c r="J119" i="34"/>
  <c r="K118" i="34"/>
  <c r="K125" i="34" s="1"/>
  <c r="J118" i="34"/>
  <c r="J125" i="34" s="1"/>
  <c r="J115" i="34"/>
  <c r="I115" i="34"/>
  <c r="H115" i="34"/>
  <c r="F115" i="34"/>
  <c r="E115" i="34"/>
  <c r="D115" i="34"/>
  <c r="G114" i="34"/>
  <c r="G113" i="34"/>
  <c r="G112" i="34"/>
  <c r="G111" i="34"/>
  <c r="G110" i="34"/>
  <c r="G109" i="34"/>
  <c r="G115" i="34" s="1"/>
  <c r="G108" i="34"/>
  <c r="F102" i="34"/>
  <c r="E102" i="34"/>
  <c r="D102" i="34"/>
  <c r="G101" i="34"/>
  <c r="G100" i="34"/>
  <c r="G99" i="34"/>
  <c r="G98" i="34"/>
  <c r="G97" i="34"/>
  <c r="G96" i="34"/>
  <c r="G102" i="34" s="1"/>
  <c r="K92" i="34"/>
  <c r="J92" i="34"/>
  <c r="I92" i="34"/>
  <c r="H92" i="34"/>
  <c r="G92" i="34"/>
  <c r="F92" i="34"/>
  <c r="E92" i="34"/>
  <c r="D92" i="34"/>
  <c r="K81" i="34"/>
  <c r="J81" i="34"/>
  <c r="I81" i="34"/>
  <c r="H81" i="34"/>
  <c r="G81" i="34"/>
  <c r="F81" i="34"/>
  <c r="E81" i="34"/>
  <c r="D81" i="34"/>
  <c r="L70" i="34"/>
  <c r="K70" i="34"/>
  <c r="J70" i="34"/>
  <c r="I70" i="34"/>
  <c r="H70" i="34"/>
  <c r="G70" i="34"/>
  <c r="F70" i="34"/>
  <c r="E70" i="34"/>
  <c r="D70" i="34"/>
  <c r="K57" i="34"/>
  <c r="J57" i="34"/>
  <c r="I57" i="34"/>
  <c r="H57" i="34"/>
  <c r="G57" i="34"/>
  <c r="F57" i="34"/>
  <c r="E57" i="34"/>
  <c r="D57" i="34"/>
  <c r="K43" i="34"/>
  <c r="J43" i="34"/>
  <c r="I43" i="34"/>
  <c r="H43" i="34"/>
  <c r="G43" i="34"/>
  <c r="F43" i="34"/>
  <c r="E43" i="34"/>
  <c r="D43" i="34"/>
  <c r="G30" i="34"/>
  <c r="F30" i="34"/>
  <c r="E30" i="34"/>
  <c r="D30" i="34"/>
  <c r="H30" i="34" s="1"/>
  <c r="H29" i="34"/>
  <c r="H28" i="34"/>
  <c r="H27" i="34"/>
  <c r="H26" i="34"/>
  <c r="H25" i="34"/>
  <c r="H24" i="34"/>
  <c r="H23" i="34"/>
  <c r="O19" i="34"/>
  <c r="N19" i="34"/>
  <c r="M19" i="34"/>
  <c r="L19" i="34"/>
  <c r="K19" i="34"/>
  <c r="J19" i="34"/>
  <c r="I19" i="34"/>
  <c r="H19" i="34"/>
  <c r="F19" i="34"/>
  <c r="E19" i="34"/>
  <c r="D19" i="34"/>
  <c r="H18" i="34"/>
  <c r="H17" i="34"/>
  <c r="H16" i="34"/>
  <c r="H15" i="34"/>
  <c r="H14" i="34"/>
  <c r="H13" i="34"/>
  <c r="H12" i="34"/>
  <c r="E171" i="33" l="1"/>
  <c r="D171" i="33"/>
  <c r="I166" i="33"/>
  <c r="I171" i="33" s="1"/>
  <c r="H166" i="33"/>
  <c r="H171" i="33" s="1"/>
  <c r="G166" i="33"/>
  <c r="G171" i="33" s="1"/>
  <c r="F166" i="33"/>
  <c r="F171" i="33" s="1"/>
  <c r="E166" i="33"/>
  <c r="D166" i="33"/>
  <c r="C166" i="33"/>
  <c r="C171" i="33" s="1"/>
  <c r="G162" i="33"/>
  <c r="F162" i="33"/>
  <c r="E162" i="33"/>
  <c r="D162" i="33"/>
  <c r="L149" i="33"/>
  <c r="K149" i="33"/>
  <c r="J149" i="33"/>
  <c r="I149" i="33"/>
  <c r="H149" i="33"/>
  <c r="F149" i="33"/>
  <c r="E149" i="33"/>
  <c r="D149" i="33"/>
  <c r="G148" i="33"/>
  <c r="G147" i="33"/>
  <c r="G146" i="33"/>
  <c r="G145" i="33"/>
  <c r="G144" i="33"/>
  <c r="G143" i="33"/>
  <c r="G142" i="33"/>
  <c r="G149" i="33" s="1"/>
  <c r="O138" i="33"/>
  <c r="N138" i="33"/>
  <c r="M138" i="33"/>
  <c r="L138" i="33"/>
  <c r="K138" i="33"/>
  <c r="J138" i="33"/>
  <c r="I138" i="33"/>
  <c r="H138" i="33"/>
  <c r="F138" i="33"/>
  <c r="E138" i="33"/>
  <c r="D138" i="33"/>
  <c r="G137" i="33"/>
  <c r="G136" i="33"/>
  <c r="G135" i="33"/>
  <c r="G134" i="33"/>
  <c r="G133" i="33"/>
  <c r="G132" i="33"/>
  <c r="G131" i="33"/>
  <c r="G138" i="33" s="1"/>
  <c r="I125" i="33"/>
  <c r="H125" i="33"/>
  <c r="G125" i="33"/>
  <c r="F125" i="33"/>
  <c r="E125" i="33"/>
  <c r="D125" i="33"/>
  <c r="K124" i="33"/>
  <c r="J124" i="33"/>
  <c r="K123" i="33"/>
  <c r="J123" i="33"/>
  <c r="K122" i="33"/>
  <c r="J122" i="33"/>
  <c r="K121" i="33"/>
  <c r="J121" i="33"/>
  <c r="K120" i="33"/>
  <c r="J120" i="33"/>
  <c r="J125" i="33" s="1"/>
  <c r="K119" i="33"/>
  <c r="J119" i="33"/>
  <c r="K118" i="33"/>
  <c r="K125" i="33" s="1"/>
  <c r="J118" i="33"/>
  <c r="J115" i="33"/>
  <c r="I115" i="33"/>
  <c r="H115" i="33"/>
  <c r="F115" i="33"/>
  <c r="E115" i="33"/>
  <c r="D115" i="33"/>
  <c r="G114" i="33"/>
  <c r="G113" i="33"/>
  <c r="G112" i="33"/>
  <c r="G111" i="33"/>
  <c r="G110" i="33"/>
  <c r="G109" i="33"/>
  <c r="G108" i="33"/>
  <c r="G115" i="33" s="1"/>
  <c r="F102" i="33"/>
  <c r="E102" i="33"/>
  <c r="D102" i="33"/>
  <c r="G101" i="33"/>
  <c r="G100" i="33"/>
  <c r="G99" i="33"/>
  <c r="G102" i="33" s="1"/>
  <c r="G98" i="33"/>
  <c r="G97" i="33"/>
  <c r="G96" i="33"/>
  <c r="K92" i="33"/>
  <c r="J92" i="33"/>
  <c r="I92" i="33"/>
  <c r="H92" i="33"/>
  <c r="G92" i="33"/>
  <c r="F92" i="33"/>
  <c r="E92" i="33"/>
  <c r="D92" i="33"/>
  <c r="K81" i="33"/>
  <c r="J81" i="33"/>
  <c r="I81" i="33"/>
  <c r="H81" i="33"/>
  <c r="G81" i="33"/>
  <c r="F81" i="33"/>
  <c r="E81" i="33"/>
  <c r="D81" i="33"/>
  <c r="L70" i="33"/>
  <c r="K70" i="33"/>
  <c r="J70" i="33"/>
  <c r="I70" i="33"/>
  <c r="H70" i="33"/>
  <c r="G70" i="33"/>
  <c r="F70" i="33"/>
  <c r="E70" i="33"/>
  <c r="D70" i="33"/>
  <c r="K57" i="33"/>
  <c r="J57" i="33"/>
  <c r="I57" i="33"/>
  <c r="H57" i="33"/>
  <c r="G57" i="33"/>
  <c r="F57" i="33"/>
  <c r="E57" i="33"/>
  <c r="D57" i="33"/>
  <c r="K43" i="33"/>
  <c r="J43" i="33"/>
  <c r="I43" i="33"/>
  <c r="H43" i="33"/>
  <c r="G43" i="33"/>
  <c r="F43" i="33"/>
  <c r="E43" i="33"/>
  <c r="D43" i="33"/>
  <c r="G30" i="33"/>
  <c r="F30" i="33"/>
  <c r="H30" i="33" s="1"/>
  <c r="E30" i="33"/>
  <c r="D30" i="33"/>
  <c r="H29" i="33"/>
  <c r="H28" i="33"/>
  <c r="H27" i="33"/>
  <c r="H26" i="33"/>
  <c r="H25" i="33"/>
  <c r="H24" i="33"/>
  <c r="H23" i="33"/>
  <c r="O19" i="33"/>
  <c r="N19" i="33"/>
  <c r="M19" i="33"/>
  <c r="L19" i="33"/>
  <c r="K19" i="33"/>
  <c r="J19" i="33"/>
  <c r="I19" i="33"/>
  <c r="F19" i="33"/>
  <c r="E19" i="33"/>
  <c r="D19" i="33"/>
  <c r="H19" i="33" s="1"/>
  <c r="H18" i="33"/>
  <c r="H17" i="33"/>
  <c r="H16" i="33"/>
  <c r="H15" i="33"/>
  <c r="H14" i="33"/>
  <c r="H13" i="33"/>
  <c r="H12" i="33"/>
  <c r="I171" i="32" l="1"/>
  <c r="H171" i="32"/>
  <c r="G171" i="32"/>
  <c r="F171" i="32"/>
  <c r="E171" i="32"/>
  <c r="I166" i="32"/>
  <c r="H166" i="32"/>
  <c r="G166" i="32"/>
  <c r="F166" i="32"/>
  <c r="E166" i="32"/>
  <c r="D166" i="32"/>
  <c r="D171" i="32" s="1"/>
  <c r="C166" i="32"/>
  <c r="C171" i="32" s="1"/>
  <c r="G162" i="32"/>
  <c r="F162" i="32"/>
  <c r="E162" i="32"/>
  <c r="D162" i="32"/>
  <c r="L149" i="32"/>
  <c r="K149" i="32"/>
  <c r="J149" i="32"/>
  <c r="I149" i="32"/>
  <c r="H149" i="32"/>
  <c r="F149" i="32"/>
  <c r="E149" i="32"/>
  <c r="D149" i="32"/>
  <c r="G148" i="32"/>
  <c r="G147" i="32"/>
  <c r="G146" i="32"/>
  <c r="G145" i="32"/>
  <c r="G144" i="32"/>
  <c r="G143" i="32"/>
  <c r="G142" i="32"/>
  <c r="G149" i="32" s="1"/>
  <c r="O138" i="32"/>
  <c r="N138" i="32"/>
  <c r="M138" i="32"/>
  <c r="L138" i="32"/>
  <c r="K138" i="32"/>
  <c r="J138" i="32"/>
  <c r="I138" i="32"/>
  <c r="H138" i="32"/>
  <c r="F138" i="32"/>
  <c r="E138" i="32"/>
  <c r="D138" i="32"/>
  <c r="G137" i="32"/>
  <c r="G136" i="32"/>
  <c r="G135" i="32"/>
  <c r="G134" i="32"/>
  <c r="G133" i="32"/>
  <c r="G132" i="32"/>
  <c r="G131" i="32"/>
  <c r="G138" i="32" s="1"/>
  <c r="I125" i="32"/>
  <c r="H125" i="32"/>
  <c r="G125" i="32"/>
  <c r="F125" i="32"/>
  <c r="E125" i="32"/>
  <c r="D125" i="32"/>
  <c r="K124" i="32"/>
  <c r="J124" i="32"/>
  <c r="K123" i="32"/>
  <c r="J123" i="32"/>
  <c r="K122" i="32"/>
  <c r="J122" i="32"/>
  <c r="K121" i="32"/>
  <c r="J121" i="32"/>
  <c r="K120" i="32"/>
  <c r="J120" i="32"/>
  <c r="K119" i="32"/>
  <c r="J119" i="32"/>
  <c r="K118" i="32"/>
  <c r="K125" i="32" s="1"/>
  <c r="J118" i="32"/>
  <c r="J125" i="32" s="1"/>
  <c r="J115" i="32"/>
  <c r="I115" i="32"/>
  <c r="H115" i="32"/>
  <c r="F115" i="32"/>
  <c r="E115" i="32"/>
  <c r="D115" i="32"/>
  <c r="G114" i="32"/>
  <c r="G113" i="32"/>
  <c r="G112" i="32"/>
  <c r="G111" i="32"/>
  <c r="G110" i="32"/>
  <c r="G109" i="32"/>
  <c r="G108" i="32"/>
  <c r="G115" i="32" s="1"/>
  <c r="F102" i="32"/>
  <c r="E102" i="32"/>
  <c r="D102" i="32"/>
  <c r="G101" i="32"/>
  <c r="G100" i="32"/>
  <c r="G99" i="32"/>
  <c r="G98" i="32"/>
  <c r="G97" i="32"/>
  <c r="G96" i="32"/>
  <c r="G102" i="32" s="1"/>
  <c r="K92" i="32"/>
  <c r="J92" i="32"/>
  <c r="I92" i="32"/>
  <c r="H92" i="32"/>
  <c r="G92" i="32"/>
  <c r="F92" i="32"/>
  <c r="E92" i="32"/>
  <c r="D92" i="32"/>
  <c r="K81" i="32"/>
  <c r="J81" i="32"/>
  <c r="I81" i="32"/>
  <c r="H81" i="32"/>
  <c r="G81" i="32"/>
  <c r="F81" i="32"/>
  <c r="E81" i="32"/>
  <c r="D81" i="32"/>
  <c r="L70" i="32"/>
  <c r="K70" i="32"/>
  <c r="J70" i="32"/>
  <c r="I70" i="32"/>
  <c r="H70" i="32"/>
  <c r="G70" i="32"/>
  <c r="F70" i="32"/>
  <c r="E70" i="32"/>
  <c r="D70" i="32"/>
  <c r="K57" i="32"/>
  <c r="J57" i="32"/>
  <c r="I57" i="32"/>
  <c r="H57" i="32"/>
  <c r="G57" i="32"/>
  <c r="F57" i="32"/>
  <c r="E57" i="32"/>
  <c r="D57" i="32"/>
  <c r="K43" i="32"/>
  <c r="J43" i="32"/>
  <c r="I43" i="32"/>
  <c r="H43" i="32"/>
  <c r="G43" i="32"/>
  <c r="F43" i="32"/>
  <c r="E43" i="32"/>
  <c r="D43" i="32"/>
  <c r="G30" i="32"/>
  <c r="F30" i="32"/>
  <c r="E30" i="32"/>
  <c r="D30" i="32"/>
  <c r="H30" i="32" s="1"/>
  <c r="H29" i="32"/>
  <c r="H28" i="32"/>
  <c r="H27" i="32"/>
  <c r="H26" i="32"/>
  <c r="H25" i="32"/>
  <c r="H24" i="32"/>
  <c r="H23" i="32"/>
  <c r="O19" i="32"/>
  <c r="N19" i="32"/>
  <c r="M19" i="32"/>
  <c r="L19" i="32"/>
  <c r="K19" i="32"/>
  <c r="J19" i="32"/>
  <c r="I19" i="32"/>
  <c r="H19" i="32"/>
  <c r="F19" i="32"/>
  <c r="E19" i="32"/>
  <c r="D19" i="32"/>
  <c r="H18" i="32"/>
  <c r="H17" i="32"/>
  <c r="H16" i="32"/>
  <c r="H15" i="32"/>
  <c r="H14" i="32"/>
  <c r="H13" i="32"/>
  <c r="H12" i="32"/>
  <c r="I171" i="31" l="1"/>
  <c r="F171" i="31"/>
  <c r="E171" i="31"/>
  <c r="I166" i="31"/>
  <c r="H166" i="31"/>
  <c r="G166" i="31"/>
  <c r="G171" i="31" s="1"/>
  <c r="F166" i="31"/>
  <c r="E166" i="31"/>
  <c r="D166" i="31"/>
  <c r="D171" i="31" s="1"/>
  <c r="C166" i="31"/>
  <c r="C171" i="31" s="1"/>
  <c r="G162" i="31"/>
  <c r="F162" i="31"/>
  <c r="E162" i="31"/>
  <c r="D162" i="31"/>
  <c r="L149" i="31"/>
  <c r="K149" i="31"/>
  <c r="J149" i="31"/>
  <c r="I149" i="31"/>
  <c r="H149" i="31"/>
  <c r="F149" i="31"/>
  <c r="E149" i="31"/>
  <c r="D149" i="31"/>
  <c r="G148" i="31"/>
  <c r="G147" i="31"/>
  <c r="G146" i="31"/>
  <c r="G145" i="31"/>
  <c r="G144" i="31"/>
  <c r="G143" i="31"/>
  <c r="G142" i="31"/>
  <c r="G149" i="31" s="1"/>
  <c r="O138" i="31"/>
  <c r="N138" i="31"/>
  <c r="M138" i="31"/>
  <c r="L138" i="31"/>
  <c r="K138" i="31"/>
  <c r="J138" i="31"/>
  <c r="I138" i="31"/>
  <c r="H138" i="31"/>
  <c r="F138" i="31"/>
  <c r="E138" i="31"/>
  <c r="D138" i="31"/>
  <c r="G137" i="31"/>
  <c r="G136" i="31"/>
  <c r="G135" i="31"/>
  <c r="G134" i="31"/>
  <c r="G133" i="31"/>
  <c r="G132" i="31"/>
  <c r="G131" i="31"/>
  <c r="G138" i="31" s="1"/>
  <c r="I125" i="31"/>
  <c r="H125" i="31"/>
  <c r="G125" i="31"/>
  <c r="F125" i="31"/>
  <c r="E125" i="31"/>
  <c r="D125" i="31"/>
  <c r="K124" i="31"/>
  <c r="J124" i="31"/>
  <c r="K123" i="31"/>
  <c r="J123" i="31"/>
  <c r="K122" i="31"/>
  <c r="J122" i="31"/>
  <c r="K121" i="31"/>
  <c r="J121" i="31"/>
  <c r="K120" i="31"/>
  <c r="J120" i="31"/>
  <c r="K119" i="31"/>
  <c r="J119" i="31"/>
  <c r="K118" i="31"/>
  <c r="K125" i="31" s="1"/>
  <c r="J118" i="31"/>
  <c r="J125" i="31" s="1"/>
  <c r="J115" i="31"/>
  <c r="I115" i="31"/>
  <c r="H115" i="31"/>
  <c r="F115" i="31"/>
  <c r="E115" i="31"/>
  <c r="D115" i="31"/>
  <c r="G114" i="31"/>
  <c r="G113" i="31"/>
  <c r="G112" i="31"/>
  <c r="G111" i="31"/>
  <c r="G110" i="31"/>
  <c r="G109" i="31"/>
  <c r="G108" i="31"/>
  <c r="G115" i="31" s="1"/>
  <c r="F102" i="31"/>
  <c r="E102" i="31"/>
  <c r="D102" i="31"/>
  <c r="G101" i="31"/>
  <c r="G100" i="31"/>
  <c r="G99" i="31"/>
  <c r="G98" i="31"/>
  <c r="G97" i="31"/>
  <c r="G96" i="31"/>
  <c r="G102" i="31" s="1"/>
  <c r="K92" i="31"/>
  <c r="J92" i="31"/>
  <c r="I92" i="31"/>
  <c r="H92" i="31"/>
  <c r="G92" i="31"/>
  <c r="F92" i="31"/>
  <c r="E92" i="31"/>
  <c r="D92" i="31"/>
  <c r="K81" i="31"/>
  <c r="J81" i="31"/>
  <c r="I81" i="31"/>
  <c r="H81" i="31"/>
  <c r="G81" i="31"/>
  <c r="F81" i="31"/>
  <c r="E81" i="31"/>
  <c r="D81" i="31"/>
  <c r="L70" i="31"/>
  <c r="K70" i="31"/>
  <c r="J70" i="31"/>
  <c r="I70" i="31"/>
  <c r="H70" i="31"/>
  <c r="G70" i="31"/>
  <c r="F70" i="31"/>
  <c r="E70" i="31"/>
  <c r="D70" i="31"/>
  <c r="K57" i="31"/>
  <c r="J57" i="31"/>
  <c r="I57" i="31"/>
  <c r="H57" i="31"/>
  <c r="G57" i="31"/>
  <c r="F57" i="31"/>
  <c r="E57" i="31"/>
  <c r="D57" i="31"/>
  <c r="K43" i="31"/>
  <c r="J43" i="31"/>
  <c r="I43" i="31"/>
  <c r="H43" i="31"/>
  <c r="G43" i="31"/>
  <c r="F43" i="31"/>
  <c r="E43" i="31"/>
  <c r="D43" i="31"/>
  <c r="G30" i="31"/>
  <c r="F30" i="31"/>
  <c r="E30" i="31"/>
  <c r="H30" i="31" s="1"/>
  <c r="D30" i="31"/>
  <c r="H29" i="31"/>
  <c r="H28" i="31"/>
  <c r="H27" i="31"/>
  <c r="H26" i="31"/>
  <c r="H25" i="31"/>
  <c r="H24" i="31"/>
  <c r="H23" i="31"/>
  <c r="O19" i="31"/>
  <c r="N19" i="31"/>
  <c r="M19" i="31"/>
  <c r="L19" i="31"/>
  <c r="K19" i="31"/>
  <c r="J19" i="31"/>
  <c r="I19" i="31"/>
  <c r="F19" i="31"/>
  <c r="H19" i="31" s="1"/>
  <c r="E19" i="31"/>
  <c r="D19" i="31"/>
  <c r="H18" i="31"/>
  <c r="H17" i="31"/>
  <c r="H16" i="31"/>
  <c r="H15" i="31"/>
  <c r="H14" i="31"/>
  <c r="H13" i="31"/>
  <c r="H12" i="31"/>
  <c r="I171" i="30" l="1"/>
  <c r="H171" i="30"/>
  <c r="I166" i="30"/>
  <c r="H166" i="30"/>
  <c r="G166" i="30"/>
  <c r="G171" i="30" s="1"/>
  <c r="F166" i="30"/>
  <c r="F171" i="30" s="1"/>
  <c r="E166" i="30"/>
  <c r="E171" i="30" s="1"/>
  <c r="D166" i="30"/>
  <c r="D171" i="30" s="1"/>
  <c r="C166" i="30"/>
  <c r="C171" i="30" s="1"/>
  <c r="G162" i="30"/>
  <c r="F162" i="30"/>
  <c r="E162" i="30"/>
  <c r="D162" i="30"/>
  <c r="L149" i="30"/>
  <c r="K149" i="30"/>
  <c r="J149" i="30"/>
  <c r="I149" i="30"/>
  <c r="H149" i="30"/>
  <c r="G149" i="30"/>
  <c r="F149" i="30"/>
  <c r="E149" i="30"/>
  <c r="D149" i="30"/>
  <c r="G148" i="30"/>
  <c r="G147" i="30"/>
  <c r="G146" i="30"/>
  <c r="G145" i="30"/>
  <c r="G144" i="30"/>
  <c r="G143" i="30"/>
  <c r="G142" i="30"/>
  <c r="O138" i="30"/>
  <c r="N138" i="30"/>
  <c r="M138" i="30"/>
  <c r="L138" i="30"/>
  <c r="K138" i="30"/>
  <c r="J138" i="30"/>
  <c r="I138" i="30"/>
  <c r="H138" i="30"/>
  <c r="F138" i="30"/>
  <c r="E138" i="30"/>
  <c r="D138" i="30"/>
  <c r="G137" i="30"/>
  <c r="G136" i="30"/>
  <c r="G135" i="30"/>
  <c r="G134" i="30"/>
  <c r="G133" i="30"/>
  <c r="G132" i="30"/>
  <c r="G131" i="30"/>
  <c r="G138" i="30" s="1"/>
  <c r="I125" i="30"/>
  <c r="H125" i="30"/>
  <c r="G125" i="30"/>
  <c r="F125" i="30"/>
  <c r="E125" i="30"/>
  <c r="D125" i="30"/>
  <c r="K124" i="30"/>
  <c r="J124" i="30"/>
  <c r="K123" i="30"/>
  <c r="J123" i="30"/>
  <c r="K122" i="30"/>
  <c r="J122" i="30"/>
  <c r="K121" i="30"/>
  <c r="J121" i="30"/>
  <c r="K120" i="30"/>
  <c r="J120" i="30"/>
  <c r="K119" i="30"/>
  <c r="J119" i="30"/>
  <c r="K118" i="30"/>
  <c r="K125" i="30" s="1"/>
  <c r="J118" i="30"/>
  <c r="J125" i="30" s="1"/>
  <c r="J115" i="30"/>
  <c r="I115" i="30"/>
  <c r="H115" i="30"/>
  <c r="F115" i="30"/>
  <c r="E115" i="30"/>
  <c r="D115" i="30"/>
  <c r="G114" i="30"/>
  <c r="G113" i="30"/>
  <c r="G112" i="30"/>
  <c r="G111" i="30"/>
  <c r="G110" i="30"/>
  <c r="G109" i="30"/>
  <c r="G108" i="30"/>
  <c r="G115" i="30" s="1"/>
  <c r="F102" i="30"/>
  <c r="E102" i="30"/>
  <c r="D102" i="30"/>
  <c r="G101" i="30"/>
  <c r="G100" i="30"/>
  <c r="G99" i="30"/>
  <c r="G98" i="30"/>
  <c r="G97" i="30"/>
  <c r="G96" i="30"/>
  <c r="G102" i="30" s="1"/>
  <c r="K92" i="30"/>
  <c r="J92" i="30"/>
  <c r="I92" i="30"/>
  <c r="H92" i="30"/>
  <c r="G92" i="30"/>
  <c r="F92" i="30"/>
  <c r="E92" i="30"/>
  <c r="D92" i="30"/>
  <c r="K81" i="30"/>
  <c r="J81" i="30"/>
  <c r="I81" i="30"/>
  <c r="H81" i="30"/>
  <c r="G81" i="30"/>
  <c r="F81" i="30"/>
  <c r="E81" i="30"/>
  <c r="D81" i="30"/>
  <c r="L70" i="30"/>
  <c r="K70" i="30"/>
  <c r="J70" i="30"/>
  <c r="I70" i="30"/>
  <c r="H70" i="30"/>
  <c r="G70" i="30"/>
  <c r="F70" i="30"/>
  <c r="E70" i="30"/>
  <c r="D70" i="30"/>
  <c r="K57" i="30"/>
  <c r="J57" i="30"/>
  <c r="I57" i="30"/>
  <c r="H57" i="30"/>
  <c r="G57" i="30"/>
  <c r="F57" i="30"/>
  <c r="E57" i="30"/>
  <c r="D57" i="30"/>
  <c r="K43" i="30"/>
  <c r="J43" i="30"/>
  <c r="I43" i="30"/>
  <c r="H43" i="30"/>
  <c r="G43" i="30"/>
  <c r="F43" i="30"/>
  <c r="E43" i="30"/>
  <c r="D43" i="30"/>
  <c r="G30" i="30"/>
  <c r="F30" i="30"/>
  <c r="E30" i="30"/>
  <c r="D30" i="30"/>
  <c r="H30" i="30" s="1"/>
  <c r="H29" i="30"/>
  <c r="H28" i="30"/>
  <c r="H27" i="30"/>
  <c r="H26" i="30"/>
  <c r="H25" i="30"/>
  <c r="H24" i="30"/>
  <c r="H23" i="30"/>
  <c r="O19" i="30"/>
  <c r="N19" i="30"/>
  <c r="M19" i="30"/>
  <c r="L19" i="30"/>
  <c r="K19" i="30"/>
  <c r="J19" i="30"/>
  <c r="I19" i="30"/>
  <c r="F19" i="30"/>
  <c r="E19" i="30"/>
  <c r="D19" i="30"/>
  <c r="H19" i="30" s="1"/>
  <c r="H18" i="30"/>
  <c r="H17" i="30"/>
  <c r="H16" i="30"/>
  <c r="H15" i="30"/>
  <c r="H14" i="30"/>
  <c r="H13" i="30"/>
  <c r="H12" i="30"/>
  <c r="G171" i="20" l="1"/>
  <c r="C171" i="20"/>
  <c r="I166" i="20"/>
  <c r="I171" i="20" s="1"/>
  <c r="H166" i="20"/>
  <c r="H171" i="20" s="1"/>
  <c r="G166" i="20"/>
  <c r="F166" i="20"/>
  <c r="F171" i="20" s="1"/>
  <c r="E166" i="20"/>
  <c r="E171" i="20" s="1"/>
  <c r="D166" i="20"/>
  <c r="D171" i="20" s="1"/>
  <c r="C166" i="20"/>
  <c r="G162" i="20"/>
  <c r="F162" i="20"/>
  <c r="E162" i="20"/>
  <c r="D162" i="20"/>
  <c r="L149" i="20"/>
  <c r="K149" i="20"/>
  <c r="J149" i="20"/>
  <c r="I149" i="20"/>
  <c r="H149" i="20"/>
  <c r="F149" i="20"/>
  <c r="D149" i="20"/>
  <c r="G148" i="20"/>
  <c r="H147" i="20"/>
  <c r="E147" i="20"/>
  <c r="E149" i="20" s="1"/>
  <c r="D147" i="20"/>
  <c r="G147" i="20" s="1"/>
  <c r="G146" i="20"/>
  <c r="G145" i="20"/>
  <c r="G144" i="20"/>
  <c r="G143" i="20"/>
  <c r="G142" i="20"/>
  <c r="O138" i="20"/>
  <c r="N138" i="20"/>
  <c r="M138" i="20"/>
  <c r="L138" i="20"/>
  <c r="K138" i="20"/>
  <c r="J138" i="20"/>
  <c r="I138" i="20"/>
  <c r="H138" i="20"/>
  <c r="F138" i="20"/>
  <c r="E138" i="20"/>
  <c r="D138" i="20"/>
  <c r="G137" i="20"/>
  <c r="G136" i="20"/>
  <c r="G135" i="20"/>
  <c r="G134" i="20"/>
  <c r="G133" i="20"/>
  <c r="G132" i="20"/>
  <c r="G138" i="20" s="1"/>
  <c r="G131" i="20"/>
  <c r="I125" i="20"/>
  <c r="H125" i="20"/>
  <c r="G125" i="20"/>
  <c r="F125" i="20"/>
  <c r="E125" i="20"/>
  <c r="D125" i="20"/>
  <c r="K124" i="20"/>
  <c r="J124" i="20"/>
  <c r="K123" i="20"/>
  <c r="J123" i="20"/>
  <c r="K122" i="20"/>
  <c r="J122" i="20"/>
  <c r="K121" i="20"/>
  <c r="K125" i="20" s="1"/>
  <c r="J121" i="20"/>
  <c r="J125" i="20" s="1"/>
  <c r="K120" i="20"/>
  <c r="J120" i="20"/>
  <c r="K119" i="20"/>
  <c r="J119" i="20"/>
  <c r="K118" i="20"/>
  <c r="J118" i="20"/>
  <c r="J115" i="20"/>
  <c r="I115" i="20"/>
  <c r="H115" i="20"/>
  <c r="F115" i="20"/>
  <c r="E115" i="20"/>
  <c r="D115" i="20"/>
  <c r="G114" i="20"/>
  <c r="G113" i="20"/>
  <c r="G115" i="20" s="1"/>
  <c r="G112" i="20"/>
  <c r="G111" i="20"/>
  <c r="G110" i="20"/>
  <c r="G109" i="20"/>
  <c r="G108" i="20"/>
  <c r="G102" i="20"/>
  <c r="F102" i="20"/>
  <c r="E102" i="20"/>
  <c r="D102" i="20"/>
  <c r="G101" i="20"/>
  <c r="G100" i="20"/>
  <c r="G99" i="20"/>
  <c r="G98" i="20"/>
  <c r="G97" i="20"/>
  <c r="G96" i="20"/>
  <c r="K92" i="20"/>
  <c r="J92" i="20"/>
  <c r="I92" i="20"/>
  <c r="H92" i="20"/>
  <c r="G92" i="20"/>
  <c r="F92" i="20"/>
  <c r="E92" i="20"/>
  <c r="D92" i="20"/>
  <c r="K81" i="20"/>
  <c r="J81" i="20"/>
  <c r="I81" i="20"/>
  <c r="H81" i="20"/>
  <c r="G81" i="20"/>
  <c r="F81" i="20"/>
  <c r="E81" i="20"/>
  <c r="D81" i="20"/>
  <c r="L70" i="20"/>
  <c r="K70" i="20"/>
  <c r="J70" i="20"/>
  <c r="I70" i="20"/>
  <c r="H70" i="20"/>
  <c r="G70" i="20"/>
  <c r="F70" i="20"/>
  <c r="E70" i="20"/>
  <c r="D70" i="20"/>
  <c r="K57" i="20"/>
  <c r="J57" i="20"/>
  <c r="I57" i="20"/>
  <c r="H57" i="20"/>
  <c r="G57" i="20"/>
  <c r="F57" i="20"/>
  <c r="E57" i="20"/>
  <c r="D57" i="20"/>
  <c r="K43" i="20"/>
  <c r="J43" i="20"/>
  <c r="I43" i="20"/>
  <c r="H43" i="20"/>
  <c r="G43" i="20"/>
  <c r="F43" i="20"/>
  <c r="E43" i="20"/>
  <c r="D43" i="20"/>
  <c r="H30" i="20"/>
  <c r="F30" i="20"/>
  <c r="E30" i="20"/>
  <c r="D30" i="20"/>
  <c r="H29" i="20"/>
  <c r="G28" i="20"/>
  <c r="G30" i="20" s="1"/>
  <c r="E28" i="20"/>
  <c r="H28" i="20" s="1"/>
  <c r="H27" i="20"/>
  <c r="H26" i="20"/>
  <c r="H25" i="20"/>
  <c r="H24" i="20"/>
  <c r="H23" i="20"/>
  <c r="O19" i="20"/>
  <c r="N19" i="20"/>
  <c r="M19" i="20"/>
  <c r="L19" i="20"/>
  <c r="K19" i="20"/>
  <c r="J19" i="20"/>
  <c r="I19" i="20"/>
  <c r="F19" i="20"/>
  <c r="E19" i="20"/>
  <c r="D19" i="20"/>
  <c r="H19" i="20" s="1"/>
  <c r="H18" i="20"/>
  <c r="H17" i="20"/>
  <c r="H16" i="20"/>
  <c r="H15" i="20"/>
  <c r="H14" i="20"/>
  <c r="H13" i="20"/>
  <c r="H12" i="20"/>
  <c r="G149" i="20" l="1"/>
  <c r="I171" i="29" l="1"/>
  <c r="H170" i="29"/>
  <c r="H167" i="29"/>
  <c r="I166" i="29"/>
  <c r="H166" i="29"/>
  <c r="H171" i="29" s="1"/>
  <c r="G166" i="29"/>
  <c r="G171" i="29" s="1"/>
  <c r="F166" i="29"/>
  <c r="F171" i="29" s="1"/>
  <c r="E166" i="29"/>
  <c r="E171" i="29" s="1"/>
  <c r="D166" i="29"/>
  <c r="D171" i="29" s="1"/>
  <c r="C166" i="29"/>
  <c r="C171" i="29" s="1"/>
  <c r="G162" i="29"/>
  <c r="F162" i="29"/>
  <c r="E162" i="29"/>
  <c r="D162" i="29"/>
  <c r="L149" i="29"/>
  <c r="K149" i="29"/>
  <c r="J149" i="29"/>
  <c r="I149" i="29"/>
  <c r="H149" i="29"/>
  <c r="F149" i="29"/>
  <c r="E149" i="29"/>
  <c r="D149" i="29"/>
  <c r="G148" i="29"/>
  <c r="L147" i="29"/>
  <c r="G147" i="29"/>
  <c r="G146" i="29"/>
  <c r="G145" i="29"/>
  <c r="G144" i="29"/>
  <c r="G143" i="29"/>
  <c r="G142" i="29"/>
  <c r="G149" i="29" s="1"/>
  <c r="O138" i="29"/>
  <c r="N138" i="29"/>
  <c r="M138" i="29"/>
  <c r="L138" i="29"/>
  <c r="K138" i="29"/>
  <c r="J138" i="29"/>
  <c r="I138" i="29"/>
  <c r="H138" i="29"/>
  <c r="F138" i="29"/>
  <c r="E138" i="29"/>
  <c r="D138" i="29"/>
  <c r="G137" i="29"/>
  <c r="F136" i="29"/>
  <c r="G136" i="29" s="1"/>
  <c r="G138" i="29" s="1"/>
  <c r="G135" i="29"/>
  <c r="G134" i="29"/>
  <c r="G133" i="29"/>
  <c r="G132" i="29"/>
  <c r="G131" i="29"/>
  <c r="I125" i="29"/>
  <c r="H125" i="29"/>
  <c r="G125" i="29"/>
  <c r="F125" i="29"/>
  <c r="E125" i="29"/>
  <c r="D125" i="29"/>
  <c r="K124" i="29"/>
  <c r="J124" i="29"/>
  <c r="K123" i="29"/>
  <c r="J123" i="29"/>
  <c r="K122" i="29"/>
  <c r="J122" i="29"/>
  <c r="K121" i="29"/>
  <c r="K125" i="29" s="1"/>
  <c r="J121" i="29"/>
  <c r="J125" i="29" s="1"/>
  <c r="K120" i="29"/>
  <c r="J120" i="29"/>
  <c r="K119" i="29"/>
  <c r="J119" i="29"/>
  <c r="K118" i="29"/>
  <c r="J118" i="29"/>
  <c r="J115" i="29"/>
  <c r="I115" i="29"/>
  <c r="H115" i="29"/>
  <c r="G115" i="29"/>
  <c r="F115" i="29"/>
  <c r="E115" i="29"/>
  <c r="D115" i="29"/>
  <c r="G114" i="29"/>
  <c r="G113" i="29"/>
  <c r="G112" i="29"/>
  <c r="G111" i="29"/>
  <c r="G110" i="29"/>
  <c r="G109" i="29"/>
  <c r="G108" i="29"/>
  <c r="F102" i="29"/>
  <c r="E102" i="29"/>
  <c r="D102" i="29"/>
  <c r="G101" i="29"/>
  <c r="G100" i="29"/>
  <c r="G102" i="29" s="1"/>
  <c r="G99" i="29"/>
  <c r="G98" i="29"/>
  <c r="G97" i="29"/>
  <c r="G96" i="29"/>
  <c r="K92" i="29"/>
  <c r="J92" i="29"/>
  <c r="I92" i="29"/>
  <c r="H92" i="29"/>
  <c r="G92" i="29"/>
  <c r="F92" i="29"/>
  <c r="E92" i="29"/>
  <c r="D92" i="29"/>
  <c r="K81" i="29"/>
  <c r="J81" i="29"/>
  <c r="I81" i="29"/>
  <c r="H81" i="29"/>
  <c r="G81" i="29"/>
  <c r="F81" i="29"/>
  <c r="E81" i="29"/>
  <c r="D81" i="29"/>
  <c r="L70" i="29"/>
  <c r="K70" i="29"/>
  <c r="J70" i="29"/>
  <c r="I70" i="29"/>
  <c r="H70" i="29"/>
  <c r="G70" i="29"/>
  <c r="F70" i="29"/>
  <c r="E70" i="29"/>
  <c r="D70" i="29"/>
  <c r="K57" i="29"/>
  <c r="J57" i="29"/>
  <c r="I57" i="29"/>
  <c r="H57" i="29"/>
  <c r="G57" i="29"/>
  <c r="F57" i="29"/>
  <c r="E57" i="29"/>
  <c r="D57" i="29"/>
  <c r="K43" i="29"/>
  <c r="J43" i="29"/>
  <c r="I43" i="29"/>
  <c r="H43" i="29"/>
  <c r="G43" i="29"/>
  <c r="F43" i="29"/>
  <c r="E43" i="29"/>
  <c r="D43" i="29"/>
  <c r="E30" i="29"/>
  <c r="H29" i="29"/>
  <c r="G28" i="29"/>
  <c r="G30" i="29" s="1"/>
  <c r="F28" i="29"/>
  <c r="F30" i="29" s="1"/>
  <c r="D28" i="29"/>
  <c r="D30" i="29" s="1"/>
  <c r="H30" i="29" s="1"/>
  <c r="H27" i="29"/>
  <c r="H26" i="29"/>
  <c r="H25" i="29"/>
  <c r="H24" i="29"/>
  <c r="H23" i="29"/>
  <c r="O19" i="29"/>
  <c r="N19" i="29"/>
  <c r="M19" i="29"/>
  <c r="L19" i="29"/>
  <c r="K19" i="29"/>
  <c r="J19" i="29"/>
  <c r="I19" i="29"/>
  <c r="G19" i="29"/>
  <c r="F19" i="29"/>
  <c r="E19" i="29"/>
  <c r="H18" i="29"/>
  <c r="G17" i="29"/>
  <c r="F17" i="29"/>
  <c r="D17" i="29"/>
  <c r="D19" i="29" s="1"/>
  <c r="H19" i="29" s="1"/>
  <c r="H16" i="29"/>
  <c r="H15" i="29"/>
  <c r="H14" i="29"/>
  <c r="H13" i="29"/>
  <c r="H12" i="29"/>
  <c r="H28" i="29" l="1"/>
  <c r="H17" i="29"/>
  <c r="I171" i="28" l="1"/>
  <c r="H171" i="28"/>
  <c r="E171" i="28"/>
  <c r="I166" i="28"/>
  <c r="H166" i="28"/>
  <c r="G166" i="28"/>
  <c r="G171" i="28" s="1"/>
  <c r="F166" i="28"/>
  <c r="F171" i="28" s="1"/>
  <c r="E166" i="28"/>
  <c r="D166" i="28"/>
  <c r="D171" i="28" s="1"/>
  <c r="C166" i="28"/>
  <c r="C171" i="28" s="1"/>
  <c r="G162" i="28"/>
  <c r="F162" i="28"/>
  <c r="E162" i="28"/>
  <c r="D162" i="28"/>
  <c r="L149" i="28"/>
  <c r="K149" i="28"/>
  <c r="I149" i="28"/>
  <c r="H149" i="28"/>
  <c r="F149" i="28"/>
  <c r="E149" i="28"/>
  <c r="D149" i="28"/>
  <c r="G148" i="28"/>
  <c r="M147" i="28"/>
  <c r="J147" i="28"/>
  <c r="J149" i="28" s="1"/>
  <c r="H147" i="28"/>
  <c r="G147" i="28"/>
  <c r="G146" i="28"/>
  <c r="G145" i="28"/>
  <c r="G144" i="28"/>
  <c r="G143" i="28"/>
  <c r="G142" i="28"/>
  <c r="G149" i="28" s="1"/>
  <c r="O138" i="28"/>
  <c r="N138" i="28"/>
  <c r="M138" i="28"/>
  <c r="L138" i="28"/>
  <c r="K138" i="28"/>
  <c r="J138" i="28"/>
  <c r="I138" i="28"/>
  <c r="H138" i="28"/>
  <c r="F138" i="28"/>
  <c r="E138" i="28"/>
  <c r="D138" i="28"/>
  <c r="G137" i="28"/>
  <c r="G136" i="28"/>
  <c r="G135" i="28"/>
  <c r="G134" i="28"/>
  <c r="G133" i="28"/>
  <c r="G132" i="28"/>
  <c r="G131" i="28"/>
  <c r="G138" i="28" s="1"/>
  <c r="I125" i="28"/>
  <c r="H125" i="28"/>
  <c r="G125" i="28"/>
  <c r="F125" i="28"/>
  <c r="E125" i="28"/>
  <c r="D125" i="28"/>
  <c r="K124" i="28"/>
  <c r="J124" i="28"/>
  <c r="K123" i="28"/>
  <c r="J123" i="28"/>
  <c r="K122" i="28"/>
  <c r="J122" i="28"/>
  <c r="K121" i="28"/>
  <c r="J121" i="28"/>
  <c r="K120" i="28"/>
  <c r="J120" i="28"/>
  <c r="K119" i="28"/>
  <c r="J119" i="28"/>
  <c r="J125" i="28" s="1"/>
  <c r="K118" i="28"/>
  <c r="K125" i="28" s="1"/>
  <c r="J118" i="28"/>
  <c r="J115" i="28"/>
  <c r="I115" i="28"/>
  <c r="H115" i="28"/>
  <c r="F115" i="28"/>
  <c r="E115" i="28"/>
  <c r="D115" i="28"/>
  <c r="G114" i="28"/>
  <c r="G113" i="28"/>
  <c r="G112" i="28"/>
  <c r="G111" i="28"/>
  <c r="G110" i="28"/>
  <c r="G109" i="28"/>
  <c r="G108" i="28"/>
  <c r="G115" i="28" s="1"/>
  <c r="F102" i="28"/>
  <c r="E102" i="28"/>
  <c r="D102" i="28"/>
  <c r="G101" i="28"/>
  <c r="G100" i="28"/>
  <c r="G99" i="28"/>
  <c r="G98" i="28"/>
  <c r="G97" i="28"/>
  <c r="G96" i="28"/>
  <c r="G102" i="28" s="1"/>
  <c r="K92" i="28"/>
  <c r="J92" i="28"/>
  <c r="I92" i="28"/>
  <c r="H92" i="28"/>
  <c r="G92" i="28"/>
  <c r="F92" i="28"/>
  <c r="E92" i="28"/>
  <c r="D92" i="28"/>
  <c r="K81" i="28"/>
  <c r="J81" i="28"/>
  <c r="I81" i="28"/>
  <c r="H81" i="28"/>
  <c r="G81" i="28"/>
  <c r="F81" i="28"/>
  <c r="E81" i="28"/>
  <c r="D81" i="28"/>
  <c r="L70" i="28"/>
  <c r="K70" i="28"/>
  <c r="J70" i="28"/>
  <c r="I70" i="28"/>
  <c r="H70" i="28"/>
  <c r="G70" i="28"/>
  <c r="F70" i="28"/>
  <c r="E70" i="28"/>
  <c r="D70" i="28"/>
  <c r="K57" i="28"/>
  <c r="J57" i="28"/>
  <c r="I57" i="28"/>
  <c r="H57" i="28"/>
  <c r="G57" i="28"/>
  <c r="F57" i="28"/>
  <c r="E57" i="28"/>
  <c r="D57" i="28"/>
  <c r="K43" i="28"/>
  <c r="J43" i="28"/>
  <c r="I43" i="28"/>
  <c r="H43" i="28"/>
  <c r="G43" i="28"/>
  <c r="F43" i="28"/>
  <c r="E43" i="28"/>
  <c r="D43" i="28"/>
  <c r="G30" i="28"/>
  <c r="F30" i="28"/>
  <c r="E30" i="28"/>
  <c r="D30" i="28"/>
  <c r="H30" i="28" s="1"/>
  <c r="H29" i="28"/>
  <c r="H28" i="28"/>
  <c r="H27" i="28"/>
  <c r="H26" i="28"/>
  <c r="H25" i="28"/>
  <c r="H24" i="28"/>
  <c r="H23" i="28"/>
  <c r="O19" i="28"/>
  <c r="N19" i="28"/>
  <c r="M19" i="28"/>
  <c r="L19" i="28"/>
  <c r="K19" i="28"/>
  <c r="J19" i="28"/>
  <c r="I19" i="28"/>
  <c r="F19" i="28"/>
  <c r="E19" i="28"/>
  <c r="D19" i="28"/>
  <c r="H18" i="28"/>
  <c r="H17" i="28"/>
  <c r="H16" i="28"/>
  <c r="H15" i="28"/>
  <c r="H14" i="28"/>
  <c r="H13" i="28"/>
  <c r="H12" i="28"/>
  <c r="I171" i="27" l="1"/>
  <c r="C171" i="27"/>
  <c r="I166" i="27"/>
  <c r="H166" i="27"/>
  <c r="H171" i="27" s="1"/>
  <c r="G166" i="27"/>
  <c r="G171" i="27" s="1"/>
  <c r="F166" i="27"/>
  <c r="F171" i="27" s="1"/>
  <c r="E166" i="27"/>
  <c r="E171" i="27" s="1"/>
  <c r="D166" i="27"/>
  <c r="D171" i="27" s="1"/>
  <c r="C166" i="27"/>
  <c r="G162" i="27"/>
  <c r="F162" i="27"/>
  <c r="E162" i="27"/>
  <c r="D162" i="27"/>
  <c r="L149" i="27"/>
  <c r="K149" i="27"/>
  <c r="J149" i="27"/>
  <c r="I149" i="27"/>
  <c r="H149" i="27"/>
  <c r="G149" i="27"/>
  <c r="F149" i="27"/>
  <c r="E149" i="27"/>
  <c r="D149" i="27"/>
  <c r="G148" i="27"/>
  <c r="G147" i="27"/>
  <c r="G146" i="27"/>
  <c r="G145" i="27"/>
  <c r="G144" i="27"/>
  <c r="G143" i="27"/>
  <c r="G142" i="27"/>
  <c r="O138" i="27"/>
  <c r="N138" i="27"/>
  <c r="M138" i="27"/>
  <c r="L138" i="27"/>
  <c r="K138" i="27"/>
  <c r="J138" i="27"/>
  <c r="I138" i="27"/>
  <c r="H138" i="27"/>
  <c r="F138" i="27"/>
  <c r="E138" i="27"/>
  <c r="D138" i="27"/>
  <c r="G137" i="27"/>
  <c r="G136" i="27"/>
  <c r="G135" i="27"/>
  <c r="G134" i="27"/>
  <c r="G133" i="27"/>
  <c r="G132" i="27"/>
  <c r="G131" i="27"/>
  <c r="G138" i="27" s="1"/>
  <c r="I125" i="27"/>
  <c r="H125" i="27"/>
  <c r="G125" i="27"/>
  <c r="F125" i="27"/>
  <c r="E125" i="27"/>
  <c r="D125" i="27"/>
  <c r="K124" i="27"/>
  <c r="J124" i="27"/>
  <c r="K123" i="27"/>
  <c r="J123" i="27"/>
  <c r="K122" i="27"/>
  <c r="J122" i="27"/>
  <c r="K121" i="27"/>
  <c r="J121" i="27"/>
  <c r="K120" i="27"/>
  <c r="J120" i="27"/>
  <c r="K119" i="27"/>
  <c r="J119" i="27"/>
  <c r="J125" i="27" s="1"/>
  <c r="K118" i="27"/>
  <c r="K125" i="27" s="1"/>
  <c r="J118" i="27"/>
  <c r="J115" i="27"/>
  <c r="I115" i="27"/>
  <c r="H115" i="27"/>
  <c r="F115" i="27"/>
  <c r="E115" i="27"/>
  <c r="D115" i="27"/>
  <c r="G114" i="27"/>
  <c r="G113" i="27"/>
  <c r="G112" i="27"/>
  <c r="G111" i="27"/>
  <c r="G110" i="27"/>
  <c r="G109" i="27"/>
  <c r="G108" i="27"/>
  <c r="G115" i="27" s="1"/>
  <c r="F102" i="27"/>
  <c r="E102" i="27"/>
  <c r="D102" i="27"/>
  <c r="G101" i="27"/>
  <c r="G100" i="27"/>
  <c r="G99" i="27"/>
  <c r="G98" i="27"/>
  <c r="G97" i="27"/>
  <c r="G102" i="27" s="1"/>
  <c r="G96" i="27"/>
  <c r="K92" i="27"/>
  <c r="J92" i="27"/>
  <c r="I92" i="27"/>
  <c r="H92" i="27"/>
  <c r="G92" i="27"/>
  <c r="F92" i="27"/>
  <c r="E92" i="27"/>
  <c r="D92" i="27"/>
  <c r="K81" i="27"/>
  <c r="J81" i="27"/>
  <c r="I81" i="27"/>
  <c r="H81" i="27"/>
  <c r="G81" i="27"/>
  <c r="F81" i="27"/>
  <c r="E81" i="27"/>
  <c r="D81" i="27"/>
  <c r="L70" i="27"/>
  <c r="K70" i="27"/>
  <c r="J70" i="27"/>
  <c r="I70" i="27"/>
  <c r="H70" i="27"/>
  <c r="G70" i="27"/>
  <c r="F70" i="27"/>
  <c r="E70" i="27"/>
  <c r="D70" i="27"/>
  <c r="K57" i="27"/>
  <c r="J57" i="27"/>
  <c r="I57" i="27"/>
  <c r="H57" i="27"/>
  <c r="G57" i="27"/>
  <c r="F57" i="27"/>
  <c r="E57" i="27"/>
  <c r="D57" i="27"/>
  <c r="K43" i="27"/>
  <c r="J43" i="27"/>
  <c r="I43" i="27"/>
  <c r="H43" i="27"/>
  <c r="G43" i="27"/>
  <c r="F43" i="27"/>
  <c r="E43" i="27"/>
  <c r="D43" i="27"/>
  <c r="G30" i="27"/>
  <c r="F30" i="27"/>
  <c r="E30" i="27"/>
  <c r="D30" i="27"/>
  <c r="H30" i="27" s="1"/>
  <c r="H29" i="27"/>
  <c r="H28" i="27"/>
  <c r="H27" i="27"/>
  <c r="H26" i="27"/>
  <c r="H25" i="27"/>
  <c r="H24" i="27"/>
  <c r="H23" i="27"/>
  <c r="O19" i="27"/>
  <c r="N19" i="27"/>
  <c r="M19" i="27"/>
  <c r="L19" i="27"/>
  <c r="K19" i="27"/>
  <c r="J19" i="27"/>
  <c r="I19" i="27"/>
  <c r="F19" i="27"/>
  <c r="E19" i="27"/>
  <c r="D19" i="27"/>
  <c r="H19" i="27" s="1"/>
  <c r="H18" i="27"/>
  <c r="H17" i="27"/>
  <c r="H16" i="27"/>
  <c r="H15" i="27"/>
  <c r="H14" i="27"/>
  <c r="H13" i="27"/>
  <c r="H12" i="27"/>
  <c r="C171" i="26" l="1"/>
  <c r="I166" i="26"/>
  <c r="I171" i="26" s="1"/>
  <c r="H166" i="26"/>
  <c r="H171" i="26" s="1"/>
  <c r="G166" i="26"/>
  <c r="G171" i="26" s="1"/>
  <c r="F166" i="26"/>
  <c r="F171" i="26" s="1"/>
  <c r="E166" i="26"/>
  <c r="E171" i="26" s="1"/>
  <c r="D166" i="26"/>
  <c r="D171" i="26" s="1"/>
  <c r="C166" i="26"/>
  <c r="G162" i="26"/>
  <c r="F162" i="26"/>
  <c r="E162" i="26"/>
  <c r="D162" i="26"/>
  <c r="L149" i="26"/>
  <c r="K149" i="26"/>
  <c r="J149" i="26"/>
  <c r="I149" i="26"/>
  <c r="H149" i="26"/>
  <c r="G149" i="26"/>
  <c r="F149" i="26"/>
  <c r="E149" i="26"/>
  <c r="D149" i="26"/>
  <c r="G148" i="26"/>
  <c r="G147" i="26"/>
  <c r="G146" i="26"/>
  <c r="G145" i="26"/>
  <c r="G144" i="26"/>
  <c r="G143" i="26"/>
  <c r="G142" i="26"/>
  <c r="O138" i="26"/>
  <c r="N138" i="26"/>
  <c r="M138" i="26"/>
  <c r="L138" i="26"/>
  <c r="K138" i="26"/>
  <c r="J138" i="26"/>
  <c r="I138" i="26"/>
  <c r="H138" i="26"/>
  <c r="F138" i="26"/>
  <c r="E138" i="26"/>
  <c r="D138" i="26"/>
  <c r="G137" i="26"/>
  <c r="G136" i="26"/>
  <c r="G135" i="26"/>
  <c r="G134" i="26"/>
  <c r="G133" i="26"/>
  <c r="G132" i="26"/>
  <c r="G131" i="26"/>
  <c r="G138" i="26" s="1"/>
  <c r="I125" i="26"/>
  <c r="H125" i="26"/>
  <c r="G125" i="26"/>
  <c r="F125" i="26"/>
  <c r="E125" i="26"/>
  <c r="D125" i="26"/>
  <c r="K124" i="26"/>
  <c r="J124" i="26"/>
  <c r="K123" i="26"/>
  <c r="J123" i="26"/>
  <c r="K122" i="26"/>
  <c r="J122" i="26"/>
  <c r="K121" i="26"/>
  <c r="J121" i="26"/>
  <c r="K120" i="26"/>
  <c r="J120" i="26"/>
  <c r="J125" i="26" s="1"/>
  <c r="K119" i="26"/>
  <c r="J119" i="26"/>
  <c r="K118" i="26"/>
  <c r="K125" i="26" s="1"/>
  <c r="J118" i="26"/>
  <c r="J115" i="26"/>
  <c r="I115" i="26"/>
  <c r="H115" i="26"/>
  <c r="F115" i="26"/>
  <c r="E115" i="26"/>
  <c r="D115" i="26"/>
  <c r="G114" i="26"/>
  <c r="G113" i="26"/>
  <c r="G112" i="26"/>
  <c r="G111" i="26"/>
  <c r="G110" i="26"/>
  <c r="G109" i="26"/>
  <c r="G108" i="26"/>
  <c r="G115" i="26" s="1"/>
  <c r="F102" i="26"/>
  <c r="E102" i="26"/>
  <c r="D102" i="26"/>
  <c r="G101" i="26"/>
  <c r="G100" i="26"/>
  <c r="G99" i="26"/>
  <c r="G98" i="26"/>
  <c r="G97" i="26"/>
  <c r="G96" i="26"/>
  <c r="G102" i="26" s="1"/>
  <c r="K92" i="26"/>
  <c r="J92" i="26"/>
  <c r="I92" i="26"/>
  <c r="H92" i="26"/>
  <c r="G92" i="26"/>
  <c r="F92" i="26"/>
  <c r="E92" i="26"/>
  <c r="D92" i="26"/>
  <c r="K81" i="26"/>
  <c r="J81" i="26"/>
  <c r="I81" i="26"/>
  <c r="H81" i="26"/>
  <c r="G81" i="26"/>
  <c r="F81" i="26"/>
  <c r="E81" i="26"/>
  <c r="D81" i="26"/>
  <c r="L70" i="26"/>
  <c r="K70" i="26"/>
  <c r="J70" i="26"/>
  <c r="I70" i="26"/>
  <c r="H70" i="26"/>
  <c r="G70" i="26"/>
  <c r="F70" i="26"/>
  <c r="E70" i="26"/>
  <c r="D70" i="26"/>
  <c r="K57" i="26"/>
  <c r="J57" i="26"/>
  <c r="I57" i="26"/>
  <c r="H57" i="26"/>
  <c r="G57" i="26"/>
  <c r="F57" i="26"/>
  <c r="E57" i="26"/>
  <c r="D57" i="26"/>
  <c r="K43" i="26"/>
  <c r="J43" i="26"/>
  <c r="I43" i="26"/>
  <c r="H43" i="26"/>
  <c r="G43" i="26"/>
  <c r="F43" i="26"/>
  <c r="E43" i="26"/>
  <c r="D43" i="26"/>
  <c r="G30" i="26"/>
  <c r="F30" i="26"/>
  <c r="E30" i="26"/>
  <c r="H30" i="26" s="1"/>
  <c r="D30" i="26"/>
  <c r="H29" i="26"/>
  <c r="H28" i="26"/>
  <c r="H27" i="26"/>
  <c r="H26" i="26"/>
  <c r="H25" i="26"/>
  <c r="H24" i="26"/>
  <c r="H23" i="26"/>
  <c r="O19" i="26"/>
  <c r="N19" i="26"/>
  <c r="M19" i="26"/>
  <c r="L19" i="26"/>
  <c r="K19" i="26"/>
  <c r="J19" i="26"/>
  <c r="I19" i="26"/>
  <c r="F19" i="26"/>
  <c r="H19" i="26" s="1"/>
  <c r="E19" i="26"/>
  <c r="D19" i="26"/>
  <c r="H18" i="26"/>
  <c r="H17" i="26"/>
  <c r="H16" i="26"/>
  <c r="H15" i="26"/>
  <c r="H14" i="26"/>
  <c r="H13" i="26"/>
  <c r="H12" i="26"/>
  <c r="H171" i="25" l="1"/>
  <c r="E171" i="25"/>
  <c r="I166" i="25"/>
  <c r="I171" i="25" s="1"/>
  <c r="H166" i="25"/>
  <c r="G166" i="25"/>
  <c r="G171" i="25" s="1"/>
  <c r="F166" i="25"/>
  <c r="F171" i="25" s="1"/>
  <c r="E166" i="25"/>
  <c r="D166" i="25"/>
  <c r="D171" i="25" s="1"/>
  <c r="C166" i="25"/>
  <c r="C171" i="25" s="1"/>
  <c r="G162" i="25"/>
  <c r="F162" i="25"/>
  <c r="E162" i="25"/>
  <c r="D162" i="25"/>
  <c r="L149" i="25"/>
  <c r="K149" i="25"/>
  <c r="J149" i="25"/>
  <c r="I149" i="25"/>
  <c r="H149" i="25"/>
  <c r="F149" i="25"/>
  <c r="E149" i="25"/>
  <c r="D149" i="25"/>
  <c r="G148" i="25"/>
  <c r="G147" i="25"/>
  <c r="G146" i="25"/>
  <c r="G145" i="25"/>
  <c r="G144" i="25"/>
  <c r="G143" i="25"/>
  <c r="G142" i="25"/>
  <c r="G149" i="25" s="1"/>
  <c r="O138" i="25"/>
  <c r="N138" i="25"/>
  <c r="M138" i="25"/>
  <c r="L138" i="25"/>
  <c r="K138" i="25"/>
  <c r="J138" i="25"/>
  <c r="I138" i="25"/>
  <c r="H138" i="25"/>
  <c r="F138" i="25"/>
  <c r="E138" i="25"/>
  <c r="D138" i="25"/>
  <c r="G137" i="25"/>
  <c r="G136" i="25"/>
  <c r="G135" i="25"/>
  <c r="G134" i="25"/>
  <c r="G133" i="25"/>
  <c r="G132" i="25"/>
  <c r="G131" i="25"/>
  <c r="G138" i="25" s="1"/>
  <c r="I125" i="25"/>
  <c r="H125" i="25"/>
  <c r="G125" i="25"/>
  <c r="F125" i="25"/>
  <c r="E125" i="25"/>
  <c r="D125" i="25"/>
  <c r="K124" i="25"/>
  <c r="J124" i="25"/>
  <c r="K123" i="25"/>
  <c r="J123" i="25"/>
  <c r="K122" i="25"/>
  <c r="J122" i="25"/>
  <c r="K121" i="25"/>
  <c r="J121" i="25"/>
  <c r="K120" i="25"/>
  <c r="J120" i="25"/>
  <c r="K119" i="25"/>
  <c r="J119" i="25"/>
  <c r="K118" i="25"/>
  <c r="K125" i="25" s="1"/>
  <c r="J118" i="25"/>
  <c r="J125" i="25" s="1"/>
  <c r="J115" i="25"/>
  <c r="I115" i="25"/>
  <c r="H115" i="25"/>
  <c r="F115" i="25"/>
  <c r="E115" i="25"/>
  <c r="D115" i="25"/>
  <c r="G114" i="25"/>
  <c r="G113" i="25"/>
  <c r="G112" i="25"/>
  <c r="G111" i="25"/>
  <c r="G110" i="25"/>
  <c r="G109" i="25"/>
  <c r="G108" i="25"/>
  <c r="G115" i="25" s="1"/>
  <c r="F102" i="25"/>
  <c r="E102" i="25"/>
  <c r="D102" i="25"/>
  <c r="G101" i="25"/>
  <c r="G100" i="25"/>
  <c r="G99" i="25"/>
  <c r="G98" i="25"/>
  <c r="G97" i="25"/>
  <c r="G96" i="25"/>
  <c r="G102" i="25" s="1"/>
  <c r="K92" i="25"/>
  <c r="J92" i="25"/>
  <c r="I92" i="25"/>
  <c r="H92" i="25"/>
  <c r="G92" i="25"/>
  <c r="F92" i="25"/>
  <c r="E92" i="25"/>
  <c r="D92" i="25"/>
  <c r="K81" i="25"/>
  <c r="J81" i="25"/>
  <c r="I81" i="25"/>
  <c r="H81" i="25"/>
  <c r="G81" i="25"/>
  <c r="F81" i="25"/>
  <c r="E81" i="25"/>
  <c r="D81" i="25"/>
  <c r="L70" i="25"/>
  <c r="K70" i="25"/>
  <c r="J70" i="25"/>
  <c r="I70" i="25"/>
  <c r="H70" i="25"/>
  <c r="G70" i="25"/>
  <c r="F70" i="25"/>
  <c r="E70" i="25"/>
  <c r="D70" i="25"/>
  <c r="K57" i="25"/>
  <c r="J57" i="25"/>
  <c r="I57" i="25"/>
  <c r="H57" i="25"/>
  <c r="G57" i="25"/>
  <c r="F57" i="25"/>
  <c r="E57" i="25"/>
  <c r="D57" i="25"/>
  <c r="K43" i="25"/>
  <c r="J43" i="25"/>
  <c r="I43" i="25"/>
  <c r="H43" i="25"/>
  <c r="G43" i="25"/>
  <c r="F43" i="25"/>
  <c r="E43" i="25"/>
  <c r="D43" i="25"/>
  <c r="G30" i="25"/>
  <c r="F30" i="25"/>
  <c r="E30" i="25"/>
  <c r="D30" i="25"/>
  <c r="H30" i="25" s="1"/>
  <c r="H29" i="25"/>
  <c r="H28" i="25"/>
  <c r="H27" i="25"/>
  <c r="H26" i="25"/>
  <c r="H25" i="25"/>
  <c r="H24" i="25"/>
  <c r="H23" i="25"/>
  <c r="O19" i="25"/>
  <c r="N19" i="25"/>
  <c r="M19" i="25"/>
  <c r="L19" i="25"/>
  <c r="K19" i="25"/>
  <c r="J19" i="25"/>
  <c r="I19" i="25"/>
  <c r="F19" i="25"/>
  <c r="H19" i="25" s="1"/>
  <c r="E19" i="25"/>
  <c r="D19" i="25"/>
  <c r="H18" i="25"/>
  <c r="H17" i="25"/>
  <c r="H16" i="25"/>
  <c r="H15" i="25"/>
  <c r="H14" i="25"/>
  <c r="H13" i="25"/>
  <c r="H12" i="25"/>
  <c r="I171" i="24" l="1"/>
  <c r="H171" i="24"/>
  <c r="E171" i="24"/>
  <c r="D171" i="24"/>
  <c r="I166" i="24"/>
  <c r="H166" i="24"/>
  <c r="G166" i="24"/>
  <c r="G171" i="24" s="1"/>
  <c r="F166" i="24"/>
  <c r="F171" i="24" s="1"/>
  <c r="E166" i="24"/>
  <c r="D166" i="24"/>
  <c r="C166" i="24"/>
  <c r="C171" i="24" s="1"/>
  <c r="G162" i="24"/>
  <c r="F162" i="24"/>
  <c r="E162" i="24"/>
  <c r="D162" i="24"/>
  <c r="L149" i="24"/>
  <c r="K149" i="24"/>
  <c r="J149" i="24"/>
  <c r="I149" i="24"/>
  <c r="H149" i="24"/>
  <c r="F149" i="24"/>
  <c r="E149" i="24"/>
  <c r="D149" i="24"/>
  <c r="G148" i="24"/>
  <c r="G147" i="24"/>
  <c r="G146" i="24"/>
  <c r="G145" i="24"/>
  <c r="G144" i="24"/>
  <c r="G143" i="24"/>
  <c r="G142" i="24"/>
  <c r="G149" i="24" s="1"/>
  <c r="O138" i="24"/>
  <c r="N138" i="24"/>
  <c r="M138" i="24"/>
  <c r="L138" i="24"/>
  <c r="K138" i="24"/>
  <c r="J138" i="24"/>
  <c r="I138" i="24"/>
  <c r="H138" i="24"/>
  <c r="F138" i="24"/>
  <c r="E138" i="24"/>
  <c r="D138" i="24"/>
  <c r="G137" i="24"/>
  <c r="G136" i="24"/>
  <c r="G135" i="24"/>
  <c r="G134" i="24"/>
  <c r="G133" i="24"/>
  <c r="G132" i="24"/>
  <c r="G131" i="24"/>
  <c r="G138" i="24" s="1"/>
  <c r="I125" i="24"/>
  <c r="H125" i="24"/>
  <c r="G125" i="24"/>
  <c r="F125" i="24"/>
  <c r="E125" i="24"/>
  <c r="D125" i="24"/>
  <c r="K124" i="24"/>
  <c r="J124" i="24"/>
  <c r="K123" i="24"/>
  <c r="J123" i="24"/>
  <c r="K122" i="24"/>
  <c r="K125" i="24" s="1"/>
  <c r="J122" i="24"/>
  <c r="K121" i="24"/>
  <c r="J121" i="24"/>
  <c r="K120" i="24"/>
  <c r="J120" i="24"/>
  <c r="K119" i="24"/>
  <c r="J119" i="24"/>
  <c r="K118" i="24"/>
  <c r="J118" i="24"/>
  <c r="J125" i="24" s="1"/>
  <c r="J115" i="24"/>
  <c r="I115" i="24"/>
  <c r="H115" i="24"/>
  <c r="F115" i="24"/>
  <c r="E115" i="24"/>
  <c r="D115" i="24"/>
  <c r="G114" i="24"/>
  <c r="G113" i="24"/>
  <c r="G112" i="24"/>
  <c r="G111" i="24"/>
  <c r="G110" i="24"/>
  <c r="G109" i="24"/>
  <c r="G108" i="24"/>
  <c r="G115" i="24" s="1"/>
  <c r="G102" i="24"/>
  <c r="F102" i="24"/>
  <c r="E102" i="24"/>
  <c r="D102" i="24"/>
  <c r="G101" i="24"/>
  <c r="G100" i="24"/>
  <c r="G99" i="24"/>
  <c r="G98" i="24"/>
  <c r="G97" i="24"/>
  <c r="G96" i="24"/>
  <c r="K92" i="24"/>
  <c r="J92" i="24"/>
  <c r="I92" i="24"/>
  <c r="H92" i="24"/>
  <c r="G92" i="24"/>
  <c r="F92" i="24"/>
  <c r="E92" i="24"/>
  <c r="D92" i="24"/>
  <c r="K81" i="24"/>
  <c r="J81" i="24"/>
  <c r="I81" i="24"/>
  <c r="H81" i="24"/>
  <c r="G81" i="24"/>
  <c r="F81" i="24"/>
  <c r="E81" i="24"/>
  <c r="D81" i="24"/>
  <c r="L70" i="24"/>
  <c r="K70" i="24"/>
  <c r="J70" i="24"/>
  <c r="I70" i="24"/>
  <c r="H70" i="24"/>
  <c r="G70" i="24"/>
  <c r="F70" i="24"/>
  <c r="E70" i="24"/>
  <c r="D70" i="24"/>
  <c r="K57" i="24"/>
  <c r="J57" i="24"/>
  <c r="I57" i="24"/>
  <c r="H57" i="24"/>
  <c r="G57" i="24"/>
  <c r="F57" i="24"/>
  <c r="E57" i="24"/>
  <c r="D57" i="24"/>
  <c r="K43" i="24"/>
  <c r="J43" i="24"/>
  <c r="I43" i="24"/>
  <c r="H43" i="24"/>
  <c r="G43" i="24"/>
  <c r="F43" i="24"/>
  <c r="E43" i="24"/>
  <c r="D43" i="24"/>
  <c r="G30" i="24"/>
  <c r="F30" i="24"/>
  <c r="E30" i="24"/>
  <c r="D30" i="24"/>
  <c r="H30" i="24" s="1"/>
  <c r="H29" i="24"/>
  <c r="H28" i="24"/>
  <c r="H27" i="24"/>
  <c r="H26" i="24"/>
  <c r="H25" i="24"/>
  <c r="H24" i="24"/>
  <c r="H23" i="24"/>
  <c r="O19" i="24"/>
  <c r="N19" i="24"/>
  <c r="M19" i="24"/>
  <c r="L19" i="24"/>
  <c r="K19" i="24"/>
  <c r="J19" i="24"/>
  <c r="I19" i="24"/>
  <c r="F19" i="24"/>
  <c r="E19" i="24"/>
  <c r="H19" i="24" s="1"/>
  <c r="D19" i="24"/>
  <c r="H18" i="24"/>
  <c r="H17" i="24"/>
  <c r="H16" i="24"/>
  <c r="H15" i="24"/>
  <c r="H14" i="24"/>
  <c r="H13" i="24"/>
  <c r="H12" i="24"/>
  <c r="C171" i="23" l="1"/>
  <c r="I166" i="23"/>
  <c r="I171" i="23" s="1"/>
  <c r="H166" i="23"/>
  <c r="H171" i="23" s="1"/>
  <c r="G166" i="23"/>
  <c r="G171" i="23" s="1"/>
  <c r="F166" i="23"/>
  <c r="F171" i="23" s="1"/>
  <c r="E166" i="23"/>
  <c r="E171" i="23" s="1"/>
  <c r="D166" i="23"/>
  <c r="D171" i="23" s="1"/>
  <c r="C166" i="23"/>
  <c r="G162" i="23"/>
  <c r="F162" i="23"/>
  <c r="E162" i="23"/>
  <c r="D162" i="23"/>
  <c r="L149" i="23"/>
  <c r="K149" i="23"/>
  <c r="J149" i="23"/>
  <c r="I149" i="23"/>
  <c r="H149" i="23"/>
  <c r="F149" i="23"/>
  <c r="E149" i="23"/>
  <c r="D149" i="23"/>
  <c r="G148" i="23"/>
  <c r="G147" i="23"/>
  <c r="G146" i="23"/>
  <c r="G145" i="23"/>
  <c r="G144" i="23"/>
  <c r="G143" i="23"/>
  <c r="G149" i="23" s="1"/>
  <c r="G142" i="23"/>
  <c r="O138" i="23"/>
  <c r="N138" i="23"/>
  <c r="M138" i="23"/>
  <c r="L138" i="23"/>
  <c r="K138" i="23"/>
  <c r="J138" i="23"/>
  <c r="I138" i="23"/>
  <c r="H138" i="23"/>
  <c r="F138" i="23"/>
  <c r="E138" i="23"/>
  <c r="D138" i="23"/>
  <c r="G137" i="23"/>
  <c r="G136" i="23"/>
  <c r="G138" i="23" s="1"/>
  <c r="G135" i="23"/>
  <c r="G134" i="23"/>
  <c r="G133" i="23"/>
  <c r="G132" i="23"/>
  <c r="G131" i="23"/>
  <c r="I125" i="23"/>
  <c r="H125" i="23"/>
  <c r="G125" i="23"/>
  <c r="F125" i="23"/>
  <c r="E125" i="23"/>
  <c r="D125" i="23"/>
  <c r="K124" i="23"/>
  <c r="J124" i="23"/>
  <c r="K123" i="23"/>
  <c r="J123" i="23"/>
  <c r="K122" i="23"/>
  <c r="J122" i="23"/>
  <c r="K121" i="23"/>
  <c r="J121" i="23"/>
  <c r="K120" i="23"/>
  <c r="J120" i="23"/>
  <c r="J125" i="23" s="1"/>
  <c r="K119" i="23"/>
  <c r="J119" i="23"/>
  <c r="K118" i="23"/>
  <c r="K125" i="23" s="1"/>
  <c r="J118" i="23"/>
  <c r="J115" i="23"/>
  <c r="I115" i="23"/>
  <c r="H115" i="23"/>
  <c r="F115" i="23"/>
  <c r="E115" i="23"/>
  <c r="D115" i="23"/>
  <c r="G114" i="23"/>
  <c r="G113" i="23"/>
  <c r="G115" i="23" s="1"/>
  <c r="G112" i="23"/>
  <c r="G111" i="23"/>
  <c r="G110" i="23"/>
  <c r="G109" i="23"/>
  <c r="G108" i="23"/>
  <c r="F102" i="23"/>
  <c r="E102" i="23"/>
  <c r="D102" i="23"/>
  <c r="G101" i="23"/>
  <c r="G100" i="23"/>
  <c r="G99" i="23"/>
  <c r="G98" i="23"/>
  <c r="G97" i="23"/>
  <c r="G96" i="23"/>
  <c r="G102" i="23" s="1"/>
  <c r="K92" i="23"/>
  <c r="J92" i="23"/>
  <c r="I92" i="23"/>
  <c r="H92" i="23"/>
  <c r="G92" i="23"/>
  <c r="F92" i="23"/>
  <c r="E92" i="23"/>
  <c r="D92" i="23"/>
  <c r="K81" i="23"/>
  <c r="J81" i="23"/>
  <c r="I81" i="23"/>
  <c r="H81" i="23"/>
  <c r="G81" i="23"/>
  <c r="F81" i="23"/>
  <c r="E81" i="23"/>
  <c r="D81" i="23"/>
  <c r="L70" i="23"/>
  <c r="K70" i="23"/>
  <c r="J70" i="23"/>
  <c r="I70" i="23"/>
  <c r="H70" i="23"/>
  <c r="G70" i="23"/>
  <c r="F70" i="23"/>
  <c r="E70" i="23"/>
  <c r="D70" i="23"/>
  <c r="K57" i="23"/>
  <c r="J57" i="23"/>
  <c r="I57" i="23"/>
  <c r="H57" i="23"/>
  <c r="G57" i="23"/>
  <c r="F57" i="23"/>
  <c r="E57" i="23"/>
  <c r="D57" i="23"/>
  <c r="K43" i="23"/>
  <c r="J43" i="23"/>
  <c r="I43" i="23"/>
  <c r="H43" i="23"/>
  <c r="G43" i="23"/>
  <c r="F43" i="23"/>
  <c r="E43" i="23"/>
  <c r="D43" i="23"/>
  <c r="G30" i="23"/>
  <c r="F30" i="23"/>
  <c r="E30" i="23"/>
  <c r="H30" i="23" s="1"/>
  <c r="D30" i="23"/>
  <c r="H29" i="23"/>
  <c r="H28" i="23"/>
  <c r="H27" i="23"/>
  <c r="H26" i="23"/>
  <c r="H25" i="23"/>
  <c r="H24" i="23"/>
  <c r="H23" i="23"/>
  <c r="O19" i="23"/>
  <c r="N19" i="23"/>
  <c r="M19" i="23"/>
  <c r="L19" i="23"/>
  <c r="K19" i="23"/>
  <c r="J19" i="23"/>
  <c r="I19" i="23"/>
  <c r="F19" i="23"/>
  <c r="E19" i="23"/>
  <c r="D19" i="23"/>
  <c r="H19" i="23" s="1"/>
  <c r="H18" i="23"/>
  <c r="H17" i="23"/>
  <c r="H16" i="23"/>
  <c r="H15" i="23"/>
  <c r="H14" i="23"/>
  <c r="H13" i="23"/>
  <c r="H12" i="23"/>
  <c r="H171" i="22" l="1"/>
  <c r="F171" i="22"/>
  <c r="I166" i="22"/>
  <c r="I171" i="22" s="1"/>
  <c r="F166" i="22"/>
  <c r="E166" i="22"/>
  <c r="E171" i="22" s="1"/>
  <c r="D166" i="22"/>
  <c r="D171" i="22" s="1"/>
  <c r="C166" i="22"/>
  <c r="C171" i="22" s="1"/>
  <c r="G162" i="22"/>
  <c r="F162" i="22"/>
  <c r="E162" i="22"/>
  <c r="D162" i="22"/>
  <c r="L149" i="22"/>
  <c r="K149" i="22"/>
  <c r="J149" i="22"/>
  <c r="I149" i="22"/>
  <c r="H149" i="22"/>
  <c r="F149" i="22"/>
  <c r="E149" i="22"/>
  <c r="D149" i="22"/>
  <c r="G148" i="22"/>
  <c r="J147" i="22"/>
  <c r="G147" i="22"/>
  <c r="G146" i="22"/>
  <c r="G145" i="22"/>
  <c r="G144" i="22"/>
  <c r="G143" i="22"/>
  <c r="G142" i="22"/>
  <c r="G149" i="22" s="1"/>
  <c r="O138" i="22"/>
  <c r="N138" i="22"/>
  <c r="M138" i="22"/>
  <c r="L138" i="22"/>
  <c r="K138" i="22"/>
  <c r="J138" i="22"/>
  <c r="I138" i="22"/>
  <c r="H138" i="22"/>
  <c r="F138" i="22"/>
  <c r="E138" i="22"/>
  <c r="D138" i="22"/>
  <c r="G138" i="22" s="1"/>
  <c r="G137" i="22"/>
  <c r="G136" i="22"/>
  <c r="G135" i="22"/>
  <c r="G134" i="22"/>
  <c r="G133" i="22"/>
  <c r="G132" i="22"/>
  <c r="G131" i="22"/>
  <c r="I125" i="22"/>
  <c r="G125" i="22"/>
  <c r="E125" i="22"/>
  <c r="K124" i="22"/>
  <c r="J124" i="22"/>
  <c r="K123" i="22"/>
  <c r="J123" i="22"/>
  <c r="K122" i="22"/>
  <c r="J122" i="22"/>
  <c r="K121" i="22"/>
  <c r="J121" i="22"/>
  <c r="K120" i="22"/>
  <c r="J120" i="22"/>
  <c r="K119" i="22"/>
  <c r="J119" i="22"/>
  <c r="K118" i="22"/>
  <c r="K125" i="22" s="1"/>
  <c r="J118" i="22"/>
  <c r="J125" i="22" s="1"/>
  <c r="J115" i="22"/>
  <c r="I115" i="22"/>
  <c r="H115" i="22"/>
  <c r="F115" i="22"/>
  <c r="E115" i="22"/>
  <c r="D115" i="22"/>
  <c r="G114" i="22"/>
  <c r="G113" i="22"/>
  <c r="G112" i="22"/>
  <c r="G111" i="22"/>
  <c r="G110" i="22"/>
  <c r="G109" i="22"/>
  <c r="G108" i="22"/>
  <c r="G115" i="22" s="1"/>
  <c r="F102" i="22"/>
  <c r="E102" i="22"/>
  <c r="D102" i="22"/>
  <c r="G101" i="22"/>
  <c r="G100" i="22"/>
  <c r="G99" i="22"/>
  <c r="G98" i="22"/>
  <c r="G97" i="22"/>
  <c r="G96" i="22"/>
  <c r="G102" i="22" s="1"/>
  <c r="K92" i="22"/>
  <c r="J92" i="22"/>
  <c r="I92" i="22"/>
  <c r="H92" i="22"/>
  <c r="G92" i="22"/>
  <c r="F92" i="22"/>
  <c r="E92" i="22"/>
  <c r="D92" i="22"/>
  <c r="K81" i="22"/>
  <c r="J81" i="22"/>
  <c r="I81" i="22"/>
  <c r="H81" i="22"/>
  <c r="G81" i="22"/>
  <c r="F81" i="22"/>
  <c r="E81" i="22"/>
  <c r="D81" i="22"/>
  <c r="L70" i="22"/>
  <c r="K70" i="22"/>
  <c r="J70" i="22"/>
  <c r="I70" i="22"/>
  <c r="H70" i="22"/>
  <c r="G70" i="22"/>
  <c r="F70" i="22"/>
  <c r="E70" i="22"/>
  <c r="D70" i="22"/>
  <c r="K57" i="22"/>
  <c r="J57" i="22"/>
  <c r="I57" i="22"/>
  <c r="H57" i="22"/>
  <c r="G57" i="22"/>
  <c r="F57" i="22"/>
  <c r="E57" i="22"/>
  <c r="D57" i="22"/>
  <c r="K43" i="22"/>
  <c r="J43" i="22"/>
  <c r="I43" i="22"/>
  <c r="H43" i="22"/>
  <c r="G43" i="22"/>
  <c r="F43" i="22"/>
  <c r="E43" i="22"/>
  <c r="D43" i="22"/>
  <c r="G30" i="22"/>
  <c r="E30" i="22"/>
  <c r="D30" i="22"/>
  <c r="H30" i="22" s="1"/>
  <c r="H29" i="22"/>
  <c r="H28" i="22"/>
  <c r="H27" i="22"/>
  <c r="H26" i="22"/>
  <c r="H25" i="22"/>
  <c r="H24" i="22"/>
  <c r="H23" i="22"/>
  <c r="O19" i="22"/>
  <c r="N19" i="22"/>
  <c r="M19" i="22"/>
  <c r="L19" i="22"/>
  <c r="K19" i="22"/>
  <c r="I19" i="22"/>
  <c r="G19" i="22"/>
  <c r="F19" i="22"/>
  <c r="E19" i="22"/>
  <c r="D19" i="22"/>
  <c r="H18" i="22"/>
  <c r="H17" i="22"/>
  <c r="H16" i="22"/>
  <c r="H15" i="22"/>
  <c r="H14" i="22"/>
  <c r="H13" i="22"/>
  <c r="H12" i="22"/>
  <c r="H19" i="22" s="1"/>
  <c r="I171" i="21" l="1"/>
  <c r="H171" i="21"/>
  <c r="E171" i="21"/>
  <c r="D171" i="21"/>
  <c r="I166" i="21"/>
  <c r="H166" i="21"/>
  <c r="G166" i="21"/>
  <c r="G171" i="21" s="1"/>
  <c r="F166" i="21"/>
  <c r="F171" i="21" s="1"/>
  <c r="E166" i="21"/>
  <c r="D166" i="21"/>
  <c r="C166" i="21"/>
  <c r="C171" i="21" s="1"/>
  <c r="G162" i="21"/>
  <c r="F162" i="21"/>
  <c r="E162" i="21"/>
  <c r="D162" i="21"/>
  <c r="L149" i="21"/>
  <c r="I149" i="21"/>
  <c r="H149" i="21"/>
  <c r="F149" i="21"/>
  <c r="E149" i="21"/>
  <c r="G148" i="21"/>
  <c r="K147" i="21"/>
  <c r="K149" i="21" s="1"/>
  <c r="J147" i="21"/>
  <c r="J149" i="21" s="1"/>
  <c r="F147" i="21"/>
  <c r="E147" i="21"/>
  <c r="D147" i="21"/>
  <c r="D149" i="21" s="1"/>
  <c r="G146" i="21"/>
  <c r="G145" i="21"/>
  <c r="G144" i="21"/>
  <c r="G143" i="21"/>
  <c r="G142" i="21"/>
  <c r="O138" i="21"/>
  <c r="N138" i="21"/>
  <c r="M138" i="21"/>
  <c r="L138" i="21"/>
  <c r="K138" i="21"/>
  <c r="J138" i="21"/>
  <c r="I138" i="21"/>
  <c r="H138" i="21"/>
  <c r="F138" i="21"/>
  <c r="E138" i="21"/>
  <c r="G137" i="21"/>
  <c r="H136" i="21"/>
  <c r="G136" i="21"/>
  <c r="F136" i="21"/>
  <c r="E136" i="21"/>
  <c r="D136" i="21"/>
  <c r="D138" i="21" s="1"/>
  <c r="G135" i="21"/>
  <c r="G134" i="21"/>
  <c r="G133" i="21"/>
  <c r="G132" i="21"/>
  <c r="G131" i="21"/>
  <c r="G138" i="21" s="1"/>
  <c r="I125" i="21"/>
  <c r="H125" i="21"/>
  <c r="G125" i="21"/>
  <c r="F125" i="21"/>
  <c r="E125" i="21"/>
  <c r="D125" i="21"/>
  <c r="K124" i="21"/>
  <c r="J124" i="21"/>
  <c r="K123" i="21"/>
  <c r="J123" i="21"/>
  <c r="K122" i="21"/>
  <c r="J122" i="21"/>
  <c r="K121" i="21"/>
  <c r="J121" i="21"/>
  <c r="K120" i="21"/>
  <c r="J120" i="21"/>
  <c r="K119" i="21"/>
  <c r="J119" i="21"/>
  <c r="K118" i="21"/>
  <c r="K125" i="21" s="1"/>
  <c r="J118" i="21"/>
  <c r="J125" i="21" s="1"/>
  <c r="J115" i="21"/>
  <c r="I115" i="21"/>
  <c r="H115" i="21"/>
  <c r="F115" i="21"/>
  <c r="E115" i="21"/>
  <c r="D115" i="21"/>
  <c r="G114" i="21"/>
  <c r="G113" i="21"/>
  <c r="G112" i="21"/>
  <c r="G111" i="21"/>
  <c r="G110" i="21"/>
  <c r="G109" i="21"/>
  <c r="G108" i="21"/>
  <c r="G115" i="21" s="1"/>
  <c r="F102" i="21"/>
  <c r="E102" i="21"/>
  <c r="D102" i="21"/>
  <c r="G101" i="21"/>
  <c r="G100" i="21"/>
  <c r="G99" i="21"/>
  <c r="G98" i="21"/>
  <c r="G97" i="21"/>
  <c r="G96" i="21"/>
  <c r="G102" i="21" s="1"/>
  <c r="K92" i="21"/>
  <c r="J92" i="21"/>
  <c r="I92" i="21"/>
  <c r="H92" i="21"/>
  <c r="G92" i="21"/>
  <c r="F92" i="21"/>
  <c r="E92" i="21"/>
  <c r="D92" i="21"/>
  <c r="K81" i="21"/>
  <c r="J81" i="21"/>
  <c r="I81" i="21"/>
  <c r="H81" i="21"/>
  <c r="G81" i="21"/>
  <c r="F81" i="21"/>
  <c r="E81" i="21"/>
  <c r="D81" i="21"/>
  <c r="L70" i="21"/>
  <c r="K70" i="21"/>
  <c r="J70" i="21"/>
  <c r="I70" i="21"/>
  <c r="H70" i="21"/>
  <c r="G70" i="21"/>
  <c r="F70" i="21"/>
  <c r="E70" i="21"/>
  <c r="D70" i="21"/>
  <c r="K57" i="21"/>
  <c r="J57" i="21"/>
  <c r="I57" i="21"/>
  <c r="H57" i="21"/>
  <c r="G57" i="21"/>
  <c r="F57" i="21"/>
  <c r="E57" i="21"/>
  <c r="D57" i="21"/>
  <c r="K43" i="21"/>
  <c r="J43" i="21"/>
  <c r="I43" i="21"/>
  <c r="H43" i="21"/>
  <c r="G43" i="21"/>
  <c r="F43" i="21"/>
  <c r="E43" i="21"/>
  <c r="D43" i="21"/>
  <c r="G30" i="21"/>
  <c r="F30" i="21"/>
  <c r="E30" i="21"/>
  <c r="H29" i="21"/>
  <c r="D28" i="21"/>
  <c r="D30" i="21" s="1"/>
  <c r="H30" i="21" s="1"/>
  <c r="H27" i="21"/>
  <c r="H26" i="21"/>
  <c r="H25" i="21"/>
  <c r="H24" i="21"/>
  <c r="H23" i="21"/>
  <c r="O19" i="21"/>
  <c r="N19" i="21"/>
  <c r="M19" i="21"/>
  <c r="L19" i="21"/>
  <c r="K19" i="21"/>
  <c r="J19" i="21"/>
  <c r="I19" i="21"/>
  <c r="H19" i="21"/>
  <c r="F19" i="21"/>
  <c r="E19" i="21"/>
  <c r="D19" i="21"/>
  <c r="H18" i="21"/>
  <c r="H17" i="21"/>
  <c r="H16" i="21"/>
  <c r="H15" i="21"/>
  <c r="H14" i="21"/>
  <c r="H13" i="21"/>
  <c r="H12" i="21"/>
  <c r="H28" i="21" l="1"/>
  <c r="G147" i="21"/>
  <c r="G149" i="21" s="1"/>
  <c r="I171" i="16" l="1"/>
  <c r="G171" i="16"/>
  <c r="F171" i="16"/>
  <c r="I166" i="16"/>
  <c r="H166" i="16"/>
  <c r="H171" i="16" s="1"/>
  <c r="G166" i="16"/>
  <c r="F166" i="16"/>
  <c r="E166" i="16"/>
  <c r="E171" i="16" s="1"/>
  <c r="D166" i="16"/>
  <c r="D171" i="16" s="1"/>
  <c r="C166" i="16"/>
  <c r="C171" i="16" s="1"/>
  <c r="G162" i="16"/>
  <c r="F162" i="16"/>
  <c r="E162" i="16"/>
  <c r="D162" i="16"/>
  <c r="L149" i="16"/>
  <c r="K149" i="16"/>
  <c r="J149" i="16"/>
  <c r="I149" i="16"/>
  <c r="H149" i="16"/>
  <c r="F149" i="16"/>
  <c r="E149" i="16"/>
  <c r="D149" i="16"/>
  <c r="G148" i="16"/>
  <c r="G147" i="16"/>
  <c r="G146" i="16"/>
  <c r="G145" i="16"/>
  <c r="G144" i="16"/>
  <c r="G143" i="16"/>
  <c r="G149" i="16" s="1"/>
  <c r="G142" i="16"/>
  <c r="O138" i="16"/>
  <c r="N138" i="16"/>
  <c r="M138" i="16"/>
  <c r="L138" i="16"/>
  <c r="K138" i="16"/>
  <c r="J138" i="16"/>
  <c r="I138" i="16"/>
  <c r="H138" i="16"/>
  <c r="F138" i="16"/>
  <c r="E138" i="16"/>
  <c r="D138" i="16"/>
  <c r="G137" i="16"/>
  <c r="G136" i="16"/>
  <c r="G135" i="16"/>
  <c r="G134" i="16"/>
  <c r="G133" i="16"/>
  <c r="G132" i="16"/>
  <c r="G138" i="16" s="1"/>
  <c r="G131" i="16"/>
  <c r="I125" i="16"/>
  <c r="G125" i="16"/>
  <c r="E125" i="16"/>
  <c r="K124" i="16"/>
  <c r="J124" i="16"/>
  <c r="K123" i="16"/>
  <c r="J123" i="16"/>
  <c r="K122" i="16"/>
  <c r="J122" i="16"/>
  <c r="K121" i="16"/>
  <c r="J121" i="16"/>
  <c r="K120" i="16"/>
  <c r="J120" i="16"/>
  <c r="K119" i="16"/>
  <c r="J119" i="16"/>
  <c r="K118" i="16"/>
  <c r="K125" i="16" s="1"/>
  <c r="J118" i="16"/>
  <c r="J125" i="16" s="1"/>
  <c r="J115" i="16"/>
  <c r="I115" i="16"/>
  <c r="H115" i="16"/>
  <c r="G115" i="16"/>
  <c r="F115" i="16"/>
  <c r="E115" i="16"/>
  <c r="D115" i="16"/>
  <c r="G114" i="16"/>
  <c r="G113" i="16"/>
  <c r="G112" i="16"/>
  <c r="G111" i="16"/>
  <c r="G110" i="16"/>
  <c r="G109" i="16"/>
  <c r="G108" i="16"/>
  <c r="F102" i="16"/>
  <c r="E102" i="16"/>
  <c r="D102" i="16"/>
  <c r="G101" i="16"/>
  <c r="G100" i="16"/>
  <c r="G99" i="16"/>
  <c r="G102" i="16" s="1"/>
  <c r="G98" i="16"/>
  <c r="G97" i="16"/>
  <c r="G96" i="16"/>
  <c r="K92" i="16"/>
  <c r="J92" i="16"/>
  <c r="I92" i="16"/>
  <c r="H92" i="16"/>
  <c r="G92" i="16"/>
  <c r="F92" i="16"/>
  <c r="E92" i="16"/>
  <c r="D92" i="16"/>
  <c r="K81" i="16"/>
  <c r="J81" i="16"/>
  <c r="I81" i="16"/>
  <c r="H81" i="16"/>
  <c r="G81" i="16"/>
  <c r="F81" i="16"/>
  <c r="E81" i="16"/>
  <c r="D81" i="16"/>
  <c r="L70" i="16"/>
  <c r="K70" i="16"/>
  <c r="J70" i="16"/>
  <c r="I70" i="16"/>
  <c r="H70" i="16"/>
  <c r="G70" i="16"/>
  <c r="F70" i="16"/>
  <c r="E70" i="16"/>
  <c r="D70" i="16"/>
  <c r="K57" i="16"/>
  <c r="J57" i="16"/>
  <c r="I57" i="16"/>
  <c r="H57" i="16"/>
  <c r="G57" i="16"/>
  <c r="F57" i="16"/>
  <c r="E57" i="16"/>
  <c r="D57" i="16"/>
  <c r="K43" i="16"/>
  <c r="J43" i="16"/>
  <c r="I43" i="16"/>
  <c r="H43" i="16"/>
  <c r="G43" i="16"/>
  <c r="F43" i="16"/>
  <c r="E43" i="16"/>
  <c r="D43" i="16"/>
  <c r="G30" i="16"/>
  <c r="F30" i="16"/>
  <c r="E30" i="16"/>
  <c r="D30" i="16"/>
  <c r="H30" i="16" s="1"/>
  <c r="H29" i="16"/>
  <c r="H28" i="16"/>
  <c r="H27" i="16"/>
  <c r="H26" i="16"/>
  <c r="H25" i="16"/>
  <c r="H24" i="16"/>
  <c r="H23" i="16"/>
  <c r="O19" i="16"/>
  <c r="N19" i="16"/>
  <c r="M19" i="16"/>
  <c r="L19" i="16"/>
  <c r="K19" i="16"/>
  <c r="J19" i="16"/>
  <c r="I19" i="16"/>
  <c r="F19" i="16"/>
  <c r="E19" i="16"/>
  <c r="D19" i="16"/>
  <c r="H19" i="16" s="1"/>
  <c r="H18" i="16"/>
  <c r="H17" i="16"/>
  <c r="H16" i="16"/>
  <c r="H15" i="16"/>
  <c r="H14" i="16"/>
  <c r="H13" i="16"/>
  <c r="H12" i="16"/>
  <c r="G171" i="15" l="1"/>
  <c r="D171" i="15"/>
  <c r="I166" i="15"/>
  <c r="I171" i="15" s="1"/>
  <c r="H166" i="15"/>
  <c r="H171" i="15" s="1"/>
  <c r="G166" i="15"/>
  <c r="F166" i="15"/>
  <c r="F171" i="15" s="1"/>
  <c r="E166" i="15"/>
  <c r="E171" i="15" s="1"/>
  <c r="D166" i="15"/>
  <c r="C166" i="15"/>
  <c r="C171" i="15" s="1"/>
  <c r="G162" i="15"/>
  <c r="F162" i="15"/>
  <c r="E162" i="15"/>
  <c r="D162" i="15"/>
  <c r="L149" i="15"/>
  <c r="K149" i="15"/>
  <c r="J149" i="15"/>
  <c r="I149" i="15"/>
  <c r="H149" i="15"/>
  <c r="G149" i="15"/>
  <c r="F149" i="15"/>
  <c r="E149" i="15"/>
  <c r="D149" i="15"/>
  <c r="G148" i="15"/>
  <c r="G147" i="15"/>
  <c r="G146" i="15"/>
  <c r="G145" i="15"/>
  <c r="G144" i="15"/>
  <c r="G143" i="15"/>
  <c r="G142" i="15"/>
  <c r="O138" i="15"/>
  <c r="N138" i="15"/>
  <c r="M138" i="15"/>
  <c r="L138" i="15"/>
  <c r="K138" i="15"/>
  <c r="J138" i="15"/>
  <c r="I138" i="15"/>
  <c r="H138" i="15"/>
  <c r="F138" i="15"/>
  <c r="E138" i="15"/>
  <c r="D138" i="15"/>
  <c r="G137" i="15"/>
  <c r="G136" i="15"/>
  <c r="G134" i="15"/>
  <c r="G133" i="15"/>
  <c r="G132" i="15"/>
  <c r="G138" i="15" s="1"/>
  <c r="G131" i="15"/>
  <c r="I125" i="15"/>
  <c r="H125" i="15"/>
  <c r="G125" i="15"/>
  <c r="F125" i="15"/>
  <c r="E125" i="15"/>
  <c r="D125" i="15"/>
  <c r="K124" i="15"/>
  <c r="J124" i="15"/>
  <c r="K123" i="15"/>
  <c r="J123" i="15"/>
  <c r="K122" i="15"/>
  <c r="J122" i="15"/>
  <c r="K121" i="15"/>
  <c r="J121" i="15"/>
  <c r="K120" i="15"/>
  <c r="J120" i="15"/>
  <c r="K119" i="15"/>
  <c r="J119" i="15"/>
  <c r="K118" i="15"/>
  <c r="K125" i="15" s="1"/>
  <c r="J118" i="15"/>
  <c r="J125" i="15" s="1"/>
  <c r="J115" i="15"/>
  <c r="I115" i="15"/>
  <c r="H115" i="15"/>
  <c r="F115" i="15"/>
  <c r="E115" i="15"/>
  <c r="D115" i="15"/>
  <c r="G114" i="15"/>
  <c r="G113" i="15"/>
  <c r="G112" i="15"/>
  <c r="G111" i="15"/>
  <c r="G110" i="15"/>
  <c r="G109" i="15"/>
  <c r="G115" i="15" s="1"/>
  <c r="G108" i="15"/>
  <c r="F102" i="15"/>
  <c r="E102" i="15"/>
  <c r="D102" i="15"/>
  <c r="G101" i="15"/>
  <c r="G100" i="15"/>
  <c r="G99" i="15"/>
  <c r="G98" i="15"/>
  <c r="G97" i="15"/>
  <c r="G96" i="15"/>
  <c r="G102" i="15" s="1"/>
  <c r="K92" i="15"/>
  <c r="J92" i="15"/>
  <c r="I92" i="15"/>
  <c r="H92" i="15"/>
  <c r="G92" i="15"/>
  <c r="F92" i="15"/>
  <c r="E92" i="15"/>
  <c r="D92" i="15"/>
  <c r="K81" i="15"/>
  <c r="J81" i="15"/>
  <c r="I81" i="15"/>
  <c r="H81" i="15"/>
  <c r="G81" i="15"/>
  <c r="F81" i="15"/>
  <c r="E81" i="15"/>
  <c r="D81" i="15"/>
  <c r="L70" i="15"/>
  <c r="K70" i="15"/>
  <c r="J70" i="15"/>
  <c r="I70" i="15"/>
  <c r="H70" i="15"/>
  <c r="G70" i="15"/>
  <c r="F70" i="15"/>
  <c r="E70" i="15"/>
  <c r="D70" i="15"/>
  <c r="K57" i="15"/>
  <c r="J57" i="15"/>
  <c r="I57" i="15"/>
  <c r="H57" i="15"/>
  <c r="G57" i="15"/>
  <c r="F57" i="15"/>
  <c r="E57" i="15"/>
  <c r="D57" i="15"/>
  <c r="K43" i="15"/>
  <c r="J43" i="15"/>
  <c r="I43" i="15"/>
  <c r="H43" i="15"/>
  <c r="G43" i="15"/>
  <c r="F43" i="15"/>
  <c r="E43" i="15"/>
  <c r="D43" i="15"/>
  <c r="G30" i="15"/>
  <c r="F30" i="15"/>
  <c r="E30" i="15"/>
  <c r="D30" i="15"/>
  <c r="H30" i="15" s="1"/>
  <c r="H29" i="15"/>
  <c r="H28" i="15"/>
  <c r="H27" i="15"/>
  <c r="H26" i="15"/>
  <c r="H25" i="15"/>
  <c r="H24" i="15"/>
  <c r="H23" i="15"/>
  <c r="O19" i="15"/>
  <c r="N19" i="15"/>
  <c r="M19" i="15"/>
  <c r="L19" i="15"/>
  <c r="K19" i="15"/>
  <c r="J19" i="15"/>
  <c r="I19" i="15"/>
  <c r="F19" i="15"/>
  <c r="E19" i="15"/>
  <c r="D19" i="15"/>
  <c r="H18" i="15"/>
  <c r="H17" i="15"/>
  <c r="H16" i="15"/>
  <c r="H15" i="15"/>
  <c r="H14" i="15"/>
  <c r="H13" i="15"/>
  <c r="H12" i="15"/>
  <c r="E171" i="14" l="1"/>
  <c r="I166" i="14"/>
  <c r="I171" i="14" s="1"/>
  <c r="H166" i="14"/>
  <c r="H171" i="14" s="1"/>
  <c r="G166" i="14"/>
  <c r="G171" i="14" s="1"/>
  <c r="F166" i="14"/>
  <c r="F171" i="14" s="1"/>
  <c r="E166" i="14"/>
  <c r="D166" i="14"/>
  <c r="D171" i="14" s="1"/>
  <c r="C166" i="14"/>
  <c r="C171" i="14" s="1"/>
  <c r="G162" i="14"/>
  <c r="F162" i="14"/>
  <c r="E162" i="14"/>
  <c r="D162" i="14"/>
  <c r="L149" i="14"/>
  <c r="K149" i="14"/>
  <c r="J149" i="14"/>
  <c r="I149" i="14"/>
  <c r="H149" i="14"/>
  <c r="F149" i="14"/>
  <c r="E149" i="14"/>
  <c r="D149" i="14"/>
  <c r="G148" i="14"/>
  <c r="G147" i="14"/>
  <c r="G146" i="14"/>
  <c r="G145" i="14"/>
  <c r="G144" i="14"/>
  <c r="G143" i="14"/>
  <c r="G142" i="14"/>
  <c r="G149" i="14" s="1"/>
  <c r="O138" i="14"/>
  <c r="N138" i="14"/>
  <c r="M138" i="14"/>
  <c r="L138" i="14"/>
  <c r="K138" i="14"/>
  <c r="J138" i="14"/>
  <c r="I138" i="14"/>
  <c r="H138" i="14"/>
  <c r="F138" i="14"/>
  <c r="E138" i="14"/>
  <c r="D138" i="14"/>
  <c r="G137" i="14"/>
  <c r="G136" i="14"/>
  <c r="G135" i="14"/>
  <c r="G134" i="14"/>
  <c r="G133" i="14"/>
  <c r="G132" i="14"/>
  <c r="G131" i="14"/>
  <c r="G138" i="14" s="1"/>
  <c r="I125" i="14"/>
  <c r="H125" i="14"/>
  <c r="G125" i="14"/>
  <c r="F125" i="14"/>
  <c r="E125" i="14"/>
  <c r="D125" i="14"/>
  <c r="K124" i="14"/>
  <c r="J124" i="14"/>
  <c r="K123" i="14"/>
  <c r="J123" i="14"/>
  <c r="K122" i="14"/>
  <c r="J122" i="14"/>
  <c r="K121" i="14"/>
  <c r="J121" i="14"/>
  <c r="K120" i="14"/>
  <c r="J120" i="14"/>
  <c r="K119" i="14"/>
  <c r="J119" i="14"/>
  <c r="K118" i="14"/>
  <c r="K125" i="14" s="1"/>
  <c r="J118" i="14"/>
  <c r="J125" i="14" s="1"/>
  <c r="J115" i="14"/>
  <c r="I115" i="14"/>
  <c r="H115" i="14"/>
  <c r="F115" i="14"/>
  <c r="E115" i="14"/>
  <c r="D115" i="14"/>
  <c r="G114" i="14"/>
  <c r="G113" i="14"/>
  <c r="G112" i="14"/>
  <c r="G111" i="14"/>
  <c r="G110" i="14"/>
  <c r="G109" i="14"/>
  <c r="G108" i="14"/>
  <c r="G115" i="14" s="1"/>
  <c r="F102" i="14"/>
  <c r="E102" i="14"/>
  <c r="D102" i="14"/>
  <c r="G101" i="14"/>
  <c r="G100" i="14"/>
  <c r="G99" i="14"/>
  <c r="G98" i="14"/>
  <c r="G97" i="14"/>
  <c r="G96" i="14"/>
  <c r="G102" i="14" s="1"/>
  <c r="K92" i="14"/>
  <c r="J92" i="14"/>
  <c r="I92" i="14"/>
  <c r="H92" i="14"/>
  <c r="G92" i="14"/>
  <c r="F92" i="14"/>
  <c r="E92" i="14"/>
  <c r="D92" i="14"/>
  <c r="K81" i="14"/>
  <c r="J81" i="14"/>
  <c r="I81" i="14"/>
  <c r="H81" i="14"/>
  <c r="G81" i="14"/>
  <c r="F81" i="14"/>
  <c r="E81" i="14"/>
  <c r="D81" i="14"/>
  <c r="L70" i="14"/>
  <c r="K70" i="14"/>
  <c r="J70" i="14"/>
  <c r="I70" i="14"/>
  <c r="H70" i="14"/>
  <c r="G70" i="14"/>
  <c r="F70" i="14"/>
  <c r="E70" i="14"/>
  <c r="D70" i="14"/>
  <c r="K57" i="14"/>
  <c r="J57" i="14"/>
  <c r="I57" i="14"/>
  <c r="H57" i="14"/>
  <c r="G57" i="14"/>
  <c r="F57" i="14"/>
  <c r="E57" i="14"/>
  <c r="D57" i="14"/>
  <c r="K43" i="14"/>
  <c r="J43" i="14"/>
  <c r="I43" i="14"/>
  <c r="H43" i="14"/>
  <c r="G43" i="14"/>
  <c r="F43" i="14"/>
  <c r="E43" i="14"/>
  <c r="D43" i="14"/>
  <c r="G30" i="14"/>
  <c r="F30" i="14"/>
  <c r="H30" i="14" s="1"/>
  <c r="E30" i="14"/>
  <c r="D30" i="14"/>
  <c r="H29" i="14"/>
  <c r="H28" i="14"/>
  <c r="H27" i="14"/>
  <c r="H26" i="14"/>
  <c r="H25" i="14"/>
  <c r="H24" i="14"/>
  <c r="H23" i="14"/>
  <c r="O19" i="14"/>
  <c r="N19" i="14"/>
  <c r="M19" i="14"/>
  <c r="L19" i="14"/>
  <c r="K19" i="14"/>
  <c r="J19" i="14"/>
  <c r="I19" i="14"/>
  <c r="F19" i="14"/>
  <c r="H19" i="14" s="1"/>
  <c r="E19" i="14"/>
  <c r="D19" i="14"/>
  <c r="H18" i="14"/>
  <c r="H17" i="14"/>
  <c r="H16" i="14"/>
  <c r="H15" i="14"/>
  <c r="H14" i="14"/>
  <c r="H13" i="14"/>
  <c r="H12" i="14"/>
  <c r="H171" i="13" l="1"/>
  <c r="C171" i="13"/>
  <c r="I166" i="13"/>
  <c r="I171" i="13" s="1"/>
  <c r="G166" i="13"/>
  <c r="G171" i="13" s="1"/>
  <c r="F166" i="13"/>
  <c r="F171" i="13" s="1"/>
  <c r="E166" i="13"/>
  <c r="E171" i="13" s="1"/>
  <c r="D166" i="13"/>
  <c r="D171" i="13" s="1"/>
  <c r="C166" i="13"/>
  <c r="G162" i="13"/>
  <c r="F162" i="13"/>
  <c r="E162" i="13"/>
  <c r="D162" i="13"/>
  <c r="L149" i="13"/>
  <c r="K149" i="13"/>
  <c r="J149" i="13"/>
  <c r="I149" i="13"/>
  <c r="H149" i="13"/>
  <c r="G149" i="13"/>
  <c r="F149" i="13"/>
  <c r="E149" i="13"/>
  <c r="D149" i="13"/>
  <c r="G148" i="13"/>
  <c r="G147" i="13"/>
  <c r="G146" i="13"/>
  <c r="G145" i="13"/>
  <c r="G144" i="13"/>
  <c r="G143" i="13"/>
  <c r="G142" i="13"/>
  <c r="O138" i="13"/>
  <c r="N138" i="13"/>
  <c r="M138" i="13"/>
  <c r="L138" i="13"/>
  <c r="K138" i="13"/>
  <c r="J138" i="13"/>
  <c r="I138" i="13"/>
  <c r="H138" i="13"/>
  <c r="F138" i="13"/>
  <c r="E138" i="13"/>
  <c r="D138" i="13"/>
  <c r="G137" i="13"/>
  <c r="G136" i="13"/>
  <c r="G135" i="13"/>
  <c r="G138" i="13" s="1"/>
  <c r="G134" i="13"/>
  <c r="G133" i="13"/>
  <c r="G132" i="13"/>
  <c r="G131" i="13"/>
  <c r="I125" i="13"/>
  <c r="H125" i="13"/>
  <c r="G125" i="13"/>
  <c r="F125" i="13"/>
  <c r="E125" i="13"/>
  <c r="D125" i="13"/>
  <c r="K124" i="13"/>
  <c r="J124" i="13"/>
  <c r="K123" i="13"/>
  <c r="J123" i="13"/>
  <c r="K122" i="13"/>
  <c r="J122" i="13"/>
  <c r="K121" i="13"/>
  <c r="J121" i="13"/>
  <c r="K120" i="13"/>
  <c r="J120" i="13"/>
  <c r="K119" i="13"/>
  <c r="K125" i="13" s="1"/>
  <c r="J119" i="13"/>
  <c r="J125" i="13" s="1"/>
  <c r="K118" i="13"/>
  <c r="J118" i="13"/>
  <c r="J115" i="13"/>
  <c r="I115" i="13"/>
  <c r="H115" i="13"/>
  <c r="F115" i="13"/>
  <c r="E115" i="13"/>
  <c r="D115" i="13"/>
  <c r="G114" i="13"/>
  <c r="G113" i="13"/>
  <c r="G112" i="13"/>
  <c r="G111" i="13"/>
  <c r="G110" i="13"/>
  <c r="G109" i="13"/>
  <c r="G115" i="13" s="1"/>
  <c r="G108" i="13"/>
  <c r="F102" i="13"/>
  <c r="E102" i="13"/>
  <c r="D102" i="13"/>
  <c r="G101" i="13"/>
  <c r="G100" i="13"/>
  <c r="G99" i="13"/>
  <c r="G98" i="13"/>
  <c r="G102" i="13" s="1"/>
  <c r="G97" i="13"/>
  <c r="G96" i="13"/>
  <c r="K92" i="13"/>
  <c r="J92" i="13"/>
  <c r="I92" i="13"/>
  <c r="H92" i="13"/>
  <c r="G92" i="13"/>
  <c r="F92" i="13"/>
  <c r="E92" i="13"/>
  <c r="D92" i="13"/>
  <c r="K81" i="13"/>
  <c r="J81" i="13"/>
  <c r="I81" i="13"/>
  <c r="H81" i="13"/>
  <c r="G81" i="13"/>
  <c r="F81" i="13"/>
  <c r="E81" i="13"/>
  <c r="D81" i="13"/>
  <c r="L70" i="13"/>
  <c r="K70" i="13"/>
  <c r="J70" i="13"/>
  <c r="I70" i="13"/>
  <c r="H70" i="13"/>
  <c r="G70" i="13"/>
  <c r="F70" i="13"/>
  <c r="E70" i="13"/>
  <c r="D70" i="13"/>
  <c r="K57" i="13"/>
  <c r="J57" i="13"/>
  <c r="I57" i="13"/>
  <c r="H57" i="13"/>
  <c r="G57" i="13"/>
  <c r="F57" i="13"/>
  <c r="E57" i="13"/>
  <c r="D57" i="13"/>
  <c r="K43" i="13"/>
  <c r="J43" i="13"/>
  <c r="I43" i="13"/>
  <c r="H43" i="13"/>
  <c r="G43" i="13"/>
  <c r="F43" i="13"/>
  <c r="E43" i="13"/>
  <c r="D43" i="13"/>
  <c r="G30" i="13"/>
  <c r="F30" i="13"/>
  <c r="E30" i="13"/>
  <c r="D30" i="13"/>
  <c r="H30" i="13" s="1"/>
  <c r="H29" i="13"/>
  <c r="H28" i="13"/>
  <c r="H27" i="13"/>
  <c r="H26" i="13"/>
  <c r="H25" i="13"/>
  <c r="H24" i="13"/>
  <c r="H23" i="13"/>
  <c r="O19" i="13"/>
  <c r="N19" i="13"/>
  <c r="M19" i="13"/>
  <c r="L19" i="13"/>
  <c r="K19" i="13"/>
  <c r="J19" i="13"/>
  <c r="I19" i="13"/>
  <c r="F19" i="13"/>
  <c r="E19" i="13"/>
  <c r="H19" i="13" s="1"/>
  <c r="H18" i="13"/>
  <c r="H17" i="13"/>
  <c r="H16" i="13"/>
  <c r="H15" i="13"/>
  <c r="H14" i="13"/>
  <c r="H13" i="13"/>
  <c r="H12" i="13"/>
  <c r="D171" i="12" l="1"/>
  <c r="I166" i="12"/>
  <c r="I171" i="12" s="1"/>
  <c r="H166" i="12"/>
  <c r="H171" i="12" s="1"/>
  <c r="G166" i="12"/>
  <c r="G171" i="12" s="1"/>
  <c r="F166" i="12"/>
  <c r="F171" i="12" s="1"/>
  <c r="E166" i="12"/>
  <c r="E171" i="12" s="1"/>
  <c r="D166" i="12"/>
  <c r="C166" i="12"/>
  <c r="C171" i="12" s="1"/>
  <c r="G162" i="12"/>
  <c r="F162" i="12"/>
  <c r="E162" i="12"/>
  <c r="D162" i="12"/>
  <c r="L149" i="12"/>
  <c r="K149" i="12"/>
  <c r="J149" i="12"/>
  <c r="I149" i="12"/>
  <c r="H149" i="12"/>
  <c r="G149" i="12"/>
  <c r="F149" i="12"/>
  <c r="E149" i="12"/>
  <c r="D149" i="12"/>
  <c r="G148" i="12"/>
  <c r="G147" i="12"/>
  <c r="G146" i="12"/>
  <c r="G145" i="12"/>
  <c r="G144" i="12"/>
  <c r="G143" i="12"/>
  <c r="G142" i="12"/>
  <c r="O138" i="12"/>
  <c r="N138" i="12"/>
  <c r="M138" i="12"/>
  <c r="L138" i="12"/>
  <c r="K138" i="12"/>
  <c r="J138" i="12"/>
  <c r="I138" i="12"/>
  <c r="H138" i="12"/>
  <c r="F138" i="12"/>
  <c r="E138" i="12"/>
  <c r="D138" i="12"/>
  <c r="G137" i="12"/>
  <c r="G136" i="12"/>
  <c r="G135" i="12"/>
  <c r="G134" i="12"/>
  <c r="G133" i="12"/>
  <c r="G132" i="12"/>
  <c r="G131" i="12"/>
  <c r="G138" i="12" s="1"/>
  <c r="I125" i="12"/>
  <c r="H125" i="12"/>
  <c r="G125" i="12"/>
  <c r="F125" i="12"/>
  <c r="E125" i="12"/>
  <c r="D125" i="12"/>
  <c r="K124" i="12"/>
  <c r="J124" i="12"/>
  <c r="K123" i="12"/>
  <c r="J123" i="12"/>
  <c r="K122" i="12"/>
  <c r="J122" i="12"/>
  <c r="K121" i="12"/>
  <c r="J121" i="12"/>
  <c r="K120" i="12"/>
  <c r="J120" i="12"/>
  <c r="J125" i="12" s="1"/>
  <c r="K119" i="12"/>
  <c r="J119" i="12"/>
  <c r="K118" i="12"/>
  <c r="K125" i="12" s="1"/>
  <c r="J118" i="12"/>
  <c r="J115" i="12"/>
  <c r="I115" i="12"/>
  <c r="H115" i="12"/>
  <c r="F115" i="12"/>
  <c r="E115" i="12"/>
  <c r="D115" i="12"/>
  <c r="G114" i="12"/>
  <c r="G113" i="12"/>
  <c r="G112" i="12"/>
  <c r="G111" i="12"/>
  <c r="G110" i="12"/>
  <c r="G109" i="12"/>
  <c r="G108" i="12"/>
  <c r="G115" i="12" s="1"/>
  <c r="F102" i="12"/>
  <c r="E102" i="12"/>
  <c r="D102" i="12"/>
  <c r="G101" i="12"/>
  <c r="G100" i="12"/>
  <c r="G99" i="12"/>
  <c r="G98" i="12"/>
  <c r="G97" i="12"/>
  <c r="G102" i="12" s="1"/>
  <c r="G96" i="12"/>
  <c r="K92" i="12"/>
  <c r="J92" i="12"/>
  <c r="I92" i="12"/>
  <c r="H92" i="12"/>
  <c r="G92" i="12"/>
  <c r="F92" i="12"/>
  <c r="E92" i="12"/>
  <c r="D92" i="12"/>
  <c r="K81" i="12"/>
  <c r="J81" i="12"/>
  <c r="I81" i="12"/>
  <c r="H81" i="12"/>
  <c r="G81" i="12"/>
  <c r="F81" i="12"/>
  <c r="E81" i="12"/>
  <c r="D81" i="12"/>
  <c r="L70" i="12"/>
  <c r="K70" i="12"/>
  <c r="J70" i="12"/>
  <c r="I70" i="12"/>
  <c r="H70" i="12"/>
  <c r="G70" i="12"/>
  <c r="F70" i="12"/>
  <c r="E70" i="12"/>
  <c r="D70" i="12"/>
  <c r="K57" i="12"/>
  <c r="J57" i="12"/>
  <c r="I57" i="12"/>
  <c r="H57" i="12"/>
  <c r="G57" i="12"/>
  <c r="F57" i="12"/>
  <c r="E57" i="12"/>
  <c r="D57" i="12"/>
  <c r="K43" i="12"/>
  <c r="J43" i="12"/>
  <c r="I43" i="12"/>
  <c r="H43" i="12"/>
  <c r="G43" i="12"/>
  <c r="F43" i="12"/>
  <c r="E43" i="12"/>
  <c r="D43" i="12"/>
  <c r="G30" i="12"/>
  <c r="F30" i="12"/>
  <c r="E30" i="12"/>
  <c r="H30" i="12" s="1"/>
  <c r="D30" i="12"/>
  <c r="H29" i="12"/>
  <c r="H28" i="12"/>
  <c r="H27" i="12"/>
  <c r="H26" i="12"/>
  <c r="H25" i="12"/>
  <c r="H24" i="12"/>
  <c r="H23" i="12"/>
  <c r="O19" i="12"/>
  <c r="N19" i="12"/>
  <c r="M19" i="12"/>
  <c r="L19" i="12"/>
  <c r="K19" i="12"/>
  <c r="J19" i="12"/>
  <c r="I19" i="12"/>
  <c r="F19" i="12"/>
  <c r="E19" i="12"/>
  <c r="D19" i="12"/>
  <c r="H19" i="12" s="1"/>
  <c r="H18" i="12"/>
  <c r="H17" i="12"/>
  <c r="H16" i="12"/>
  <c r="H15" i="12"/>
  <c r="H14" i="12"/>
  <c r="H13" i="12"/>
  <c r="H12" i="12"/>
  <c r="I171" i="11" l="1"/>
  <c r="H171" i="11"/>
  <c r="I166" i="11"/>
  <c r="H166" i="11"/>
  <c r="G166" i="11"/>
  <c r="G171" i="11" s="1"/>
  <c r="F166" i="11"/>
  <c r="F171" i="11" s="1"/>
  <c r="E166" i="11"/>
  <c r="E171" i="11" s="1"/>
  <c r="D166" i="11"/>
  <c r="D171" i="11" s="1"/>
  <c r="C166" i="11"/>
  <c r="C171" i="11" s="1"/>
  <c r="G162" i="11"/>
  <c r="F162" i="11"/>
  <c r="E162" i="11"/>
  <c r="D162" i="11"/>
  <c r="L149" i="11"/>
  <c r="K149" i="11"/>
  <c r="J149" i="11"/>
  <c r="I149" i="11"/>
  <c r="H149" i="11"/>
  <c r="F149" i="11"/>
  <c r="E149" i="11"/>
  <c r="D149" i="11"/>
  <c r="G148" i="11"/>
  <c r="G147" i="11"/>
  <c r="G146" i="11"/>
  <c r="G145" i="11"/>
  <c r="G144" i="11"/>
  <c r="G143" i="11"/>
  <c r="G142" i="11"/>
  <c r="G149" i="11" s="1"/>
  <c r="O138" i="11"/>
  <c r="N138" i="11"/>
  <c r="M138" i="11"/>
  <c r="L138" i="11"/>
  <c r="K138" i="11"/>
  <c r="J138" i="11"/>
  <c r="I138" i="11"/>
  <c r="H138" i="11"/>
  <c r="F138" i="11"/>
  <c r="E138" i="11"/>
  <c r="D138" i="11"/>
  <c r="G137" i="11"/>
  <c r="G136" i="11"/>
  <c r="G135" i="11"/>
  <c r="G134" i="11"/>
  <c r="G133" i="11"/>
  <c r="G132" i="11"/>
  <c r="G131" i="11"/>
  <c r="G138" i="11" s="1"/>
  <c r="I125" i="11"/>
  <c r="H125" i="11"/>
  <c r="G125" i="11"/>
  <c r="F125" i="11"/>
  <c r="E125" i="11"/>
  <c r="D125" i="11"/>
  <c r="K124" i="11"/>
  <c r="J124" i="11"/>
  <c r="K123" i="11"/>
  <c r="J123" i="11"/>
  <c r="K122" i="11"/>
  <c r="J122" i="11"/>
  <c r="K121" i="11"/>
  <c r="J121" i="11"/>
  <c r="K120" i="11"/>
  <c r="J120" i="11"/>
  <c r="K119" i="11"/>
  <c r="J119" i="11"/>
  <c r="K118" i="11"/>
  <c r="K125" i="11" s="1"/>
  <c r="J118" i="11"/>
  <c r="J125" i="11" s="1"/>
  <c r="J115" i="11"/>
  <c r="I115" i="11"/>
  <c r="H115" i="11"/>
  <c r="F115" i="11"/>
  <c r="E115" i="11"/>
  <c r="D115" i="11"/>
  <c r="G114" i="11"/>
  <c r="G113" i="11"/>
  <c r="G112" i="11"/>
  <c r="G111" i="11"/>
  <c r="G110" i="11"/>
  <c r="G109" i="11"/>
  <c r="G108" i="11"/>
  <c r="G115" i="11" s="1"/>
  <c r="F102" i="11"/>
  <c r="E102" i="11"/>
  <c r="D102" i="11"/>
  <c r="G101" i="11"/>
  <c r="G100" i="11"/>
  <c r="G99" i="11"/>
  <c r="G98" i="11"/>
  <c r="G97" i="11"/>
  <c r="G102" i="11" s="1"/>
  <c r="G96" i="11"/>
  <c r="K92" i="11"/>
  <c r="J92" i="11"/>
  <c r="I92" i="11"/>
  <c r="H92" i="11"/>
  <c r="G92" i="11"/>
  <c r="F92" i="11"/>
  <c r="E92" i="11"/>
  <c r="D92" i="11"/>
  <c r="K81" i="11"/>
  <c r="J81" i="11"/>
  <c r="I81" i="11"/>
  <c r="H81" i="11"/>
  <c r="G81" i="11"/>
  <c r="F81" i="11"/>
  <c r="E81" i="11"/>
  <c r="D81" i="11"/>
  <c r="L70" i="11"/>
  <c r="K70" i="11"/>
  <c r="J70" i="11"/>
  <c r="I70" i="11"/>
  <c r="H70" i="11"/>
  <c r="G70" i="11"/>
  <c r="F70" i="11"/>
  <c r="E70" i="11"/>
  <c r="D70" i="11"/>
  <c r="K57" i="11"/>
  <c r="J57" i="11"/>
  <c r="I57" i="11"/>
  <c r="H57" i="11"/>
  <c r="G57" i="11"/>
  <c r="F57" i="11"/>
  <c r="E57" i="11"/>
  <c r="D57" i="11"/>
  <c r="K43" i="11"/>
  <c r="J43" i="11"/>
  <c r="I43" i="11"/>
  <c r="H43" i="11"/>
  <c r="G43" i="11"/>
  <c r="F43" i="11"/>
  <c r="E43" i="11"/>
  <c r="D43" i="11"/>
  <c r="G30" i="11"/>
  <c r="F30" i="11"/>
  <c r="E30" i="11"/>
  <c r="D30" i="11"/>
  <c r="H30" i="11" s="1"/>
  <c r="H29" i="11"/>
  <c r="H28" i="11"/>
  <c r="H27" i="11"/>
  <c r="H26" i="11"/>
  <c r="H25" i="11"/>
  <c r="H24" i="11"/>
  <c r="H23" i="11"/>
  <c r="O19" i="11"/>
  <c r="N19" i="11"/>
  <c r="M19" i="11"/>
  <c r="L19" i="11"/>
  <c r="K19" i="11"/>
  <c r="J19" i="11"/>
  <c r="I19" i="11"/>
  <c r="G19" i="11"/>
  <c r="F19" i="11"/>
  <c r="E19" i="11"/>
  <c r="D19" i="11"/>
  <c r="H19" i="11" s="1"/>
  <c r="H18" i="11"/>
  <c r="H17" i="11"/>
  <c r="H16" i="11"/>
  <c r="H15" i="11"/>
  <c r="H14" i="11"/>
  <c r="H13" i="11"/>
  <c r="H12" i="11"/>
  <c r="I171" i="10" l="1"/>
  <c r="H171" i="10"/>
  <c r="G166" i="10"/>
  <c r="G171" i="10" s="1"/>
  <c r="F166" i="10"/>
  <c r="F171" i="10" s="1"/>
  <c r="E166" i="10"/>
  <c r="E171" i="10" s="1"/>
  <c r="D166" i="10"/>
  <c r="D171" i="10" s="1"/>
  <c r="C166" i="10"/>
  <c r="C171" i="10" s="1"/>
  <c r="G162" i="10"/>
  <c r="F162" i="10"/>
  <c r="E162" i="10"/>
  <c r="D162" i="10"/>
  <c r="L149" i="10"/>
  <c r="K149" i="10"/>
  <c r="J149" i="10"/>
  <c r="I149" i="10"/>
  <c r="H149" i="10"/>
  <c r="G149" i="10"/>
  <c r="F149" i="10"/>
  <c r="E149" i="10"/>
  <c r="D149" i="10"/>
  <c r="G148" i="10"/>
  <c r="G147" i="10"/>
  <c r="G146" i="10"/>
  <c r="G145" i="10"/>
  <c r="G144" i="10"/>
  <c r="G143" i="10"/>
  <c r="G142" i="10"/>
  <c r="O138" i="10"/>
  <c r="N138" i="10"/>
  <c r="M138" i="10"/>
  <c r="L138" i="10"/>
  <c r="K138" i="10"/>
  <c r="J138" i="10"/>
  <c r="I138" i="10"/>
  <c r="H138" i="10"/>
  <c r="F138" i="10"/>
  <c r="E138" i="10"/>
  <c r="D138" i="10"/>
  <c r="G137" i="10"/>
  <c r="G136" i="10"/>
  <c r="G135" i="10"/>
  <c r="G134" i="10"/>
  <c r="G138" i="10" s="1"/>
  <c r="G133" i="10"/>
  <c r="G132" i="10"/>
  <c r="G131" i="10"/>
  <c r="I125" i="10"/>
  <c r="H125" i="10"/>
  <c r="G125" i="10"/>
  <c r="F125" i="10"/>
  <c r="E125" i="10"/>
  <c r="D125" i="10"/>
  <c r="K124" i="10"/>
  <c r="J124" i="10"/>
  <c r="K123" i="10"/>
  <c r="J123" i="10"/>
  <c r="K122" i="10"/>
  <c r="J122" i="10"/>
  <c r="K121" i="10"/>
  <c r="J121" i="10"/>
  <c r="K120" i="10"/>
  <c r="J120" i="10"/>
  <c r="K119" i="10"/>
  <c r="J119" i="10"/>
  <c r="J125" i="10" s="1"/>
  <c r="K118" i="10"/>
  <c r="K125" i="10" s="1"/>
  <c r="J118" i="10"/>
  <c r="J115" i="10"/>
  <c r="I115" i="10"/>
  <c r="H115" i="10"/>
  <c r="F115" i="10"/>
  <c r="E115" i="10"/>
  <c r="D115" i="10"/>
  <c r="G114" i="10"/>
  <c r="G113" i="10"/>
  <c r="G112" i="10"/>
  <c r="G111" i="10"/>
  <c r="G115" i="10" s="1"/>
  <c r="G110" i="10"/>
  <c r="G109" i="10"/>
  <c r="G108" i="10"/>
  <c r="F102" i="10"/>
  <c r="E102" i="10"/>
  <c r="D102" i="10"/>
  <c r="G101" i="10"/>
  <c r="G100" i="10"/>
  <c r="G99" i="10"/>
  <c r="G98" i="10"/>
  <c r="G97" i="10"/>
  <c r="G102" i="10" s="1"/>
  <c r="G96" i="10"/>
  <c r="K92" i="10"/>
  <c r="J92" i="10"/>
  <c r="I92" i="10"/>
  <c r="H92" i="10"/>
  <c r="G92" i="10"/>
  <c r="F92" i="10"/>
  <c r="E92" i="10"/>
  <c r="D92" i="10"/>
  <c r="K81" i="10"/>
  <c r="J81" i="10"/>
  <c r="I81" i="10"/>
  <c r="H81" i="10"/>
  <c r="G81" i="10"/>
  <c r="F81" i="10"/>
  <c r="E81" i="10"/>
  <c r="D81" i="10"/>
  <c r="L70" i="10"/>
  <c r="K70" i="10"/>
  <c r="J70" i="10"/>
  <c r="I70" i="10"/>
  <c r="H70" i="10"/>
  <c r="G70" i="10"/>
  <c r="F70" i="10"/>
  <c r="E70" i="10"/>
  <c r="D70" i="10"/>
  <c r="K57" i="10"/>
  <c r="J57" i="10"/>
  <c r="I57" i="10"/>
  <c r="H57" i="10"/>
  <c r="G57" i="10"/>
  <c r="F57" i="10"/>
  <c r="E57" i="10"/>
  <c r="D57" i="10"/>
  <c r="K43" i="10"/>
  <c r="J43" i="10"/>
  <c r="I43" i="10"/>
  <c r="H43" i="10"/>
  <c r="G43" i="10"/>
  <c r="F43" i="10"/>
  <c r="E43" i="10"/>
  <c r="D43" i="10"/>
  <c r="F30" i="10"/>
  <c r="E30" i="10"/>
  <c r="D30" i="10"/>
  <c r="H29" i="10"/>
  <c r="H28" i="10"/>
  <c r="H27" i="10"/>
  <c r="H26" i="10"/>
  <c r="H25" i="10"/>
  <c r="H24" i="10"/>
  <c r="H23" i="10"/>
  <c r="M19" i="10"/>
  <c r="L19" i="10"/>
  <c r="K19" i="10"/>
  <c r="J19" i="10"/>
  <c r="F19" i="10"/>
  <c r="E19" i="10"/>
  <c r="D19" i="10"/>
  <c r="H19" i="10" s="1"/>
  <c r="H18" i="10"/>
  <c r="H17" i="10"/>
  <c r="H16" i="10"/>
  <c r="H15" i="10"/>
  <c r="H14" i="10"/>
  <c r="H13" i="10"/>
  <c r="H12" i="10"/>
  <c r="I171" i="9" l="1"/>
  <c r="E171" i="9"/>
  <c r="C171" i="9"/>
  <c r="I166" i="9"/>
  <c r="H166" i="9"/>
  <c r="H171" i="9" s="1"/>
  <c r="G166" i="9"/>
  <c r="G171" i="9" s="1"/>
  <c r="F166" i="9"/>
  <c r="F171" i="9" s="1"/>
  <c r="E166" i="9"/>
  <c r="D166" i="9"/>
  <c r="D171" i="9" s="1"/>
  <c r="C166" i="9"/>
  <c r="G162" i="9"/>
  <c r="F162" i="9"/>
  <c r="E162" i="9"/>
  <c r="D162" i="9"/>
  <c r="L149" i="9"/>
  <c r="K149" i="9"/>
  <c r="J149" i="9"/>
  <c r="I149" i="9"/>
  <c r="H149" i="9"/>
  <c r="F149" i="9"/>
  <c r="E149" i="9"/>
  <c r="D149" i="9"/>
  <c r="G148" i="9"/>
  <c r="G147" i="9"/>
  <c r="G146" i="9"/>
  <c r="G145" i="9"/>
  <c r="G144" i="9"/>
  <c r="G143" i="9"/>
  <c r="G149" i="9" s="1"/>
  <c r="G142" i="9"/>
  <c r="O138" i="9"/>
  <c r="N138" i="9"/>
  <c r="M138" i="9"/>
  <c r="L138" i="9"/>
  <c r="K138" i="9"/>
  <c r="J138" i="9"/>
  <c r="I138" i="9"/>
  <c r="H138" i="9"/>
  <c r="F138" i="9"/>
  <c r="E138" i="9"/>
  <c r="D138" i="9"/>
  <c r="G137" i="9"/>
  <c r="G136" i="9"/>
  <c r="G135" i="9"/>
  <c r="G138" i="9" s="1"/>
  <c r="G134" i="9"/>
  <c r="G133" i="9"/>
  <c r="G132" i="9"/>
  <c r="G131" i="9"/>
  <c r="I125" i="9"/>
  <c r="H125" i="9"/>
  <c r="G125" i="9"/>
  <c r="F125" i="9"/>
  <c r="E125" i="9"/>
  <c r="D125" i="9"/>
  <c r="K124" i="9"/>
  <c r="J124" i="9"/>
  <c r="K123" i="9"/>
  <c r="J123" i="9"/>
  <c r="K122" i="9"/>
  <c r="J122" i="9"/>
  <c r="K121" i="9"/>
  <c r="J121" i="9"/>
  <c r="K120" i="9"/>
  <c r="J120" i="9"/>
  <c r="K119" i="9"/>
  <c r="K125" i="9" s="1"/>
  <c r="J119" i="9"/>
  <c r="J125" i="9" s="1"/>
  <c r="K118" i="9"/>
  <c r="J118" i="9"/>
  <c r="J115" i="9"/>
  <c r="I115" i="9"/>
  <c r="H115" i="9"/>
  <c r="F115" i="9"/>
  <c r="E115" i="9"/>
  <c r="D115" i="9"/>
  <c r="G114" i="9"/>
  <c r="G113" i="9"/>
  <c r="G112" i="9"/>
  <c r="G115" i="9" s="1"/>
  <c r="G111" i="9"/>
  <c r="G110" i="9"/>
  <c r="G109" i="9"/>
  <c r="G108" i="9"/>
  <c r="F102" i="9"/>
  <c r="E102" i="9"/>
  <c r="D102" i="9"/>
  <c r="G101" i="9"/>
  <c r="G100" i="9"/>
  <c r="G99" i="9"/>
  <c r="G98" i="9"/>
  <c r="G102" i="9" s="1"/>
  <c r="G97" i="9"/>
  <c r="G96" i="9"/>
  <c r="K92" i="9"/>
  <c r="J92" i="9"/>
  <c r="I92" i="9"/>
  <c r="H92" i="9"/>
  <c r="G92" i="9"/>
  <c r="F92" i="9"/>
  <c r="E92" i="9"/>
  <c r="D92" i="9"/>
  <c r="K81" i="9"/>
  <c r="J81" i="9"/>
  <c r="I81" i="9"/>
  <c r="H81" i="9"/>
  <c r="G81" i="9"/>
  <c r="F81" i="9"/>
  <c r="E81" i="9"/>
  <c r="D81" i="9"/>
  <c r="L70" i="9"/>
  <c r="K70" i="9"/>
  <c r="J70" i="9"/>
  <c r="I70" i="9"/>
  <c r="H70" i="9"/>
  <c r="G70" i="9"/>
  <c r="F70" i="9"/>
  <c r="E70" i="9"/>
  <c r="D70" i="9"/>
  <c r="K57" i="9"/>
  <c r="J57" i="9"/>
  <c r="I57" i="9"/>
  <c r="H57" i="9"/>
  <c r="G57" i="9"/>
  <c r="F57" i="9"/>
  <c r="E57" i="9"/>
  <c r="D57" i="9"/>
  <c r="K43" i="9"/>
  <c r="J43" i="9"/>
  <c r="I43" i="9"/>
  <c r="H43" i="9"/>
  <c r="G43" i="9"/>
  <c r="F43" i="9"/>
  <c r="E43" i="9"/>
  <c r="D43" i="9"/>
  <c r="G30" i="9"/>
  <c r="F30" i="9"/>
  <c r="E30" i="9"/>
  <c r="D30" i="9"/>
  <c r="H30" i="9" s="1"/>
  <c r="H29" i="9"/>
  <c r="H28" i="9"/>
  <c r="H27" i="9"/>
  <c r="H26" i="9"/>
  <c r="H25" i="9"/>
  <c r="H24" i="9"/>
  <c r="H23" i="9"/>
  <c r="O19" i="9"/>
  <c r="N19" i="9"/>
  <c r="M19" i="9"/>
  <c r="L19" i="9"/>
  <c r="K19" i="9"/>
  <c r="J19" i="9"/>
  <c r="I19" i="9"/>
  <c r="F19" i="9"/>
  <c r="E19" i="9"/>
  <c r="D19" i="9"/>
  <c r="H19" i="9" s="1"/>
  <c r="H18" i="9"/>
  <c r="H17" i="9"/>
  <c r="H16" i="9"/>
  <c r="H15" i="9"/>
  <c r="H14" i="9"/>
  <c r="H13" i="9"/>
  <c r="H12" i="9"/>
  <c r="D171" i="8" l="1"/>
  <c r="H170" i="8"/>
  <c r="H169" i="8"/>
  <c r="I166" i="8"/>
  <c r="I171" i="8" s="1"/>
  <c r="H166" i="8"/>
  <c r="H171" i="8" s="1"/>
  <c r="G166" i="8"/>
  <c r="G171" i="8" s="1"/>
  <c r="F166" i="8"/>
  <c r="F171" i="8" s="1"/>
  <c r="E166" i="8"/>
  <c r="E171" i="8" s="1"/>
  <c r="D166" i="8"/>
  <c r="C166" i="8"/>
  <c r="C171" i="8" s="1"/>
  <c r="G162" i="8"/>
  <c r="F162" i="8"/>
  <c r="E162" i="8"/>
  <c r="D162" i="8"/>
  <c r="L149" i="8"/>
  <c r="K149" i="8"/>
  <c r="J149" i="8"/>
  <c r="I149" i="8"/>
  <c r="H149" i="8"/>
  <c r="F149" i="8"/>
  <c r="E149" i="8"/>
  <c r="D149" i="8"/>
  <c r="G148" i="8"/>
  <c r="G147" i="8"/>
  <c r="G146" i="8"/>
  <c r="G145" i="8"/>
  <c r="G144" i="8"/>
  <c r="G143" i="8"/>
  <c r="G149" i="8" s="1"/>
  <c r="G142" i="8"/>
  <c r="O138" i="8"/>
  <c r="N138" i="8"/>
  <c r="M138" i="8"/>
  <c r="L138" i="8"/>
  <c r="K138" i="8"/>
  <c r="J138" i="8"/>
  <c r="I138" i="8"/>
  <c r="H138" i="8"/>
  <c r="F138" i="8"/>
  <c r="E138" i="8"/>
  <c r="D138" i="8"/>
  <c r="G137" i="8"/>
  <c r="G136" i="8"/>
  <c r="G135" i="8"/>
  <c r="G134" i="8"/>
  <c r="G133" i="8"/>
  <c r="G132" i="8"/>
  <c r="G138" i="8" s="1"/>
  <c r="G131" i="8"/>
  <c r="I125" i="8"/>
  <c r="H125" i="8"/>
  <c r="G125" i="8"/>
  <c r="F125" i="8"/>
  <c r="E125" i="8"/>
  <c r="D125" i="8"/>
  <c r="K124" i="8"/>
  <c r="J124" i="8"/>
  <c r="K123" i="8"/>
  <c r="J123" i="8"/>
  <c r="K122" i="8"/>
  <c r="J122" i="8"/>
  <c r="K121" i="8"/>
  <c r="J121" i="8"/>
  <c r="K120" i="8"/>
  <c r="J120" i="8"/>
  <c r="J125" i="8" s="1"/>
  <c r="K119" i="8"/>
  <c r="J119" i="8"/>
  <c r="K118" i="8"/>
  <c r="K125" i="8" s="1"/>
  <c r="J118" i="8"/>
  <c r="J115" i="8"/>
  <c r="I115" i="8"/>
  <c r="H115" i="8"/>
  <c r="F115" i="8"/>
  <c r="E115" i="8"/>
  <c r="D115" i="8"/>
  <c r="G114" i="8"/>
  <c r="G113" i="8"/>
  <c r="G112" i="8"/>
  <c r="G111" i="8"/>
  <c r="G110" i="8"/>
  <c r="G109" i="8"/>
  <c r="G115" i="8" s="1"/>
  <c r="G108" i="8"/>
  <c r="F102" i="8"/>
  <c r="E102" i="8"/>
  <c r="D102" i="8"/>
  <c r="G101" i="8"/>
  <c r="G100" i="8"/>
  <c r="G99" i="8"/>
  <c r="G98" i="8"/>
  <c r="G97" i="8"/>
  <c r="G96" i="8"/>
  <c r="G102" i="8" s="1"/>
  <c r="K92" i="8"/>
  <c r="J92" i="8"/>
  <c r="I92" i="8"/>
  <c r="H92" i="8"/>
  <c r="G92" i="8"/>
  <c r="F92" i="8"/>
  <c r="E92" i="8"/>
  <c r="D92" i="8"/>
  <c r="K81" i="8"/>
  <c r="J81" i="8"/>
  <c r="I81" i="8"/>
  <c r="H81" i="8"/>
  <c r="G81" i="8"/>
  <c r="F81" i="8"/>
  <c r="E81" i="8"/>
  <c r="D79" i="8"/>
  <c r="D81" i="8" s="1"/>
  <c r="L70" i="8"/>
  <c r="K70" i="8"/>
  <c r="J70" i="8"/>
  <c r="I70" i="8"/>
  <c r="H70" i="8"/>
  <c r="G70" i="8"/>
  <c r="F70" i="8"/>
  <c r="E70" i="8"/>
  <c r="D70" i="8"/>
  <c r="K57" i="8"/>
  <c r="J57" i="8"/>
  <c r="I57" i="8"/>
  <c r="H57" i="8"/>
  <c r="G57" i="8"/>
  <c r="F57" i="8"/>
  <c r="E57" i="8"/>
  <c r="D57" i="8"/>
  <c r="K43" i="8"/>
  <c r="J43" i="8"/>
  <c r="I43" i="8"/>
  <c r="H43" i="8"/>
  <c r="G43" i="8"/>
  <c r="F43" i="8"/>
  <c r="E43" i="8"/>
  <c r="D43" i="8"/>
  <c r="G30" i="8"/>
  <c r="F30" i="8"/>
  <c r="E30" i="8"/>
  <c r="D30" i="8"/>
  <c r="H30" i="8" s="1"/>
  <c r="H29" i="8"/>
  <c r="H28" i="8"/>
  <c r="G28" i="8"/>
  <c r="H27" i="8"/>
  <c r="H26" i="8"/>
  <c r="H25" i="8"/>
  <c r="H24" i="8"/>
  <c r="H23" i="8"/>
  <c r="O19" i="8"/>
  <c r="N19" i="8"/>
  <c r="M19" i="8"/>
  <c r="L19" i="8"/>
  <c r="K19" i="8"/>
  <c r="J19" i="8"/>
  <c r="I19" i="8"/>
  <c r="G19" i="8"/>
  <c r="F19" i="8"/>
  <c r="E19" i="8"/>
  <c r="D19" i="8"/>
  <c r="H19" i="8" s="1"/>
  <c r="H18" i="8"/>
  <c r="H17" i="8"/>
  <c r="H16" i="8"/>
  <c r="H15" i="8"/>
  <c r="H14" i="8"/>
  <c r="H13" i="8"/>
  <c r="H12" i="8"/>
  <c r="D171" i="6" l="1"/>
  <c r="C171" i="6"/>
  <c r="H167" i="6"/>
  <c r="H166" i="6" s="1"/>
  <c r="H171" i="6" s="1"/>
  <c r="I166" i="6"/>
  <c r="I171" i="6" s="1"/>
  <c r="G166" i="6"/>
  <c r="G171" i="6" s="1"/>
  <c r="F166" i="6"/>
  <c r="F171" i="6" s="1"/>
  <c r="E166" i="6"/>
  <c r="E171" i="6" s="1"/>
  <c r="D166" i="6"/>
  <c r="C166" i="6"/>
  <c r="G162" i="6"/>
  <c r="F162" i="6"/>
  <c r="E162" i="6"/>
  <c r="D162" i="6"/>
  <c r="L149" i="6"/>
  <c r="K149" i="6"/>
  <c r="J149" i="6"/>
  <c r="I149" i="6"/>
  <c r="H149" i="6"/>
  <c r="F149" i="6"/>
  <c r="E149" i="6"/>
  <c r="D149" i="6"/>
  <c r="G148" i="6"/>
  <c r="G147" i="6"/>
  <c r="G146" i="6"/>
  <c r="G145" i="6"/>
  <c r="G144" i="6"/>
  <c r="G143" i="6"/>
  <c r="G142" i="6"/>
  <c r="G149" i="6" s="1"/>
  <c r="O138" i="6"/>
  <c r="N138" i="6"/>
  <c r="M138" i="6"/>
  <c r="L138" i="6"/>
  <c r="K138" i="6"/>
  <c r="J138" i="6"/>
  <c r="I138" i="6"/>
  <c r="H138" i="6"/>
  <c r="F138" i="6"/>
  <c r="E138" i="6"/>
  <c r="D138" i="6"/>
  <c r="G137" i="6"/>
  <c r="G138" i="6" s="1"/>
  <c r="G136" i="6"/>
  <c r="G135" i="6"/>
  <c r="G134" i="6"/>
  <c r="G133" i="6"/>
  <c r="G132" i="6"/>
  <c r="G131" i="6"/>
  <c r="I125" i="6"/>
  <c r="H125" i="6"/>
  <c r="G125" i="6"/>
  <c r="F125" i="6"/>
  <c r="E125" i="6"/>
  <c r="D125" i="6"/>
  <c r="K124" i="6"/>
  <c r="J124" i="6"/>
  <c r="K123" i="6"/>
  <c r="J123" i="6"/>
  <c r="K122" i="6"/>
  <c r="J122" i="6"/>
  <c r="K121" i="6"/>
  <c r="J121" i="6"/>
  <c r="K120" i="6"/>
  <c r="K125" i="6" s="1"/>
  <c r="J120" i="6"/>
  <c r="J125" i="6" s="1"/>
  <c r="K119" i="6"/>
  <c r="J119" i="6"/>
  <c r="K118" i="6"/>
  <c r="J118" i="6"/>
  <c r="J115" i="6"/>
  <c r="I115" i="6"/>
  <c r="H115" i="6"/>
  <c r="F115" i="6"/>
  <c r="E115" i="6"/>
  <c r="D115" i="6"/>
  <c r="G114" i="6"/>
  <c r="G115" i="6" s="1"/>
  <c r="G113" i="6"/>
  <c r="G112" i="6"/>
  <c r="G111" i="6"/>
  <c r="G110" i="6"/>
  <c r="G109" i="6"/>
  <c r="G108" i="6"/>
  <c r="F102" i="6"/>
  <c r="E102" i="6"/>
  <c r="D102" i="6"/>
  <c r="G101" i="6"/>
  <c r="G100" i="6"/>
  <c r="G102" i="6" s="1"/>
  <c r="G99" i="6"/>
  <c r="G98" i="6"/>
  <c r="G97" i="6"/>
  <c r="G96" i="6"/>
  <c r="K92" i="6"/>
  <c r="J92" i="6"/>
  <c r="I92" i="6"/>
  <c r="H92" i="6"/>
  <c r="G92" i="6"/>
  <c r="F92" i="6"/>
  <c r="E92" i="6"/>
  <c r="D92" i="6"/>
  <c r="K81" i="6"/>
  <c r="J81" i="6"/>
  <c r="I81" i="6"/>
  <c r="H81" i="6"/>
  <c r="G81" i="6"/>
  <c r="F81" i="6"/>
  <c r="E81" i="6"/>
  <c r="D81" i="6"/>
  <c r="L70" i="6"/>
  <c r="K70" i="6"/>
  <c r="J70" i="6"/>
  <c r="I70" i="6"/>
  <c r="H70" i="6"/>
  <c r="G70" i="6"/>
  <c r="F70" i="6"/>
  <c r="E70" i="6"/>
  <c r="D70" i="6"/>
  <c r="K57" i="6"/>
  <c r="J57" i="6"/>
  <c r="I57" i="6"/>
  <c r="H57" i="6"/>
  <c r="G57" i="6"/>
  <c r="F57" i="6"/>
  <c r="E57" i="6"/>
  <c r="D57" i="6"/>
  <c r="K43" i="6"/>
  <c r="J43" i="6"/>
  <c r="I43" i="6"/>
  <c r="H43" i="6"/>
  <c r="G43" i="6"/>
  <c r="F43" i="6"/>
  <c r="E43" i="6"/>
  <c r="D43" i="6"/>
  <c r="G30" i="6"/>
  <c r="F30" i="6"/>
  <c r="H30" i="6" s="1"/>
  <c r="E30" i="6"/>
  <c r="D30" i="6"/>
  <c r="H29" i="6"/>
  <c r="H28" i="6"/>
  <c r="H27" i="6"/>
  <c r="H26" i="6"/>
  <c r="H25" i="6"/>
  <c r="H24" i="6"/>
  <c r="H23" i="6"/>
  <c r="O19" i="6"/>
  <c r="N19" i="6"/>
  <c r="M19" i="6"/>
  <c r="L19" i="6"/>
  <c r="K19" i="6"/>
  <c r="J19" i="6"/>
  <c r="I19" i="6"/>
  <c r="F19" i="6"/>
  <c r="E19" i="6"/>
  <c r="D19" i="6"/>
  <c r="H19" i="6" s="1"/>
  <c r="H18" i="6"/>
  <c r="H17" i="6"/>
  <c r="H16" i="6"/>
  <c r="H15" i="6"/>
  <c r="H14" i="6"/>
  <c r="H13" i="6"/>
  <c r="H12" i="6"/>
  <c r="G171" i="7" l="1"/>
  <c r="F171" i="7"/>
  <c r="D171" i="7"/>
  <c r="I166" i="7"/>
  <c r="I171" i="7" s="1"/>
  <c r="H166" i="7"/>
  <c r="H171" i="7" s="1"/>
  <c r="G166" i="7"/>
  <c r="F166" i="7"/>
  <c r="E166" i="7"/>
  <c r="E171" i="7" s="1"/>
  <c r="D166" i="7"/>
  <c r="C166" i="7"/>
  <c r="C171" i="7" s="1"/>
  <c r="G162" i="7"/>
  <c r="F162" i="7"/>
  <c r="E162" i="7"/>
  <c r="D162" i="7"/>
  <c r="L149" i="7"/>
  <c r="K149" i="7"/>
  <c r="J149" i="7"/>
  <c r="I149" i="7"/>
  <c r="H149" i="7"/>
  <c r="F149" i="7"/>
  <c r="E149" i="7"/>
  <c r="D149" i="7"/>
  <c r="G148" i="7"/>
  <c r="E147" i="7"/>
  <c r="D147" i="7"/>
  <c r="G147" i="7" s="1"/>
  <c r="G146" i="7"/>
  <c r="G145" i="7"/>
  <c r="G144" i="7"/>
  <c r="G143" i="7"/>
  <c r="G142" i="7"/>
  <c r="O138" i="7"/>
  <c r="N138" i="7"/>
  <c r="M138" i="7"/>
  <c r="L138" i="7"/>
  <c r="K138" i="7"/>
  <c r="J138" i="7"/>
  <c r="I138" i="7"/>
  <c r="H138" i="7"/>
  <c r="F138" i="7"/>
  <c r="E138" i="7"/>
  <c r="D138" i="7"/>
  <c r="G137" i="7"/>
  <c r="G136" i="7"/>
  <c r="G135" i="7"/>
  <c r="G134" i="7"/>
  <c r="G138" i="7" s="1"/>
  <c r="G133" i="7"/>
  <c r="G132" i="7"/>
  <c r="G131" i="7"/>
  <c r="I125" i="7"/>
  <c r="H125" i="7"/>
  <c r="G125" i="7"/>
  <c r="F125" i="7"/>
  <c r="E125" i="7"/>
  <c r="D125" i="7"/>
  <c r="K124" i="7"/>
  <c r="J124" i="7"/>
  <c r="K123" i="7"/>
  <c r="J123" i="7"/>
  <c r="K122" i="7"/>
  <c r="J122" i="7"/>
  <c r="K121" i="7"/>
  <c r="J121" i="7"/>
  <c r="K120" i="7"/>
  <c r="J120" i="7"/>
  <c r="K119" i="7"/>
  <c r="J119" i="7"/>
  <c r="J125" i="7" s="1"/>
  <c r="K118" i="7"/>
  <c r="K125" i="7" s="1"/>
  <c r="J118" i="7"/>
  <c r="J115" i="7"/>
  <c r="I115" i="7"/>
  <c r="H115" i="7"/>
  <c r="F115" i="7"/>
  <c r="E115" i="7"/>
  <c r="D115" i="7"/>
  <c r="G114" i="7"/>
  <c r="G113" i="7"/>
  <c r="G112" i="7"/>
  <c r="G111" i="7"/>
  <c r="G115" i="7" s="1"/>
  <c r="G110" i="7"/>
  <c r="G109" i="7"/>
  <c r="G108" i="7"/>
  <c r="F102" i="7"/>
  <c r="E102" i="7"/>
  <c r="D102" i="7"/>
  <c r="G101" i="7"/>
  <c r="G100" i="7"/>
  <c r="G99" i="7"/>
  <c r="G98" i="7"/>
  <c r="G97" i="7"/>
  <c r="G96" i="7"/>
  <c r="G102" i="7" s="1"/>
  <c r="K92" i="7"/>
  <c r="J92" i="7"/>
  <c r="I92" i="7"/>
  <c r="H92" i="7"/>
  <c r="G92" i="7"/>
  <c r="F92" i="7"/>
  <c r="E92" i="7"/>
  <c r="D92" i="7"/>
  <c r="K81" i="7"/>
  <c r="J81" i="7"/>
  <c r="I81" i="7"/>
  <c r="H81" i="7"/>
  <c r="G81" i="7"/>
  <c r="F81" i="7"/>
  <c r="E81" i="7"/>
  <c r="D81" i="7"/>
  <c r="L70" i="7"/>
  <c r="K70" i="7"/>
  <c r="J70" i="7"/>
  <c r="I70" i="7"/>
  <c r="H70" i="7"/>
  <c r="G70" i="7"/>
  <c r="F70" i="7"/>
  <c r="E70" i="7"/>
  <c r="D70" i="7"/>
  <c r="K57" i="7"/>
  <c r="J57" i="7"/>
  <c r="I57" i="7"/>
  <c r="H57" i="7"/>
  <c r="G57" i="7"/>
  <c r="F57" i="7"/>
  <c r="E57" i="7"/>
  <c r="D57" i="7"/>
  <c r="K43" i="7"/>
  <c r="J43" i="7"/>
  <c r="I43" i="7"/>
  <c r="H43" i="7"/>
  <c r="G43" i="7"/>
  <c r="F43" i="7"/>
  <c r="E43" i="7"/>
  <c r="D41" i="7"/>
  <c r="D43" i="7" s="1"/>
  <c r="G30" i="7"/>
  <c r="F30" i="7"/>
  <c r="E30" i="7"/>
  <c r="D30" i="7"/>
  <c r="H30" i="7" s="1"/>
  <c r="H29" i="7"/>
  <c r="D28" i="7"/>
  <c r="H28" i="7" s="1"/>
  <c r="H27" i="7"/>
  <c r="H26" i="7"/>
  <c r="H25" i="7"/>
  <c r="H24" i="7"/>
  <c r="H23" i="7"/>
  <c r="O19" i="7"/>
  <c r="N19" i="7"/>
  <c r="M19" i="7"/>
  <c r="L19" i="7"/>
  <c r="K19" i="7"/>
  <c r="J19" i="7"/>
  <c r="I19" i="7"/>
  <c r="F19" i="7"/>
  <c r="E19" i="7"/>
  <c r="D19" i="7"/>
  <c r="H19" i="7" s="1"/>
  <c r="H18" i="7"/>
  <c r="D17" i="7"/>
  <c r="H17" i="7" s="1"/>
  <c r="H16" i="7"/>
  <c r="H15" i="7"/>
  <c r="H14" i="7"/>
  <c r="H13" i="7"/>
  <c r="H12" i="7"/>
  <c r="G149" i="7" l="1"/>
  <c r="I171" i="5" l="1"/>
  <c r="H171" i="5"/>
  <c r="G171" i="5"/>
  <c r="C171" i="5"/>
  <c r="H168" i="5"/>
  <c r="H167" i="5" s="1"/>
  <c r="I166" i="5"/>
  <c r="F166" i="5"/>
  <c r="F171" i="5" s="1"/>
  <c r="E166" i="5"/>
  <c r="E171" i="5" s="1"/>
  <c r="D166" i="5"/>
  <c r="D171" i="5" s="1"/>
  <c r="C166" i="5"/>
  <c r="G162" i="5"/>
  <c r="F162" i="5"/>
  <c r="E162" i="5"/>
  <c r="D162" i="5"/>
  <c r="L149" i="5"/>
  <c r="K149" i="5"/>
  <c r="J149" i="5"/>
  <c r="I149" i="5"/>
  <c r="H149" i="5"/>
  <c r="F149" i="5"/>
  <c r="D149" i="5"/>
  <c r="G148" i="5"/>
  <c r="L147" i="5"/>
  <c r="I147" i="5"/>
  <c r="G147" i="5"/>
  <c r="E147" i="5"/>
  <c r="E149" i="5" s="1"/>
  <c r="D147" i="5"/>
  <c r="G146" i="5"/>
  <c r="G145" i="5"/>
  <c r="G144" i="5"/>
  <c r="G143" i="5"/>
  <c r="G149" i="5" s="1"/>
  <c r="G142" i="5"/>
  <c r="O138" i="5"/>
  <c r="M138" i="5"/>
  <c r="L138" i="5"/>
  <c r="K138" i="5"/>
  <c r="J138" i="5"/>
  <c r="I138" i="5"/>
  <c r="F138" i="5"/>
  <c r="E138" i="5"/>
  <c r="G137" i="5"/>
  <c r="N136" i="5"/>
  <c r="N138" i="5" s="1"/>
  <c r="K136" i="5"/>
  <c r="I136" i="5"/>
  <c r="H136" i="5"/>
  <c r="H138" i="5" s="1"/>
  <c r="E136" i="5"/>
  <c r="D136" i="5"/>
  <c r="D138" i="5" s="1"/>
  <c r="G135" i="5"/>
  <c r="G134" i="5"/>
  <c r="G133" i="5"/>
  <c r="G132" i="5"/>
  <c r="G131" i="5"/>
  <c r="I125" i="5"/>
  <c r="G125" i="5"/>
  <c r="E125" i="5"/>
  <c r="K124" i="5"/>
  <c r="J124" i="5"/>
  <c r="K123" i="5"/>
  <c r="J123" i="5"/>
  <c r="K122" i="5"/>
  <c r="J122" i="5"/>
  <c r="K121" i="5"/>
  <c r="J121" i="5"/>
  <c r="K120" i="5"/>
  <c r="J120" i="5"/>
  <c r="K119" i="5"/>
  <c r="J119" i="5"/>
  <c r="K118" i="5"/>
  <c r="K125" i="5" s="1"/>
  <c r="J118" i="5"/>
  <c r="J125" i="5" s="1"/>
  <c r="J115" i="5"/>
  <c r="I115" i="5"/>
  <c r="H115" i="5"/>
  <c r="F115" i="5"/>
  <c r="E115" i="5"/>
  <c r="D115" i="5"/>
  <c r="G114" i="5"/>
  <c r="G113" i="5"/>
  <c r="G112" i="5"/>
  <c r="G111" i="5"/>
  <c r="G110" i="5"/>
  <c r="G109" i="5"/>
  <c r="G108" i="5"/>
  <c r="G115" i="5" s="1"/>
  <c r="G102" i="5"/>
  <c r="F102" i="5"/>
  <c r="E102" i="5"/>
  <c r="D102" i="5"/>
  <c r="G101" i="5"/>
  <c r="G100" i="5"/>
  <c r="G99" i="5"/>
  <c r="G98" i="5"/>
  <c r="G97" i="5"/>
  <c r="G96" i="5"/>
  <c r="K92" i="5"/>
  <c r="J92" i="5"/>
  <c r="I92" i="5"/>
  <c r="H92" i="5"/>
  <c r="G92" i="5"/>
  <c r="F92" i="5"/>
  <c r="E92" i="5"/>
  <c r="D92" i="5"/>
  <c r="K81" i="5"/>
  <c r="J81" i="5"/>
  <c r="I81" i="5"/>
  <c r="H81" i="5"/>
  <c r="G81" i="5"/>
  <c r="F81" i="5"/>
  <c r="E81" i="5"/>
  <c r="D81" i="5"/>
  <c r="L70" i="5"/>
  <c r="K70" i="5"/>
  <c r="J70" i="5"/>
  <c r="I70" i="5"/>
  <c r="H70" i="5"/>
  <c r="G70" i="5"/>
  <c r="F70" i="5"/>
  <c r="E70" i="5"/>
  <c r="D70" i="5"/>
  <c r="K57" i="5"/>
  <c r="J57" i="5"/>
  <c r="I57" i="5"/>
  <c r="H57" i="5"/>
  <c r="G57" i="5"/>
  <c r="F57" i="5"/>
  <c r="E57" i="5"/>
  <c r="D57" i="5"/>
  <c r="K43" i="5"/>
  <c r="J43" i="5"/>
  <c r="I43" i="5"/>
  <c r="H43" i="5"/>
  <c r="G43" i="5"/>
  <c r="F43" i="5"/>
  <c r="J41" i="5"/>
  <c r="G41" i="5"/>
  <c r="E41" i="5"/>
  <c r="E43" i="5" s="1"/>
  <c r="D41" i="5"/>
  <c r="D43" i="5" s="1"/>
  <c r="F30" i="5"/>
  <c r="E30" i="5"/>
  <c r="D30" i="5"/>
  <c r="H29" i="5"/>
  <c r="G28" i="5"/>
  <c r="H28" i="5" s="1"/>
  <c r="D28" i="5"/>
  <c r="H27" i="5"/>
  <c r="H26" i="5"/>
  <c r="H25" i="5"/>
  <c r="H24" i="5"/>
  <c r="H23" i="5"/>
  <c r="O19" i="5"/>
  <c r="M19" i="5"/>
  <c r="L19" i="5"/>
  <c r="F19" i="5"/>
  <c r="E19" i="5"/>
  <c r="D19" i="5"/>
  <c r="H18" i="5"/>
  <c r="O17" i="5"/>
  <c r="N17" i="5"/>
  <c r="N19" i="5" s="1"/>
  <c r="K17" i="5"/>
  <c r="K19" i="5" s="1"/>
  <c r="I17" i="5"/>
  <c r="I19" i="5" s="1"/>
  <c r="G17" i="5"/>
  <c r="H17" i="5" s="1"/>
  <c r="D17" i="5"/>
  <c r="H16" i="5"/>
  <c r="H15" i="5"/>
  <c r="H14" i="5"/>
  <c r="H13" i="5"/>
  <c r="H12" i="5"/>
  <c r="G30" i="5" l="1"/>
  <c r="H30" i="5" s="1"/>
  <c r="G136" i="5"/>
  <c r="G138" i="5" s="1"/>
  <c r="G19" i="5"/>
  <c r="H19" i="5" s="1"/>
  <c r="D171" i="4" l="1"/>
  <c r="C171" i="4"/>
  <c r="I166" i="4"/>
  <c r="I171" i="4" s="1"/>
  <c r="H166" i="4"/>
  <c r="H171" i="4" s="1"/>
  <c r="G166" i="4"/>
  <c r="G171" i="4" s="1"/>
  <c r="F166" i="4"/>
  <c r="F171" i="4" s="1"/>
  <c r="E166" i="4"/>
  <c r="E171" i="4" s="1"/>
  <c r="D166" i="4"/>
  <c r="C166" i="4"/>
  <c r="G162" i="4"/>
  <c r="F162" i="4"/>
  <c r="E162" i="4"/>
  <c r="D162" i="4"/>
  <c r="L149" i="4"/>
  <c r="K149" i="4"/>
  <c r="J149" i="4"/>
  <c r="I149" i="4"/>
  <c r="H149" i="4"/>
  <c r="G149" i="4"/>
  <c r="F149" i="4"/>
  <c r="E149" i="4"/>
  <c r="D149" i="4"/>
  <c r="G148" i="4"/>
  <c r="G147" i="4"/>
  <c r="G146" i="4"/>
  <c r="G145" i="4"/>
  <c r="G144" i="4"/>
  <c r="G143" i="4"/>
  <c r="G142" i="4"/>
  <c r="O138" i="4"/>
  <c r="N138" i="4"/>
  <c r="M138" i="4"/>
  <c r="L138" i="4"/>
  <c r="K138" i="4"/>
  <c r="J138" i="4"/>
  <c r="I138" i="4"/>
  <c r="H138" i="4"/>
  <c r="F138" i="4"/>
  <c r="E138" i="4"/>
  <c r="D138" i="4"/>
  <c r="G137" i="4"/>
  <c r="G136" i="4"/>
  <c r="G135" i="4"/>
  <c r="G134" i="4"/>
  <c r="G133" i="4"/>
  <c r="G132" i="4"/>
  <c r="G131" i="4"/>
  <c r="G138" i="4" s="1"/>
  <c r="I125" i="4"/>
  <c r="H125" i="4"/>
  <c r="G125" i="4"/>
  <c r="F125" i="4"/>
  <c r="E125" i="4"/>
  <c r="D125" i="4"/>
  <c r="K124" i="4"/>
  <c r="J124" i="4"/>
  <c r="K123" i="4"/>
  <c r="K122" i="4"/>
  <c r="J122" i="4"/>
  <c r="K121" i="4"/>
  <c r="J121" i="4"/>
  <c r="K120" i="4"/>
  <c r="J120" i="4"/>
  <c r="K119" i="4"/>
  <c r="K125" i="4" s="1"/>
  <c r="J119" i="4"/>
  <c r="J125" i="4" s="1"/>
  <c r="K118" i="4"/>
  <c r="J118" i="4"/>
  <c r="J115" i="4"/>
  <c r="I115" i="4"/>
  <c r="H115" i="4"/>
  <c r="F115" i="4"/>
  <c r="E115" i="4"/>
  <c r="D115" i="4"/>
  <c r="G114" i="4"/>
  <c r="G113" i="4"/>
  <c r="G112" i="4"/>
  <c r="G111" i="4"/>
  <c r="G110" i="4"/>
  <c r="G109" i="4"/>
  <c r="G108" i="4"/>
  <c r="G115" i="4" s="1"/>
  <c r="F102" i="4"/>
  <c r="E102" i="4"/>
  <c r="D102" i="4"/>
  <c r="G101" i="4"/>
  <c r="G100" i="4"/>
  <c r="G99" i="4"/>
  <c r="G98" i="4"/>
  <c r="G102" i="4" s="1"/>
  <c r="G97" i="4"/>
  <c r="G96" i="4"/>
  <c r="K92" i="4"/>
  <c r="J92" i="4"/>
  <c r="I92" i="4"/>
  <c r="H92" i="4"/>
  <c r="G92" i="4"/>
  <c r="F92" i="4"/>
  <c r="E92" i="4"/>
  <c r="D92" i="4"/>
  <c r="K81" i="4"/>
  <c r="J81" i="4"/>
  <c r="I81" i="4"/>
  <c r="H81" i="4"/>
  <c r="G81" i="4"/>
  <c r="F81" i="4"/>
  <c r="E81" i="4"/>
  <c r="D81" i="4"/>
  <c r="L70" i="4"/>
  <c r="K70" i="4"/>
  <c r="J70" i="4"/>
  <c r="I70" i="4"/>
  <c r="H70" i="4"/>
  <c r="G70" i="4"/>
  <c r="F70" i="4"/>
  <c r="E70" i="4"/>
  <c r="D70" i="4"/>
  <c r="K57" i="4"/>
  <c r="J57" i="4"/>
  <c r="I57" i="4"/>
  <c r="H57" i="4"/>
  <c r="G57" i="4"/>
  <c r="F57" i="4"/>
  <c r="E57" i="4"/>
  <c r="D57" i="4"/>
  <c r="K43" i="4"/>
  <c r="J43" i="4"/>
  <c r="I43" i="4"/>
  <c r="H43" i="4"/>
  <c r="G43" i="4"/>
  <c r="F43" i="4"/>
  <c r="E43" i="4"/>
  <c r="D43" i="4"/>
  <c r="G30" i="4"/>
  <c r="F30" i="4"/>
  <c r="E30" i="4"/>
  <c r="D30" i="4"/>
  <c r="H30" i="4" s="1"/>
  <c r="H29" i="4"/>
  <c r="H28" i="4"/>
  <c r="H27" i="4"/>
  <c r="H26" i="4"/>
  <c r="H25" i="4"/>
  <c r="H24" i="4"/>
  <c r="H23" i="4"/>
  <c r="O19" i="4"/>
  <c r="N19" i="4"/>
  <c r="M19" i="4"/>
  <c r="L19" i="4"/>
  <c r="K19" i="4"/>
  <c r="J19" i="4"/>
  <c r="I19" i="4"/>
  <c r="F19" i="4"/>
  <c r="E19" i="4"/>
  <c r="D19" i="4"/>
  <c r="H18" i="4"/>
  <c r="H17" i="4"/>
  <c r="H16" i="4"/>
  <c r="H15" i="4"/>
  <c r="H14" i="4"/>
  <c r="H13" i="4"/>
  <c r="H12" i="4"/>
  <c r="I171" i="3" l="1"/>
  <c r="H171" i="3"/>
  <c r="G171" i="3"/>
  <c r="F171" i="3"/>
  <c r="E171" i="3"/>
  <c r="D171" i="3"/>
  <c r="I166" i="3"/>
  <c r="H166" i="3"/>
  <c r="G166" i="3"/>
  <c r="F166" i="3"/>
  <c r="E166" i="3"/>
  <c r="D166" i="3"/>
  <c r="C166" i="3"/>
  <c r="C171" i="3" s="1"/>
  <c r="G162" i="3"/>
  <c r="F162" i="3"/>
  <c r="E162" i="3"/>
  <c r="D162" i="3"/>
  <c r="L149" i="3"/>
  <c r="K149" i="3"/>
  <c r="J149" i="3"/>
  <c r="I149" i="3"/>
  <c r="H149" i="3"/>
  <c r="F149" i="3"/>
  <c r="E149" i="3"/>
  <c r="D149" i="3"/>
  <c r="G148" i="3"/>
  <c r="G147" i="3"/>
  <c r="G146" i="3"/>
  <c r="G145" i="3"/>
  <c r="G144" i="3"/>
  <c r="G143" i="3"/>
  <c r="G142" i="3"/>
  <c r="G149" i="3" s="1"/>
  <c r="O138" i="3"/>
  <c r="N138" i="3"/>
  <c r="M138" i="3"/>
  <c r="L138" i="3"/>
  <c r="K138" i="3"/>
  <c r="J138" i="3"/>
  <c r="I138" i="3"/>
  <c r="H138" i="3"/>
  <c r="F138" i="3"/>
  <c r="E138" i="3"/>
  <c r="D138" i="3"/>
  <c r="G137" i="3"/>
  <c r="G135" i="3"/>
  <c r="G134" i="3"/>
  <c r="G133" i="3"/>
  <c r="G132" i="3"/>
  <c r="G131" i="3"/>
  <c r="G138" i="3" s="1"/>
  <c r="I125" i="3"/>
  <c r="H125" i="3"/>
  <c r="G125" i="3"/>
  <c r="F125" i="3"/>
  <c r="E125" i="3"/>
  <c r="D125" i="3"/>
  <c r="K124" i="3"/>
  <c r="J124" i="3"/>
  <c r="K123" i="3"/>
  <c r="J123" i="3"/>
  <c r="K122" i="3"/>
  <c r="K125" i="3" s="1"/>
  <c r="J122" i="3"/>
  <c r="J125" i="3" s="1"/>
  <c r="K121" i="3"/>
  <c r="J121" i="3"/>
  <c r="K120" i="3"/>
  <c r="J120" i="3"/>
  <c r="K119" i="3"/>
  <c r="J119" i="3"/>
  <c r="K118" i="3"/>
  <c r="J118" i="3"/>
  <c r="J115" i="3"/>
  <c r="I115" i="3"/>
  <c r="H115" i="3"/>
  <c r="G115" i="3"/>
  <c r="F115" i="3"/>
  <c r="E115" i="3"/>
  <c r="D115" i="3"/>
  <c r="G114" i="3"/>
  <c r="G113" i="3"/>
  <c r="G112" i="3"/>
  <c r="G111" i="3"/>
  <c r="G110" i="3"/>
  <c r="G109" i="3"/>
  <c r="G108" i="3"/>
  <c r="G102" i="3"/>
  <c r="F102" i="3"/>
  <c r="E102" i="3"/>
  <c r="D102" i="3"/>
  <c r="G101" i="3"/>
  <c r="G100" i="3"/>
  <c r="G99" i="3"/>
  <c r="G98" i="3"/>
  <c r="G97" i="3"/>
  <c r="G96" i="3"/>
  <c r="K92" i="3"/>
  <c r="J92" i="3"/>
  <c r="I92" i="3"/>
  <c r="H92" i="3"/>
  <c r="G92" i="3"/>
  <c r="F92" i="3"/>
  <c r="E92" i="3"/>
  <c r="D92" i="3"/>
  <c r="K81" i="3"/>
  <c r="J81" i="3"/>
  <c r="I81" i="3"/>
  <c r="H81" i="3"/>
  <c r="G81" i="3"/>
  <c r="F81" i="3"/>
  <c r="E81" i="3"/>
  <c r="D81" i="3"/>
  <c r="L70" i="3"/>
  <c r="K70" i="3"/>
  <c r="J70" i="3"/>
  <c r="I70" i="3"/>
  <c r="H70" i="3"/>
  <c r="G70" i="3"/>
  <c r="F70" i="3"/>
  <c r="E70" i="3"/>
  <c r="D70" i="3"/>
  <c r="K57" i="3"/>
  <c r="J57" i="3"/>
  <c r="I57" i="3"/>
  <c r="H57" i="3"/>
  <c r="G57" i="3"/>
  <c r="F57" i="3"/>
  <c r="E57" i="3"/>
  <c r="D57" i="3"/>
  <c r="K43" i="3"/>
  <c r="J43" i="3"/>
  <c r="I43" i="3"/>
  <c r="H43" i="3"/>
  <c r="G43" i="3"/>
  <c r="F43" i="3"/>
  <c r="E43" i="3"/>
  <c r="D43" i="3"/>
  <c r="H30" i="3"/>
  <c r="G30" i="3"/>
  <c r="F30" i="3"/>
  <c r="E30" i="3"/>
  <c r="D30" i="3"/>
  <c r="H29" i="3"/>
  <c r="H28" i="3"/>
  <c r="H27" i="3"/>
  <c r="H26" i="3"/>
  <c r="H25" i="3"/>
  <c r="H24" i="3"/>
  <c r="H23" i="3"/>
  <c r="O19" i="3"/>
  <c r="N19" i="3"/>
  <c r="M19" i="3"/>
  <c r="L19" i="3"/>
  <c r="K19" i="3"/>
  <c r="J19" i="3"/>
  <c r="I19" i="3"/>
  <c r="F19" i="3"/>
  <c r="E19" i="3"/>
  <c r="D19" i="3"/>
  <c r="H19" i="3" s="1"/>
  <c r="H18" i="3"/>
  <c r="H17" i="3"/>
  <c r="H16" i="3"/>
  <c r="H15" i="3"/>
  <c r="H14" i="3"/>
  <c r="H13" i="3"/>
  <c r="H12" i="3"/>
  <c r="I171" i="2" l="1"/>
  <c r="E171" i="2"/>
  <c r="D171" i="2"/>
  <c r="I166" i="2"/>
  <c r="H166" i="2"/>
  <c r="H171" i="2" s="1"/>
  <c r="G166" i="2"/>
  <c r="G171" i="2" s="1"/>
  <c r="F166" i="2"/>
  <c r="F171" i="2" s="1"/>
  <c r="E166" i="2"/>
  <c r="D166" i="2"/>
  <c r="C166" i="2"/>
  <c r="C171" i="2" s="1"/>
  <c r="G162" i="2"/>
  <c r="F162" i="2"/>
  <c r="E162" i="2"/>
  <c r="D162" i="2"/>
  <c r="L149" i="2"/>
  <c r="K149" i="2"/>
  <c r="J149" i="2"/>
  <c r="I149" i="2"/>
  <c r="H149" i="2"/>
  <c r="F149" i="2"/>
  <c r="E149" i="2"/>
  <c r="D149" i="2"/>
  <c r="G148" i="2"/>
  <c r="G147" i="2"/>
  <c r="G146" i="2"/>
  <c r="G145" i="2"/>
  <c r="G144" i="2"/>
  <c r="G143" i="2"/>
  <c r="G142" i="2"/>
  <c r="G149" i="2" s="1"/>
  <c r="O138" i="2"/>
  <c r="N138" i="2"/>
  <c r="M138" i="2"/>
  <c r="L138" i="2"/>
  <c r="K138" i="2"/>
  <c r="J138" i="2"/>
  <c r="I138" i="2"/>
  <c r="H138" i="2"/>
  <c r="F138" i="2"/>
  <c r="E138" i="2"/>
  <c r="D138" i="2"/>
  <c r="G137" i="2"/>
  <c r="G136" i="2"/>
  <c r="G135" i="2"/>
  <c r="G134" i="2"/>
  <c r="G133" i="2"/>
  <c r="G132" i="2"/>
  <c r="G131" i="2"/>
  <c r="G138" i="2" s="1"/>
  <c r="I125" i="2"/>
  <c r="H125" i="2"/>
  <c r="G125" i="2"/>
  <c r="F125" i="2"/>
  <c r="E125" i="2"/>
  <c r="D125" i="2"/>
  <c r="K124" i="2"/>
  <c r="J124" i="2"/>
  <c r="K123" i="2"/>
  <c r="J123" i="2"/>
  <c r="K122" i="2"/>
  <c r="J122" i="2"/>
  <c r="K121" i="2"/>
  <c r="J121" i="2"/>
  <c r="K120" i="2"/>
  <c r="K125" i="2" s="1"/>
  <c r="J120" i="2"/>
  <c r="K119" i="2"/>
  <c r="J119" i="2"/>
  <c r="K118" i="2"/>
  <c r="J118" i="2"/>
  <c r="J125" i="2" s="1"/>
  <c r="J115" i="2"/>
  <c r="I115" i="2"/>
  <c r="H115" i="2"/>
  <c r="F115" i="2"/>
  <c r="E115" i="2"/>
  <c r="D115" i="2"/>
  <c r="G114" i="2"/>
  <c r="G113" i="2"/>
  <c r="G112" i="2"/>
  <c r="G111" i="2"/>
  <c r="G110" i="2"/>
  <c r="G109" i="2"/>
  <c r="G108" i="2"/>
  <c r="G115" i="2" s="1"/>
  <c r="F102" i="2"/>
  <c r="E102" i="2"/>
  <c r="D102" i="2"/>
  <c r="G101" i="2"/>
  <c r="G100" i="2"/>
  <c r="G102" i="2" s="1"/>
  <c r="G99" i="2"/>
  <c r="G98" i="2"/>
  <c r="G97" i="2"/>
  <c r="G96" i="2"/>
  <c r="K92" i="2"/>
  <c r="J92" i="2"/>
  <c r="I92" i="2"/>
  <c r="H92" i="2"/>
  <c r="G92" i="2"/>
  <c r="F92" i="2"/>
  <c r="E92" i="2"/>
  <c r="D92" i="2"/>
  <c r="K81" i="2"/>
  <c r="J81" i="2"/>
  <c r="I81" i="2"/>
  <c r="H81" i="2"/>
  <c r="G81" i="2"/>
  <c r="F81" i="2"/>
  <c r="E81" i="2"/>
  <c r="D81" i="2"/>
  <c r="L70" i="2"/>
  <c r="K70" i="2"/>
  <c r="J70" i="2"/>
  <c r="I70" i="2"/>
  <c r="H70" i="2"/>
  <c r="G70" i="2"/>
  <c r="F70" i="2"/>
  <c r="E70" i="2"/>
  <c r="D70" i="2"/>
  <c r="K57" i="2"/>
  <c r="J57" i="2"/>
  <c r="I57" i="2"/>
  <c r="H57" i="2"/>
  <c r="G57" i="2"/>
  <c r="F57" i="2"/>
  <c r="E57" i="2"/>
  <c r="D57" i="2"/>
  <c r="K43" i="2"/>
  <c r="J43" i="2"/>
  <c r="I43" i="2"/>
  <c r="H43" i="2"/>
  <c r="G43" i="2"/>
  <c r="F43" i="2"/>
  <c r="E43" i="2"/>
  <c r="D43" i="2"/>
  <c r="G30" i="2"/>
  <c r="F30" i="2"/>
  <c r="E30" i="2"/>
  <c r="D30" i="2"/>
  <c r="H30" i="2" s="1"/>
  <c r="H29" i="2"/>
  <c r="H28" i="2"/>
  <c r="H27" i="2"/>
  <c r="H26" i="2"/>
  <c r="H25" i="2"/>
  <c r="H24" i="2"/>
  <c r="H23" i="2"/>
  <c r="O19" i="2"/>
  <c r="N19" i="2"/>
  <c r="M19" i="2"/>
  <c r="L19" i="2"/>
  <c r="K19" i="2"/>
  <c r="J19" i="2"/>
  <c r="I19" i="2"/>
  <c r="F19" i="2"/>
  <c r="E19" i="2"/>
  <c r="D19" i="2"/>
  <c r="H19" i="2" s="1"/>
  <c r="H18" i="2"/>
  <c r="H17" i="2"/>
  <c r="H16" i="2"/>
  <c r="H15" i="2"/>
  <c r="H14" i="2"/>
  <c r="H13" i="2"/>
  <c r="H12" i="2"/>
  <c r="I171" i="1" l="1"/>
  <c r="F171" i="1"/>
  <c r="E171" i="1"/>
  <c r="D171" i="1"/>
  <c r="H170" i="1"/>
  <c r="H168" i="1"/>
  <c r="H167" i="1" s="1"/>
  <c r="H166" i="1" s="1"/>
  <c r="H171" i="1" s="1"/>
  <c r="I166" i="1"/>
  <c r="G166" i="1"/>
  <c r="G171" i="1" s="1"/>
  <c r="F166" i="1"/>
  <c r="E166" i="1"/>
  <c r="D166" i="1"/>
  <c r="C166" i="1"/>
  <c r="C171" i="1" s="1"/>
  <c r="G162" i="1"/>
  <c r="F162" i="1"/>
  <c r="E162" i="1"/>
  <c r="D162" i="1"/>
  <c r="L149" i="1"/>
  <c r="J149" i="1"/>
  <c r="I149" i="1"/>
  <c r="H149" i="1"/>
  <c r="F149" i="1"/>
  <c r="E149" i="1"/>
  <c r="D149" i="1"/>
  <c r="G148" i="1"/>
  <c r="L147" i="1"/>
  <c r="K147" i="1"/>
  <c r="K149" i="1" s="1"/>
  <c r="F147" i="1"/>
  <c r="E147" i="1"/>
  <c r="D147" i="1"/>
  <c r="G147" i="1" s="1"/>
  <c r="G146" i="1"/>
  <c r="G145" i="1"/>
  <c r="G144" i="1"/>
  <c r="G143" i="1"/>
  <c r="G142" i="1"/>
  <c r="G149" i="1" s="1"/>
  <c r="O138" i="1"/>
  <c r="N138" i="1"/>
  <c r="M138" i="1"/>
  <c r="L138" i="1"/>
  <c r="K138" i="1"/>
  <c r="J138" i="1"/>
  <c r="I138" i="1"/>
  <c r="H138" i="1"/>
  <c r="F138" i="1"/>
  <c r="E138" i="1"/>
  <c r="D138" i="1"/>
  <c r="G137" i="1"/>
  <c r="J136" i="1"/>
  <c r="I136" i="1"/>
  <c r="G136" i="1"/>
  <c r="G135" i="1"/>
  <c r="G134" i="1"/>
  <c r="G133" i="1"/>
  <c r="G132" i="1"/>
  <c r="G131" i="1"/>
  <c r="G138" i="1" s="1"/>
  <c r="J125" i="1"/>
  <c r="I125" i="1"/>
  <c r="H125" i="1"/>
  <c r="G125" i="1"/>
  <c r="F125" i="1"/>
  <c r="E125" i="1"/>
  <c r="D125" i="1"/>
  <c r="K124" i="1"/>
  <c r="J124" i="1"/>
  <c r="K123" i="1"/>
  <c r="J123" i="1"/>
  <c r="K122" i="1"/>
  <c r="J122" i="1"/>
  <c r="K121" i="1"/>
  <c r="K125" i="1" s="1"/>
  <c r="J121" i="1"/>
  <c r="K120" i="1"/>
  <c r="J120" i="1"/>
  <c r="K119" i="1"/>
  <c r="J119" i="1"/>
  <c r="K118" i="1"/>
  <c r="J118" i="1"/>
  <c r="J115" i="1"/>
  <c r="I115" i="1"/>
  <c r="H115" i="1"/>
  <c r="G115" i="1"/>
  <c r="F115" i="1"/>
  <c r="E115" i="1"/>
  <c r="D115" i="1"/>
  <c r="G114" i="1"/>
  <c r="G113" i="1"/>
  <c r="G112" i="1"/>
  <c r="G111" i="1"/>
  <c r="G110" i="1"/>
  <c r="G109" i="1"/>
  <c r="G108" i="1"/>
  <c r="G102" i="1"/>
  <c r="F102" i="1"/>
  <c r="E102" i="1"/>
  <c r="D102" i="1"/>
  <c r="G101" i="1"/>
  <c r="G100" i="1"/>
  <c r="G99" i="1"/>
  <c r="G98" i="1"/>
  <c r="G97" i="1"/>
  <c r="G96" i="1"/>
  <c r="K92" i="1"/>
  <c r="J92" i="1"/>
  <c r="I92" i="1"/>
  <c r="H92" i="1"/>
  <c r="G92" i="1"/>
  <c r="F92" i="1"/>
  <c r="E92" i="1"/>
  <c r="D92" i="1"/>
  <c r="K81" i="1"/>
  <c r="J81" i="1"/>
  <c r="I81" i="1"/>
  <c r="H81" i="1"/>
  <c r="G81" i="1"/>
  <c r="F81" i="1"/>
  <c r="E81" i="1"/>
  <c r="D81" i="1"/>
  <c r="L70" i="1"/>
  <c r="K70" i="1"/>
  <c r="J70" i="1"/>
  <c r="I70" i="1"/>
  <c r="H70" i="1"/>
  <c r="G70" i="1"/>
  <c r="F70" i="1"/>
  <c r="E70" i="1"/>
  <c r="D70" i="1"/>
  <c r="K57" i="1"/>
  <c r="J57" i="1"/>
  <c r="I57" i="1"/>
  <c r="H57" i="1"/>
  <c r="G57" i="1"/>
  <c r="F57" i="1"/>
  <c r="E57" i="1"/>
  <c r="D57" i="1"/>
  <c r="K43" i="1"/>
  <c r="J43" i="1"/>
  <c r="I43" i="1"/>
  <c r="H43" i="1"/>
  <c r="G43" i="1"/>
  <c r="F43" i="1"/>
  <c r="E43" i="1"/>
  <c r="D43" i="1"/>
  <c r="F30" i="1"/>
  <c r="E30" i="1"/>
  <c r="H29" i="1"/>
  <c r="G28" i="1"/>
  <c r="G30" i="1" s="1"/>
  <c r="D28" i="1"/>
  <c r="D30" i="1" s="1"/>
  <c r="H30" i="1" s="1"/>
  <c r="H27" i="1"/>
  <c r="H26" i="1"/>
  <c r="H25" i="1"/>
  <c r="H24" i="1"/>
  <c r="H23" i="1"/>
  <c r="M19" i="1"/>
  <c r="L19" i="1"/>
  <c r="K19" i="1"/>
  <c r="J19" i="1"/>
  <c r="I19" i="1"/>
  <c r="F19" i="1"/>
  <c r="E19" i="1"/>
  <c r="H18" i="1"/>
  <c r="O17" i="1"/>
  <c r="O19" i="1" s="1"/>
  <c r="N17" i="1"/>
  <c r="N19" i="1" s="1"/>
  <c r="K17" i="1"/>
  <c r="J17" i="1"/>
  <c r="I17" i="1"/>
  <c r="G17" i="1"/>
  <c r="D17" i="1"/>
  <c r="D19" i="1" s="1"/>
  <c r="H19" i="1" s="1"/>
  <c r="H16" i="1"/>
  <c r="H15" i="1"/>
  <c r="H14" i="1"/>
  <c r="H13" i="1"/>
  <c r="H12" i="1"/>
  <c r="H28" i="1" l="1"/>
  <c r="H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Sacharczuk Ewa</author>
  </authors>
  <commentList>
    <comment ref="O138" authorId="0" shapeId="0" xr:uid="{11B916BA-68AD-42C8-8794-1507E45CC645}">
      <text>
        <r>
          <rPr>
            <b/>
            <sz val="9"/>
            <color indexed="81"/>
            <rFont val="Tahoma"/>
            <family val="2"/>
            <charset val="238"/>
          </rPr>
          <t>Sacharczuk Ewa:</t>
        </r>
        <r>
          <rPr>
            <sz val="9"/>
            <color indexed="81"/>
            <rFont val="Tahoma"/>
            <family val="2"/>
            <charset val="238"/>
          </rPr>
          <t xml:space="preserve">
Tematyka związana z podniesieniem wiedzy i kompetencji w zakresie działań/ poddziałań PROW 2014-2020 wdrażanych przez Samorząd Województwa Podlaskiego</t>
        </r>
      </text>
    </comment>
  </commentList>
</comments>
</file>

<file path=xl/sharedStrings.xml><?xml version="1.0" encoding="utf-8"?>
<sst xmlns="http://schemas.openxmlformats.org/spreadsheetml/2006/main" count="7698" uniqueCount="432">
  <si>
    <t xml:space="preserve">Wspólna Statystyka Sieci Obszarów Wiejskich </t>
  </si>
  <si>
    <t>Plan działania KSOW na lata 2014-2020</t>
  </si>
  <si>
    <t>Jednostka wdrażająca: JR KSOW w woj. dolnośląskim</t>
  </si>
  <si>
    <t>Stan na: 31.12.2019</t>
  </si>
  <si>
    <t>1. Wydarzenia</t>
  </si>
  <si>
    <r>
      <t>Komentarz</t>
    </r>
    <r>
      <rPr>
        <sz val="10"/>
        <color theme="1"/>
        <rFont val="Calibri"/>
        <family val="2"/>
        <scheme val="minor"/>
      </rPr>
      <t xml:space="preserve"> (proszę uwzględnić tutaj wszelkie trudności / problemy z definicją/ pomiarem wskaźników; i / lub określić, co oznacza temat "inny")</t>
    </r>
  </si>
  <si>
    <t>Rok</t>
  </si>
  <si>
    <t>Zasięg geograficzny</t>
  </si>
  <si>
    <t>Zakres tematyczny</t>
  </si>
  <si>
    <t>1.1 Liczba zorganizowanych wydarzeń</t>
  </si>
  <si>
    <t>Lokalny/regionalny</t>
  </si>
  <si>
    <t>Krajowy</t>
  </si>
  <si>
    <t>Międzynarodowy</t>
  </si>
  <si>
    <t>Imprezy masowe</t>
  </si>
  <si>
    <t>RAZEM</t>
  </si>
  <si>
    <t>z naciskiem na "Transfer wiedzy i Innowacje" (P1)</t>
  </si>
  <si>
    <t>z naciskiem na "Żywotność i konkurencyjność gospodarstw" (P2)</t>
  </si>
  <si>
    <t>z naciskiem na "Organizację łańcucha żywnościowego i zarządzanie ryzykiem" (P3)</t>
  </si>
  <si>
    <t>z naciskiem na  "Przywracanie, ochronę i ulepszanie ekosystemów" (P4)</t>
  </si>
  <si>
    <r>
      <t>z naciskiem na "Efektywne gospodarowanie zasobami i gospodarkę odporną na zmiany klimatu"</t>
    </r>
    <r>
      <rPr>
        <sz val="10"/>
        <color theme="1"/>
        <rFont val="Calibri"/>
        <family val="2"/>
        <charset val="238"/>
        <scheme val="minor"/>
      </rPr>
      <t xml:space="preserve"> (P5)</t>
    </r>
  </si>
  <si>
    <t>z naciskiem na "Włączenie społeczne i rozwój gospodarczy" (P6)</t>
  </si>
  <si>
    <t>Inne (lub mieszane) tematy (proszę  wymienić w komentarzach)</t>
  </si>
  <si>
    <r>
      <t>Komentarz:</t>
    </r>
    <r>
      <rPr>
        <b/>
        <sz val="10"/>
        <rFont val="Calibri"/>
        <family val="2"/>
        <charset val="238"/>
        <scheme val="minor"/>
      </rPr>
      <t xml:space="preserve"> PLAN KOMUNIKACYJNY:  </t>
    </r>
    <r>
      <rPr>
        <sz val="10"/>
        <rFont val="Calibri"/>
        <family val="2"/>
        <charset val="238"/>
        <scheme val="minor"/>
      </rPr>
      <t>PRIORYTET 6: 1. Spotkanie dla LGD - Wrocław; 2. Konferencja podsumowująca wdrażanie PROW 2014-2020- Wrocław;</t>
    </r>
    <r>
      <rPr>
        <b/>
        <sz val="10"/>
        <rFont val="Calibri"/>
        <family val="2"/>
        <charset val="238"/>
        <scheme val="minor"/>
      </rPr>
      <t xml:space="preserve"> 10 OPERACJI PARTNERÓW KSOW</t>
    </r>
    <r>
      <rPr>
        <sz val="10"/>
        <rFont val="Calibri"/>
        <family val="2"/>
        <charset val="238"/>
        <scheme val="minor"/>
      </rPr>
      <t>: PRIORYTET 1: 1. Kuźnia wiedzy i doświadczeń w obszarze dziedzictwa kulturowego regionu;  2. Stan i perspektywy rozwoju pszczelarstwa na Dolnym Śląsku; 3. Wspieranie rozwoju małej przedsiębiorczości na obszarach wiejskich Dolnego Śląska - modele działalności i dobre praktyki; 4. Promocja zrównoważonego rozwoju obszarów wiejskich oraz aktywizacja środowiska wiejskiego poprzez organizację szkoleń dla mieszkańców; PRIORYTET 2: 5. XXIV Regionalna Wystawa Zwierząt Hodowlanych Książ 2019; 6. Przeprowadzenie szkoleń w zakresie systemów jakości żywności wraz z certyfikacją produktów regionalnych; PRIORYTET 3: 7. Opracowanie krótkiego łańcucha dostaw dla dystrybucji karpia milickiego; 8. Realizacja audycji telewizyjnej pt. "Zrób to ze smakiem"; 9. Dni Powiatu Kamiennogórskiego - "IX Święto Mleka, IV Święto Przedsiębiorczości"; PRIORYTET 6: 10. Wsparcie tworzenia międzynarodowej sieci kontaktów Lokalnych Grup Działania z Dolnego Śląska oraz podniesienie wiedzy w zakresie funkcjonowania Programu LEADER w obszarze Unii Europejskiej;</t>
    </r>
    <r>
      <rPr>
        <b/>
        <sz val="10"/>
        <rFont val="Calibri"/>
        <family val="2"/>
        <charset val="238"/>
        <scheme val="minor"/>
      </rPr>
      <t xml:space="preserve"> 10 OPERACJI WŁASNYCH JR KSOW</t>
    </r>
    <r>
      <rPr>
        <sz val="10"/>
        <rFont val="Calibri"/>
        <family val="2"/>
        <charset val="238"/>
        <scheme val="minor"/>
      </rPr>
      <t>: PRIORYTET 2, 6 (mieszane): 1. Międzynarodowe Targi Rolno-Spożywcze Internationale Grune Woche, 2. Prezentacja Tradycyjnych Stołów Wielkanocnych, Palm i Pisanek we Wrocławiu, 3. Targi Naturalnej Żywności Natura Food w Łodzi, 4. Targi Smaki Regionów w Poznaniu, 5. Prezentacja  Tradycyjnych Stołów Wigilijnych we Wrocławiu; PRIORYTET 1,2,3 (mieszane): 6. Szkolenie dla pszczelarzy; PRIORYTET 1,3,6 (mieszane): 7. Wyjazd studyjny dla członków ESRDK; PRIORYTET 1:  8. Olimpiada Wiedzy i Umiejętności Rolniczych; PRIORYTET 3,6 (mieszane): 9. Konkurs wojewódzki  "Nasze Kulinarne Dziedzictwo - Smaki Regionów"; PRIORYTET 6: 10. Konkurs "Piękna Wieś Dolnośląska";</t>
    </r>
    <r>
      <rPr>
        <b/>
        <sz val="10"/>
        <rFont val="Calibri"/>
        <family val="2"/>
        <charset val="238"/>
        <scheme val="minor"/>
      </rPr>
      <t xml:space="preserve"> UWAGA</t>
    </r>
    <r>
      <rPr>
        <sz val="10"/>
        <rFont val="Calibri"/>
        <family val="2"/>
        <charset val="238"/>
        <scheme val="minor"/>
      </rPr>
      <t>: zasięg krajowy wsród imprez masowych dotyczy: 1. Prezentacja Tradycyjnych Stołów Wielkanocnych, Palm i Pisanek we Wrocławiu, 2. Targi Smaki Regionów, 3. Targi Naturalnej Żywności Natura Food w Łodzi, 4. XXIV Regionalna Wystawa Zwierząt Hodowlanych Książ 2019, 5. Dni Powiatu Kamiennogórskiego - "IX Święto Mleka, IV Święto Przedsiębiorczości"; UWAGA 2: zasięg międzynarodowy wśród imprez masowych dotyczy: 6. Międzynarodowe Targi Rolno-Spożywcze Internationale Grune Woche; łącznie 6 imprez masowych, w tym 2 imprezy partnerów i 4 imprezy własne</t>
    </r>
  </si>
  <si>
    <t xml:space="preserve">1.2 Liczba uczestników wydarzeń </t>
  </si>
  <si>
    <r>
      <t>Komentarze</t>
    </r>
    <r>
      <rPr>
        <sz val="10"/>
        <color theme="1"/>
        <rFont val="Calibri"/>
        <family val="2"/>
        <scheme val="minor"/>
      </rPr>
      <t xml:space="preserve"> (proszę uwzględnić tutaj wszelkie trudności / problemy z definicją/ pomiarem wskaźników. </t>
    </r>
  </si>
  <si>
    <r>
      <t xml:space="preserve">Komentarz:  </t>
    </r>
    <r>
      <rPr>
        <b/>
        <sz val="10"/>
        <rFont val="Calibri"/>
        <family val="2"/>
        <charset val="238"/>
        <scheme val="minor"/>
      </rPr>
      <t>PLAN KOMUNIKACYJNY</t>
    </r>
    <r>
      <rPr>
        <sz val="10"/>
        <rFont val="Calibri"/>
        <family val="2"/>
        <charset val="238"/>
        <scheme val="minor"/>
      </rPr>
      <t xml:space="preserve">: 1. Spotkanie dla LGD - 44 uczestników; 2. Konferencja podsumowująca wdrażanie PROW 2014-2020- 88 uczestników; łącznie 132 uczestników; </t>
    </r>
    <r>
      <rPr>
        <b/>
        <sz val="10"/>
        <rFont val="Calibri"/>
        <family val="2"/>
        <charset val="238"/>
        <scheme val="minor"/>
      </rPr>
      <t>10 OPERACJI PARTNERÓW KSOW:</t>
    </r>
    <r>
      <rPr>
        <sz val="10"/>
        <rFont val="Calibri"/>
        <family val="2"/>
        <charset val="238"/>
        <scheme val="minor"/>
      </rPr>
      <t xml:space="preserve"> 1. Kuźnia wiedzy i doświadczeń w obszarze dziedzictwa kulturowego regionu - 5 warsztatów, 80 uczestników, 1 wyjazd studyjny krajowy, 80 uczestników; łącznie 160 uczestników, 1 publikacja (zaliczona do narzędzi komunikacji); 2. Stan i perspektywy rozwoju pszczelarstwa na Dolnym Śląsku - 1 konferencja, 162 uczestników, 1 publikacja (zaliczona do narzędzi komunikacji); 3. Wspieranie rozwoju małej przedsiębiorczości na obszarach wiejskich Dolnego Śląska - modele działalności i dobre praktyki -1 seminarium, 104 uczestników, 1 publikacja (zaliczona do narzędzi komunikacji); 4. Promocja zrównoważonego rozwoju obszarów wiejskich oraz aktywizacja środowiska wiejskiego poprzez organizację szkoleń dla mieszkańców - 8 szkoleń, łącznie 240 uczestników 5. XXIV Regionalna Wystawa Zwierząt Hodowlanych Książ 2019 -  1 szkolenie, 25 uczestników, 98 wystawców, ok. 5 000 odwiedzających; 6. Przeprowadzenie szkoleń w zakresie systemów jakości żywności wraz z certyfikacją produktów regionalnych - 4 szkolenia, łącznie 35 uczestników; 7. Opracowanie krótkiego łańcucha dostaw dla dystrybucji karpia milickiego -1 konferencja, 30 uczestników, 1 publikacja (zaliczona do narzędzi komunikacji); 8. Realizacja audycji telewizyjnej pt. "Zrób to ze smakiem" - zrealizowano 10 audycji; 9. Dni Powiatu Kamiennogórskiego - "IX Święto Mleka, IV Święto Przedsiębiorczości" - 29 wystawców, ok. 1 000 odwiedzających; 10. Wsparcie tworzenia międzynarodowej sieci kontaktów Lokalnych Grup Działania z Dolnego Śląska oraz podniesienie wiedzy w zakresie funkcjonowania Programu LEADER w obszarze Unii Europejskiej - 1 wyjazd studyjny zagraniczny, 34 uczestników;</t>
    </r>
    <r>
      <rPr>
        <b/>
        <sz val="10"/>
        <rFont val="Calibri"/>
        <family val="2"/>
        <charset val="238"/>
        <scheme val="minor"/>
      </rPr>
      <t xml:space="preserve"> 10 OPERACJI WŁASNYCH JR KSOW</t>
    </r>
    <r>
      <rPr>
        <sz val="10"/>
        <rFont val="Calibri"/>
        <family val="2"/>
        <charset val="238"/>
        <scheme val="minor"/>
      </rPr>
      <t xml:space="preserve">: 1. Międzynarodowe Targi Rolno-Spożywcze Internationale Grune Woche 8 wystawców, ok. 400 000 odwiedzających; 2. Prezentacja Tradycyjnych Stołów Wielkanocnych, Palm i Pisanek we Wrocławiu - 24 wystawców, ok. 2 000 odwiedzających; 3. Targi Naturalnej Żywności Natura Food w Łodzi - 8 wystawców, ok. 12 000 odwiedzających; 4. Targi Smaki Regionów w Poznaniu - 8 wystawców, ok. 60 000 odwiedzających; 5. Prezentacja  Tradycyjnych Stołów Wigilijnych we Wrocławiu - 26 wystawców, ok. 2 000 odwiedzających; 6. Szkolenie dla pszczelarzy - 93 uczestników (szkolenie dwudniowe dla tej samej grupy); 7. Wyjazd studyjny dla członków ESRDK - 20 uczestników; 8. Olimpiada Wiedzy i Umiejętności Rolniczych - 200 uczestników; 9. Konkurs wojewódzki  "Nasze Kulinarne Dziedzictwo - Smaki Regionów" - 50 uczestników; 10. Konkurs "Piękna Wieś Dolnośląska" -  35 uczestników; </t>
    </r>
    <r>
      <rPr>
        <b/>
        <sz val="10"/>
        <rFont val="Calibri"/>
        <family val="2"/>
        <charset val="238"/>
        <scheme val="minor"/>
      </rPr>
      <t xml:space="preserve">UWAGA: </t>
    </r>
    <r>
      <rPr>
        <sz val="10"/>
        <rFont val="Calibri"/>
        <family val="2"/>
        <charset val="238"/>
        <scheme val="minor"/>
      </rPr>
      <t>1. publikacje w ramach operacji partnerów KSOW zostały zaliczone w tab. 2 do narzędzi komunikacji, tak jak ich koszty w tab. 8; 2. Audycje telewizyjne nie zostały zaliczone do tej tabeli. Informacja o nich znajduje się w tab. 1.1.</t>
    </r>
  </si>
  <si>
    <t>2. Narzędzia komunikacji</t>
  </si>
  <si>
    <t>2.1 Liczba publikacji</t>
  </si>
  <si>
    <r>
      <t xml:space="preserve">Komentarze </t>
    </r>
    <r>
      <rPr>
        <sz val="10"/>
        <color theme="1"/>
        <rFont val="Calibri"/>
        <family val="2"/>
        <charset val="238"/>
        <scheme val="minor"/>
      </rPr>
      <t>(proszę uwzględnić tutaj wszelkie trudności / problemy z definicją/ pomiarem wskaźników; i / lub określić, co oznacza temat "inny"</t>
    </r>
    <r>
      <rPr>
        <sz val="10"/>
        <color theme="1"/>
        <rFont val="Calibri"/>
        <family val="2"/>
        <scheme val="minor"/>
      </rPr>
      <t>/ inne aktywności)</t>
    </r>
  </si>
  <si>
    <t xml:space="preserve">Liczba publikacji wydanych przez KSOW </t>
  </si>
  <si>
    <t>z naciskiem na "Efektywne gospodarowanie zasobami i gospodarkę odporną na zmiany klimatu" (P5)</t>
  </si>
  <si>
    <r>
      <rPr>
        <b/>
        <sz val="10"/>
        <rFont val="Calibri"/>
        <family val="2"/>
        <charset val="238"/>
        <scheme val="minor"/>
      </rPr>
      <t>W przypadku wymienionych operacji Partnerów KSOW każdorazowo wydano po 1 publikacji (łącznie 4)</t>
    </r>
    <r>
      <rPr>
        <sz val="10"/>
        <rFont val="Calibri"/>
        <family val="2"/>
        <charset val="238"/>
        <scheme val="minor"/>
      </rPr>
      <t>, tj: PRIORYTET 1: 1. Kuźnia wiedzy i doświadczeń w obszarze dziedzictwa kulturowego regionu; 2. Stan i perspektywy rozwoju pszczelarstwa na Dolnym Śląsku; 3. Wspieranie rozwoju małej przedsiębiorczości na obszarach wiejskich Dolnego Śląska - modele działalności i dobre praktyki; PRIORYTET 3: 4. Opracowanie krótkiego łańcucha dostaw dla dystrybucji karpia milickiego;</t>
    </r>
    <r>
      <rPr>
        <b/>
        <sz val="10"/>
        <rFont val="Calibri"/>
        <family val="2"/>
        <charset val="238"/>
        <scheme val="minor"/>
      </rPr>
      <t xml:space="preserve"> koszty wymienionych publikacji są zaliczone w tab. 8 do narzędzi komunikacji</t>
    </r>
  </si>
  <si>
    <t>3. Zbieranie, analiza i upowszechnianie dobrych praktyk/przykłady projektów</t>
  </si>
  <si>
    <t>3.1 Liczba zebranych i upowszechnionych przykładów dobrych praktyk</t>
  </si>
  <si>
    <r>
      <t xml:space="preserve">Komentarze </t>
    </r>
    <r>
      <rPr>
        <sz val="10"/>
        <color theme="1"/>
        <rFont val="Calibri"/>
        <family val="2"/>
        <charset val="238"/>
        <scheme val="minor"/>
      </rPr>
      <t>(proszę uwzględnić tutaj wszelkie trudności / problemy z definicją/ pomiarem wskaźników; i / lub określić, co oznacza temat "inny"/ inne aktywności</t>
    </r>
    <r>
      <rPr>
        <sz val="10"/>
        <color theme="1"/>
        <rFont val="Calibri"/>
        <family val="2"/>
        <scheme val="minor"/>
      </rPr>
      <t xml:space="preserve">. Należy również uwzględnić jak dobre praktyki są gromadzone i upowszechniane). </t>
    </r>
  </si>
  <si>
    <t>Liczba dobrych praktyk</t>
  </si>
  <si>
    <t>Komentarz:</t>
  </si>
  <si>
    <t>4. Wymiany tematyczne i analityczne</t>
  </si>
  <si>
    <t>4.1 Liczba utworzonych grup tematycznych i zorganizowanych spotkań</t>
  </si>
  <si>
    <r>
      <t xml:space="preserve">Komentarze </t>
    </r>
    <r>
      <rPr>
        <sz val="10"/>
        <color theme="1"/>
        <rFont val="Calibri"/>
        <family val="2"/>
        <charset val="238"/>
        <scheme val="minor"/>
      </rPr>
      <t>(proszę uwzględnić tutaj wszelkie trudności / problemy z definicją/ pomiarem wskaźników; i / lub określić, co oznacza temat "inny"/ inne aktywności)</t>
    </r>
  </si>
  <si>
    <t>Liczba inicjatyw tematycznych według głównego obszaru tematycznego</t>
  </si>
  <si>
    <t>Liczba grup tematycznych</t>
  </si>
  <si>
    <t>Liczba spotkań grup tematycznych</t>
  </si>
  <si>
    <t xml:space="preserve">4.2 Liczba konsultacji tematycznych </t>
  </si>
  <si>
    <r>
      <t>Komentarze</t>
    </r>
    <r>
      <rPr>
        <sz val="10"/>
        <color theme="1"/>
        <rFont val="Calibri"/>
        <family val="2"/>
        <charset val="238"/>
        <scheme val="minor"/>
      </rPr>
      <t xml:space="preserve"> (proszę uwzględnić tutaj wszelkie trudności / problemy z definicją/ pomiarem wskaźników; i / lub określić, co oznacza temat "inny"/ inne aktywności)</t>
    </r>
  </si>
  <si>
    <t>Konsultacje tematyczne z partnerami/interesariuszami (włączając grupy koordynacyjne)</t>
  </si>
  <si>
    <t xml:space="preserve">Liczba konsultacji tematycznych według głównego obszaru tematycznego </t>
  </si>
  <si>
    <t>4.3 Liczba utworzonych innych inicjatyw tematycznych</t>
  </si>
  <si>
    <t>Inne (włączając inicjatywy badawcze dotyczące określonych tematów, fora internetowe, szkolenia tematyczne)</t>
  </si>
  <si>
    <t xml:space="preserve">Liczba inicjatyw tematycznych według głównego obszaru tematycznego </t>
  </si>
  <si>
    <t xml:space="preserve">4.4 Liczba osób zaangażowanych w poszczególne inicjatywy </t>
  </si>
  <si>
    <r>
      <t>Komentarze</t>
    </r>
    <r>
      <rPr>
        <sz val="10"/>
        <color theme="1"/>
        <rFont val="Calibri"/>
        <family val="2"/>
        <charset val="238"/>
        <scheme val="minor"/>
      </rPr>
      <t xml:space="preserve"> (proszę uwzględnić tutaj wszelkie trudności / problemy z definicją/ pomiarem wskaźników; </t>
    </r>
  </si>
  <si>
    <t>Liczba osób według typu inicjatywy</t>
  </si>
  <si>
    <t>Grupy tematyczne</t>
  </si>
  <si>
    <t>Tematyczne grupy konsultacyjne z partnerami (włączając grupy koordynacyjne)</t>
  </si>
  <si>
    <t xml:space="preserve">Inne (w tym badania tematyczne, fora internetowe) </t>
  </si>
  <si>
    <t>5. Współpraca i wkład do działań ENRD i EIP</t>
  </si>
  <si>
    <t>5.1 Liczba materiałów informacyjnych przekazywanych ENRD i EIP – AGRI</t>
  </si>
  <si>
    <r>
      <t>Komentarze</t>
    </r>
    <r>
      <rPr>
        <sz val="10"/>
        <color theme="1"/>
        <rFont val="Calibri"/>
        <family val="2"/>
        <charset val="238"/>
        <scheme val="minor"/>
      </rPr>
      <t xml:space="preserve"> (proszę uwzględnić tutaj wszelkie trudności / problemy z definicją/ pomiarem wskaźników; i / lub określić, co oznacza temat "inny"/ inne aktywności</t>
    </r>
    <r>
      <rPr>
        <sz val="10"/>
        <color theme="1"/>
        <rFont val="Calibri"/>
        <family val="2"/>
        <scheme val="minor"/>
      </rPr>
      <t>)</t>
    </r>
  </si>
  <si>
    <t>Prezentacje, publikacje i studia przypadku</t>
  </si>
  <si>
    <t>W tym dostarczonych do…</t>
  </si>
  <si>
    <t>Liczba artykułów /informacji do publikacji ENRD/ EIP</t>
  </si>
  <si>
    <t xml:space="preserve"> Liczba przekazanych przykładów dobrych praktyk/ studiów przypadków </t>
  </si>
  <si>
    <t>Inne informacje (proszę wyszczególnić jakie w rubryce "Komentarze")</t>
  </si>
  <si>
    <t>Całkowita liczba informacji</t>
  </si>
  <si>
    <t>…ENRD CP</t>
  </si>
  <si>
    <t>…Evaluation HD</t>
  </si>
  <si>
    <t>…EIP-AGRI SP</t>
  </si>
  <si>
    <t>5.2 Liczba materiałów informacyjnych ENRD CP i Helpdesk lub EIP-AGRI SP przetłumaczona i / lub rozpowszechniona w ramach KSOW</t>
  </si>
  <si>
    <r>
      <t xml:space="preserve">Liczba  informacji </t>
    </r>
    <r>
      <rPr>
        <b/>
        <sz val="10"/>
        <color theme="1"/>
        <rFont val="Calibri"/>
        <family val="2"/>
        <scheme val="minor"/>
      </rPr>
      <t xml:space="preserve">ENRD CP </t>
    </r>
    <r>
      <rPr>
        <sz val="10"/>
        <color theme="1"/>
        <rFont val="Calibri"/>
        <family val="2"/>
        <charset val="238"/>
        <scheme val="minor"/>
      </rPr>
      <t>przetłumaczonych na język polski</t>
    </r>
  </si>
  <si>
    <r>
      <t xml:space="preserve">Liczba informacji </t>
    </r>
    <r>
      <rPr>
        <b/>
        <sz val="10"/>
        <color theme="1"/>
        <rFont val="Calibri"/>
        <family val="2"/>
        <charset val="238"/>
        <scheme val="minor"/>
      </rPr>
      <t xml:space="preserve">ENRD CP </t>
    </r>
    <r>
      <rPr>
        <sz val="10"/>
        <color theme="1"/>
        <rFont val="Calibri"/>
        <family val="2"/>
        <charset val="238"/>
        <scheme val="minor"/>
      </rPr>
      <t>rozpowszechnionych w Polsce</t>
    </r>
  </si>
  <si>
    <r>
      <t xml:space="preserve">Liczba  informacji </t>
    </r>
    <r>
      <rPr>
        <b/>
        <sz val="10"/>
        <color theme="1"/>
        <rFont val="Calibri"/>
        <family val="2"/>
        <charset val="238"/>
        <scheme val="minor"/>
      </rPr>
      <t xml:space="preserve">Evaluation HD </t>
    </r>
    <r>
      <rPr>
        <sz val="10"/>
        <color theme="1"/>
        <rFont val="Calibri"/>
        <family val="2"/>
        <charset val="238"/>
        <scheme val="minor"/>
      </rPr>
      <t>przetłumaczonych na język polski</t>
    </r>
  </si>
  <si>
    <r>
      <t xml:space="preserve">Liczba informacji </t>
    </r>
    <r>
      <rPr>
        <b/>
        <sz val="10"/>
        <color theme="1"/>
        <rFont val="Calibri"/>
        <family val="2"/>
        <charset val="238"/>
        <scheme val="minor"/>
      </rPr>
      <t>Evaluation HD</t>
    </r>
    <r>
      <rPr>
        <sz val="10"/>
        <color theme="1"/>
        <rFont val="Calibri"/>
        <family val="2"/>
        <scheme val="minor"/>
      </rPr>
      <t xml:space="preserve"> rozpowszechnionych w Polsce</t>
    </r>
  </si>
  <si>
    <r>
      <t xml:space="preserve">Liczba  informacji </t>
    </r>
    <r>
      <rPr>
        <b/>
        <sz val="10"/>
        <color theme="1"/>
        <rFont val="Calibri"/>
        <family val="2"/>
        <charset val="238"/>
        <scheme val="minor"/>
      </rPr>
      <t xml:space="preserve">EIP-SP </t>
    </r>
    <r>
      <rPr>
        <sz val="10"/>
        <color theme="1"/>
        <rFont val="Calibri"/>
        <family val="2"/>
        <scheme val="minor"/>
      </rPr>
      <t>przetłumaczonych na język polski</t>
    </r>
  </si>
  <si>
    <r>
      <t xml:space="preserve">Liczba informacji </t>
    </r>
    <r>
      <rPr>
        <b/>
        <sz val="10"/>
        <color theme="1"/>
        <rFont val="Calibri"/>
        <family val="2"/>
        <charset val="238"/>
        <scheme val="minor"/>
      </rPr>
      <t xml:space="preserve">EIP-SP </t>
    </r>
    <r>
      <rPr>
        <sz val="10"/>
        <color theme="1"/>
        <rFont val="Calibri"/>
        <family val="2"/>
        <scheme val="minor"/>
      </rPr>
      <t>rozpowszechnionych w Polsce</t>
    </r>
  </si>
  <si>
    <t>Całkowita liczba informacji przetłumaczonych na język polski</t>
  </si>
  <si>
    <t>Całkowita liczba informacji rozpowszechnionych w Polsce</t>
  </si>
  <si>
    <t>6. Budowanie umiejętności i szkolenia</t>
  </si>
  <si>
    <t>6.1 Liczba działań o charakterze szkoleniowym</t>
  </si>
  <si>
    <t xml:space="preserve">               Rok</t>
  </si>
  <si>
    <t>Rodzaj działania szkoleniowego</t>
  </si>
  <si>
    <t>Warsztaty / szkolenia</t>
  </si>
  <si>
    <t>Wizyty studyjne / zorganizowane wyjazdy terenowe</t>
  </si>
  <si>
    <t>Inne (proszę doprecyzuj w "Komentarzu")</t>
  </si>
  <si>
    <t xml:space="preserve">Sumaryczna liczba działań szkoleniowych </t>
  </si>
  <si>
    <t>Liczba dni szkolenia</t>
  </si>
  <si>
    <r>
      <rPr>
        <b/>
        <sz val="10"/>
        <color theme="1"/>
        <rFont val="Calibri"/>
        <family val="2"/>
        <charset val="238"/>
        <scheme val="minor"/>
      </rPr>
      <t xml:space="preserve">INNE rodzaje działania szkoleniowego: </t>
    </r>
    <r>
      <rPr>
        <sz val="10"/>
        <color theme="1"/>
        <rFont val="Calibri"/>
        <family val="2"/>
        <scheme val="minor"/>
      </rPr>
      <t xml:space="preserve">1 seminarium w ramach operacji partnera: Wspieranie rozwoju małej przedsiębiorczości na obszarach wiejskich Dolnego Śląska - modele działalności i dobre praktyki; </t>
    </r>
    <r>
      <rPr>
        <b/>
        <sz val="10"/>
        <color theme="1"/>
        <rFont val="Calibri"/>
        <family val="2"/>
        <charset val="238"/>
        <scheme val="minor"/>
      </rPr>
      <t xml:space="preserve"> MIESZANE zakresy tematyczne:</t>
    </r>
    <r>
      <rPr>
        <sz val="10"/>
        <color theme="1"/>
        <rFont val="Calibri"/>
        <family val="2"/>
        <scheme val="minor"/>
      </rPr>
      <t xml:space="preserve"> 1 Szkolenie dla pszczelarzy w ramach operacji własnych;  1 Wyjazd studyjny dla członków ESRDK w ramach operacji własnych; </t>
    </r>
    <r>
      <rPr>
        <b/>
        <sz val="10"/>
        <color theme="1"/>
        <rFont val="Calibri"/>
        <family val="2"/>
        <charset val="238"/>
        <scheme val="minor"/>
      </rPr>
      <t>NAZWY</t>
    </r>
    <r>
      <rPr>
        <sz val="10"/>
        <color theme="1"/>
        <rFont val="Calibri"/>
        <family val="2"/>
        <scheme val="minor"/>
      </rPr>
      <t xml:space="preserve"> operacji, w ramach których realizowano działania szkoleniowe, liczba tych działań oraz liczba uczestników są wymienione w tab. 6.2.;</t>
    </r>
    <r>
      <rPr>
        <b/>
        <sz val="10"/>
        <color theme="1"/>
        <rFont val="Calibri"/>
        <family val="2"/>
        <charset val="238"/>
        <scheme val="minor"/>
      </rPr>
      <t xml:space="preserve"> PODZIAŁ WG PRIORYTETÓW</t>
    </r>
    <r>
      <rPr>
        <sz val="10"/>
        <color theme="1"/>
        <rFont val="Calibri"/>
        <family val="2"/>
        <scheme val="minor"/>
      </rPr>
      <t xml:space="preserve"> jest opisany w tab. 1.1. oraz w tab. 6.2. - tj. skrótowo w nawiasie po nazwie operacji;</t>
    </r>
  </si>
  <si>
    <t>6.2 Liczba osób biorących udział w działaniach szkoleniowych</t>
  </si>
  <si>
    <r>
      <t xml:space="preserve">Komentarze </t>
    </r>
    <r>
      <rPr>
        <sz val="10"/>
        <color theme="1"/>
        <rFont val="Calibri"/>
        <family val="2"/>
        <charset val="238"/>
        <scheme val="minor"/>
      </rPr>
      <t>(proszę uwzględnić tutaj wszelkie trudności / problemy z definicją/ pomiarem wskaźników; i / lub określić, co oznacza temat "inny"/ inne aktywności</t>
    </r>
    <r>
      <rPr>
        <sz val="10"/>
        <color theme="1"/>
        <rFont val="Calibri"/>
        <family val="2"/>
        <scheme val="minor"/>
      </rPr>
      <t>)</t>
    </r>
  </si>
  <si>
    <t>Grupy interesariuszy</t>
  </si>
  <si>
    <t>Warsztaty/ szkolenia</t>
  </si>
  <si>
    <t>Wizyty studyjne/ wyjazdy terenowe</t>
  </si>
  <si>
    <t xml:space="preserve">Inne </t>
  </si>
  <si>
    <t>Razem</t>
  </si>
  <si>
    <t>liczba przedstawicieli IZ/AP</t>
  </si>
  <si>
    <t>liczba przedstawicieli LGD</t>
  </si>
  <si>
    <t>liczba doradców rolnych i przedstawicieli SIR</t>
  </si>
  <si>
    <t>liczba interesariuszy i organizacji  (rolnicy, organizacje rolnicze, organizacje pozarządowe itp.)</t>
  </si>
  <si>
    <t>inne (lub mieszane) (proszę  wymienić w komentarzach)</t>
  </si>
  <si>
    <r>
      <rPr>
        <b/>
        <sz val="10"/>
        <rFont val="Calibri"/>
        <family val="2"/>
        <charset val="238"/>
        <scheme val="minor"/>
      </rPr>
      <t xml:space="preserve"> 2 OPERACJE WŁASNE</t>
    </r>
    <r>
      <rPr>
        <sz val="10"/>
        <rFont val="Calibri"/>
        <family val="2"/>
        <charset val="238"/>
        <scheme val="minor"/>
      </rPr>
      <t xml:space="preserve">: 1. Szkolenie dla pszczelarzy - 93 uczestników (P1,2,3); 2. Wyjazd studyjny dla członków ESRDK (krajowy) - 20 uczestników (P1,3,6);   </t>
    </r>
    <r>
      <rPr>
        <b/>
        <sz val="10"/>
        <rFont val="Calibri"/>
        <family val="2"/>
        <charset val="238"/>
        <scheme val="minor"/>
      </rPr>
      <t xml:space="preserve"> 6 OPERACJI PARTNERÓW KSOW</t>
    </r>
    <r>
      <rPr>
        <sz val="10"/>
        <rFont val="Calibri"/>
        <family val="2"/>
        <charset val="238"/>
        <scheme val="minor"/>
      </rPr>
      <t>: 1. Kuźnia wiedzy i doświadczeń w obszarze dziedzictwa kulturowego regionu - 5 warsztatów, łącznie 80 uczestników, 1 wyjazd studyjny krajowy, 80 uczestników (P1) 2. Wspieranie rozwoju małej przedsiębiorczości na obszarach wiejskich Dolnego Śląska - modele działalności i dobre praktyki - 1 seminarium, 104 uczestników (P1); 3. Promocja zrównoważonego rozwoju obszarów wiejskich oraz aktywizacja środowiska wiejskiego poprzez organizację szkoleń dla mieszkańców - 8 szkoleń, łącznie 240 uczestników (P1); 4.  XXIV Regionalna Wystawa Zwierząt Hodowlanych Książ 2019 -  1 szkolenie, 25 uczestników (P2); 5. Przeprowadzenie szkoleń w zakresie systemów jakości żywności wraz z certyfikacją produktów regionalnych - 4 szkolenia, łącznie 35 uczestników (P2); 6.  Wsparcie tworzenia międzynarodowej sieci kontaktów Lokalnych Grup Działania z Dolnego Śląska oraz podniesienie wiedzy w zakresie funkcjonowania Programu LEADER w obszarze Unii Europejskiej - 1 wyjazd studyjny zagraniczny, 34 uczestników (P6);</t>
    </r>
    <r>
      <rPr>
        <b/>
        <sz val="10"/>
        <rFont val="Calibri"/>
        <family val="2"/>
        <charset val="238"/>
        <scheme val="minor"/>
      </rPr>
      <t xml:space="preserve"> INNE rodzaje działania szkoleniowego</t>
    </r>
    <r>
      <rPr>
        <sz val="10"/>
        <rFont val="Calibri"/>
        <family val="2"/>
        <charset val="238"/>
        <scheme val="minor"/>
      </rPr>
      <t>: 1 seminarium (104 os.) w ramach operacji partnerów;</t>
    </r>
    <r>
      <rPr>
        <b/>
        <sz val="10"/>
        <rFont val="Calibri"/>
        <family val="2"/>
        <charset val="238"/>
        <scheme val="minor"/>
      </rPr>
      <t xml:space="preserve"> INNE</t>
    </r>
    <r>
      <rPr>
        <sz val="10"/>
        <rFont val="Calibri"/>
        <family val="2"/>
        <charset val="238"/>
        <scheme val="minor"/>
      </rPr>
      <t xml:space="preserve"> </t>
    </r>
    <r>
      <rPr>
        <b/>
        <sz val="10"/>
        <rFont val="Calibri"/>
        <family val="2"/>
        <charset val="238"/>
        <scheme val="minor"/>
      </rPr>
      <t>grupy interesariuszy</t>
    </r>
    <r>
      <rPr>
        <sz val="10"/>
        <rFont val="Calibri"/>
        <family val="2"/>
        <charset val="238"/>
        <scheme val="minor"/>
      </rPr>
      <t xml:space="preserve">: pszczelarze (93 os.) - dot. szkolenia w ramach operacji własnych; członkowie lub planujący członkostwo w ESRDK (20 os.) - dot. wyjazdu studyjnego w ramach operacji własnych; wytwórcy produktu lokalnego/żywności regionalnej i tradycyjnej (35 os.) - dot. szkoleń w zakresie systemów jakości żywności w ramach operacji partnerów; </t>
    </r>
  </si>
  <si>
    <t xml:space="preserve">7. Wsparcie dla LEADER / RLKS, współpracy międzyterytorialnej i wspólnych inicjatyw </t>
  </si>
  <si>
    <t>7.1 Liczba inicjatyw współpracy</t>
  </si>
  <si>
    <r>
      <t xml:space="preserve">Komentarze </t>
    </r>
    <r>
      <rPr>
        <sz val="10"/>
        <color theme="1"/>
        <rFont val="Calibri"/>
        <family val="2"/>
        <charset val="238"/>
        <scheme val="minor"/>
      </rPr>
      <t>(proszę uwzględnić tutaj wszelkie trudności / problemy z definicją/ pomiarem wskaźników)</t>
    </r>
  </si>
  <si>
    <t xml:space="preserve">             Rok</t>
  </si>
  <si>
    <t>Liczba wydarzeń poświęconych współpracy</t>
  </si>
  <si>
    <t>Liczba osób zaangażowanych w te wydarzenia</t>
  </si>
  <si>
    <t>… w tym liczba osób z innych Państw Członkowskich UE</t>
  </si>
  <si>
    <t>… w tym liczba osób z innych regionów (do wypełnienia tylko przez JR)</t>
  </si>
  <si>
    <t>8. Budżet sieci w PLN</t>
  </si>
  <si>
    <t>Komentarz</t>
  </si>
  <si>
    <t>1. Koszty związane z działalnością/planem działania</t>
  </si>
  <si>
    <t xml:space="preserve">- w tym wydarzenia </t>
  </si>
  <si>
    <t>- w tym związane z narzędziami komunikacji</t>
  </si>
  <si>
    <t xml:space="preserve">- w tym związane z innymi działaniami </t>
  </si>
  <si>
    <t>2. Koszty funkcjonowania (wszystkie koszty administracyjne, materiały, koordynacja, itp.) Proszę określ je w komentarzach.</t>
  </si>
  <si>
    <t>Koszty funkcjonowania: wynagrodzenia pracowników finansowanych ze schematu II PT PROW, wyjazdy służbowe, materiały biurowe, 1 szkolenie z tematyki RODO</t>
  </si>
  <si>
    <t>Całkowite wsparcie (wydatki publiczne) na utworzenie i prowadzenie KSOW</t>
  </si>
  <si>
    <t>Tabela 2</t>
  </si>
  <si>
    <t>Jednostka wdrażająca: Województwo Kujawsko-Pomorskie</t>
  </si>
  <si>
    <t>Stan na: 31/12/2019</t>
  </si>
  <si>
    <t>Komentarz:
Wśród imprez masowych uwzględniono:
Targi World Food Warsaw - 6 tys.
Targi Natura Food w Łodzi - 12 tys.
Targi Smaki Regionów w Poznaniu - 25 tys.
lokalne imprezy masowe - 10 tys.
W tabeli "Inne" w części "Zakres tematyczny" uwzględniono spotkania grupy tematycznej tj. Zespołu Opiniodawczo-Doradczego ds. Rozwoju Obszarów Wiejskich, który opiniuje całość zagadnień związanych w funkcjonowaniem KSOW, stąd trudno przypisać jego działalność do konkretnego Priorytetu PROW. Ponadto uwzględniono tytaj liczbę konsultacji przeprowadzonych z partnerami KSOW</t>
  </si>
  <si>
    <t xml:space="preserve"> Komentarz:</t>
  </si>
  <si>
    <t>Komentarz: dobre praktyki upowszechniano w czasie imprez lokalnych organizowanych na obszarach wiejskich</t>
  </si>
  <si>
    <t>Komentarz:
W 2019 r. pięć posiedzeń Grupy Roboczej ds. KSOW poświęconych było opiniowaniu Planu Operacyjnego 2018-2019, zmian do niego oraz sprawozdaniń z jego realizacji</t>
  </si>
  <si>
    <r>
      <t>Komentarze</t>
    </r>
    <r>
      <rPr>
        <sz val="8"/>
        <color theme="1"/>
        <rFont val="Calibri"/>
        <family val="2"/>
        <scheme val="minor"/>
      </rPr>
      <t xml:space="preserve"> (proszę uwzględnić tutaj wszelkie trudności / problemy z definicją/ pomiarem wskaźników; i / lub określić, co oznacza temat "inny"/ inne aktywności)</t>
    </r>
  </si>
  <si>
    <r>
      <t>Komentarze</t>
    </r>
    <r>
      <rPr>
        <sz val="8"/>
        <color theme="1"/>
        <rFont val="Calibri"/>
        <family val="2"/>
        <scheme val="minor"/>
      </rPr>
      <t xml:space="preserve"> (proszę uwzględnić tutaj wszelkie trudności / problemy z definicją/ pomiarem wskaźników; </t>
    </r>
  </si>
  <si>
    <t>Komentarz:
Zorganizowano 5 konferencji i seminariów mających w części charakter szkoleniowy. Nie uwzględniono tych wydarzeń w liczbie dni szkoleniowych.</t>
  </si>
  <si>
    <t>Komentarz: pracownicy punktów informacyjnych i doradczych</t>
  </si>
  <si>
    <t>W kategorii kosztów związanych z innymi działaniami uwzględniono produkcję pięciu felietonów (audycji) w programie telewizyjnym AGROREGION, promujących działania KSOW i operacje partnerów. W tej katergorii uwzględniono również koszty delegacji pracowników Urzędu Marszałkowskiego, uczestnikczących w przedsięzwięciach finansowanych z KSOW. Ponadto w ramamch Planu Komunikacyjnego zakupiono  materiały reklamowe , które wydawano przy okazji imprez plenerowych promujacych obszary wiejskie i PROW 2014-2020 oraz zakup artykułów spożywczych niezbędnych do przygotowania spotkań informacyjno-promocyjnych oraz konsultacyjnych z beneficjentami i potencjalnymi beneficjentami PROW 2014-2020 w siedzibie urzędu. 
W kosztach funkcjonowania ujęto wynagrodzenia pracowników, wynajem pomieszczeń, telefony, delegacje, zakupy materiałów biurowych, zakup materiałów promocyjnych nie zamierających treści merytorycznych oraz zakup artykułów spożywczych  niezbędnych do przygotowania spotkań informacyjno-promocyjnych oraz konsultacyjnych z beneficjentami i potencjalnymi beneficjentami PROW 2014-2020 w siedzibie urzędu.</t>
  </si>
  <si>
    <t>Jednostka wdrażająca: Lubelska Jednostka Regionalna</t>
  </si>
  <si>
    <t xml:space="preserve">Komentarz: W 2019 roku odbyły się nastepujace imporezy masowe: 1. Kiermasz Wielkanocny (1660 osób), 2. I Wojewódzki Konkurs Kobieta Gospodarna Wyjatkowa(300 osób), 3.  Święto ziół (300 osób), 4. Święto Produktu Lokalnego ( 1800 osób), 5. Festiwal Dobre bo Nasze (600 osób), 6. Międzynarodowy V Festiwal Promocyjno - Edukacyjny "Kiszeniaki i kwaszeniaki" (500 osób), 7. Wsparcie rozwoju obszarów wiejskich poprzez Festiwal Kulinariów i Sztuki ludowej (400 osób), 8. XXI Lubelskie Święto Chleba (2000 osób odwiedzających), 9. Wojewódzka Wystawa Koni Zimnokrwistych Tuczna 2019 (800 osób), 10. Piknik ekologiczny w gminie Ostrówek (200 osób), 11. Zapach chleba - smak tradycji (200 osób), 12. I Wojewódzkie Lubelskie Święto Miodu (500 osób odwiedzających), 13. Lubelskie Święto Cydru (700 osób), 14. Festyn Czary mary - magia lubelskich owoców i warzyw. Żywność funkcjonalna (300 osób), 15. Nadwiślanskie Święto Chmielu 2019 (300 osób), 16. I Świąteczne Spotkania z Tradycją (100 osób)  </t>
  </si>
  <si>
    <t xml:space="preserve"> Komentarz: Ulotki informujace o KSOW i PROW 2014-2020</t>
  </si>
  <si>
    <t xml:space="preserve">Komentarz: W 2019 roku odbyło się 7 głosowań dotyczących funkcjonowania KSOW WL. (min. Akceptacja planów PO i PK, opiniowanie sprzwozdań). </t>
  </si>
  <si>
    <t>Komentarz: Szkolenie dla Lokalnych Grup Działania z terenu województwa lubelskiego</t>
  </si>
  <si>
    <t>Do kosztów funkcjonowania zaliczamy: wynagrodzenia pracowników KSOW, zakup sprzetu, materiały biurowe oraz szkolenia pracowników KSOW.</t>
  </si>
  <si>
    <t>Jednostka wdrażająca: JR KSOW Lubuskie</t>
  </si>
  <si>
    <t>Stan na: 31.12.2019 r.</t>
  </si>
  <si>
    <t>Komentarz: Liczbę uczestników imprez masowych oszacowano na podstawie ilości wystawców i osób wizytujących w przypadku targów. W przypadku pozostałych imprez masowych, plenerowych, wzięto pod uwagę szacunkową ilość odwiedzających imprezy.</t>
  </si>
  <si>
    <t>Komentarz: Grupa temtayczna - w postaci Wojwódzkiej Grupy Robczoej ds.. KSOW woj. Lubuskiego. Liczba spotkań - 11, w tym 1 spotkanie WGR oraz 10 podjętych uchwał. Wybrano priorytet "inne" z uwagi na szeroką mieszaną tematykę jaką zajmuje się WGR (wszystkie 6 priorytetów).</t>
  </si>
  <si>
    <t>Komentarz: Ekspertyza/analiza/badanie pt.: " Określenie perspektyw rozwoju rynku zdrowej żywności  w woj. Lubuskim". Z uwagi na to, iż w badaniu poruszane są obszary tematyczne z każdego z wymienionych priorytetów, wskazano obszar tematyczny "inne".</t>
  </si>
  <si>
    <t>Komentarz: Inne - spotkanie informacyjno - promocyjne na temat PROW, oraz Piknik Funduszy Europejskich - gdzie pozyskano wiedze o Programie. Piknik był imprezą masową.</t>
  </si>
  <si>
    <t>Komentarz: Z uwagi na to, iż jedno z działań Piknik Funduszy Europejskich, było imprezą masową, oszacowano udział ok 1500 osó, wskazano ich w punkcie"inne", tożsamo ujęci zostali oni w punkcie "inni" w tabeli "grupa interesariuszy"</t>
  </si>
  <si>
    <t>Koszty wynagrodzeń, delegacji pracowników oraz koszty paliwa.</t>
  </si>
  <si>
    <t>Jednostka wdrażająca: Samorząd Województwa Łódzkiego</t>
  </si>
  <si>
    <t>Stan na: 31-12-2019</t>
  </si>
  <si>
    <r>
      <t>Zakres tematyczny (</t>
    </r>
    <r>
      <rPr>
        <b/>
        <sz val="11"/>
        <color rgb="FFFF0000"/>
        <rFont val="Calibri"/>
        <family val="2"/>
        <charset val="238"/>
        <scheme val="minor"/>
      </rPr>
      <t>out of which</t>
    </r>
    <r>
      <rPr>
        <b/>
        <sz val="11"/>
        <color theme="1"/>
        <rFont val="Calibri"/>
        <family val="2"/>
        <scheme val="minor"/>
      </rPr>
      <t>…)</t>
    </r>
  </si>
  <si>
    <t>Komentarz: zakres tematyczny inne, dotyczy udziału samorządu województwa łódzkiego w wydarzeniach organizowanych przez jednostki samorządu terytorialnego, powiatowego, sieć LGD, beneficjentów PROW 2014-2020 , gdzie przekazywano wiedzę dotyczącą możliwości wykorzystania środków w ramach PROW 2014-2020 oraz uwzględniono spotkania Wojewódzkiej Grupy Roboczej ds. KSOW.</t>
  </si>
  <si>
    <t xml:space="preserve">Komentarz: Wojewódzka Grupa Robocza ds. KSOW w ramach PROW 2014-2020 została powołana w lipcu 2015 r , a jej zakres prac dotyczy całego obszaru KSOW. </t>
  </si>
  <si>
    <t xml:space="preserve">Komentarz: Wojewódzka Grupa Robocza zajmuje się tematyką dotyczącą całego KSOW w ramach PROW 2014-2020 , a tym samym poruszane są problemy dotyczące obszarów wiejskich we wszystkich aspektach. </t>
  </si>
  <si>
    <t>…EIP SP</t>
  </si>
  <si>
    <t>inne (lub mieszane) tematy (proszę  wymienić w komentarzach)</t>
  </si>
  <si>
    <t>Komentarz: uczestnikami szkoleń byli potencjalni beneficjenci działań PROW 2014-2020, przedsiębiorcy, rolnicy, pracownicy naukowi, przedstawiciele jednostek samorządu terytorialnego, dzieci i młodzież z obszarów wiejskich województwa łódzkiego, koła gospodyń wiejskich, przedstawiciele LGD.</t>
  </si>
  <si>
    <t xml:space="preserve">koszty: wynagrodzeń pracowników Jednostki Regionalne KSOW WŁ, najmu powierzchni biurowej wraz ze sprzątaniem, zakupu sprzętu biurowego i komputerowego, delegacji krajowych i zagranicznych pracowników Jednostki Regionalnej KSOW WŁ,organizacji spotkań wojewódzkiej grupy roboczej KSOW/partnerów KSOW na poziomie województwa, opłaty pocztowe i telekomunikacyjne, usługi drukowania 
</t>
  </si>
  <si>
    <t>Jednostka wdrażająca: JR MAZOWIECKIE</t>
  </si>
  <si>
    <t xml:space="preserve">Komentarz: W 2019 roku odbyło się jedno stacjonarne i cztery obiegowe spotkania Wojewódzkiej Grupy Roboczej. WGR działa w zakresie obszaru tematycznego mieszanego. </t>
  </si>
  <si>
    <t>Komentarz: Imprezy masowe: Smaki Regionów (30.000 osób), Natura Food (13.000 osób), 25 imprez lokalnych w ramach PRO(W)STYCH HISTORII (15.000 osób), Dożynki Prezydenckie - SPAŁA (40.000 osób), Dożynki Województwa Mazowieckiego (20.000 osób), VI Jarmark Raciąski (12.000 osób), XX Mazowieckie Dni Rolnictwa (300 osób degustacja), Targi Turystyczne Wypoczynek 2019 Toruński Festiwal Smaków (100 osób), Dożynki Gminne Drobin 2019 (1.200 osób), Powiatowe Święto Plonów - Powiat Sokołowski (1200 osób).</t>
  </si>
  <si>
    <t xml:space="preserve"> Komentarz: Newsletter rozsyłany cyklicznie do partnerów KSOW realizował mieszane zakresy tematyczne (11 newsletterów w 2019 roku)</t>
  </si>
  <si>
    <t>Komentarz: dobre praktyki zamieszczono w kalendarzach książkowych A4 i A5 na 2020 rok (Pociągiem do natury - koleją do kultury, PRO(W)STE HISTORIE, Konkurs na najaktywniejsze sołectwo KSOW, Konkurs na najaktywniejszą liderkę wiejską, Konkurs na najlepszą orkiestrę dętą KSOW, konkurs dla KGW)</t>
  </si>
  <si>
    <t xml:space="preserve">W zakres kosztów funkcjonowania weszły: wynagrodzenia, szkolenia pracowników, materiały biurowe,  najem i utrzymanie pomieszczeń oraz koszty inne (serwis drukarek i urządzeń wielofunkcyjnych). 
</t>
  </si>
  <si>
    <t>Jednostka wdrażająca: JR KSOW Województwa Małopolskiego</t>
  </si>
  <si>
    <r>
      <t>Komentarz: 
- szkolenia i spotkania dla LGD (</t>
    </r>
    <r>
      <rPr>
        <u/>
        <sz val="10"/>
        <color theme="1"/>
        <rFont val="Calibri"/>
        <family val="2"/>
        <charset val="238"/>
        <scheme val="minor"/>
      </rPr>
      <t>11</t>
    </r>
    <r>
      <rPr>
        <sz val="10"/>
        <color theme="1"/>
        <rFont val="Calibri"/>
        <family val="2"/>
        <charset val="238"/>
        <scheme val="minor"/>
      </rPr>
      <t>), 
- szkolenia i spotkania dla beneficjentów PROW 2014-2020 (</t>
    </r>
    <r>
      <rPr>
        <u/>
        <sz val="10"/>
        <color theme="1"/>
        <rFont val="Calibri"/>
        <family val="2"/>
        <charset val="238"/>
        <scheme val="minor"/>
      </rPr>
      <t>12</t>
    </r>
    <r>
      <rPr>
        <sz val="10"/>
        <color theme="1"/>
        <rFont val="Calibri"/>
        <family val="2"/>
        <charset val="238"/>
        <scheme val="minor"/>
      </rPr>
      <t>), 
- posiedzenie Małopolskiej Grupy Roboczej ds. KSOW (</t>
    </r>
    <r>
      <rPr>
        <u/>
        <sz val="10"/>
        <color theme="1"/>
        <rFont val="Calibri"/>
        <family val="2"/>
        <charset val="238"/>
        <scheme val="minor"/>
      </rPr>
      <t>2</t>
    </r>
    <r>
      <rPr>
        <sz val="10"/>
        <color theme="1"/>
        <rFont val="Calibri"/>
        <family val="2"/>
        <charset val="238"/>
        <scheme val="minor"/>
      </rPr>
      <t>),
- opiniowanie dokumentów w trybie obiegowym (</t>
    </r>
    <r>
      <rPr>
        <u/>
        <sz val="10"/>
        <color theme="1"/>
        <rFont val="Calibri"/>
        <family val="2"/>
        <charset val="238"/>
        <scheme val="minor"/>
      </rPr>
      <t>2</t>
    </r>
    <r>
      <rPr>
        <sz val="10"/>
        <color theme="1"/>
        <rFont val="Calibri"/>
        <family val="2"/>
        <charset val="238"/>
        <scheme val="minor"/>
      </rPr>
      <t>),
- wyjazd studyjny dla strażaków z terenu Województwa Małopolskiego do Francji (</t>
    </r>
    <r>
      <rPr>
        <u/>
        <sz val="10"/>
        <color theme="1"/>
        <rFont val="Calibri"/>
        <family val="2"/>
        <charset val="238"/>
        <scheme val="minor"/>
      </rPr>
      <t>1</t>
    </r>
    <r>
      <rPr>
        <sz val="10"/>
        <color theme="1"/>
        <rFont val="Calibri"/>
        <family val="2"/>
        <charset val="238"/>
        <scheme val="minor"/>
      </rPr>
      <t>),
- projekty Partnerów KSOW (12): 
działanie 4: 1. Od Puszczy do Puszczy-Nawiązanie Współpracy, Wymiana Doświadczeń (</t>
    </r>
    <r>
      <rPr>
        <u/>
        <sz val="10"/>
        <color theme="1"/>
        <rFont val="Calibri"/>
        <family val="2"/>
        <charset val="238"/>
        <scheme val="minor"/>
      </rPr>
      <t>wyjazd studyjny</t>
    </r>
    <r>
      <rPr>
        <sz val="10"/>
        <color theme="1"/>
        <rFont val="Calibri"/>
        <family val="2"/>
        <charset val="238"/>
        <scheme val="minor"/>
      </rPr>
      <t>), 2. Wypracowanie modelu współpracy lokalnych grup działania (</t>
    </r>
    <r>
      <rPr>
        <u/>
        <sz val="10"/>
        <color theme="1"/>
        <rFont val="Calibri"/>
        <family val="2"/>
        <charset val="238"/>
        <scheme val="minor"/>
      </rPr>
      <t>3x szkolenie</t>
    </r>
    <r>
      <rPr>
        <sz val="10"/>
        <color theme="1"/>
        <rFont val="Calibri"/>
        <family val="2"/>
        <charset val="238"/>
        <scheme val="minor"/>
      </rPr>
      <t>), 
działanie 6: 3. TRAKTORYJA 2019 (impreza plenerowa), 4. Małe przetwórstwo i sprzedaż bezpośrednia szansą rozwoju dla producentów, zdrowiem dla konsumentów (</t>
    </r>
    <r>
      <rPr>
        <u/>
        <sz val="10"/>
        <color theme="1"/>
        <rFont val="Calibri"/>
        <family val="2"/>
        <charset val="238"/>
        <scheme val="minor"/>
      </rPr>
      <t>konferencja</t>
    </r>
    <r>
      <rPr>
        <sz val="10"/>
        <color theme="1"/>
        <rFont val="Calibri"/>
        <family val="2"/>
        <charset val="238"/>
        <scheme val="minor"/>
      </rPr>
      <t>, impreza plenerowa), 5. Nowe trendy w dywersyfikacji działalności rolniczej na przykładzie Austrii i Słowacji (</t>
    </r>
    <r>
      <rPr>
        <u/>
        <sz val="10"/>
        <color theme="1"/>
        <rFont val="Calibri"/>
        <family val="2"/>
        <charset val="238"/>
        <scheme val="minor"/>
      </rPr>
      <t>wyjazd studyjny, seminarium</t>
    </r>
    <r>
      <rPr>
        <sz val="10"/>
        <color theme="1"/>
        <rFont val="Calibri"/>
        <family val="2"/>
        <charset val="238"/>
        <scheme val="minor"/>
      </rPr>
      <t>), 6. Produkty lokalne w systemach jakości żywności i krótkich łańcuchach dostaw na przykładzie Włoch (</t>
    </r>
    <r>
      <rPr>
        <u/>
        <sz val="10"/>
        <color theme="1"/>
        <rFont val="Calibri"/>
        <family val="2"/>
        <charset val="238"/>
        <scheme val="minor"/>
      </rPr>
      <t>wyjazd studyjny</t>
    </r>
    <r>
      <rPr>
        <sz val="10"/>
        <color theme="1"/>
        <rFont val="Calibri"/>
        <family val="2"/>
        <charset val="238"/>
        <scheme val="minor"/>
      </rPr>
      <t>), 7. Nasze dziedzictwo-smacznie, zdrowo i kolorowo (impreza plenerowa, publikacja), 8. Kreatywna Wieś (</t>
    </r>
    <r>
      <rPr>
        <u/>
        <sz val="10"/>
        <color theme="1"/>
        <rFont val="Calibri"/>
        <family val="2"/>
        <charset val="238"/>
        <scheme val="minor"/>
      </rPr>
      <t>wyjazd studyjny, seminarium</t>
    </r>
    <r>
      <rPr>
        <sz val="10"/>
        <color theme="1"/>
        <rFont val="Calibri"/>
        <family val="2"/>
        <charset val="238"/>
        <scheme val="minor"/>
      </rPr>
      <t>), 9. Organizacja Targów Warzywnictwa podczas XII Małopolskiego Święta Warzyw (impreza plenerowa, publikacja, konkurs), 10. Nowoczesne inspiracje w połączeniu z tradycją - warsztaty (</t>
    </r>
    <r>
      <rPr>
        <u/>
        <sz val="10"/>
        <color theme="1"/>
        <rFont val="Calibri"/>
        <family val="2"/>
        <charset val="238"/>
        <scheme val="minor"/>
      </rPr>
      <t>3x szkolenie</t>
    </r>
    <r>
      <rPr>
        <sz val="10"/>
        <color theme="1"/>
        <rFont val="Calibri"/>
        <family val="2"/>
        <charset val="238"/>
        <scheme val="minor"/>
      </rPr>
      <t>),
działanie 9: 11. Hiszpańskie przykłady porozumień rolników w aspekcie skróconych łańcuchów dostaw i eksportu produktów rolnych (</t>
    </r>
    <r>
      <rPr>
        <u/>
        <sz val="10"/>
        <color theme="1"/>
        <rFont val="Calibri"/>
        <family val="2"/>
        <charset val="238"/>
        <scheme val="minor"/>
      </rPr>
      <t>wyjazd studyjny</t>
    </r>
    <r>
      <rPr>
        <sz val="10"/>
        <color theme="1"/>
        <rFont val="Calibri"/>
        <family val="2"/>
        <charset val="238"/>
        <scheme val="minor"/>
      </rPr>
      <t>, publikacja).</t>
    </r>
  </si>
  <si>
    <t>Komentarz:
- szkolenia i spotkania dla LGD (689), 
- szkolenia i spotkania dla beneficjentów PROW 2014-2020 (590), 
- posiedzenie Małopolskiej Grupy Roboczej ds. KSOW (38),
- opiniowanie dokumentów w trybie obiegowym (25),
- wyjazd studyjny dla strażaków z terenu Województwa Małopolskiego do Francji (50),
- projekty Partnerów KSOW: 
działanie 4: 1. Od Puszczy do Puszczy-Nawiązanie Współpracy, Wymiana Doświadczeń (41-wyjazd studyjny), 2. Wypracowanie modelu współpracy lokalnych grup działania (42-3x szkolenie), 
działanie 6: 3. TRAKTORYJA 2019 (3000-impreza plenerowa), 4. Małe przetwórstwo i sprzedaż bezpośrednia szansą rozwoju dla producentów, zdrowiem dla konsumentów (41-konferencja, 200-impreza plenerowa), 5. Nowe trendy w dywersyfikacji działalności rolniczej na przykładzie Austrii i Słowacji (20-wyjazd studyjny, 40-seminarium), 6. Produkty lokalne w systemach jakości żywności i krótkich łańcuchach dostaw na przykładzie Włoch (30-wyjazd studyjny), 7. Nasze dziedzictwo-smacznie, zdrowo i kolorowo (28 wsystawców-impreza plenerowa, 1 000-impreza plenerowa), 8. Kreatywna Wieś (30-wyjazd studyjny, 52-seminarium), 9. Organizacja Targów Warzywnictwa podczas XII Małopolskiego Święta Warzyw (66 wystawców, 9 000-impreza plenerowa), 10. Nowoczesne inspiracje w połączeniu z tradycją - warsztaty (45-3x warsztaty)
działanie 9: 11. Hiszpańskie przykłady porozumień rolników w aspekcie skróconych łańcuchów dostaw i eksportu produktów rolnych (16-wyjazd studyjny)</t>
  </si>
  <si>
    <t xml:space="preserve">Komentarz:
</t>
  </si>
  <si>
    <t>Komentarz:
- posiedzenie małopolskiej Grupy Roboczej ds. KSOW (2),
- opiniowanie dokumentów w trybie obiegowym (2).</t>
  </si>
  <si>
    <t xml:space="preserve">Komentarz:
- konsultacje z Partnerami KSOW dotyczące konkursu 3/2019 (3),
- konsultacje z Partnerami KSOW dotyczące konkursu 4/2020 (2).
</t>
  </si>
  <si>
    <t>Komentarz: 
- łączna liczba uczestników spotkań konsultacyjnych dla partnerów KSOW dotyczących konkursu 3/2019 (143) i 4/2020 (90),
- łączna liczba uczestników w dwóch posiedzeniach MGRdsKSOW i dwóch posiedzeniach w trybie obiegowym (38).</t>
  </si>
  <si>
    <r>
      <t>Komentarz:
- szkolenia i spotkania dla LGD (</t>
    </r>
    <r>
      <rPr>
        <u/>
        <sz val="10"/>
        <color theme="1"/>
        <rFont val="Calibri"/>
        <family val="2"/>
        <charset val="238"/>
        <scheme val="minor"/>
      </rPr>
      <t>11</t>
    </r>
    <r>
      <rPr>
        <sz val="10"/>
        <color theme="1"/>
        <rFont val="Calibri"/>
        <family val="2"/>
        <scheme val="minor"/>
      </rPr>
      <t>), 
- szkolenia i spotkania dla beneficjentów PROW 2014-2020 (</t>
    </r>
    <r>
      <rPr>
        <u/>
        <sz val="10"/>
        <color theme="1"/>
        <rFont val="Calibri"/>
        <family val="2"/>
        <charset val="238"/>
        <scheme val="minor"/>
      </rPr>
      <t>12</t>
    </r>
    <r>
      <rPr>
        <sz val="10"/>
        <color theme="1"/>
        <rFont val="Calibri"/>
        <family val="2"/>
        <scheme val="minor"/>
      </rPr>
      <t>), 
- wyjazd studyjny dla strażaków z terenu Województwa Małopolskiego do Francji (</t>
    </r>
    <r>
      <rPr>
        <i/>
        <u/>
        <sz val="10"/>
        <color theme="1"/>
        <rFont val="Calibri"/>
        <family val="2"/>
        <charset val="238"/>
        <scheme val="minor"/>
      </rPr>
      <t>1</t>
    </r>
    <r>
      <rPr>
        <sz val="10"/>
        <color theme="1"/>
        <rFont val="Calibri"/>
        <family val="2"/>
        <scheme val="minor"/>
      </rPr>
      <t>),
- projekty Partnerów KSOW: 
działanie 4: 1. Od Puszczy do Puszczy-Nawiązanie Współpracy, Wymiana Doświadczeń (</t>
    </r>
    <r>
      <rPr>
        <i/>
        <u/>
        <sz val="10"/>
        <color theme="1"/>
        <rFont val="Calibri"/>
        <family val="2"/>
        <charset val="238"/>
        <scheme val="minor"/>
      </rPr>
      <t>wyjazd studyjny</t>
    </r>
    <r>
      <rPr>
        <sz val="10"/>
        <color theme="1"/>
        <rFont val="Calibri"/>
        <family val="2"/>
        <scheme val="minor"/>
      </rPr>
      <t>), 2. Wypracowanie modelu współpracy lokalnych grup działania (</t>
    </r>
    <r>
      <rPr>
        <u/>
        <sz val="10"/>
        <color theme="1"/>
        <rFont val="Calibri"/>
        <family val="2"/>
        <charset val="238"/>
        <scheme val="minor"/>
      </rPr>
      <t>3x szkolenie</t>
    </r>
    <r>
      <rPr>
        <sz val="10"/>
        <color theme="1"/>
        <rFont val="Calibri"/>
        <family val="2"/>
        <scheme val="minor"/>
      </rPr>
      <t xml:space="preserve">), 
działanie 6: 3. Małe przetwórstwo i sprzedaż bezpośrednia szansą rozwoju dla producentów, zdrowiem dla konsumentów </t>
    </r>
    <r>
      <rPr>
        <sz val="10"/>
        <color theme="1"/>
        <rFont val="Calibri"/>
        <family val="2"/>
        <charset val="238"/>
        <scheme val="minor"/>
      </rPr>
      <t>(konferencja, impreza plenerowa</t>
    </r>
    <r>
      <rPr>
        <sz val="10"/>
        <color theme="1"/>
        <rFont val="Calibri"/>
        <family val="2"/>
        <scheme val="minor"/>
      </rPr>
      <t>), 4. Nowe trendy w dywersyfikacji działalności rolniczej na przykładzie Austrii i Słowacji (</t>
    </r>
    <r>
      <rPr>
        <sz val="10"/>
        <color theme="1"/>
        <rFont val="Calibri"/>
        <family val="2"/>
        <charset val="238"/>
        <scheme val="minor"/>
      </rPr>
      <t>wyjazd studyjny, seminarium</t>
    </r>
    <r>
      <rPr>
        <sz val="10"/>
        <color theme="1"/>
        <rFont val="Calibri"/>
        <family val="2"/>
        <scheme val="minor"/>
      </rPr>
      <t>), 5. Produkty lokalne w systemach jakości żywności i krótkich łańcuchach dostaw na przykładzie Włoch (</t>
    </r>
    <r>
      <rPr>
        <i/>
        <u/>
        <sz val="10"/>
        <color theme="1"/>
        <rFont val="Calibri"/>
        <family val="2"/>
        <charset val="238"/>
        <scheme val="minor"/>
      </rPr>
      <t>wyjazd studyjny</t>
    </r>
    <r>
      <rPr>
        <sz val="10"/>
        <color theme="1"/>
        <rFont val="Calibri"/>
        <family val="2"/>
        <scheme val="minor"/>
      </rPr>
      <t>),  6. Kreatywna Wieś (</t>
    </r>
    <r>
      <rPr>
        <sz val="10"/>
        <color theme="1"/>
        <rFont val="Calibri"/>
        <family val="2"/>
        <charset val="238"/>
        <scheme val="minor"/>
      </rPr>
      <t>wyjazd studyjny, seminarium</t>
    </r>
    <r>
      <rPr>
        <sz val="10"/>
        <color theme="1"/>
        <rFont val="Calibri"/>
        <family val="2"/>
        <scheme val="minor"/>
      </rPr>
      <t>), 7. Nowoczesne inspiracje w połączeniu z tradycją - warsztaty (</t>
    </r>
    <r>
      <rPr>
        <u/>
        <sz val="10"/>
        <color theme="1"/>
        <rFont val="Calibri"/>
        <family val="2"/>
        <charset val="238"/>
        <scheme val="minor"/>
      </rPr>
      <t>3x szkolenie</t>
    </r>
    <r>
      <rPr>
        <sz val="10"/>
        <color theme="1"/>
        <rFont val="Calibri"/>
        <family val="2"/>
        <scheme val="minor"/>
      </rPr>
      <t>)
działanie 9: 8. Hiszpańskie przykłady porozumień rolników w aspekcie skróconych łańcuchów dostaw i eksportu produktów rolnych (</t>
    </r>
    <r>
      <rPr>
        <sz val="10"/>
        <color theme="1"/>
        <rFont val="Calibri"/>
        <family val="2"/>
        <charset val="238"/>
        <scheme val="minor"/>
      </rPr>
      <t>wyjazd studyjny, publikacja</t>
    </r>
    <r>
      <rPr>
        <sz val="10"/>
        <color theme="1"/>
        <rFont val="Calibri"/>
        <family val="2"/>
        <scheme val="minor"/>
      </rPr>
      <t>)</t>
    </r>
  </si>
  <si>
    <r>
      <t>Komentarz:
- szkolenia i spotkania dla LGD (</t>
    </r>
    <r>
      <rPr>
        <u/>
        <sz val="10"/>
        <color rgb="FFFF0000"/>
        <rFont val="Calibri"/>
        <family val="2"/>
        <charset val="238"/>
        <scheme val="minor"/>
      </rPr>
      <t>689</t>
    </r>
    <r>
      <rPr>
        <sz val="10"/>
        <color theme="1"/>
        <rFont val="Calibri"/>
        <family val="2"/>
        <charset val="238"/>
        <scheme val="minor"/>
      </rPr>
      <t>), 
- szkolenia i spotkania dla beneficjentów PROW 2014-2020 (</t>
    </r>
    <r>
      <rPr>
        <u/>
        <sz val="10"/>
        <color theme="1"/>
        <rFont val="Calibri"/>
        <family val="2"/>
        <charset val="238"/>
        <scheme val="minor"/>
      </rPr>
      <t>590</t>
    </r>
    <r>
      <rPr>
        <sz val="10"/>
        <color theme="1"/>
        <rFont val="Calibri"/>
        <family val="2"/>
        <charset val="238"/>
        <scheme val="minor"/>
      </rPr>
      <t>), 
- wyjazd studyjny dla strażaków z terenu Województwa Małopolskiego do Francji (</t>
    </r>
    <r>
      <rPr>
        <i/>
        <u/>
        <sz val="10"/>
        <color theme="1"/>
        <rFont val="Calibri"/>
        <family val="2"/>
        <charset val="238"/>
        <scheme val="minor"/>
      </rPr>
      <t>50</t>
    </r>
    <r>
      <rPr>
        <sz val="10"/>
        <color theme="1"/>
        <rFont val="Calibri"/>
        <family val="2"/>
        <charset val="238"/>
        <scheme val="minor"/>
      </rPr>
      <t>),
- projekty Partnerów KSOW: 
działanie 4: 1. Od Puszczy do Puszczy-Nawiązanie Współpracy, Wymiana Doświadczeń (</t>
    </r>
    <r>
      <rPr>
        <i/>
        <u/>
        <sz val="10"/>
        <color rgb="FFFF0000"/>
        <rFont val="Calibri"/>
        <family val="2"/>
        <charset val="238"/>
        <scheme val="minor"/>
      </rPr>
      <t>41-wyjazd studyjny</t>
    </r>
    <r>
      <rPr>
        <sz val="10"/>
        <color theme="1"/>
        <rFont val="Calibri"/>
        <family val="2"/>
        <charset val="238"/>
        <scheme val="minor"/>
      </rPr>
      <t>), 2. Wypracowanie modelu współpracy lokalnych grup działania (</t>
    </r>
    <r>
      <rPr>
        <u/>
        <sz val="10"/>
        <color rgb="FFFF0000"/>
        <rFont val="Calibri"/>
        <family val="2"/>
        <charset val="238"/>
        <scheme val="minor"/>
      </rPr>
      <t>42</t>
    </r>
    <r>
      <rPr>
        <u/>
        <sz val="10"/>
        <color theme="1"/>
        <rFont val="Calibri"/>
        <family val="2"/>
        <charset val="238"/>
        <scheme val="minor"/>
      </rPr>
      <t>-3x szkolenie</t>
    </r>
    <r>
      <rPr>
        <sz val="10"/>
        <color theme="1"/>
        <rFont val="Calibri"/>
        <family val="2"/>
        <charset val="238"/>
        <scheme val="minor"/>
      </rPr>
      <t>), 
działanie 6: 3. Małe przetwórstwo i sprzedaż bezpośrednia szansą rozwoju dla producentów, zdrowiem dla konsumentów (</t>
    </r>
    <r>
      <rPr>
        <b/>
        <sz val="10"/>
        <color theme="1"/>
        <rFont val="Calibri"/>
        <family val="2"/>
        <charset val="238"/>
        <scheme val="minor"/>
      </rPr>
      <t xml:space="preserve">41-konferencja </t>
    </r>
    <r>
      <rPr>
        <b/>
        <sz val="10"/>
        <color rgb="FFFF0000"/>
        <rFont val="Calibri"/>
        <family val="2"/>
        <charset val="238"/>
        <scheme val="minor"/>
      </rPr>
      <t>(w tym 6 osób z LGD)</t>
    </r>
    <r>
      <rPr>
        <sz val="10"/>
        <color theme="1"/>
        <rFont val="Calibri"/>
        <family val="2"/>
        <charset val="238"/>
        <scheme val="minor"/>
      </rPr>
      <t>, 200-impreza plenerowa), 4. Nowe trendy w dywersyfikacji działalności rolniczej na przykładzie Austrii i Słowacji (</t>
    </r>
    <r>
      <rPr>
        <b/>
        <sz val="10"/>
        <color theme="1"/>
        <rFont val="Calibri"/>
        <family val="2"/>
        <charset val="238"/>
        <scheme val="minor"/>
      </rPr>
      <t>20-wyjazd studyjny, 40-seminarium</t>
    </r>
    <r>
      <rPr>
        <sz val="10"/>
        <color theme="1"/>
        <rFont val="Calibri"/>
        <family val="2"/>
        <charset val="238"/>
        <scheme val="minor"/>
      </rPr>
      <t>), 5. Produkty lokalne w systemach jakości żywności i krótkich łańcuchach dostaw na przykładzie Włoch (</t>
    </r>
    <r>
      <rPr>
        <i/>
        <u/>
        <sz val="10"/>
        <color theme="1"/>
        <rFont val="Calibri"/>
        <family val="2"/>
        <charset val="238"/>
        <scheme val="minor"/>
      </rPr>
      <t>30-wyjazd studyjny</t>
    </r>
    <r>
      <rPr>
        <sz val="10"/>
        <color theme="1"/>
        <rFont val="Calibri"/>
        <family val="2"/>
        <charset val="238"/>
        <scheme val="minor"/>
      </rPr>
      <t>), 6. Kreatywna Wieś (</t>
    </r>
    <r>
      <rPr>
        <b/>
        <sz val="10"/>
        <color theme="1"/>
        <rFont val="Calibri"/>
        <family val="2"/>
        <charset val="238"/>
        <scheme val="minor"/>
      </rPr>
      <t>30-wyjazd studyjny, 52-seminarium</t>
    </r>
    <r>
      <rPr>
        <sz val="10"/>
        <color theme="1"/>
        <rFont val="Calibri"/>
        <family val="2"/>
        <charset val="238"/>
        <scheme val="minor"/>
      </rPr>
      <t>), 7. Nowoczesne inspiracje w połączeniu z tradycją - warsztaty (</t>
    </r>
    <r>
      <rPr>
        <u/>
        <sz val="10"/>
        <color theme="1"/>
        <rFont val="Calibri"/>
        <family val="2"/>
        <charset val="238"/>
        <scheme val="minor"/>
      </rPr>
      <t>45-3x warsztaty</t>
    </r>
    <r>
      <rPr>
        <sz val="10"/>
        <color theme="1"/>
        <rFont val="Calibri"/>
        <family val="2"/>
        <charset val="238"/>
        <scheme val="minor"/>
      </rPr>
      <t xml:space="preserve">)
działanie 9: 11. Hiszpańskie przykłady porozumień rolników w aspekcie skróconych łańcuchów dostaw i eksportu produktów rolnych </t>
    </r>
    <r>
      <rPr>
        <i/>
        <u/>
        <sz val="10"/>
        <color theme="1"/>
        <rFont val="Calibri"/>
        <family val="2"/>
        <charset val="238"/>
        <scheme val="minor"/>
      </rPr>
      <t>(16-wyjazd studyjny</t>
    </r>
    <r>
      <rPr>
        <sz val="10"/>
        <color theme="1"/>
        <rFont val="Calibri"/>
        <family val="2"/>
        <charset val="238"/>
        <scheme val="minor"/>
      </rPr>
      <t>)</t>
    </r>
  </si>
  <si>
    <r>
      <t xml:space="preserve">Jednostka wdrażająca: </t>
    </r>
    <r>
      <rPr>
        <b/>
        <sz val="12"/>
        <color rgb="FFFF0000"/>
        <rFont val="Calibri"/>
        <family val="2"/>
        <charset val="238"/>
        <scheme val="minor"/>
      </rPr>
      <t>SAMORZĄD WOJEWÓDZTWA OPOLSKIEGO</t>
    </r>
  </si>
  <si>
    <r>
      <t xml:space="preserve">Stan na: </t>
    </r>
    <r>
      <rPr>
        <b/>
        <sz val="12"/>
        <color rgb="FFFF0000"/>
        <rFont val="Calibri"/>
        <family val="2"/>
        <charset val="238"/>
        <scheme val="minor"/>
      </rPr>
      <t>31.12.2019</t>
    </r>
  </si>
  <si>
    <r>
      <t xml:space="preserve">Komentarz:                                                                                                                                                                                                                                    </t>
    </r>
    <r>
      <rPr>
        <b/>
        <sz val="10"/>
        <color theme="1"/>
        <rFont val="Calibri"/>
        <family val="2"/>
        <charset val="238"/>
        <scheme val="minor"/>
      </rPr>
      <t xml:space="preserve">   Imprezy masowe: </t>
    </r>
    <r>
      <rPr>
        <sz val="10"/>
        <color theme="1"/>
        <rFont val="Calibri"/>
        <family val="2"/>
        <charset val="238"/>
        <scheme val="minor"/>
      </rPr>
      <t>1.</t>
    </r>
    <r>
      <rPr>
        <b/>
        <sz val="10"/>
        <color theme="1"/>
        <rFont val="Calibri"/>
        <family val="2"/>
        <charset val="238"/>
        <scheme val="minor"/>
      </rPr>
      <t xml:space="preserve"> </t>
    </r>
    <r>
      <rPr>
        <sz val="10"/>
        <color theme="1"/>
        <rFont val="Calibri"/>
        <family val="2"/>
        <charset val="238"/>
        <scheme val="minor"/>
      </rPr>
      <t xml:space="preserve">Dni Otwarte Funduszy Europejskich, 2. Opolska Wioska Smaków i Tradycji, 3. Festiwal Twórczości Artystycznej Opolskie Szmaragdy, 4. i 5. Dożynki Wojewódzkie (liczone podwójnie - jako realizacja operacji własnej i planu komunikacyjnego), 6. Dożynki Prezydenckie w Spale, Wystawa prac konkursowych w formie imprezy plenerowej w ramach operacji: 7. Warsztaty sztuki w Gminie Bierawa oraz 8. Stowarzyszenia Bliżej Siebie, 9. Targi Smaki Regionów w Poznaniu, 10. Wystawa Zwierząt Hodowlanych Agrofestiwal                                                                                                                                     </t>
    </r>
    <r>
      <rPr>
        <b/>
        <sz val="10"/>
        <color theme="1"/>
        <rFont val="Calibri"/>
        <family val="2"/>
        <charset val="238"/>
        <scheme val="minor"/>
      </rPr>
      <t xml:space="preserve">Zakres tematyczny INNE: </t>
    </r>
    <r>
      <rPr>
        <sz val="10"/>
        <color theme="1"/>
        <rFont val="Calibri"/>
        <family val="2"/>
        <charset val="238"/>
        <scheme val="minor"/>
      </rPr>
      <t>1. Spotkanie z partnerami KSOW połączone z podpisaniem umów na realizację operacji w ramch konkursu 3/2019; 2. Spotkanie z partnerami KSOW w sprawie realizacji operacji i wypełniania wniosku o refundacje; 3. Szkolenie wewnętrzne dla benficjentów w zakresie najczęściej popełnianych błędów w zamówieniach publicznych; 4. Spotkanie z LGD w sprawie organizacji Dni Otwartych Funduszy Europejskich; 5. IX posiedzenie Grupy Roboczej ds. KSOW; 6. Szkolenie z zakresu zamówień publicznych dla pracowników UMWO; 7. Spotkanie z LGD</t>
    </r>
    <r>
      <rPr>
        <b/>
        <sz val="10"/>
        <color theme="1"/>
        <rFont val="Calibri"/>
        <family val="2"/>
        <charset val="238"/>
        <scheme val="minor"/>
      </rPr>
      <t xml:space="preserve"> </t>
    </r>
    <r>
      <rPr>
        <sz val="10"/>
        <color theme="1"/>
        <rFont val="Calibri"/>
        <family val="2"/>
        <charset val="238"/>
        <scheme val="minor"/>
      </rPr>
      <t xml:space="preserve">połączone z podpisaniem aneksów do umów ramowych; 8. Posiedzenie Wojewódzkiej Grupy Roboczej ds KSOW; 9. Spotkanie dla partnerów KSOW w sprawie konkursu 4/2020; 10-17. 8 spotkań konsultacyjnych dla partnerów KSOW w sprawie wypełniania wniosków o wybór operacji w ramach konkursu 4/2020; 18. Spotkanie z jednostkami wsparcia w Brwinowie w sprawie m.in. konkursu KSOW 4/2020; 19. X posiedzenie Grupy Roboczej ds KSOW; 20. Szkolenie w sprawie konkursu 4/2020 dla jednostek regionalnych; 21-26. Prace Wojewódzkiej Grupy Roboczej ds KSOW (opiniowanie 6-ciu uchwał w trybie obiegowym); </t>
    </r>
  </si>
  <si>
    <t xml:space="preserve">Komentarz: Liczby uczestników w operacji Dożynki Wojewódzkie nie dublowano </t>
  </si>
  <si>
    <t xml:space="preserve"> Komentarz:
</t>
  </si>
  <si>
    <t xml:space="preserve">Komentarz: Liczba dobrych praktyk: 1 - Wsparcie promocji i rozwoju sieciowania Szlaku Kulinarnego Województwa Opolskiego Opolski Bifyj - zgłoszenie do bazy dobrych praktyk: https://enrd.ec.europa.eu/projects-practice_en </t>
  </si>
  <si>
    <t xml:space="preserve">Komentarz: 1 grupa tematyczna - Wojewódzka Grupa Robocza ds. KSOW. W 2019 r. odbyło się 1 posiedzenie Grupy oraz Grupa pracowała 6 razy w trybie obiegowym; INNE - zgodnie z zakresem zadań WGR ds. KSOW. </t>
  </si>
  <si>
    <t>Komentarz: w 2019 r. zorganizowano 12 spotkań konsultacyjnych dla partnerów KSOW: dotyczące ogłoszonych konkursów 3/2019 i 4/2020, spotkanie w sprawie realizacji operacji KSOW i ich rozliczenia (konkurs 3/2019) poprzedzone podpisaniem umów oraz spotkania konsultacyjne z zainteresowanymi partnerami KSOW po spotkaniu nt konkursu 4/2020 (8 konsultacji). Ponadto zorganizowano 20 spotkań informacyjno-konsultacyjnych z różnymi organizacjami i partnerami, w tym LGD w celu poprawy wdrażania PROW</t>
  </si>
  <si>
    <t xml:space="preserve">Komentarz: Liczba osób wchodzących w skład WGR ds. KSOW - 23 osoby, z czego 22 z prawem głosu, w posiedzeniu WGR ds. KSOW uczestniczyło 20 osób, w tym 15 z prawem głosu. W trybie obiegowym zagłosowało łącznie 87 osób. W spotkaniach informacyjno-konsultacyjnych wymienionych w pkt 4.2 udział wzięło łącznie 782 osoby. </t>
  </si>
  <si>
    <r>
      <t xml:space="preserve">Komentarz:                                                                                                                                                                                                                                             </t>
    </r>
    <r>
      <rPr>
        <b/>
        <sz val="10"/>
        <color theme="1"/>
        <rFont val="Calibri"/>
        <family val="2"/>
        <charset val="238"/>
        <scheme val="minor"/>
      </rPr>
      <t>Inne:</t>
    </r>
    <r>
      <rPr>
        <sz val="10"/>
        <color theme="1"/>
        <rFont val="Calibri"/>
        <family val="2"/>
        <scheme val="minor"/>
      </rPr>
      <t xml:space="preserve"> 1. Szkolenie wewnętrzne dla benficjentów w zakresie najczęściej popełnianych błędów w zamówieniach publicznych;  2. Szkolenie w zakresie zamówień publicznych; 3. Szkolenie dla jednostek regionalnych KSOW dot konkursu 4/2020</t>
    </r>
  </si>
  <si>
    <t xml:space="preserve">Komentarz: Inne grupy interesariuszy: Pracownicy UMWO, gmin, mieszkańcy woj. opolskiego uczestniczący w warsztatach realizowanych w ramach imprez masowych </t>
  </si>
  <si>
    <t>1. Inne działania: materiały wizualizacyjne, 3 filmy, spoty radiowe, czynności kontrolne</t>
  </si>
  <si>
    <t>2. wynagrodzenia, koszty energii elektrycznej, koszty zakupu materiałów biurowych, pieczątek, czynnościa archiwizacyjnych</t>
  </si>
  <si>
    <t>Jednostka wdrażająca: Województwo Podkarpackie</t>
  </si>
  <si>
    <t>Stan na: 31 grudnia 2019 r.</t>
  </si>
  <si>
    <t>Komentarz: audycje/filmy promujące realizację Priorytetow PROW</t>
  </si>
  <si>
    <t>Komentarz:Dane dotyczą Wojewódzkiej Grupy Roboczej ds. KSOW</t>
  </si>
  <si>
    <t>Komentarz:Liczba członków WGR ds. KSOW biorąca udział w posiedzeniu i w głosowaniach przeprowadzonych w trybie obiegowym</t>
  </si>
  <si>
    <t>Jednostka wdrażająca: Sekretariat Regionalny KSOW Województwa Podlaskiego</t>
  </si>
  <si>
    <t>Stan na:31.12.2019</t>
  </si>
  <si>
    <r>
      <t xml:space="preserve">Operacja  realizowane w 2019 roku:                                                                                                                                                                                                                                                                          </t>
    </r>
    <r>
      <rPr>
        <b/>
        <sz val="10"/>
        <color theme="1"/>
        <rFont val="Calibri"/>
        <family val="2"/>
        <charset val="238"/>
        <scheme val="minor"/>
      </rPr>
      <t xml:space="preserve">        w kategorii z naciskiem  "Transfer wiedzy i Innowacje" (P1):                                                                                                                                                                                                                               </t>
    </r>
    <r>
      <rPr>
        <sz val="10"/>
        <color theme="1"/>
        <rFont val="Calibri"/>
        <family val="2"/>
        <charset val="238"/>
        <scheme val="minor"/>
      </rPr>
      <t xml:space="preserve">1) XXVI Regionalna Wystawa Zwierząt Hodowlanych Szepietowo 2019 – przedsięwzięcie edukacyjne (seminarium 29-06-2019 r., wystawa 29-30.06.2019 r.,                                                                                                                                                                                                                                                                                2) Uprawy tlenowców szansą na zrównoważony rozwój wsi-warsztaty dla uczniów (13-16.09.2019 r., 17-18.09.2019 r., 19-20.09.2019 r.) ZS w Niećkowie, warsztaty dla  bezrobotnych (04-05.09.2019 r. GOK Boćki, 24-25.09.2019 r. Urząd Gminy Kołaki Kościelne, 24-25.09.2019 r. PUP Zambrów, 26-27.09.2019 r. PUP Bielsk Podlaski), wyjazd studyjny  do Wrocławia na plantację drzew tlenowych ( 10-12.06.2019 r.), konferencja dotyczącą upraw drzew tlenowych ( 09.09.2019 r. –Boćki, 23.09.2019 – Siemianówka), konkursy dla dzieci podczas wydarzeń 5 plenerowych ( XX-Biesiada Miodowa w Kurowie 24.08.2019 r., Dożynki w Jałówce 25.08.2019 r., Dożynki w Szumowie 31.08.2019 r., Dożynki w Narewce 01.09.2019 r. Dożynki w Tykocinie 14.09.2019 r.),                                                                                                                                                                                                                            3) „Polsko-Węgierskie doświadczenia w budowaniu partnerstwa na rzecz zrównoważonego rozwoju obszarów wiejskich – wyjazd studyjny” - 9-13 września 2019 r.  wyjazd na Węgry,                                                                                                                                                                                                                      4) „Kultywowanie tradycji ludowych oraz rozwój przedsiębiorczości wiejskiej na terenie Powiatu Monieckiego” -Jarmark Produktów Tradycyjnych i Lokalnych”, 08.09.2019 r. -  oraz szkolenia pn. ‘Rozwój przedsiębiorczości wiejskiej” 11.10.2019 r.                                                                                                         5) Eko Smaki Podlasia - 14.07.2019 seminarium, 14.07.2019 r. impreza plenerowa,                                                                                                                                                                                                                                                                         6) VII Festyn sportowo - rekreacyjny i piknik rolniczy „Powitanie Lata u Ossolińskich”   02.06.2019 - 2 szkolenia,  impreza plenerowa,                                                                                                                                                                                                                                        7) Ułatwienie wymiany wiedzy w zakresie wdrażania wielofunduszowego RLKS - spotkanie informacyjne 9 kwietnia 2019 r.,  Białystok, Supraśl,                                                                                                                                                                                                                                                                                           8)Wymiana wiedzy i doświadczeń w realizacji projektów nakierowanych na rozwój obszarów wiejskich   spotkanie informacyjne 09-10.12.2019 Supraśl,                                                                                                                                                                                                                                                                        </t>
    </r>
    <r>
      <rPr>
        <b/>
        <sz val="10"/>
        <color theme="1"/>
        <rFont val="Calibri"/>
        <family val="2"/>
        <charset val="238"/>
        <scheme val="minor"/>
      </rPr>
      <t xml:space="preserve">w kategorii z  naciskiem na "Żywotność i konkurencyjność gospodarstw" (P2):  </t>
    </r>
    <r>
      <rPr>
        <sz val="10"/>
        <color theme="1"/>
        <rFont val="Calibri"/>
        <family val="2"/>
        <charset val="238"/>
        <scheme val="minor"/>
      </rPr>
      <t xml:space="preserve">                                                                                                                                                   1) PSZCZELARSKIE ABC - seminarium i warsztaty 27-28.08.2019 r. Zespół Szkół Rolniczych w Pszczelej Woli,                                                                                               2) Czynniki sukcesu wspólpracy rolników województwa podlaskiego w ramach grup producentów - 30.10.2019 r. konferencja,                                                    3) Inseminacja bydła mlecznego sposobem na zwiększenie rentowności gospodarstwa 2 wyjazdy studyjne 02-03.09.2019 oraz 04-05.09.2019 - WCHiRZ w Poznaniu(Tulce), GR Drzewce (Drzewce), IZ PIB Pawłowice (Pawłowice),                                                                                                                                                                                                                                                                      4) Cykl innowacyjnych warsztatów praktycznych dla uczniów i kadr szkół rolniczych w zakresie doboru odmian  -warsztaty polowe 23 maja 2019 r. i 3 czerwca 2019 r., 5 czerwca 2019 r., 6 czerwca  2019 r.  i 7 czerwca 2019 r.,  11 czerwca 2019 r. i  12 czerwca 2019 r.,                                                                                                                    5) Jak optymalnie wyzwolić potencjał regionu w zakresie jego rozwoju z wykorzystaniem żywności wysokiej jakości oraz skracania łańcucha dostaw ? -  5-6.06.2019 r.  Szelment,                                                                                                                                                                                                                       6) Jak samorząd może animować rozwój obszarów wiejskich poprzez rozwój krótkich łańcuchów dystrybucji żywności? – konferencja  22.11.2019 r. Białystok,                                                                                                                                                                                                                                                                      7) Elastyczność prawa żywnościowego w zakresie produkcji lokalnej – konferencja -13.11.2019 r. Białystok,                                                                                                                                                                             </t>
    </r>
    <r>
      <rPr>
        <b/>
        <sz val="10"/>
        <color theme="1"/>
        <rFont val="Calibri"/>
        <family val="2"/>
        <charset val="238"/>
        <scheme val="minor"/>
      </rPr>
      <t xml:space="preserve">w kategorii z naciskiem na  "Organizację łańcucha żywnościowego i zarządzanie ryzykiem" (P3 ) :                                                                                           </t>
    </r>
    <r>
      <rPr>
        <sz val="10"/>
        <color theme="1"/>
        <rFont val="Calibri"/>
        <family val="2"/>
        <charset val="238"/>
        <scheme val="minor"/>
      </rPr>
      <t xml:space="preserve">1) Nowoczesne gospodarstwo pszczelarskie - wyjazd studyjno-kooperacyjny PZP 18-20.10.2019 r.,                                                                                                                                                    2) Kiermasz zdrowej żywności i rękodzieła " Natura i My" -impreza plenerowa 09.06.2019 r. w Supraślu i 18.08.2019 r. w Tykocinie,                                                                                                                                                                                                                                          3) Idea Kilometra Zero szansą na rozwój obszarów wiejskich – wyjazd studyjny  25 – 29.07.2019 Włochy,                                                                                                                                                                                                                                                                  4) „NATURA-lnie LOKALNIE – kampania na rzecz tworzenia krótkich łańcuchów dostaw w Powiecie Łomżyńskim”- szkolenie 26.09.2019 r. Puławy, szkolenie 18.10.2019 Łomża, szkolenie 19.10.2019 Łomża, szkloenie 21.10.2019   Łomża , szkolenie 24.10.2019 Pokrzydowo, szkolenie 30.10.2019 Łomża, wyjazd studyjny 26-28.09.2019  Kazimierz Dolny, wyjazd studyjny 24-26.10.2019  Toruń, kongres 29.10.2019 r. Łomża                                                                                                                                                                                                                                                                                                         </t>
    </r>
    <r>
      <rPr>
        <b/>
        <sz val="10"/>
        <color theme="1"/>
        <rFont val="Calibri"/>
        <family val="2"/>
        <charset val="238"/>
        <scheme val="minor"/>
      </rPr>
      <t>w kategorii  z naciskiem na "Włączenie społeczne i rozwój gospodarczy" (P6):</t>
    </r>
    <r>
      <rPr>
        <sz val="10"/>
        <color theme="1"/>
        <rFont val="Calibri"/>
        <family val="2"/>
        <charset val="238"/>
        <scheme val="minor"/>
      </rPr>
      <t xml:space="preserve">                                                                                                                                                                                              1) „Szkółka Pszczelarska” - warsztaty (10 spotkań), impreza plenerowa (28.07.2019 r.)                                                                                                                                          2)  Wizyta studyjna do Francji w dniach 18-22 września 2019 r. pn.  „Dobre przykłady w zakresie rozwoju turystyki opartej na walorach przyrody oraz  dziedzictwie kulturowym”                                                                                                                                                                                                                                       3)  „Wizyta studyjna w Bieszczady”  27-30.08.2019,                                                                                                                                                                                                            4)"Przy stole na grodzisku - FESTIWAL MIEJSCOWEGO JADŁA"  - impreza plenerowa 15 sierpnia 2019 r. Park Kulturowy Korycin - Milewszczyzna,                                                                                                                                                                                                                                                                                              5) VII Festyn "Z Koniem za Pan-Brat" w Putkowicach Nadolnych  6 października 2019 r. - impreza plenerowa,                                                                                             6)  „Forum Podlaskich Lokalnych Grup Działania - wymiana wiedzy i doświadczeń” - konferencja 05-06.09.2019 Białowieża,                                                                                                                                                                                                                                                                     7)  Obszary wiejskie szansą na lepsze "jutro" - wyjazd studyjny 24-30.06.2019 Chorwacja,                                                                                                                                         8) Produkt lokalny -czyli aktywnie i lokalnie- warsztaty 03.08.2019 Wiżajny, 13.09.2019 - Czarna Wieś Kościelna,  18-19.07.2019 wyjazd studyjny,                                                                                                                                                                                                                                                                             9) Edukacja Lokalna na Podlasiu Nadbużańskim - cykl 3 warsztatów edukacyjnych 24.06.2019 -Drohiczyn, 23-24.06.2019 r.- Putkowice Nadolne, 07-09.08.2019 r. wizyta studyjna Dolina Baryczy,                                                                                                                                                                                                              10) „Promocja turystyki zrównoważonej szansą rozwoju obszarów wiejskich”-  impreza plenerowa 22.06.2019 r. Białowieża,                                                                     11) „Szelment 2.0-uczmy się od najlepszych”- wyjazd studyjny 11-15.09.2019 r. Włochy,                                                                                                                                          12) Popularyzacja przetwórstwa jako dodatkowego źródła dochodu w gospodarstwach  rolnych  - Warsztaty  :21.10.2019 r. w Pokaniewie gm. Milejczyce, 28.10.2019 r. w Sielcu, 31.10.2019 r. w Topczewie, 26.11.2019 r. w Łapach, 23.10.2019 r. Narewka, 15.11.2019 r. Milejczyce, 16.11.2019 r. Łapy.                                                                                                                                                                                                                                                                                     13)   Olimpiada Aktywności Wiejskiej - spotakanie informacyjne 17.07.2019, 12.11.2019 r., 13.11.2019, 28.11.2019,                                                                                    14) Konferencja pn. "Aktywizacja lokalnych społeczności - zasady ubiegania się o środki UE oraz krajowe na działalność OSP" - 22-23 czerwiec 2019 r. zł. – Boćki,                                                                                                                                                                                                                                                                      15)  Forum Podlaskiej Sieci LGD - konferencja 13-14.06.2019,   Gawrych Ruda                                                                                                                                                                              I</t>
    </r>
    <r>
      <rPr>
        <b/>
        <sz val="10"/>
        <color theme="1"/>
        <rFont val="Calibri"/>
        <family val="2"/>
        <charset val="238"/>
        <scheme val="minor"/>
      </rPr>
      <t xml:space="preserve">nne /Mieszane:                                                                                                                                                                                                                                                      </t>
    </r>
    <r>
      <rPr>
        <sz val="10"/>
        <color theme="1"/>
        <rFont val="Calibri"/>
        <family val="2"/>
        <charset val="238"/>
        <scheme val="minor"/>
      </rPr>
      <t xml:space="preserve">  1) Udział stoiska inf-prom. podczas przedsięwzięcia " Na kulinarnym szlaku Wschodniej Polski" 22.06.2019 r. w Nałęczowie, 04.08.2019 r. w Baszni Dolnej,                                                                                                                                                                                                                                                                                         2) Udział stoiska inf-prom. na Dożynkach Prezydenckich w Spale-14-15.09.2019,                                                                                                                                                      3) Spotkanie informacyjne z LGD 19.06.2019r.,  Białystok                                                                                                                                                                                                                 4) Spotkania informacyjno-szkoleniowe dla beneficjentów PROW  7.11.2019,  Białystok                                                                                                                                                 5) spotkanie informacyjne dla Partnerów KSOW 24.05.2019 r, Białystok                                                                                                                                                                                                6) Spotkanie informacyjne dla LGD 30.01.2019 r.,  Białystok                                                                                                                                                                                                                   7) Spotkanie informacyjno-szkoleniowe  dla Partnerów KSOW 30.01.2019 r.,  Białystok                                                                                                                                                  8) Spotkanie informacyjno-szkoleniowe dla beneficjentów PROW 27.06.2019 r,   Białystok                                                                                                                                            9) Spotkanie informacyjno-szkoleniowe dla beneficjentów PROW 28.11.2019,  Białystok                                                                                                                                                     10) Udział stoiska inf-prom podczas 'Dni Jedwabnego" 14.07.2019 r. ,                                                                                                                                                                            11) Udział stoiska inf-prom podczas festynu w Dziadkowicach 21.07.2019                                                                                                                                                              12) Udział stoiska inf-prom.  podczas "Dnia Rodziny"Rutki-Kossaki 07.07.2019,                                                                                                                           13) Udział stoiska inf- prom podczas Dożynek w Łapach 15.09.2019,                                                                                                                                                  14) Udział stoiska inf-prom. podczas Dożynek w Mońkach 08.09.2019,                                                                                                                                              15) Udział stoiska inf-prom podczas Festynu Dożynkowego w Narewce 01.09.2019 r.                                                                                                                    16) Udział stoiska inf-prom podczas Wiosennych Targów Ogrodniczych w Szepietowie 14.04.2019 r.                                                                                                                                                                                                                                                                               17) Spotkanie informacyjne dla LGD 19.03.2019r. Białystok</t>
    </r>
  </si>
  <si>
    <t>2.</t>
  </si>
  <si>
    <r>
      <t xml:space="preserve">Operacja  realizowane w 2019 roku:                                                                                                                                                                                                                                                                          </t>
    </r>
    <r>
      <rPr>
        <b/>
        <sz val="10"/>
        <color theme="1"/>
        <rFont val="Calibri"/>
        <family val="2"/>
        <charset val="238"/>
        <scheme val="minor"/>
      </rPr>
      <t xml:space="preserve">                                                                                                                                                                                                                                 </t>
    </r>
    <r>
      <rPr>
        <sz val="10"/>
        <color theme="1"/>
        <rFont val="Calibri"/>
        <family val="2"/>
        <charset val="238"/>
        <scheme val="minor"/>
      </rPr>
      <t xml:space="preserve">1) XXVI Regionalna Wystawa Zwierząt Hodowlanych Szepietowo 2019 – przedsięwzięcie edukacyjne (seminarium 29-06-2019 r. 260 uczestników, wystawa 29-30.06.2019 r. ok. 100 000 osób),  Zasięg lokalny/regionalny                                                                                                                                                                                   2) Uprawy tlenowców szansą na zrównoważony rozwój wsi-warsztaty dla 50 uczniów (13-16.09.2019 r., 17-18.09.2019 r., 19-20.09.2019 r.) ZS w Niećkowie, warsztaty dla 50 bezrobotnych (04-05.09.2019 r. GOK Boćki, 24-25.09.2019 r. Urząd Gminy Kołaki Kościelne, 24-25.09.2019 r. PUP Zambrów, 26-27.09.2019 r. PUP Bielsk Podlaski), wyjazd studyjny dla 20 osób do Wrocławia na plantację drzew tlenowych ( 10-12.06.2019 r.), 2 konferencje  dotyczące upraw drzew tlenowych dla 50 osób ( 09.09.2019 r. –Boćki, 23.09.2019 – Siemianówka), konkursy dla dzieci podczas wydarzeń 5 plenerowych,  Zasięg lokalny/regionalny                                                                                                                                                                                         3) „Polsko-Węgierskie doświadczenia w budowaniu partnerstwa na rzecz zrównoważonego rozwoju obszarów wiejskich – wyjazd studyjny” - 9-13 września 2019 r.  wyjazd na Węgry,  41 uczestników w tym 3 przedstawiecli LGD  i  3 doradców, Zasięg lokalny/regionalny,                                                                                                                                                                                                                                                  4) „Kultywowanie tradycji ludowych oraz rozwój przedsiębiorczości wiejskiej na terenie Powiatu Monieckiego” -Jarmark Produktów Tradycyjnych i Lokalnych”, 08.09.2019 r. - 900 osób oraz szkolenia pn. ‘Rozwój przedsiębiorczości wiejskiej” 11.10.2019 r.  -50 osób, Zasięg lokalny/regionalny                                                                                                                                                                                                                                                  5) Eko Smaki Podlasia - 14.07.2019 seminarium 59 uczestników w tym 2 przedstawiecieli LGD, 14.07.2019 r. impreza plenerowa 4000 uczestników,   Zasięg lokalny/regionalny                                                                                                                                                                                                                                                  6) VII Festyn sportowo - rekreacyjny i piknik rolniczy „Powitanie Lata u Ossolińskich”   02.06.2019 - 2 szkolenia 100 uczestników,  impreza plenerowa 1000 uczestników,   Zasięg lokalny/regionalny                                                                                                                                                                                                                  7) Ułatwienie wymiany wiedzy w zakresie wdrażania wielofunduszowego RLKS - spotkanie informacyjne 9 kwietnia 2019 r.,  Białystok, Supraśl 25 osób  w tym przedstawiciele Urzędu Marszałkowskiego Województwa Zachodniopomorskiego, Urzędu Marszałkowskiego Województwa Podlaskiego oraz LG, Zasięg lokalny/regionalny                                                                                                                                                                                                  8)Wymiana wiedzy i doświadczeń w realizacji projektów nakierowanych na rozwój obszarów wiejskich   spotkanie informacyjne 09-10.12.2019 Supraśl 16 przedstawicieli z 4 urzędów marszałkowskich, Zasięg krajowy                                                                                                                                                                                                                                                                                                                                                                                           9) PSZCZELARSKIE ABC - seminarium i warsztaty 27-28.08.2019 r. Zespół Szkół Rolniczych w Pszczelej Woli, 20 uczestników w tym 1 doradca,  Zasięg lokalny/regionalny                                                                                                                                                                                                                                                                 10) Czynniki sukcesu wspólpracy rolników województwa podlaskiego w ramach grup producentów - 30.10.2019 r. konferencja 65 uczestników w tym 13 doradców rolnych, 10 przedstawicieli um, KOWR, ARiMR, PIR   - Zasięg lokalny/regionalny                                                                                                           11) Inseminacja bydła mlecznego sposobem na zwiększenie rentowności gospodarstwa 2 wyjazdy studyjne 02-03.09.2019 oraz 04-05.09.2019 - WCHiRZ w Poznaniu(Tulce), GR Drzewce (Drzewce), IZ PIB Pawłowice (Pawłowice) 28 uczestników,  Zasięg lokalny/regionalny                                                                                                                                                                                                                                             12) Cykl innowacyjnych warsztatów praktycznych dla uczniów i kadr szkół rolniczych w zakresie doboru odmian  -warsztaty polowe 23 maja 2019 r. (uczestniczyło 45 osób) i 3 czerwca 2019 r. (26 osób), 5 czerwca 2019 r. (25 osób), 6 czerwca  2019 r. (30 osób) i 7 czerwca 2019 r. ( 30 osób) 11 czerwca 2019 r. w warsztatach uczestniczyło 155 osób,  12 czerwca 2019 r. – 82 osoby,   Zasięg lokalny/regionalny                                                                                     13) Jak optymalnie wyzwolić potencjał regionu w zakresie jego rozwoju z wykorzystaniem żywności wysokiej jakości oraz skracania łańcucha dostaw ? -  5-6.06.2019 r.  Szelment   33 osoby,    Zasięg lokalny/regionalny                                                                                                                                                                      14) Jak samorząd może animować rozwój obszarów wiejskich poprzez rozwój krótkich łańcuchów dystrybucji żywności? – konferencja  22.11.2019 r. Białystok 63 osoby  Zasięg lokalny/regionalny                                                                                                                                                                                                                     15) Elastyczność prawa żywnościowego w zakresie produkcji lokalnej – konferencja -13.11.2019 r. Białystok   67 osób,    Zasięg lokalny/regionalny                                                                                                                                                                                                                                                   </t>
    </r>
    <r>
      <rPr>
        <b/>
        <sz val="10"/>
        <color theme="1"/>
        <rFont val="Calibri"/>
        <family val="2"/>
        <charset val="238"/>
        <scheme val="minor"/>
      </rPr>
      <t xml:space="preserve">                                                                                         </t>
    </r>
    <r>
      <rPr>
        <sz val="10"/>
        <color theme="1"/>
        <rFont val="Calibri"/>
        <family val="2"/>
        <charset val="238"/>
        <scheme val="minor"/>
      </rPr>
      <t>16) Nowoczesne gospodarstwo pszczelarskie - wyjazd studyjno-kooperacyjny PZP 18-20.10.2019 r. 45 uczestników, Zasięg lokalny/regionalny                                                                                                                                                                                                                                                   17) Kiermasz zdrowej żywności i rękodzieła " Natura i My" -impreza plenerowa 09.06.2019 r. w Supraślu ( 1 000 uczestników) i 18.08.2019 r. w Tykocinie  ( 1 000 uczestników),   Zasięg lokalny/regionalny                                                                                                                                                                                                                        18) Idea Kilometra Zero szansą na rozwój obszarów wiejskich – wyjazd studyjny  25 – 29.07.2019 Włochy - 20 uczestników w tym 6 przedstawicieli LGD,    Zasięg lokalny/regionalny                                                                                                                                                                                                                                      19) „NATURA-lnie LOKALNIE – kampania na rzecz tworzenia krótkich łańcuchów dostaw w Powiecie Łomżyńskim”- szkolenie 26.09.2019 r. Puławy- 30 uczestników, szkolenie 18.10.2019 Łomża 20 uczestników, szkolenie 19.10.2019 Łomża 20 uczestników, szkloenie 21.10.2019   Łomża 20 uczestników, szkolenie 24.10.2019 Pokrzydowo 30 uczestników, szkolenie 30.10.2019 Łomża 20 uczestników, wyjazd studyjny 26-28.09.2019  Kazimierz Dolny 30 uczestników, w tym 5 przedstawicieli LGD, wyjazd studyjny 24-26.10.2019   Toruń 30 uczestników w tym 5 przedstawicieli LGD, kongres 29.10.2019 r. Łomża 285 uczestników w tym 10 gości zagranicznych, 10 przedstawicieli LGD, 10 doradców  Zasięg lokalny/regionalny                                                                                                                                                                                                                                                                                                                                                                                                                                                  20) „Szkółka Pszczelarska” - warsztaty (10 spotkań dla 20 osób), impreza plenerowa (28.07.2019 r.- ok. 1000 osób)    Zasięg lokalny/regionalny                                                                                                                                                                                                                                                  21)  Wizyta studyjna do Francji w dniach 18-22 września 2019 r. pn.  „Dobre przykłady w zakresie rozwoju turystyki opartej na walorach przyrody oraz  dziedzictwie kulturowym” (12 uczestników, w tym 12 przdstawicieli LGD)   Zasięg lokalny/regionalny                                                                                                                                                                                 22)  „Wizyta studyjna w Bieszczady”  27-30.08.2019 -(18 uczestników) Zasięg lokalny/regionalny                                                                                                                                            23)"Przy stole na grodzisku - FESTIWAL MIEJSCOWEGO JADŁA"  - impreza plenerowa 15 sierpnia 2019 r. Park Kulturowy Korycin - Milewszczyzna-1 651 osób,     Zasięg lokalny/regionalny                                                                                                                                                                                                                                                 24) VII Festyn "Z Koniem za Pan-Brat" w Putkowicach Nadolnych  6 października 2019 r. - impreza plenerowa - 335 uczestników, Zasięg lokalny/regionalny                                                                                                                                                                                                                                                  25)  „Forum Podlaskich Lokalnych Grup Działania - wymiana wiedzy i doświadczeń” -  konferencja 05-06.0.2019 Białowieża    50 uczestnijków w tym 31 przedstawicieli  LGD,  Zasięg lokalny/regionalny                                                                                                                                                                                                                                      26)  Obszary wiejskie szansą na lepsze "jutro" - wyjazd studyjny 24-30.06.2019 Chorwacja, 22 uczestników w tym 21  przedstawicieli  LGD,  Zasięg lokalny/regionalny                                                                                                                                                                                                                                                               27) Produkt lokalny -czyli aktywnie i lokalnie- warsztaty 03.08.2019-Wiżajny- 15 osób , 13.09.2019 - Czarna Wieś Kościelna- 15 osób, w tym 2    przedstawicieli  LGD, 18-19.07.2019 wyjazd studyjny -30 osób w tym 2  przedstawicieli  LGD,    Zasięg lokalny/regionalny                                                                                                                                   28) Edukacja Lokalna na Podlasiu Nadbużańskim - cykl 3 warsztatów edukacyjnych 24.06.2019 -Drohiczyn, 23-24.06.2019 r.- Putkowice Nadolne 15 osób, 07-09.08.2019 r. wizyta studyjna Dolina Baryczy -18 osób,   Zasięg lokalny/regionalny                                                                                                                                                           29) „Promocja turystyki zrównoważonej szansą rozwoju obszarów wiejskich” -impreza plenerowa 22.06.2019 r. Białowieża 20 wystawców, 100 uczestników imprezy, Zasięg lokalny/regionalny                                                                                                                                                                                                                           30) „Szelment 2.0-uczmy się od najlepszych”- wyjazd studyjny 11-15.09.2019 r. Włochy 21 uczestników w tym 1 przedstwieciel LGD  Zasięg lokalny/regionalny                                                                                                                                                                                                                                                                    31) Popularyzacja przetwórstwa jako dodatkowego źródła dochodu w gospodarstwach  rolnych  - Warsztaty  :21.10.2019 r. w Pokaniewie gm. Milejczyce (20 osób), 28.10.2019 r. w Sielcu (17 osób), 31.10.2019 r. w Topczewie (16 osób), 26.11.2019 r. w Łapach (16 osób)., 23.10.2019 r. Narewka ( uczestniczyło 20 osób), 15.11.2019 r. Milejczyce (22 osoby), 16.11.2019 r. Łapy ( 21 osób).   Zasięg lokalny/regionalny                                                                                                                                                                                                                                                                            32)   Olimpiada Aktywności Wiejskiej - 17.07.2019 ( 51 osób), 12.11.2019 r.( 15 osób), 13.11.2019 ( 16 osób), 28.11.2019 ( 78 osób),   Zasięg lokalny/regionalny                                                                                                                                                                                                                                                                         33) Konferencja pn. "Aktywizacja lokalnych społeczności - zasady ubiegania się o środki UE oraz krajowe na działalność OSP" - 22-23 czerwiec 2019 r. zł. – Boćki-200 osób,  Zasięg lokalny/regionalny                                                                                                                                                                                34)  Forum Podlaskiej Sieci LGD - konferencja 13-14.06.2019  41 osób, Gawrych Ruda  Zasięg lokalny/regionalny                                                                                                                  35) Udział stoiska promocyjnego podczas przedsięwzięcia " Na kulinarnym szlaku Wschodniej Polski" 22.06.2019 r. w Nałęczowie, 04.08.2019 r. w Baszni Dolnej, Zasięg krajowy                                                                                                                                                                                                                           36) Udział stoiska promocyjnego na Dożynkach Prezydenckich w Spale-14-15.09.2019- Zasięg krajowy                                                                                                                        37)  Spotkanie informacyjne z LGD 19.06.2019r. 15 osób,  Białystok,  Zasięg lokalny/regionalny                                                                                                                                                                                                            38) Spotkania informacyjno-szkoleniowe dla beneficjentów PROW  7.11.2019 - 85  osób, Białystok, Zasieg lokalny/regionalny                                                                                            39) Spotkanie informacyjne dla Partnerów KSOW 24.05.2019 r. - 27 osób, Białystok Zasięg lokalny/regionalny                                                                                                                 40) Spotkanie informacyjne dla LGD 30.01.2019 r. 25 osób, Białystok, Zasieg lokalny/regionalny                                                                                                                                                             41) Spotkanie informacyjno-szkoleniowe  dla Partnerów KSOW 30.01.2019 r. 100 osób, Białystok, Zasięg lokalny/regionalny                                                                            42) Spotkanie informacyjno-szkoleniowe dla beneficjentów PROW 27.06.2019 r. 67 osób, Białystok, Zasięg lokalny/regionalny                                                                                           43) Spotkanie informacyjno-szkoleniowe dla beneficjentów PROW 28.11.2019 48 osób Białystok,  Zasięg lokalny/regionalny                                                                                     44) Udział stoiska inf-prom podczas 'Dni Jedwabnego" 14.07.2019 r. , Zasięg lokalny/regionalny                                                                                                                       45) Udział stoiska inf-prom podczas festynu w Dziadkowicach 21.07.2019, Zasięg lokalny/regionalny                                                                                                                   46) Udział stoiska inf-prom.  podczas "Dnia Rodziny"Rutki-Kossaki 07.07.2019, Zasięg lokalny/regionalny                                                                                                   47 Udział stoiska inf- prom podczas Dożynek w Łapach 15.09.2019, Zasięg lokalny/regionalny                                                                                                                           48) Udział stoiska inf-prom. podczas Dożynek w Mońkach 08.09.2019, Zasięg lokalny/regionalny                                                                                                                        49) Udział stoiska inf-prom podczas Festynu Dożynkowego w Narewce 01.09.2019 r.  Zasięg lokalny/regionalny                                                                                               50) Udział stoiska inf-prom podczas Wiosennych Targów Ogrodniczych w Szepietowei 14.04.2019 r. Zasieg lokalny/regionalny                                                                                                                                                                                                                                51) Spotkanie informacyjne dla LGD 19.03.2019  Białystok ( 14 przedstawicieli LGD), Zasięg lokalny /regionalny</t>
    </r>
  </si>
  <si>
    <r>
      <t xml:space="preserve"> </t>
    </r>
    <r>
      <rPr>
        <b/>
        <u/>
        <sz val="10"/>
        <rFont val="Calibri"/>
        <family val="2"/>
        <charset val="238"/>
        <scheme val="minor"/>
      </rPr>
      <t xml:space="preserve">Publikacje realizowane w 2019 </t>
    </r>
    <r>
      <rPr>
        <sz val="10"/>
        <rFont val="Calibri"/>
        <family val="2"/>
        <charset val="238"/>
        <scheme val="minor"/>
      </rPr>
      <t xml:space="preserve">r.:                                                                                                                                                                                                                                                                     </t>
    </r>
    <r>
      <rPr>
        <b/>
        <sz val="10"/>
        <rFont val="Calibri"/>
        <family val="2"/>
        <charset val="238"/>
        <scheme val="minor"/>
      </rPr>
      <t xml:space="preserve">w kategorii z naciskiem na "Transfer wiedzy i Innowacje" (P1) </t>
    </r>
    <r>
      <rPr>
        <sz val="10"/>
        <rFont val="Calibri"/>
        <family val="2"/>
        <charset val="238"/>
        <scheme val="minor"/>
      </rPr>
      <t xml:space="preserve">                                                                                                                                                                                                           1) Uprawy tlenowców szansą na zrównoważony rozwój wsi- ramach projektu powstał  film promocyjny dotyczący roli drzew tlenowych i pszczelartswa, obejrzało go 1 000 osób.                                                                                                                                                                                                                                                                                                              2) Ekosmaki Podlasia - broszura 3 000 egz. bezpłatnie rozdystrybuowana w trakcie targów,                                                                                                                                                3) „Higiena wytwarzania produktów pszczelich" - opracowanie poradnika zawierającego wiedzę tematyczną sprzyjającą rozwijaniu pasiek lokalnych mających wpływ na rozwój obszarów wiejskich" (publikacja elektroniczna)                                                                                        
</t>
    </r>
    <r>
      <rPr>
        <b/>
        <sz val="10"/>
        <rFont val="Calibri"/>
        <family val="2"/>
        <charset val="238"/>
        <scheme val="minor"/>
      </rPr>
      <t xml:space="preserve">w kategorii z naciskiem  na "Żywotność i konkurencyjność gospodarstw" (P2): </t>
    </r>
    <r>
      <rPr>
        <sz val="10"/>
        <rFont val="Calibri"/>
        <family val="2"/>
        <charset val="238"/>
        <scheme val="minor"/>
      </rPr>
      <t xml:space="preserve">                                                                                                                                                                                1)  "Grupy producentów rolnych - szanse i bariery rozwoju" - publikacja książkowa wydana przez Wydawnictwo Uniwersytetu w Białymstoku -150 egzemplarzy,                                                                                                                                                                                                                    </t>
    </r>
    <r>
      <rPr>
        <sz val="10"/>
        <color rgb="FFFF0000"/>
        <rFont val="Calibri"/>
        <family val="2"/>
        <charset val="238"/>
        <scheme val="minor"/>
      </rPr>
      <t xml:space="preserve">    </t>
    </r>
    <r>
      <rPr>
        <sz val="10"/>
        <rFont val="Calibri"/>
        <family val="2"/>
        <charset val="238"/>
        <scheme val="minor"/>
      </rPr>
      <t xml:space="preserve">                                                                                                                                                                                                                                                                                                                       2) Porejestrowe Doświadczalnictwo Odmianowe nośnikiem postępu biologicznego w produkcji roślnnej - publikacji spotu reklamowego  w internecie na 4 stronach (74 507 odbiorców wg 23.10.2019 (Facebook SDOO w Krzyżewie), 589 wyświetleń wg 23.10.2019 ( Youtube WSA) Celem operacji było przekazanie wiedzy o gatunkach i odmianach roślin rolniczych, które mogą poprawić strukturę zasiewów gruntów rolnych w woj. podlaskim oraz wysokość osiąganych plonów.                                                                                                                                                                                         
</t>
    </r>
    <r>
      <rPr>
        <b/>
        <sz val="10"/>
        <rFont val="Calibri"/>
        <family val="2"/>
        <charset val="238"/>
        <scheme val="minor"/>
      </rPr>
      <t xml:space="preserve">w kategorii z naciskiem na "Włączenie społeczne i rozwój gospodarczy" (P6):  </t>
    </r>
    <r>
      <rPr>
        <sz val="10"/>
        <rFont val="Calibri"/>
        <family val="2"/>
        <charset val="238"/>
        <scheme val="minor"/>
      </rPr>
      <t xml:space="preserve">                                                                                                                                                                                                       1) Edukacja lokalna na Podlasiu Nadbużańskim - 1 publikacja w internecie - 200 odwiedzin strony internetowej,                                                                                                                                   2) #Dolina Bugu -promocja Doliny Bugu w internecie- informacje/publikacje w internecie 180 tys. odwiedzin w internecie                                             
3) „Oko  na Białowieżę”- folder promocyjny 1 000 szt.                                                      </t>
    </r>
  </si>
  <si>
    <r>
      <t xml:space="preserve">                                                                                                                                                                                                                                                                                              
</t>
    </r>
    <r>
      <rPr>
        <b/>
        <sz val="10"/>
        <rFont val="Calibri"/>
        <family val="2"/>
        <charset val="238"/>
        <scheme val="minor"/>
      </rPr>
      <t xml:space="preserve">w kategorii z naciskiem  na "Żywotność i konkurencyjność gospodarstw" (P2): </t>
    </r>
    <r>
      <rPr>
        <sz val="10"/>
        <rFont val="Calibri"/>
        <family val="2"/>
        <charset val="238"/>
        <scheme val="minor"/>
      </rPr>
      <t xml:space="preserve">                                                                                                                                                                                                                                                                                             1) Tłumaczenie materiałów związanych z krótkimi łańcuchami dystrybucji-opracowanie elektroniczne                                                                                                                                                                                                                                                                                                                                            2) Promowanie w mediach współpracy w sektorze rolnym i realizacji przez rolników wspólnych inwestycji  - 4 artykuły w prasie, 10 artykułów w internecie, 4 audycje  telewizyjne,                                                                                                                                                                                                                                                                                                                                                                         3) Strona internetowa "Baza producentów lokalnych" służąca agregowaniu informacji o producentach żywności lokalnego pochodzenia                                                                                                                                                                                                                                                                                                                                        </t>
    </r>
    <r>
      <rPr>
        <b/>
        <sz val="10"/>
        <rFont val="Calibri"/>
        <family val="2"/>
        <charset val="238"/>
        <scheme val="minor"/>
      </rPr>
      <t xml:space="preserve">kategorii z naciskiem  na  "Włączenie społeczne i rozwój gospodarczy" (P6)     </t>
    </r>
    <r>
      <rPr>
        <sz val="10"/>
        <rFont val="Calibri"/>
        <family val="2"/>
        <charset val="238"/>
        <scheme val="minor"/>
      </rPr>
      <t xml:space="preserve">                                                                                                                                                                                                                                                                                                                                                                                                                                     1) Przygotowanie materiałów programowych w ramach kampanii informacyjno – edukacyjnej oraz emisja na antenie TVP 3 Białystok 3 odcinków audycji pt.: ”PROW w woj. podlaskim”                                                                                                                                                                                                                                                                                                                                                                                                                                                                                                                                                                                   2) Organizacja konkursu "PROW OKIEM FOTOREPORTERA"                                                                                                                                                                     </t>
    </r>
  </si>
  <si>
    <t>1) Spotkania wojewódzkiej grupy tematycznej ds.KSOW (w tym również w trybie obiegowym)                                                                                                                                                                                                                                                                                      2) Spotkania grupy tematycznej do spraw jakości żywności ( GT IŻ)</t>
  </si>
  <si>
    <t>Nie dotyczy</t>
  </si>
  <si>
    <r>
      <t xml:space="preserve">Operacja  realizowane w 2019 roku:                                                                                                                                                                                                                                                                          </t>
    </r>
    <r>
      <rPr>
        <b/>
        <sz val="10"/>
        <color theme="1"/>
        <rFont val="Calibri"/>
        <family val="2"/>
        <charset val="238"/>
        <scheme val="minor"/>
      </rPr>
      <t xml:space="preserve">        w kategorii z naciskiem  "Transfer wiedzy i Innowacje" (P1):                                                                                                                                                                                                                               </t>
    </r>
    <r>
      <rPr>
        <sz val="10"/>
        <color theme="1"/>
        <rFont val="Calibri"/>
        <family val="2"/>
        <charset val="238"/>
        <scheme val="minor"/>
      </rPr>
      <t xml:space="preserve">1) XXVI Regionalna Wystawa Zwierząt Hodowlanych Szepietowo 2019 – przedsięwzięcie edukacyjne (seminarium 29-06-2019 r.,                                                                                                                                                                                                                                                                                         2) Uprawy tlenowców szansą na zrównoważony rozwój wsi-warsztaty dla  uczniów (13-16.09.2019 r., 17-18.09.2019 r., 19-20.09.2019 r.) ZS w Niećkowie, warsztaty dla  bezrobotnych (04-05.09.2019 r. GOK Boćki, 24-25.09.2019 r. Urząd Gminy Kołaki Kościelne, 24-25.09.2019 r. PUP Zambrów, 26-27.09.2019 r. PUP Bielsk Podlaski), wyjazd studyjny  do Wrocławia na plantację drzew tlenowych ( 10-12.06.2019 r.), 2 konferencje  dotyczące upraw drzew tlenowych ( 09.09.2019 r. –Boćki, 23.09.2019 – Siemianówka),                                                                                                                                                 3) „Polsko-Węgierskie doświadczenia w budowaniu partnerstwa na rzecz zrównoważonego rozwoju obszarów wiejskich – wyjazd studyjny” - 9-13 września 2019 r.  wyjazd na Węgry,                                                                                                                                                                                                                                                                                                                                                          4) „Kultywowanie tradycji ludowych oraz rozwój przedsiębiorczości wiejskiej na terenie Powiatu Monieckiego” - szkolenia pn. ‘Rozwój przedsiębiorczości wiejskiej” 11.10.2019 r.                                                                                                                                                                                                                                                          5) Eko Smaki Podlasia - 14.07.2019 seminarium,                                                                                                                                                                                          6) VII Festyn sportowo - rekreacyjny i piknik rolniczy „Powitanie Lata u Ossolińskich”   02.06.2019 - 2 szkolenia 100 uczestników,                                                                                                                                                                                                            7) Ułatwienie wymiany wiedzy w zakresie wdrażania wielofunduszowego RLKS - spotkanie informacyjne 9 kwietnia 2019 r.,  Białystok, Supraśl                                                                                                                                                                                                                                                                     8) Wymiana wiedzy i doświadczeń w realizacji projektów nakierowanych na rozwój obszarów wiejskich   spotkanie informacyjne 09-10.12.2019 Supraśl                                                                                                                                                                                                                                                                                              </t>
    </r>
    <r>
      <rPr>
        <b/>
        <sz val="10"/>
        <color theme="1"/>
        <rFont val="Calibri"/>
        <family val="2"/>
        <charset val="238"/>
        <scheme val="minor"/>
      </rPr>
      <t xml:space="preserve">w kategorii z  naciskiem na "Żywotność i konkurencyjność gospodarstw" (P2):  </t>
    </r>
    <r>
      <rPr>
        <sz val="10"/>
        <color theme="1"/>
        <rFont val="Calibri"/>
        <family val="2"/>
        <charset val="238"/>
        <scheme val="minor"/>
      </rPr>
      <t xml:space="preserve">                                                                                                                                                   1) PSZCZELARSKIE ABC - seminarium i warsztaty 27-28.08.2019 r. Zespół Szkół Rolniczych w Pszczelej Woli,                                                                                                                                                                                       2) Czynniki sukcesu wspólpracy rolników województwa podlaskiego w ramach grup producentów - 30.10.2019 r. konferencja                                                                                                                                                                                                                                                                                                      3) Inseminacja bydła mlecznego sposobem na zwiększenie rentowności gospodarstwa 2 wyjazdy studyjne 02-03.09.2019 oraz 04-05.09.2019 - WCHiRZ w Poznaniu(Tulce), GR Drzewce (Drzewce), IZ PIB Pawłowice (Pawłowice),                                                                                                                                                                                                                                             4) Cykl innowacyjnych warsztatów praktycznych dla uczniów i kadr szkół rolniczych w zakresie doboru odmian  -warsztaty polowe 23 maja 2019 r  i 3 czerwca 2019 r., 5 czerwca 2019 r., 6 czerwca  2019 r.  i 7 czerwca 2019 r.  11 czerwca 2019 r. osób,  12 czerwca 2019 r.                                                                                           5) Jak optymalnie wyzwolić potencjał regionu w zakresie jego rozwoju z wykorzystaniem żywności wysokiej jakości oraz skracania łańcucha dostaw ? -  5-6.06.2019 r.  Szelment                                                                                                                                                                                                                                             6) Jak samorząd może animować rozwój obszarów wiejskich poprzez rozwój krótkich łańcuchów dystrybucji żywności? – konferencja  22.11.2019 r. Białystok                                                                                                                                                                                                                                                                                     7) Elastyczność prawa żywnościowego w zakresie produkcji lokalnej – konferencja -13.11.2019 r. Białystok,                                                                                                                                                          </t>
    </r>
    <r>
      <rPr>
        <b/>
        <sz val="10"/>
        <color theme="1"/>
        <rFont val="Calibri"/>
        <family val="2"/>
        <charset val="238"/>
        <scheme val="minor"/>
      </rPr>
      <t xml:space="preserve">w kategorii z naciskiem na  "Organizację łańcucha żywnościowego i zarządzanie ryzykiem" (P3 ) :                                                                                                                               </t>
    </r>
    <r>
      <rPr>
        <sz val="10"/>
        <color theme="1"/>
        <rFont val="Calibri"/>
        <family val="2"/>
        <charset val="238"/>
        <scheme val="minor"/>
      </rPr>
      <t xml:space="preserve">1) Nowoczesne gospodarstwo pszczelarskie - wyjazd studyjno-kooperacyjny PZP 18-20.10.2019 r.                                                                                                                                                                                                                                                                                                                                                      2) Idea Kilometra Zero szansą na rozwój obszarów wiejskich – wyjazd studyjny  25 – 29.07.2019 Włochy,                                                                                                                                                                                                                                             3) „NATURA-lnie LOKALNIE – kampania na rzecz tworzenia krótkich łańcuchów dostaw w Powiecie Łomżyńskim”- szkolenie 26.09.2019 r. Puławy, szkolenie 18.10.2019 Łomża, szkolenie 19.10.2019 Łomża, szkloenie 21.10.2019   Łomża, szkolenie 24.10.2019 Pokrzydowo, szkolenie 30.10.2019 Łomża, wyjazd studyjny 26-28.09.2019  Kazimierz Dolny, wyjazd studyjny 24-26.10.2019  Toruń , kongres 29.10.2019 r. Łomża                                                                                                                                                                                                                                                                          </t>
    </r>
    <r>
      <rPr>
        <b/>
        <sz val="10"/>
        <color theme="1"/>
        <rFont val="Calibri"/>
        <family val="2"/>
        <charset val="238"/>
        <scheme val="minor"/>
      </rPr>
      <t>w kategorii  z naciskiem na "Włączenie społeczne i rozwój gospodarczy" (P6):</t>
    </r>
    <r>
      <rPr>
        <sz val="10"/>
        <color theme="1"/>
        <rFont val="Calibri"/>
        <family val="2"/>
        <charset val="238"/>
        <scheme val="minor"/>
      </rPr>
      <t xml:space="preserve">                                                                                                                                                                                              1) „Szkółka Pszczelarska” - warsztaty -10 spotkań                                                                                                                                                                                                                         2)  Wizyta studyjna do Francji w dniach 18-22 września 2019 r. pn.  „Dobre przykłady w zakresie rozwoju turystyki opartej na walorach przyrody oraz  dziedzictwie kulturowym”                                                                                                                                                                                                                                                  3)  „Wizyta studyjna w Bieszczady”  27-30.08.2019                                                                                                                                                                                                                                                                                                                                                                                                                                  4)  „Forum Podlaskich Lokalnych Grup Działania - wymiana wiedzy i doświadczeń” -   konferencja 05-06.09.2019 Białowieża                                                                         5)  Obszary wiejskie szansą na lepsze "jutro" - wyjazd studyjny 24-30.06.2019 Chorwacja,                                                                                                          6) Produkt lokalny -czyli aktywnie i lokalnie- warsztaty 03.08.2019 Wiżajny, 13.09.2019 - Czarna Wieś Kościelna, 18-19.07.2019 wyjazd studyjny                                                                                                                                                                                                                                                                             7) Edukacja Lokalna na Podlasiu Nadbużańskim - cykl 3 warsztatów edukacyjnych 24.06.2019 -Drohiczyn, 23-24.06.2019 r.- Putkowice Nadolne , 07-09.08.2019 r. wizyta studyjna Dolina Baryczy,                                                                                                                                                                                                                                                                                                                                                                             8) „Szelment 2.0-uczmy się od najlepszych”- wyjazd studyjny 11-15.09.2019 r. Włochy                                                                                                             9) Popularyzacja przetwórstwa jako dodatkowego źródła dochodu w gospodarstwach  rolnych  - Warsztaty  :21.10.2019 r. w Pokaniewie gm. Milejczyce, 28.10.2019 r. w Sielcu, 31.10.2019 r. w Topczewie, 26.11.2019 r. w Łapach, 23.10.2019 r. Narewka, 15.11.2019 r. Milejczyce , 16.11.2019 r. Łapy.                                                                                                                                                                                                                                                                                              10)   Olimpiada Aktywności Wiejskiej - 17.07.2019 Białystok,                                                                                                                                                                                                                 11) Konferencja pn. "Aktywizacja lokalnych społeczności - zasady ubiegania się o środki UE oraz krajowe na działalność OSP" - 22-23 czerwiec 2019 r. zł. – Boćki                                                                                                                                                                                                                                                                                    12)  Forum Podlaskiej Sieci LGD - konferencja 13-14.06.2019,  Gawrych Ruda                                                                                                                                                                                               I</t>
    </r>
    <r>
      <rPr>
        <b/>
        <sz val="10"/>
        <color theme="1"/>
        <rFont val="Calibri"/>
        <family val="2"/>
        <charset val="238"/>
        <scheme val="minor"/>
      </rPr>
      <t xml:space="preserve">nne /Mieszane </t>
    </r>
    <r>
      <rPr>
        <sz val="10"/>
        <color theme="1"/>
        <rFont val="Calibri"/>
        <family val="2"/>
        <charset val="238"/>
        <scheme val="minor"/>
      </rPr>
      <t xml:space="preserve">                                                                                                                                                                                                                                                                                             1)  Spotkanie informacyjne z LGD 19.06.2019r., Białystok                                                                                                                                                                                               2) Spotkania informacyjno-szkoleniowe dla beneficjentów PROW  7.11.2019,   Białystok                                                                                                                                                       3) spotkanie informacyjne dla Partnerów KSOW 24.05.2019 r.   Białystok                                                                                                                                                                                           4) Spotkanie informacyjne dla LGD 30.01.2019 r.  Białystok                                                                                                                                                                                                                         5) Spotkanie informacyjno-szkoleniowe  dla Partnerów KSOW 30.01.2019 r., Białystok                                                                                                                                                                  6) Spotkanie informacyjno-szkoleniowe dla beneficjentów PROW 27.06.2019 r,   Białystok                                                                                                                                                             7) Spotkanie informacyjno-szkoleniowe dla beneficjentów PROW 28.11.2019 r. Białystok                                                                                                                                                                                                                              8) Spotkanie informacyjne dla LGD 19.03.2019 r. Białystok </t>
    </r>
  </si>
  <si>
    <r>
      <t xml:space="preserve">Operacja  realizowane w 2019 roku:                                                                                                                                                                                                                                                                          </t>
    </r>
    <r>
      <rPr>
        <b/>
        <sz val="10"/>
        <color theme="1"/>
        <rFont val="Calibri"/>
        <family val="2"/>
        <charset val="238"/>
        <scheme val="minor"/>
      </rPr>
      <t xml:space="preserve">                                                                                                                                                                                                                                     </t>
    </r>
    <r>
      <rPr>
        <sz val="10"/>
        <color theme="1"/>
        <rFont val="Calibri"/>
        <family val="2"/>
        <charset val="238"/>
        <scheme val="minor"/>
      </rPr>
      <t xml:space="preserve">1) XXVI Regionalna Wystawa Zwierząt Hodowlanych Szepietowo 2019 – przedsięwzięcie edukacyjne (seminarium 29-06-2019 r. 260 uczestników,                                                                                                                                                                                                                                                        2) Uprawy tlenowców szansą na zrównoważony rozwój wsi-warsztaty dla 50 uczniów (13-16.09.2019 r., 17-18.09.2019 r., 19-20.09.2019 r.) ZS w Niećkowie, warsztaty dla 50 bezrobotnych (04-05.09.2019 r. GOK Boćki, 24-25.09.2019 r. Urząd Gminy Kołaki Kościelne, 24-25.09.2019 r. PUP Zambrów, 26-27.09.2019 r. PUP Bielsk Podlaski), wyjazd studyjny dla 20 osób do Wrocławia na plantację drzew tlenowych ( 10-12.06.2019 r.), 2 konferencje  dla 50 osób, dotyczące upraw drzew tlenowych ( 09.09.2019 r. –Boćki, 23.09.2019 – Siemianówka),                                                                                                                                                  3) „Polsko-Węgierskie doświadczenia w budowaniu partnerstwa na rzecz zrównoważonego rozwoju obszarów wiejskich – wyjazd studyjny” - 9-13 września 2019 r.  wyjazd na Węgry,  41 uczestników w tym 3 przedstawiecli LGD  i  3 doradców,                                                                                                                                                         4) „Kultywowanie tradycji ludowych oraz rozwój przedsiębiorczości wiejskiej na terenie Powiatu Monieckiego” szkolenia pn. ‘Rozwój przedsiębiorczości wiejskiej” 11.10.2019 r.  -50 osób                                                                                                                                                                             5) Eko Smaki Podlasia - 14.07.2019 seminarium 59 uczestników w tym 2 przedstawiecieli LGD, 14.07.2019 r.                                                                                                     6) VII Festyn sportowo - rekreacyjny i piknik rolniczy „Powitanie Lata u Ossolińskich”   02.06.2019 - 2 szkolenia 100 uczestników,                                                                       7) Ułatwienie wymiany wiedzy w zakresie wdrażania wielofunduszowego RLKS - spotkanie informacyjne 9 kwietnia 2019 r.,  Białystok, Supraśl 25 osób  w tym przedstawiciele Urzędu Marszałkowskiego Województwa Zachodniopomorskiego, Urzędu Marszałkowskiego Województwa Podlaskiego oraz LGD.                                                                                                                                                                                                              8)Wymiana wiedzy i doświadczeń w realizacji projektów nakierowanych na rozwój obszarów wiejskich   spotkanie informacyjne 09-10.12.2019 Supraśl 16 przedstawicieli z 4 urzędów marszałkowskich                                                                                                                                                                                                                                                                                                                                                                                                      9) PSZCZELARSKIE ABC - seminarium i warsztaty 27-28.08.2019 r. Zespół Szkół Rolniczych w Pszczelej Woli, 20 uczestników w tym 1 doradca,                                                                                                                                                                                                                                                                   10) Czynniki sukcesu wspólpracy rolników województwa podlaskiego w ramach grup producentów - 30.10.2019 r. konferencja 65 uczestników w tym 13 doradców rolnych, 10 przedstawicieli um, KOWR, ARiMR, PIR                                                                                                                                                                  11) Inseminacja bydła mlecznego sposobem na zwiększenie rentowności gospodarstwa 2 wyjazdy studyjne 02-03.09.2019 oraz 04-05.09.2019 - WCHiRZ w Poznaniu(Tulce), GR Drzewce (Drzewce), IZ PIB Pawłowice (Pawłowice) 28 uczestników,                                                                                                                                                                                                                                             12) Cykl innowacyjnych warsztatów praktycznych dla uczniów i kadr szkół rolniczych w zakresie doboru odmian  -warsztaty polowe 23 maja 2019 r. (uczestniczyło 45 osób) i 3 czerwca 2019 r. (26 osób), 5 czerwca 2019 r. (25 osób), 6 czerwca  2019 r. (30 osób) i 7 czerwca 2019 r. ( 30 osób) 11 czerwca 2019 r. w warsztatach uczestniczyło 155 osób,  12 czerwca 2019 r. – 82 osoby                                                                                                                                                  13) Jak optymalnie wyzwolić potencjał regionu w zakresie jego rozwoju z wykorzystaniem żywności wysokiej jakości oraz skracania łańcucha dostaw ? -  5-6.06.2019 r.  Szelment   33 osoby,                                                                                                                                                                                                                                     14) Jak samorząd może animować rozwój obszarów wiejskich poprzez rozwój krótkich łańcuchów dystrybucji żywności? – konferencja  22.11.2019 r. Białystok 63 osoby                                                                                                                                                                                                                                                                               15) Elastyczność prawa żywnościowego w zakresie produkcji lokalnej – konferencja -13.11.2019 r. Białystok   68 osób,                                                                                                                                                          </t>
    </r>
    <r>
      <rPr>
        <b/>
        <sz val="10"/>
        <color theme="1"/>
        <rFont val="Calibri"/>
        <family val="2"/>
        <charset val="238"/>
        <scheme val="minor"/>
      </rPr>
      <t xml:space="preserve">                                                                                         </t>
    </r>
    <r>
      <rPr>
        <sz val="10"/>
        <color theme="1"/>
        <rFont val="Calibri"/>
        <family val="2"/>
        <charset val="238"/>
        <scheme val="minor"/>
      </rPr>
      <t xml:space="preserve">16) Nowoczesne gospodarstwo pszczelarskie - wyjazd studyjno-kooperacyjny PZP 18-20.10.2019 r. 45 uczestników                                                                                                                                                                                                                                                                                                                                                      17) Idea Kilometra Zero szansą na rozwój obszarów wiejskich – wyjazd studyjny  25 – 29.07.2019 Włochy - 20 uczestników w tym 6 przedstawicieli LGD,                                                                                                                                                                                                                                                                                                  18) „NATURA-lnie LOKALNIE – kampania na rzecz tworzenia krótkich łańcuchów dostaw w Powiecie Łomżyńskim”- szkolenie 26.09.2019 r. Puławy- 30 uczestników, szkolenie 18.10.2019 Łomża 20 uczestników, szkolenie 19.10.2019 Łomża 20 uczetników, szkloenie 21.10.2019   Łomża 20 uczestników, szkolenie 24.10.2019 Pokrzydowo 30 uczestników, szkolenie 30.10.2019 Łomża 20 uczestników, wyjazd studyjny 26-28.09.2019  Kazimierz Dolny 30 uczestników, w tym 5 przedstawicieli LGD, wyjazd studyjny 24-26.10.2019   Toruń 30 uczestników w tym 5 przedstawicieli LGD, kongres 29.10.2019 r. Łomża 285 uczestników w tym 10 gości zagranicznych, 10 przedstawicieli LGD, 10 doradców                                                                                                                                                                                                                                                                                                                                                                                                                                                      19) „Szkółka Pszczelarska” - warsztaty (10 spotkań dla 20 osób),                                                                                                                                                        20)  Wizyta studyjna do Francji w dniach 18-22 września 2019 r. pn.  „Dobre przykłady w zakresie rozwoju turystyki opartej na walorach przyrody oraz  dziedzictwie kulturowym” (12 uczestników) w tym 12 przedstawqicieli LGD                                                                                                                                                                                   21)  „Wizyta studyjna w Bieszczady”  27-30.08.2019 -(18 uczestników w tym 18 przedstwicieli LGD)                                                                                                                                                                                                                                                                                                                                                                                              22)  „Forum Podlaskich Lokalnych Grup Działania - wymiana wiedzy i doświadczeń” -   konferencja 05-06.09.2019 Białowieża    50 uczestnijków w tym 31 przedstawicieli  LGD,                                                                                                                                                                                                                                        23)  Obszary wiejskie szansą na lepsze "jutro" - wyjazd studyjny 24-30.06.2019 Chorwacja, 22 uczestników w tym 21  przedstawicieli  LGD, 24) Produkt lokalny -czyli aktywnie i lokalnie- warsztaty 03.08.2019 Wiżajny- 15 osób, 13.09.2019 - Czarna Wieś Kościelna- 15 osób, w tym 2    przedstawicieli  LGD, 18-19.07.2019 wyjazd studyjny -30 osób w tym 2  przedstawicieli  LGD,                                                                                                   25) Edukacja Lokalna na Podlasiu Nadbużańskim - cykl 3 warsztatów edukacyjnych 24.06.2019 -Drohiczyn, 23-24.06.2019 r.- Putkowice Nadolne 15 osób, 07-09.08.2019 r. wizyta studyjna Dolina Baryczy -18 osób,                                                                                                                                                                                                                                                                                                                                         26) „Szelment 2.0-uczmy się od najlepszych”- wyjazd studyjny 11-15.09.2019 r. Włochy 21 uczestników w tym 1 przedstwieciel LGD                                                              27) Popularyzacja przetwórstwa jako dodatkowego źródła dochodu w gospodarstwach  rolnych  - Warsztaty  :21.10.2019 r. w Pokaniewie gm. Milejczyce (20 osób), 28.10.2019 r. w Sielcu (17 osób), 31.10.2019 r. w Topczewie (16 osób), 26.11.2019 r. w Łapach (16 osób)., 23.10.2019 r. Narewka ( uczestniczyło 20 osób), 15.11.2019 r. Milejczyce (22 osoby), 16.11.2019 r. Łapy ( 21 osób).                                                                                             28)   Olimpiada Aktywności Wiejskiej - Białystok 17.07.2019 ( 51 osób),                                                                                                                                                                                                           29) Konferencja pn. "Aktywizacja lokalnych społeczności - zasady ubiegania się o środki UE oraz krajowe na działalność OSP" - 22-23 czerwiec 2019 r. zł. – Boćki-200 osób,                                                                                                                                                                                                                                             30)  Forum Podlaskiej Sieci LGD - konferencja 13-14.06.2019 Gawrych Ruda- 41 osób,                                                                                                 </t>
    </r>
    <r>
      <rPr>
        <b/>
        <sz val="10"/>
        <color theme="1"/>
        <rFont val="Calibri"/>
        <family val="2"/>
        <charset val="238"/>
        <scheme val="minor"/>
      </rPr>
      <t xml:space="preserve"> </t>
    </r>
    <r>
      <rPr>
        <sz val="10"/>
        <color theme="1"/>
        <rFont val="Calibri"/>
        <family val="2"/>
        <charset val="238"/>
        <scheme val="minor"/>
      </rPr>
      <t xml:space="preserve">                                                                                                                                                                                                                                                                                        31) Spotkanie informacyjne z LGD 19.06.2019r. 15 osób (w tym 14 przedstawicicieli LGD), Białystok                                                                                                                                                                                                     32) Spotkania informacyjno-szkoleniowe dla beneficjentów PROW  7.11.2019 - 85  osób,    Białystok                                                                                                                            33) spotkanie informacyjne dla Partnerów KSOW 24.05.2019 r. - 27 osób,  Białystok                                                                                                                                                                       34) Spotkanie informacyjne dla LGD 30.01.2019 r. 25 osób ( w tym 25 przedstawicieli LGD),  Białystok                                                                                                                                                                                                              35) Spotkanie informacyjno-szkoleniowe  dla Partnerów KSOW 30.01.2019 r. 100 osób ( w tym 15 przedstawicieli LGD),   Białystok                                                                                                                        36) Spotkanie informacyjno-szkoleniowe dla beneficjentów PROW 27.06.2019 r. 67 osób, Białystok                                                                                                                                   37) Spotkanie informacyjno-szkoleniowe dla beneficjentów PROW 28.11.2019 48 osób   Białystok                                                                                                                                                                                             38) Spotkanie informacyjne dla LGD  19.03.2019 r.Białystok- 14 przedstawicieli LGD</t>
    </r>
  </si>
  <si>
    <t xml:space="preserve">1) Ułatwienie wymiany wiedzy w zakresie wdrażania wielofunduszowego RLKS - spotkanie informacyjne 9 kwietnia 2019 r.,  Białystok, Supraśl 25 osób  w tym przedstawiciele Urzędu Marszałkowskiego Województwa Zachodniopomorskiego, Urzędu Marszałkowskiego Województwa Podlaskiego oraz LGD.                                                                                                                                                                                                                                                          2) „Forum Podlaskich Lokalnych Grup Działania - wymiana wiedzy i doświadczeń” -   konferencja 05-06.09.2019 Białowieża    50 uczestnijków w tym 31 przedstawicieli  LGD,                                                                                                                                                                                                                                                                                                                                                                                                                                                                                                                                                                                                                                                           3) Forum Podlaskiej Sieci LGD - konferencja 13-14.06.2019 Gawrych Ruda- 41 osób,                                                                                                                                                                                                                           4) Spotkanie z LGD  30.01.2019 r. Białystok 25 przedstawicieli LGD  </t>
  </si>
  <si>
    <t>W kosztach funkcjonowania ujęte zostały koszty związane z wynagrodzeniami pracowników, koszty delegacji, szkoleń i inne  niezbędne do funkcjonowania JR KSOW</t>
  </si>
  <si>
    <t>Jednostka wdrażająca: Jednostka Regionalna KSOW Województwa Pomorskiego</t>
  </si>
  <si>
    <t>Stan na: 31.12.2019r.</t>
  </si>
  <si>
    <t xml:space="preserve">E17 - konferencja " Przyjedź Poznaj Pokochaj Pomorskie". </t>
  </si>
  <si>
    <t xml:space="preserve">G17 -  "Dożynki Wojewódzkie w Kartuzach", "Regionalna Kociewska Wystawa i Pokaz Zwierząt Hodowlanych", "Wystawa Zwierząt Hodowlanych w Lubaniu"- 2 etapy (bez konkursów), "IV Festiwal Truskawek Kaszubskich", "Pomorskie Święto Produktu Tradycyjnego". </t>
  </si>
  <si>
    <t xml:space="preserve">I17- Sympozjum pn. Rolnictwo i obszary wiejskie województwa pomorskiego w dobie zmian kliamtycznych". </t>
  </si>
  <si>
    <t xml:space="preserve">J17- "Regionalna Kociewska Wystawa i Pokaz Zwierząt Hodowlanych", "Wystawa Zwierząt Hodowlanych w Lubaniu"- 2 etapy. </t>
  </si>
  <si>
    <t xml:space="preserve">K17- "IV Festiwal Truskawek Kaszubskich", "Pomorskie Święto Produktu Tradycyjnego". </t>
  </si>
  <si>
    <t xml:space="preserve">M17- "Warunki i zasady udzielania pomocy na operacje typu gospodarka wodno- ściekowa" - PK.  </t>
  </si>
  <si>
    <t>O17 - obrady Pomorskiej Grupy Roboczej ds. KSOW (1 spotkanie, 5  w trybie obiegowym) dot. wdrażania KSOW w ramach PROW 2014-2020, spotkania informacyjne dla partnerów KSOW  (3 spotkania)</t>
  </si>
  <si>
    <t xml:space="preserve">Komentarz: </t>
  </si>
  <si>
    <t xml:space="preserve">E28- liczba uczestników konferencji "Przyjedź Poznaj Pokochaj Pomorskie". </t>
  </si>
  <si>
    <t xml:space="preserve">G28- liczba odwiedzających i wystawców imprez masowych (liczba odwiedzających jest daną szacunkową). </t>
  </si>
  <si>
    <t>D28- PO 685 os., PK 123 os., PGR 54 os., spotkania Partnerów 109</t>
  </si>
  <si>
    <t xml:space="preserve">F41 - katalogi (3 rodzaje naklad 400 szt.) wydane w ramach projektu "Regionalna Kociewska Wystawa i Pokaz Zwierząt Hodowlanych". </t>
  </si>
  <si>
    <t>J41- publikacje (mapa 5000 szt., broszura 5000 szt., analiza - wersja elektroniczna, ekspertyza- wersja elektroniczna) w ramach projektu "Miejsca Przyjazne Rowerzystom na Kociewskich Trasach Rowerowych", 4 artykuły ( na portalach internetowych) w ramach projektu "Organizacja cyklu warsztatów z zielarstwa, kosmetyków naturalnych i lawendy", folder informacyjny "Realne Korzyści Pomorzan" wydany w ramach PK 2019 (5 wersji- nakład 300 000 szt + wersja elektroniczna).</t>
  </si>
  <si>
    <t>Komentarz: E68 - 1 spotkanie Pomorskiej Grupy Roboczej ds.. KSOW, 5 - decyzje/uchwały podejmowane przez PGR ds. KSOW w trybie obiegowym. L68- dot. wdrażania KSOW w ramach PROW 2014-2020</t>
  </si>
  <si>
    <t>K79- spotkania z Partnerami KSOW dot. realizacji PROW 2014-2020</t>
  </si>
  <si>
    <t>J79- spotkanie konsultacujne pomorskich LGD</t>
  </si>
  <si>
    <t>F136 - dot. wydarzeń mających na celu wymiane wiedzy/informacji tj. konferencje, sympozja</t>
  </si>
  <si>
    <t>M136 - dot. spotkania szkoleniowego w ramach PK 2019 "Warunki i zasady udzielania pomocy na operacje typu gospodarka wodno- ściekowa"</t>
  </si>
  <si>
    <t xml:space="preserve">K147 dot. uczestników konferencji "Przyjedź Poznaj Pokochaj Pomorskie" oraz sympozjum  pn. Rolnictwo i obszary wiejskie województwa pomorskiego w dobie zmian kliamtycznych". </t>
  </si>
  <si>
    <t xml:space="preserve">L147 - przedstawiciele jst, beneficjenci/potencjalni beneficjenci PROW 2014-2020, podmioty dzialające w branży turystyki wiejskiej, mieszkancy obszarów wiejskich, przedstawiciele podmiotów społecznych i publicznych. </t>
  </si>
  <si>
    <t>E160 - liczba osób z LGD " Kaszubska Droga" oraz LGD "Kraina św. Anny"</t>
  </si>
  <si>
    <t xml:space="preserve"> </t>
  </si>
  <si>
    <t>H169 - koszty zwiazane z działaniami wymienionymi w częścich 3-7 zostały w pozycji "w tym wydarzenia"</t>
  </si>
  <si>
    <t>H170 - wynagrodzenia pracowników JR KSOW, koszty delegacji służbowych, zakup zestawu komputerowego, aparatu fotograficzego</t>
  </si>
  <si>
    <t>Jednostka wdrażająca: Jednostka Regionalna KSOW w Województwie Śląskim</t>
  </si>
  <si>
    <t>Stan na: 31.12.2019 rok</t>
  </si>
  <si>
    <r>
      <t xml:space="preserve">Komentarz: W kolumnie </t>
    </r>
    <r>
      <rPr>
        <i/>
        <sz val="10"/>
        <color theme="1"/>
        <rFont val="Calibri"/>
        <family val="2"/>
        <charset val="238"/>
        <scheme val="minor"/>
      </rPr>
      <t xml:space="preserve">Inne lub mieszane </t>
    </r>
    <r>
      <rPr>
        <sz val="10"/>
        <color theme="1"/>
        <rFont val="Calibri"/>
        <family val="2"/>
        <charset val="238"/>
        <scheme val="minor"/>
      </rPr>
      <t>uwzględniono dwa wydarzenia, których zakres tematyczny dotyczy Priortyetów 2 i 3 oraz jedno wydarzenie, którego zakres tematyczny dotyczy Priorytetów 2 i 6</t>
    </r>
  </si>
  <si>
    <r>
      <t xml:space="preserve">Komentarz: W Kolumnie </t>
    </r>
    <r>
      <rPr>
        <i/>
        <sz val="10"/>
        <color theme="1"/>
        <rFont val="Calibri"/>
        <family val="2"/>
        <charset val="238"/>
        <scheme val="minor"/>
      </rPr>
      <t xml:space="preserve">Imprezy masowe </t>
    </r>
    <r>
      <rPr>
        <sz val="10"/>
        <color theme="1"/>
        <rFont val="Calibri"/>
        <family val="2"/>
        <charset val="238"/>
        <scheme val="minor"/>
      </rPr>
      <t>dla dwóch wydarzeńwskazano liczbę wizytujących imprezę, a w jednym liczbę wystawców</t>
    </r>
  </si>
  <si>
    <t>Komentarz:  Dane wskazane w tabeli 4.1 Liczba utworzonych grup tematycznych i zorganizowanych spotkań dotyczą Wojewódzkiej Grupy Roboczej ds. KSOW. Na liczbę spotkań grup tematycznych składają się: 1 spotkanie, 8 uchwał podjętych przez WGR w trybie obiegowym oraz zatwierdzenie jednego protokołu. Ze względu na specyfikę działania WGR przyporządkowano ją do obszaru tematycznego  w kolumnie Inne (lub mieszane) tematy.</t>
  </si>
  <si>
    <t>Komentarz: W kolumnie Liczba osób według typu inicjatyw wskazano liczbę osób, które brały czynny udział w pracy WGR ds. KSOW tj. podejmowały uchwały w trybie obiegowym, wzieły udział w spotkaniu oraz zatwierdziły protokół.</t>
  </si>
  <si>
    <t xml:space="preserve">Komentarz: W kolumnie Inne lub mieszane uwzględniono jedno wydarzenie, którego zakres tematyczny dotyczy Priortytetów 2 i 3 </t>
  </si>
  <si>
    <t>Komentarz: W tabeli Grupy interesariuszy w kolumnie Inne wpisano ogół społeczeństwa.</t>
  </si>
  <si>
    <t>Na wskazay koszt składają się następujące działania: działania informacyjno-promocyjne (audycje radiowe i telewizyjne), artykuły prasowe oraz informacje i publikacje w internecie.</t>
  </si>
  <si>
    <t>Na koszty funkcjonowania poniesione w 2019 r. składają się następujące elementy: wynagrodzenie pracowników JR KSOW wraz z nagrodami i "trzynastką" w kwocie 398 489,93 zł, delegacje 3 786,14 zł, koszty internetu do tabletu 81,18 zł, koszty telefonów stacjonarnych (połączeń) 44,26 zł, koszty wydruku centralnego (wydruk i dzierżawa) 1 984,65 zł, chmura 1 000,50 zł. RAZEM koszty funkcjonowania to 405 386,66zł.</t>
  </si>
  <si>
    <t>Jednostka wdrażająca: Urząd Marszałkowski Województwa Świętokrzyskiego</t>
  </si>
  <si>
    <t>W 2019 roku zostały zrealizowane następujące trzy projekty:  Udział w Targach Smaki Regionów, które odbyły się w dniach 28 30 września 2019 r. na terenie Międzynarodowych Targów Poznańskich Sp. z o.o., współorganizacja XI Międzynarodowych Targów Turystyki Wiejskiej i Aktywnej AGROTRAVEL &amp; Active Life, w terminie 30 listopada – 1 grudnia 2019 oraz udział w XIII edycji Targów Ekogala w dniach 6 7 grudnia 2019 r. Tego typu wydarzenia mają  szeroki zakres tematyczny m.in. biznesowy, edukacyjny, informacyjny a nawet integracyjny.                                                                                                                                                                 Celem udziału w targach jest zwiększenie udziału zainteresowanych stron we wdrażaniu inicjatyw na rzecz rozwoju obszarów wiejskich.
Podstawowym rezultatem organizacji targów było wspieranie ważnego instrumentu wsparcia rozwoju obszarów wiejskich w kierunku unowocześniania wsi jako miejsca zamieszkania i prowadzenia pozarolniczej działalności gospodarczej, a także stworzenia perspektyw dodatkowego zatrudnienia mieszkańców wsi poza rolnictwem. Przedsięwzięcie to służy mobilizowaniu ludzi do aktywnego zaangażowania w promowanie walorów swojego otoczenia, a przez to wpływa na rozwój komercjalizacji turystyki oraz popularyzację i rozwój produkcji wyrobów regionalnych. Targi stały się także platformą wymiany doświadczeń oraz miejscem do zaprezentowania swojej oferty szerokiemu gronu wystawców.</t>
  </si>
  <si>
    <t xml:space="preserve"> Liczba uczestników w przypadku wydarzeń, podczas których nie była sporządzona lista obecności lub  formularze zgłoszeniowe podana została na podstawie sprawozdania złożonego przez wykonawcę, liczby zaproszeń, liczby mieszkańców gminy (imprezy plenerowe). W przypadku targów jest to liczba ustalona na podstawie liczby osób wystawców, odwiedzjących stoisko w ciagu każdego dnia targowego oraz liczba sprzedanych biletów.    </t>
  </si>
  <si>
    <t xml:space="preserve"> Druk 300 egz. informatora "Wyniki Porejestrowych Doświadczeń Odmianowych w województwie świętokrzyskim w latach 2015-2017"</t>
  </si>
  <si>
    <t xml:space="preserve"> Posiedzenia Wojewódzkiej Grupy Roboczej ds. KSOW: 1 posiedzenie w sprawie rekomendacji działań skierowanych do realizacji w ramach Planu komunikacyjnego Planu operacyjnego na lata 2018 – 2019 na 2019 rok Planu Działania Krajowej Sieci Obszarów Wiejskich na lata 2014 – 2020 dla województwa świętokrzyskiego; zaopiniowania Listy ocenianych operacji i wybranych do realizacji Planu operacyjnego na lata 2016 – 2017 na 2019 rok Planu Działania Krajowej Sieci Obszarów Wiejskich na lata 2014 – 2020 dla województwa świętokrzyskiego oraz zaopiniowania zmian w Planie operacyjnym na lata 2018 – 2019 Planu Działania Krajowej Sieci Obszarów Wiejskich na lata 2014 – 2020 dla województwa świętokrzyskiego;  posiedzenie w sprawie zaopiniowania Sprawozdania rocznego z realizacji Planu działania Krajowej Sieci Obszarów Wiejskich za rok 2018 w ramach Programu Rozwoju Obszarów Wiejskich na lata 2014-2020. Odbyło się 5 spotkań Wojewódzkiej Grupy Roboczej na których przyjęto 8 Uchwał.</t>
  </si>
  <si>
    <t xml:space="preserve">Wojewódzką Grupę Roboczą stanowi 8 osób, w tym 6 członków, przewodniczący i zastępca przewodniczącego. </t>
  </si>
  <si>
    <t>1. Podczas imprezy plenerowej pod nazwą "XXI DzieńŚwiętokrzyskiej Truskawki w Bielinach" odbyły się  warsztaty tematyczne, które miały na celu informowanie uczestników o możliwościach wspierania sektora rolnego i rozwoju obszarów wiejskich.  Zadanie maiało charakter popularyzacji wiedzy o regionie - specyfiki gminy Bieliny w kontekście uprawy truskawek i jej wpływu na życie mieszkańców. Seminarium "Rolnicze wykorzystanie osadów ściekowych oraz możliwości zagospodarowania popiołów".                                                                                                                                                           2. Seminarium "Rolnicze wykorzystanie osadów ściekowych oraz możliwości zagospodarowania popiołów". Celem zadania było upowszechnienie wiedzy wykorzystania odpadów i osadów pościekowych w rolnictwie. Zadanie to przybliżło konieczność umiejętnego zagospodarowania tych odpadów, z korzyścią dla środowiska oraz rolnictwa i obszarów wiejskich.</t>
  </si>
  <si>
    <t>1. "XXI Dzień Świętokrzyskiej Truskawki w Bielinach" jest imprezą masową otwartą, a ilość uczestników (500 osób) oszacowana została na podstawie zaproszeń oraz zgłoszeń i dotychczasowych imprez.                                                                                                                                                                                                2. W seminarium "Rolnicze wykorzystanie osadów ściekowych oraz możliwości zagospodarowania popiołów" uczestniczyło 50 osób.</t>
  </si>
  <si>
    <t>Załącznik Nr 2  do Uchwały Nr 3/2020 Wojewódzkiej Grupy Roboczej do spraw Krajowej Sieci Obszarów Wiejskich z dnia …………………… 2020 r.</t>
  </si>
  <si>
    <t>Jednostka wdrażająca: Samorzad Województwa Warmińsko- Mazurskiego</t>
  </si>
  <si>
    <r>
      <t xml:space="preserve">Komentarz: 
</t>
    </r>
    <r>
      <rPr>
        <sz val="10"/>
        <rFont val="Calibri"/>
        <family val="2"/>
        <charset val="238"/>
        <scheme val="minor"/>
      </rPr>
      <t>1. Udział w wydarzeniach: Udział w Targach "Smaki Regionów" w Poznaniu, Festiwal Dziedzictwa Kulinarnego Warmii, Mazur i Powiśla; Udział wiosek tematycznych podczas Dożynek Wojewódzkich; Konkurs wieńca oraz konkurs dla kół gospodyń wiejskich podczas Dożynek Wojewódzkich; Organizacja Wystawy Zwierząt Hodowlanych; Organizacja konkursu wieńca dożynkowego oraz konkursu kulinarnego podczas Święta Plonów w Bartoszycach; Organizacja Dożynek w Drygałach; Festiwal "U noju na Warnij"; Wystawa tematyczna "Zrównoważony rozwój - las wokół nas".</t>
    </r>
    <r>
      <rPr>
        <sz val="10"/>
        <color theme="1"/>
        <rFont val="Calibri"/>
        <family val="2"/>
        <charset val="238"/>
        <scheme val="minor"/>
      </rPr>
      <t xml:space="preserve">
2. Inne: Spotkania Wojewódzkiej Grupy Roboczej do spraw KSOW.</t>
    </r>
  </si>
  <si>
    <t xml:space="preserve"> Komentarz: 
Artykuł w prasie branżowej promujący PROW 2014-2020</t>
  </si>
  <si>
    <t>Komentarz: 
Spotkania Wojewódzkiej Grupy Roboczej do spraw KSOW</t>
  </si>
  <si>
    <t>Komentarz: Liczba osób biorących udział w spotkaniach Wojewódzkiej Grupy Roboczejdo spraw KSOW - 11 osób. W roku 2019 odbyło się 7 spotkań w trybie obiegowym, przy akceptacji dokumnetów wzięło udział 47 osób.</t>
  </si>
  <si>
    <t xml:space="preserve">Komentarz: 
6 Wyjazdów studyjnych (1 krajowy i 5 zagranicznych), 
1 Forum LGD i 1 Forum Odnowy Wsi 
1 Spotkanie dla Lokalnych Grup Działania i 1 Spotkanie szkoleniowo-informacyjne dla Beneficjentów PROW 2014-2020 (w ramach planu komunikacyjnego)
1 konferencja zorganizowana przez Partnera KSOW
6 spotkań/szkoleń/warsztatów zorganizowanych przez Partnerów KSOW
</t>
  </si>
  <si>
    <t xml:space="preserve">Komentarz: 1. Spotkanie dla LGD, 58 osób w tym 34 przedstawicieli LGD i 24 przedstawicieli Urzędu Marszałkowskiego, x 2 dni
2. Spotkanie szkoleniowo-informacyjne dla Beneficjentów PROW 2014-2020, 104 osoby, w tym 95 beneficjenci, 9 przedstawicieli UM,  x 1 dzień
3. Forum Odnowy Wsi, 130 osób, w tym 126 liderzy i członkowie grup odnowy wsi, 4 przedstawiciele UM, x 2dni
4. Forum LGD, 37 osób, z czego 31 przedstawiciele LGD, 6 przedstawiciele Urzędu Marszałkowskiego x 2 dni
5. Zagrody edukacyjne, w ramach operacji przeprowadzono seminarium, warsztat, wyjazd studyjny, w operacji wzięło udział 20 osób x 3 dni
6. Spotkanie nt Wspierania współpracy między związkami hodowców zwierząt a producentami rolnymi, 220 osób, w tym 193 producentów rolnych, przedstawicieli związków hodowców zwierząt,  11 przedstawiciele LGD, doradcy rolni 16, x 1 dzień
7. Warsztaty 4 x 4,  40 osób - mieszkańcy gminy, osoby wykluczone społecznie, do 35 roku życia, x 4 warsztaty każdy po 2 dni w 4 miejscowościach (32 dni)
8. Promocja wsi warmińskiej, w ramach operacji przeprowadzono wyjazd studyjny połączony z warsztatami, 25 osób w tym 5 doradców rolniczych, 
9. Spotkanie informacyjne nt promocji dziedzictwa Stawigudy, 352 dzieci i młodzież szkół podstawowych
10. Konferencja zorganizowana przez Partnera KSOW, 123 osoby, w tym 80 przedstawicieli samorządów lokalnych, członkowie partnerstw terytorialnych i instytucji, 21 przedstawicieli LGD, 22 doradców rolniczych, x 1 dzień
11. Warsztaty nt ubocznego użytkowania lasów, 53 osoby przedstawiciele instytucji leśnych, młodzież szkół leśniczych, przedsiębiorcy, w I etapie 2 dniowym brało udział 8 osób, w II etapie 1 dniowym 45 osób 
12.  Wizyta studyjna krajowa dla Lokalnych Grup Działania, 40 osób, w tym 33 przedstawicieli LGD, 7 przedstawicieli UM, x 3 dni
13. Wizyta studyjna do Umbrii, 15 osób w tym 8 osób członkowie sieci dziedzictwa kulinarnego, 3 przedstawicieli instytucji zw z jakością żywności, 4 przedstawicieli Urzędu Marszałkowskiego, x 5 dni
14. Wizyta studyjna na Targi Agrotechniki, 25 osób w tym 23 uczniowie szkół rolniczych i opiekunowie, 2 osoby przedstawiciele Urzędu Marszałkowskiego, x 5 dni
15. Wizyta studyjna LGD w Brukseli, 17 osób w tym 14 przedstawiciele LGD, 3 pracownicy Urzędu Marszałkowskiego, x 3 dni
16. Wyjazd studyjny do Belgii, 46 osób w tym 39 rolników i członków samorządu rolniczego, 2 przedstawicieli LGD, 5 przedstawicieli instytucji związanych z rolnictwem, x 5 dni
17. Wizyta studyjna do Mirano, 19 osób w tym 17 producentów i przetwórców gęsiny, 2 osoby z  Urzędu Marszałkowskiego, x 8 dni
</t>
  </si>
  <si>
    <t>Jednostka wdrażająca: JR KSOW Wielkopolska</t>
  </si>
  <si>
    <r>
      <t xml:space="preserve">Komentarz: </t>
    </r>
    <r>
      <rPr>
        <u/>
        <sz val="10"/>
        <color theme="1"/>
        <rFont val="Calibri"/>
        <family val="2"/>
        <charset val="238"/>
        <scheme val="minor"/>
      </rPr>
      <t xml:space="preserve">zasięg międzynarodowy: </t>
    </r>
    <r>
      <rPr>
        <sz val="10"/>
        <color theme="1"/>
        <rFont val="Calibri"/>
        <family val="2"/>
        <charset val="238"/>
        <scheme val="minor"/>
      </rPr>
      <t xml:space="preserve">Dzień Świętego Marcina w Brukseli, spotkanie podczas Grune Woche; </t>
    </r>
    <r>
      <rPr>
        <u/>
        <sz val="10"/>
        <color theme="1"/>
        <rFont val="Calibri"/>
        <family val="2"/>
        <charset val="238"/>
        <scheme val="minor"/>
      </rPr>
      <t>zasięg lokalny/regionalny:</t>
    </r>
    <r>
      <rPr>
        <sz val="10"/>
        <color theme="1"/>
        <rFont val="Calibri"/>
        <family val="2"/>
        <charset val="238"/>
        <scheme val="minor"/>
      </rPr>
      <t xml:space="preserve"> spotkanie podczas Dożynek Prezydenckich w Spale, spotkanie dotyczące możliwości realizacji przedsięwzięć w ramach PROW 2014-2020 oraz aktywizacji mieszkańców obszarów wiejskich - Forum Kobiet, wyjazd studyjny samorządowców na Warmię i Mazury, współorganizowanie XIX edycji konkursu kulinarnego - "Nasze Kulinarne Dziedzictwo - Smaki Regionów" dla przedstawicieli KGW podczas "Biesiady z powidzką sielawą"oraz sześć szkoleń realizowanych w ramach PK (szkolenie dla partnerów KSOW nt. konkursu nr 3/2019; szkolenie dla partnerów KSOW nt. konkursu nr 4/2020; spotkanie konsultacyjno-szkoleniowe dotyczące stanu realizacji umowy ramowej oraz wdrażania poddziałania 19.2 – Wsparcie na wdrażanie operacji w ramach strategii rozwoju lokalnego kierowanego przez społeczność; szkolenie dotyczące naboru wniosków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spotkanie konsultacyjno-szkoleniowe dla LGD dotyczące stanu realizacji strategii rozwoju lokalnego kierowanego przez społeczność oraz szkolenie dotyczące naboru wniosków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oraz 45 wydarzeń realizowanych przez partnerów KSOW;</t>
    </r>
    <r>
      <rPr>
        <u/>
        <sz val="10"/>
        <color theme="1"/>
        <rFont val="Calibri"/>
        <family val="2"/>
        <charset val="238"/>
        <scheme val="minor"/>
      </rPr>
      <t xml:space="preserve"> imprezy masowe:</t>
    </r>
    <r>
      <rPr>
        <sz val="10"/>
        <color theme="1"/>
        <rFont val="Calibri"/>
        <family val="2"/>
        <charset val="238"/>
        <scheme val="minor"/>
      </rPr>
      <t xml:space="preserve"> Grune Woche, Targi Natura Food, Dożynki Prezydenckie Spała oraz 17 wydarzeń realizowanych przez partnerów KSOW</t>
    </r>
  </si>
  <si>
    <r>
      <t xml:space="preserve">Komentarz: </t>
    </r>
    <r>
      <rPr>
        <u/>
        <sz val="10"/>
        <color theme="1"/>
        <rFont val="Calibri"/>
        <family val="2"/>
        <charset val="238"/>
        <scheme val="minor"/>
      </rPr>
      <t>zasięg międzynarodowy:</t>
    </r>
    <r>
      <rPr>
        <sz val="10"/>
        <color theme="1"/>
        <rFont val="Calibri"/>
        <family val="2"/>
        <charset val="238"/>
        <scheme val="minor"/>
      </rPr>
      <t xml:space="preserve"> Dzień Świętego Marcina w Brukseli - 14 osób, spotkanie podczas Grune Woche - 14 osób; </t>
    </r>
    <r>
      <rPr>
        <u/>
        <sz val="10"/>
        <color theme="1"/>
        <rFont val="Calibri"/>
        <family val="2"/>
        <charset val="238"/>
        <scheme val="minor"/>
      </rPr>
      <t>zasięg lokalny/regionalny:</t>
    </r>
    <r>
      <rPr>
        <sz val="10"/>
        <color theme="1"/>
        <rFont val="Calibri"/>
        <family val="2"/>
        <charset val="238"/>
        <scheme val="minor"/>
      </rPr>
      <t xml:space="preserve"> spotkanie podczas Dożynek Prezydenckich w Spale - 13 osób, spotkanie dotyczące możliwości realizacji przedsięwzięć w ramach PROW 2014-2020 oraz aktywizacji mieszkańców obszarów wiejskich - Forum Kobiet - 107 osób, wyjazd studyjny samorządowców na Warmię i Mazury - 40 osób, współorganizowanie XIX edycji konkursu kulinarnego - "Nasze Kulinarne Dziedzictwo - Smaki Regionów" dla przedstawicieli KGW podczas "Biesiady z powidzką sielawą" - 47 osób</t>
    </r>
    <r>
      <rPr>
        <sz val="10"/>
        <color rgb="FFFF0000"/>
        <rFont val="Calibri"/>
        <family val="2"/>
        <charset val="238"/>
        <scheme val="minor"/>
      </rPr>
      <t xml:space="preserve"> </t>
    </r>
    <r>
      <rPr>
        <sz val="10"/>
        <color theme="1"/>
        <rFont val="Calibri"/>
        <family val="2"/>
        <charset val="238"/>
        <scheme val="minor"/>
      </rPr>
      <t xml:space="preserve">oraz sześć szkoleń realizowanych w ramach PK (szkolenie dla partnerów KSOW nt. konkursu nr 3/2019 - 84 osoby; szkolenie dla partnerów KSOW nt. konkursu nr 4/2020 - 58 osób; spotkanie konsultacyjno-szkoleniowe dotyczące stanu realizacji umowy ramowej oraz wdrażania poddziałania 19.2 – Wsparcie na wdrażanie operacji w ramach strategii rozwoju lokalnego kierowanego przez społeczność - 59 osób; szkolenie dotyczące naboru wniosków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- 229 osób; spotkanie konsultacyjno-szkoleniowe dla LGD dotyczące stanu realizacji strategii rozwoju lokalnego kierowanego przez społeczność - 51 osób oraz szkolenie dotyczące naboru wniosków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- 195 osób oraz 45 wydarzeń realizowanych przez partnerów KSOW - 3014 osób; </t>
    </r>
    <r>
      <rPr>
        <u/>
        <sz val="10"/>
        <color theme="1"/>
        <rFont val="Calibri"/>
        <family val="2"/>
        <charset val="238"/>
        <scheme val="minor"/>
      </rPr>
      <t>imprezy masowe:</t>
    </r>
    <r>
      <rPr>
        <sz val="10"/>
        <color theme="1"/>
        <rFont val="Calibri"/>
        <family val="2"/>
        <charset val="238"/>
        <scheme val="minor"/>
      </rPr>
      <t xml:space="preserve"> Grune Woche - 400 000 osób, 1 800 wystawców, Targi Natura Food - 13 000 osób, 362 wystawców, Dożynki Prezydenckie Spała - 8 000 osób, 22 wystawców oraz 17 wydarzeń realizowanych przez partnerów KSOW - 54 236 osób</t>
    </r>
  </si>
  <si>
    <r>
      <t>Komentarz: Monitor Wielkopolski - 11, publikacja "Dobre praktyki realizacji PROW 2014-2020", Nasza EuroProwincja - 4, materiały w prasie i w Internecie w ramach PK - 20 oraz 3 publikacje realizowane przez partnerów KSOW (</t>
    </r>
    <r>
      <rPr>
        <i/>
        <sz val="10"/>
        <rFont val="Calibri"/>
        <family val="2"/>
        <charset val="238"/>
        <scheme val="minor"/>
      </rPr>
      <t xml:space="preserve">Centrum Doradztwa Rolniczego w Brwinowie, Oddział w Poznaniu </t>
    </r>
    <r>
      <rPr>
        <sz val="10"/>
        <rFont val="Calibri"/>
        <family val="2"/>
        <charset val="238"/>
        <scheme val="minor"/>
      </rPr>
      <t xml:space="preserve">- publikacja "Poradnik OZE dla doradcy", </t>
    </r>
    <r>
      <rPr>
        <i/>
        <sz val="10"/>
        <rFont val="Calibri"/>
        <family val="2"/>
        <charset val="238"/>
        <scheme val="minor"/>
      </rPr>
      <t xml:space="preserve">Gmina Przemęt </t>
    </r>
    <r>
      <rPr>
        <sz val="10"/>
        <rFont val="Calibri"/>
        <family val="2"/>
        <charset val="238"/>
        <scheme val="minor"/>
      </rPr>
      <t xml:space="preserve">- ulotka promocyjna „Szparagi – złoto z ziemi – Naturalny Smak Zdrowia”, </t>
    </r>
    <r>
      <rPr>
        <i/>
        <sz val="10"/>
        <rFont val="Calibri"/>
        <family val="2"/>
        <charset val="238"/>
        <scheme val="minor"/>
      </rPr>
      <t>Gmina Lisków</t>
    </r>
    <r>
      <rPr>
        <sz val="10"/>
        <rFont val="Calibri"/>
        <family val="2"/>
        <charset val="238"/>
        <scheme val="minor"/>
      </rPr>
      <t xml:space="preserve"> - ulotka</t>
    </r>
  </si>
  <si>
    <t>Komentarz: Grune Woche, 3 operacje Partnerów KSOW upubliczniane w Monitorze Wielkopolskim (również w formie elektronicznej), spotkanie dotyczące możliwości realizacji przedsięwzięć w ramach PROW 2014-2020 oraz aktywizacji mieszkańców obszarów wiejskich - Forum Kobiet, 12 dobrych praktyk Partnerów KSOW upubliczniane w Biuletynie Nasza EuroPROWincja (również w formie elektronicznej) oraz 40 dobrych praktyk upubliczniane w publikacji "Dobre praktyki realizacji PROW 2014-2020 w województwie wielkopolskim" (również w formie elektronicznej); sposób dystrybucji uszczegółowiono w częśći opisowej sprawozdania w punkcie dotyczącym Efektów realizacji zadań z zakresu informowania o Programie</t>
  </si>
  <si>
    <t>Komentarz: Grupa Robocza ds.. KSOW - 2 posiedzenia (styczeń, kwiecień) i 3 posiedzenia obiegowe (luty, lipiec, październik)</t>
  </si>
  <si>
    <t>Komentarz: spotkanie dotyczące możliwości realizacji przedsięwzięć w ramach PROW 2014-2020 oraz aktywizacji mieszkańców obszarów wiejskich - Forum Kobiet (ujete jako Inne), szkolenie dla partnerów KSOW nt. konkursu nr 3/2019, szkolenie dla partnerów KSOW nt. konkursu nr 4/2020, spotkanie konsultacyjno-szkoleniowe dotyczące stanu realizacji umowy ramowej oraz wdrażania poddziałania 19.2 – Wsparcie na wdrażanie operacji w ramach strategii rozwoju lokalnego kierowanego przez społeczność (ujęte jako Inne), szkolenie dotyczące naboru wniosków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spotkanie konsultacyjno-szkoleniowe dla LGD dotyczące stanu realizacji strategii rozwoju lokalnego kierowanego przez społeczność (ujęte jako Inne), szkolenie dotyczące naboru wniosków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2 szkolenia, 14 warsztatów, 1 seminarium (ujęto jako Inne), 1 szkolenie połączone z wyjazdem studyjnym (ujęto jako Inne), 6 spotkań (ujęte jako Inne, 4 z nich odbyły się podczas jednego wyjazdu studyjnego) oraz 12 wyjazdów studyjnych realizowanych przez partnerów KSOW oraz 2 wyjazdy studyjne realizowane przez JR KSOW woj. wlkp. (do Brukseli dzień Św. Marcina, samorządowców na Warmię i Mazury)</t>
  </si>
  <si>
    <t>Komentarz: spotkanie dotyczące możliwości realizacji przedsięwzięć w ramach PROW 2014-2020 oraz aktywizacji mieszkańców obszarów wiejskich - Forum Kobiet (ujete jako Inne) - 107 osób, szkolenie dla partnerów KSOW nt. konkursu nr 3/2019 - 84 osoby (9 z UMWW), szkolenie dla partnerów KSOW nt. konkursu nr 4/2020 - 58 osób, spotkanie konsultacyjno-szkoleniowe dotyczące stanu realizacji umowy ramowej oraz wdrażania poddziałania 19.2 – Wsparcie na wdrażanie operacji w ramach strategii rozwoju lokalnego kierowanego przez społeczność (ujęte jako Inne) - 59 osób (15 z UMWW), szkolenie dotyczące naboru wniosków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- 229 osób, spotkanie konsultacyjno-szkoleniowe dla LGD dotyczące stanu realizacji strategii rozwoju lokalnego kierowanego przez społeczność (ujęte jako Inne) - 51 osób (2 z UMWW), szkolenie dotyczące naboru wniosków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2014–2020 - 195 osób; szkolenia/warsztaty, seminarium (ujęto jako Inne), szkolenie połączone z wyjazdem studyjnym, spotkania (ujęte jako Inne) oraz wyjazdy studyjne realizowane przez partnerów KSOW - 2557 osób oraz 2 wyjazdy studyjne realizowane przez JR KSOW woj. wlkp. (do Brukseli dzień Św. Marcina - 14 osób - w tym 4 pracowników UMWW, samorządowców na Warmię i Mazury - 40 osób - w tym 4 pracowników UMWW)</t>
  </si>
  <si>
    <t>Komentarz: Dzień Świętego Marcina w Brukseli - 10 osób z LGD, Dożynki Prezydenckie Spała - 9 osób z LGD, Spotkanie konsultacyjno-szkoleniowe dotyczące stanu realizacji umowy ramowej oraz wdrażania poddziałania 19.2 – Wsparcie na wdrażanie operacji w ramach strategii rozwoju lokalnego kierowanego przez społeczność - 44 osoby z LGD, Spotkanie konsultacyjno-szkoleniowe dla LGD dotyczące stanu realizacji strategii rozwoju lokalnego kierowanego przez społeczność - 49 osób z LGD</t>
  </si>
  <si>
    <t>ujęto operacje Partnerów KSOW-całościowo, operacje własne JR</t>
  </si>
  <si>
    <t>ujęto publikacje własne JR (Monitor, Biuletyn, publikacja "Dobre praktyki realizacji PROW 2014-2020 w województwie wielkopolskim, prasa); publikacje Partnerów KSOW ujęto w wydarzeniach</t>
  </si>
  <si>
    <t>Grupę Roboczą ds. KSOW ujęto ilościowo w tabeli 4.1 oraz finansowo w kosztach funkcjonowania (tab. 8, pkt. 2)</t>
  </si>
  <si>
    <t xml:space="preserve">ujęto: wynagrodzenia pracowników, szkolenia pracowników, studia podyplomowe, delagacje krajowe, delegacje zagraniczne, Grupę Roboczą ds. KSOW, zakup artykułów promocyjnych (ścianka, stojak, potykacz, roll-up, namiot promocyjny) </t>
  </si>
  <si>
    <t>Jednostka wdrażająca: Województwo Zachodniopomorskie</t>
  </si>
  <si>
    <t>Komentarz: Imprezy masowe, na których istnieje duże prawdopodobieństwo udziału 
w wydarzeniu innych jednostek sieci: Dożynki prezydenckie w Spale. Impreza o zasięgu krajowym: Targi Smaki Regionów w Poznaniu. Zasięg międzynarodowy: wyjazdy studyjne partnerów KSOW.</t>
  </si>
  <si>
    <t xml:space="preserve"> Komentarz:W kolumnie "inne" wskazano artykuł promocyjny w prasie regionalnej dot. PROW/KSOW </t>
  </si>
  <si>
    <t>Komentarz: Wojewódzka Grupa Robocza ds. KSOW zajmuje się opiniowaniem projektów uchwał dotyczących całego zakresu działań KSOW.</t>
  </si>
  <si>
    <t>Komentarz: w rubryce "inne" wpisano liczbę interesariuszy reprezentujących JST.</t>
  </si>
  <si>
    <t>Jednostka wdrażająca: Dolnośląski Ośrodek Doradztwa Rolniczego z siedzibą we Wrocławiu</t>
  </si>
  <si>
    <t>Komentarz:
1. "Wdrażanie innowacji w celu zachowania bioróżnorodności w obliczu zmian klimatu" - szkolenie i warsztaty;
2. "Austria - innowacje w małym przetwórstwie" - wyjazd studyjny i spotkanie informacyjno-promocyjne (bezkosztowo);
3. "Rolnictwo zaangażowane społecznie jako innowacyjna forma przedsiębiorczości na obszarach wiejskich" - seminarium;
4. "Innowacje w dolnośląskim serowarstwie" - warsztaty;
5. "Od rolnika do koszyka" - konferencja i impreza plenerowa;
6. "Wołowina z Zielonej Doliny - tworzenie sieci na rzecz współpracy dotyczącej hodowli bydła mięsnego na Dolnym Śląsku" - wyjazd studyjny;
7. "Dolnośląski Targ Rolny" - spotkanie informacyjno-promocyjne.</t>
  </si>
  <si>
    <t>Komentarz:
1. "Wdrażanie innowacji w celu zachowania bioróżnorodności w obliczu zmian klimatu" - szkolenie - 25 osób i warsztaty 25 osób;
2. "Austria - innowacje w małym przetwórstwie" - wyjazd studyjny i spotkanie informacyjno-promocyjne (bezkosztowo) - 25 osób;
3. "Rolnictwo zaangażowane społecznie jako innowacyjna forma przedsiębiorczości na obszarach wiejskich" - seminarium - 60 osób;
4. "Innowacje w dolnośląskim serowarstwie" - warsztaty - 12 osób;
5. "Od rolnika do koszyka" - konferencja - 60 osób i impreza plenerowa - 500 osób;
6. "Wołowina z Zielonej Doliny - tworzenie sieci na rzecz współpracy dotyczącej hodowli bydła mięsnego na Dolnym Śląsku" - wyjazd studyjny - 12 osób;
7. "Dolnośląski Targ Rolny" - spotkanie informacyjno-promocyjne - 30 osób.</t>
  </si>
  <si>
    <t>Komentarz:
Przykłady dobrych praktyk zrealizowanych na terenie województwa dolnośląskiego:
1. Operacja "Dolnośląskie warsztaty serowarskie";
2. Operacja " Innowacyjne wykorzystanie zasobów Dolnego Śląska w celu poprawy jakości życia w regionie - PROW 2014-2020 Działanie "Współpraca"".</t>
  </si>
  <si>
    <t>Komentarz:
1. Szkolenie i warsztaty "Wdrażanie innowacji w celu zachowania bioróżnorodności w obliczu zmian klimatu" - szkolenie - 1 dzień i warsztaty - 1 dzień;
2. Wyjazd studyjny i spotkanie informacyjno-promocyjne (bezkosztowo) "Austria - innowacje w małym przetwórstwie" - 4 dni;
3. Seminarium [*INNE] "Rolnictwo zaangażowane społecznie jako innowacyjna forma przedsiębiorczości na obszarach wiejskich" - 1 dzień;
4. Warsztaty "Innowacje w dolnośląskim serowarstwie" - 3 dni;
5. Konferencja [*INNE] i impreza plenerowa "Od rolnika do koszyka" [*INNE] - 1 dzień;
6. Wyjazd studyjny "Wołowina z Zielonej Doliny - tworzenie sieci na rzecz współpracy dotyczącej hodowli bydła mięsnego na Dolnym Śląsku" - 7 dni;
7. Spotkanie informacyjno-promocyjne "Dolnośląski Targ Rolny" [*INNE] - 1 dzień.</t>
  </si>
  <si>
    <t>Komentarz:
1. Szkolenie i warsztaty "Wdrażanie innowacji w celu zachowania bioróżnorodności w obliczu zmian klimatu" - szkolenie - 25 osób i warsztaty - 25 osób;
2. Wyjazd studyjny i spotkanie informacyjno-promocyjne (bezkosztowo) "Austria - innowacje w małym przetwórstwie" - 25 osób;
3. Seminarium [*INNE] "Rolnictwo zaangażowane społecznie jako innowacyjna forma przedsiębiorczości na obszarach wiejskich" - 60 osób;
4. Warsztaty "Innowacje w dolnośląskim serowarstwie" - 12 osób;
5. Konferencja [*INNE] i impreza plenerowa "Od rolnika do koszyka" [*INNE] - konferencja - 60 osób i impreza plenerowa - 500 osób;
6. Wyjazd studyjny "Wołowina z Zielonej Doliny - tworzenie sieci na rzecz współpracy dotyczącej hodowli bydła mięsnego na Dolnym Śląsku" - 12 osób;
7. Spotkanie informacyjno-promocyjne "Dolnośląski Targ Rolny" [*INNE] - 30 osób.</t>
  </si>
  <si>
    <t>Na koszty funkcjonowania w roku 2019 składały się koszty wynagrodzenia zespołu ds. SIR (3 koordynatorów i brokera) oraz koszty ich delegacji. W ramach swoich obowiązków pracownicy SIR:
 - pozyskali 20 nowych podmiotów do Bazy partnerów SIR. Na dzień 31.12.2019 r. w województwie dolnośląskim zarejestrowanych mamy 141 partnerów Sieci, co dało nam najlepszy wynik w Polsce;</t>
  </si>
  <si>
    <t xml:space="preserve"> - w ramach ułatwiania tworzenia sieci kontaktów pomiędzy partnerami KSOW, a także promocji SIR zamieszczono 39 artykułów/informacji w miesięczniku „Twój Doradca Rolniczy Rynek” wydawanym przez Ośrodek oraz 45 artykułów/informacji na stronie www.dodr.pl, w zakładce SIR, którą na bieżąco aktualizują pracownicy SIR. Do CDR w Brwinowie przesłano 28 artykułów/informacji dot. SIR i działania „Współpraca”, które zamieszczone zostały na portalu społecznościowym Facebook administrowanym przez Centrum;</t>
  </si>
  <si>
    <t xml:space="preserve"> - ważnym elementem promocji SIR i podnoszenia poziomu wiedzy i umiejętności partnerów KSOW oraz podmiotów tworzących grupy operacyjne, a także wszystkich zainteresowanych tą tematyką była organizacja i obsługa 15 punktów informacyjno-promocyjnych. Dodatkowo podczas prowadzenia wykładów nt. SIR i działania „Współpraca” przez pracowników ds. SIR prezentowano film „Innowacyjny Dolny Śląsk”;</t>
  </si>
  <si>
    <t xml:space="preserve"> - w ramach swojej działalności dolnośląski zespół SIR zrealizował łącznie 32 spotkania informacyjno-promocyjne, szkolenia, wydarzenia 
i wykłady na temat Sieci dla 1 316 osób;</t>
  </si>
  <si>
    <t xml:space="preserve"> - w ramach wsparcia tworzenia i organizacji grup operacyjnych na rzecz innowacji oraz opracowania przez nie projektów broker zatrudniony w Ośrodku z pomocą koordynatorów przeprowadził łącznie 65 spotkań, szkoleń, wykładów i konsultacji telefonicznych w ramach działania „Współpraca” dla 436 osób;</t>
  </si>
  <si>
    <t xml:space="preserve"> - w ramach II naboru wniosków na działanie „Współpraca” 
w województwie dolnośląskim złożono w sumie 3 projekty do ARiMR (jeden złożony jeszcze 
w grudniu 2018 r.). W wyniku weryfikacji ww. wniosków dwa z trzech projektów zostało rekomendowane do podpisania umowy zgodnie z listą ARiMR przysługiwania pomocy w ramach działania M16 „Współpraca”. W nawiązaniu do powyższego DODR we Wrocławiu podpisał dwie umowy z ARiMR w ramach działania M16 „Współpraca” na operacje, w których DODR jest członkiem grupy operacyjnej;
</t>
  </si>
  <si>
    <t xml:space="preserve"> - uczestniczono w 19 spotkaniach doskonalących, które organizowane były głównie przez MRiRW, CDR w Brwinowie oraz Oddziały Centrum, ale także przez ARiMR. Dzięki powyższym doskonalono swoją wiedzę i umiejętności, tak aby w jak najlepszy sposób realizować zadania związane z SIR 
i działaniem „Współpraca”, promować je i pozyskiwać nowych zainteresowanych tym tematem. Dodatkowo na prośbę MRiRW przesłano informacje związaną z realizacją operacji Uniwersytetu Przyrodniczego we Wrocławiu pn. „Wołowina z Zielonej Doliny – tworzenie sieci na rzecz współpracy dotyczącej hodowli bydła mięsnego na Dolnym Śląsku” do dwujęzycznej publikacji zawierającej przykłady operacji w ramach Planu Działania KSOW 2014-2020;</t>
  </si>
  <si>
    <t xml:space="preserve"> - uczestniczono bezpośrednio w VI posiedzeniu Grupy Tematycznej ds. innowacji w rolnictwie i na obszarach wiejskich, a czterokrotnie brano udział w trybie obiegowym tej Grupy. Ponadto siedmiokrotnie uczestniczono w trybie obiegowym Dolnośląskiej Grupy Roboczej ds. Krajowej Sieci Obszarów Wiejskich w celu akceptacji uchwał tej Grupy;</t>
  </si>
  <si>
    <t xml:space="preserve"> - w ramach realizacji czynności związanych z wdrażaniem Planu operacyjnego KSOW na lata 2018-2019 w zakresie SIR przygotowano 6 propozycji operacji własnych, które zostały pozytywnie rozpatrzone na posiedzeniu Grupy Tematycznej ds. innowacji w rolnictwie i na obszarach wiejskich, a następnie je zrealizowano;</t>
  </si>
  <si>
    <t xml:space="preserve"> - przeprowadzono ocenę trzech wniosków o wybór operacji pod kątem spełnienia wymagań formalnych oraz spełnienia warunków wyboru operacji w ramach konkursu nr 3/2019 dla Partnerów Krajowej Sieci Obszarów Wiejskich. Po zakończeniu ww. procedury wnioski przesłano do CDR 
w Brwinowie do dalszej oceny;</t>
  </si>
  <si>
    <r>
      <rPr>
        <sz val="10"/>
        <color theme="1"/>
        <rFont val="Calibri"/>
        <family val="2"/>
        <charset val="238"/>
        <scheme val="minor"/>
      </rPr>
      <t xml:space="preserve"> - sporządzono i złożono do centrali ARiMR 5 Wniosków o Przyznanie Pomocy Technicznej. Na dzień 31.12.2018 r. 4 z ww. wniosków zostały pozytywnie rozpatrzone przez ARiMR. Pozostały jeden wniosek znajduje się w ocenie,
- podpisano 4 Umowy o Przyznanie Pomocy Technicznej, 
- sporządzono i złożono do centrali Agencji Restrukturyzacji i Modernizacji Rolnictwa 4 Wnioski o Płatność Pomocy Technicznej. Na dzień 31.12.2018 r. 2 z ww. wniosków zostały pozytywnie rozpatrzone i zrefundowane przez ARiMR na łączną kwotę 179 911,14 zł. Pozostałe 2 wnioski znajdują się w ocenie;</t>
    </r>
    <r>
      <rPr>
        <sz val="11"/>
        <color theme="1"/>
        <rFont val="Calibri"/>
        <family val="2"/>
        <charset val="238"/>
        <scheme val="minor"/>
      </rPr>
      <t xml:space="preserve">
</t>
    </r>
  </si>
  <si>
    <t xml:space="preserve"> - utworzono 3 Zespoły Tematyczne:
1. Zespół Tematyczny związany z zagadnieniami hodowli bydła mięsnego,
2. Zespół Tematyczny Dolnośląski Targ Rolny,
3. Zespól Tematyczny związany z aspektami uprawy winorośli i jakości wina w województwie dolnośląskim.
</t>
  </si>
  <si>
    <t>Jednostka wdrażająca: Kujawsko-Pomorski Ośrodek Doradztwa Rolniczego w Minikowie</t>
  </si>
  <si>
    <t>1. „Innowacje w uprawie rzepaku”
- konferencja nt. „Innowacje w uprawie rzepaku” 23.05.2019 r. w Minikowie 
2. „Innowacyjne rozwiązania w hodowli i produkcji zwierząt gospodarskich”.
- XX Regionalna Kujawsko-Pomorska Wystawa Zwierząt Hodowlanych w Minikowie od 29.06.2019 r. do 30.06.2019 r.
- konferencja „Dorobek hodowlany zwierząt gospodarskich na przestrzeni dwóch dekad - innowacyjność w hodowli zwierząt” 29.06.2019 r. Restauracja i Hotel „Gęsia Dolina” w Minikowie
3. "Innowacyjny wypas - nowoczesne metody stosowania wypasu bydła zwiększające dochodowość gospodarstw rolnych."
- wyjazd studyjny pt. „Innowacyjny wypas - nowoczesne metody stosowania wypasu bydła zwiększające dochodowość gospodarstw rolnych” 24-25 września 2019 r. do Gospodarstwa w Closter Lehnin i Juchowie
4. Operacja partnera – „AKCELERATOR AGROINNOWACJI”
- 4 szkolenia: 08.09.2019 – Ostrówek,  30.09.2019 – Minikowo, 03.10.2019 – Przysiek,  17.10.2019 – Bydgoszcz. 
- mentoring grupowy (8 spotkań) dla 4 grup tematycznych w siedzibie Agro Klastra Kujawy Bydgoszcz, ul. Bernardyńska 6-8 w dniach: 5.10.2019 r., 12.10.2019 r., 19.10.2019 r., 26.10.2019 r. 
5. „Program azotanowy w Polsce-nowe obowiązki dla rolników z województwa kujawsko-pomorskiego”
- konferencja pt. „Program azotanowy w Polsce-nowe obowiązki dla rolników z województwa kujawsko-pomorskiego” Hotel Podgrodzie, Przydatki Gołaszewskie 3, 17.10.2019,
- konferencja pt. „Program azotanowy w Polsce-nowe obowiązki dla rolników z województwa kujawsko-pomorskiego Restauracja Modrzewiowa, Starorypin Rządowy 26a, 87-500 Starorypin Rządowy, 18.10.2019,
6. Stoisko informacyjne SIR podczas imprezy wystawienniczo-targowej:                                                                                                                                                                                                                                                                                                1-2.06.2019  Stoisko informacyjne SIR podczas Dni Otwartych Drzwi w Zarzeczewie
15-16.06.2019 Stoisko informacyjne SIR podczas Kujawsko-Pomorskie DNI POLA
29-30.06.2019 Stoisko informacyjne SIR podczas Międzynarodowych Targów Rolno-Przemysłowych AGRO-TECH</t>
  </si>
  <si>
    <t xml:space="preserve">1. „Innowacje w uprawie rzepaku”
- konferencja nt. „Innowacje w uprawie rzepaku” 23.05.2019 r. w Minikowie - 300 osób
2. „Innowacyjne rozwiązania w hodowli i produkcji zwierząt gospodarskich”.
- XX Regionalna Kujawsko-Pomorska Wystawa Zwierząt Hodowlanych w Minikowie od 29.06.2019 r. do 30.06.2019 r. – odwiedzających 20 000
- konferencja „Dorobek hodowlany zwierząt gospodarskich na przestrzeni dwóch dekad - innowacyjność w hodowli zwierząt” 29.06.2019 r. Restauracja i Hotel „Gęsia Dolina” w Minikowie – 80 osób
3. "Innowacyjny wypas - nowoczesne metody stosowania wypasu bydła zwiększające dochodowość gospodarstw rolnych."
- wyjazd studyjny pt. „Innowacyjny wypas - nowoczesne metody stosowania wypasu bydła zwiększające dochodowość gospodarstw rolnych” 24-25 września 2019 r. do Gospodarstwa w Closter Lehnin i Juchowie – 20 osób
4. Operacja partnera – „AKCELERATOR AGROINNOWACJI”
- 4 szkolenia: 08.09.2019 – Ostrówek,  30.09.2019 – Minikowo, 03.10.2019 – Przysiek,  17.10.2019 – Bydgoszcz. – łącznie 106 osób
- mentoring grupowy (8 spotkań) dla 4 grup tematycznych w siedzibie Agro Klastra Kujawy Bydgoszcz, ul. Bernardyńska 6-8 w dniach: 5.10.2019 r., 12.10.2019 r., 19.10.2019 r., 26.10.2019 r. – łącznie 24 osoby
5. „Program azotanowy w Polsce-nowe obowiązki dla rolników z województwa kujawsko-pomorskiego”
- konferencja pt. „Program azotanowy w Polsce-nowe obowiązki dla rolników z województwa kujawsko-pomorskiego” Hotel Podgrodzie, Przydatki Gołaszewskie 3, 17.10.2019 – 100 osób
- konferencja pt. „Program azotanowy w Polsce-nowe obowiązki dla rolników z województwa kujawsko-pomorskiego Restauracja Modrzewiowa, Starorypin Rządowy 26a, 87-500 Starorypin Rządowy, 18.10.2019 – 100 osób
6. Stoisko informacyjne SIR podczas imprezy wystawienniczo-targowej:                                                                                                                                                                                                                                                                                                 1-2.06.2019  Stoisko informacyjne SIR podczas Dni Otwartych Drzwi w Zarzeczewie  (14 000 odwiedzających i 150 wystawców na podstawie wskazań organizatora)
15-16.06.2019 Stoisko informacyjne SIR podczas Kujawsko-Pomorskie DNI POLA  13 000 odwiedzających i 200 wystawców na podstawie wskazań organizatora)
29-30.06.2019 Stoisko informacyjne SIR podczas Międzynarodowych Targów Rolno-Przemysłowych AGRO-TECH  (20 000 odwiedzających i 350 wystawców na podstawie wskazań organizatora)
</t>
  </si>
  <si>
    <r>
      <t xml:space="preserve">W 2019 r. wydano:
a) broszurę:  pt: "Problem zanieczyszczenia wód azotem pochodzenia rolniczego-najnowsze rozwiązania dla rolnictwa" - 1000 egz.
Opublikowano także </t>
    </r>
    <r>
      <rPr>
        <b/>
        <sz val="10"/>
        <rFont val="Calibri"/>
        <family val="2"/>
        <charset val="238"/>
        <scheme val="minor"/>
      </rPr>
      <t xml:space="preserve">14 </t>
    </r>
    <r>
      <rPr>
        <sz val="10"/>
        <rFont val="Calibri"/>
        <family val="2"/>
        <charset val="238"/>
        <scheme val="minor"/>
      </rPr>
      <t>artykułów dotyczących SIR w czasopiśmie branżowym miesięczniku wydawanym przez KPODR pt. "Wieś Kujawsko-Pomorska".</t>
    </r>
  </si>
  <si>
    <r>
      <t>W 2019 r. przeprowadzono rozmowy i nawiązano współpracę, odbyło się 35</t>
    </r>
    <r>
      <rPr>
        <sz val="10"/>
        <color rgb="FFFF0000"/>
        <rFont val="Calibri"/>
        <family val="2"/>
        <charset val="238"/>
        <scheme val="minor"/>
      </rPr>
      <t xml:space="preserve"> </t>
    </r>
    <r>
      <rPr>
        <sz val="10"/>
        <color theme="1"/>
        <rFont val="Calibri"/>
        <family val="2"/>
        <charset val="238"/>
        <scheme val="minor"/>
      </rPr>
      <t>spotkań informacyjno-organizacyjnych, w których brały udział 350 osoby.
Przedstawiciele Ośrodka rozmawiali między innymi z:
Instytutem Ogrodnictwa w Skierniewicach, Instytutem Technologiczno-Przyrodniczym w Falentach Oddział w Bydgoszczy, UTP w Bydgoszczy, Przedsiębiorstwem Geofabryka Sp. z o.o. Toruń, Polską Akademia Nauk - Instytut Rozwoju Wsi i Rolnictwa, Zakładami Mięsnymi Kwiecińscy, Masarnią Zawistowscy, PN Rolnas, Instytutem Hodowli i Aklimatyzacji Roślin w Radzikowie, Hodowlą Ziemniaka Zamarte sp.  z o.o. – Grupa IHAR, "Wiśniewscy" spółka z o.o., Desio Holding sp. z o.o., IT Consulting Sebastian Szymanowski, GALSTER sp. z o.o., Lokalną Grupa Działania Sandry Brdy, Spółdzielczą Mleczarnią Spomlek, AGROPRAKTYK s.c., Polskim Zrzeszeniem Producentów Bydła Mięsnego, Kujawsko-Pomorskim Zrzeszeniem Hodowców Drobiu i Producentów Jaj, gospodarstwami drobiarskimi i sadowniczymi, hodowcami trzody chlewnej oraz rolnikami.
Przystąpiono do przygotowania etapu organizacyjnego powołania grup operacyjnych, których celem będzie wdrożenie określonych innowacji:
1. Zielone Mleko
2. Gardena
3. Innowacyjna Rzodkiew
4. Kujawsko-Pomorska wieprzowina chów bez GM / Wieprz polski
5. Innowacyjne sady
6. Mikrobiologiczny stymulator wzrostu 
7. Krótkie Łańcuchy Dostaw  
8. Azjatyckie gatunki ziół
9. Innowacyjna technologia nawadniania kukurydzy cukrowej i szparagów
10. Zeolit w technologii uprawy soi/zbóż, poprawa struktury gleby
11. Innowacje w uprawie i zbiorze konopi przemysłowych
12. Innowacje w uprawie ziemniaków
13. Proso na paszę (proso rózgowe)
14. Ozonowanie mięsa
15. Poprawa plonowania wybranych traw poprzez symbiozę
16. Naturalne dodatki do pasz dla drobiu poprawiające zdrowotność
17. Gęś Kołudzka Przyzagrodowa</t>
    </r>
  </si>
  <si>
    <r>
      <t xml:space="preserve">Operacja partnera KSOW w 2019 r., który zorganizował </t>
    </r>
    <r>
      <rPr>
        <b/>
        <sz val="10"/>
        <color theme="1"/>
        <rFont val="Calibri"/>
        <family val="2"/>
        <charset val="238"/>
        <scheme val="minor"/>
      </rPr>
      <t xml:space="preserve">8 </t>
    </r>
    <r>
      <rPr>
        <sz val="10"/>
        <color theme="1"/>
        <rFont val="Calibri"/>
        <family val="2"/>
        <scheme val="minor"/>
      </rPr>
      <t xml:space="preserve">spotkań o charakterze szkoleniowym pt. „Akcelerator Agroinnowacji (Zasady ubiegania się o dotację z PROW w ramach działania Współpraca)”. Skierowane było do rolników, przedstawicieli przedsiębiorstw i jednostek naukowych - potencjalnych członków Grup Innowacyjnych w Rolnictwie. Seminarium było jednym z elementów działania „AKCELERATOR AGROINNOWACJI”, realizowanych w ramach Plan Operacyjny na Lata 2018-2019. (8 dni)
Odbyły się również:                                                                                                                                                                                                                                                                                                                                                                                                         1. „Innowacje w uprawie rzepaku”
- konferencja nt. „Innowacje w uprawie rzepaku” 23.05.2019 r. w Minikowie (1 dzień komuna </t>
    </r>
    <r>
      <rPr>
        <i/>
        <sz val="10"/>
        <color theme="1"/>
        <rFont val="Calibri"/>
        <family val="2"/>
        <charset val="238"/>
        <scheme val="minor"/>
      </rPr>
      <t>Inne</t>
    </r>
    <r>
      <rPr>
        <sz val="10"/>
        <color theme="1"/>
        <rFont val="Calibri"/>
        <family val="2"/>
        <scheme val="minor"/>
      </rPr>
      <t>)
2. „Innowacyjne rozwiązania w hodowli i produkcji zwierząt gospodarskich”.
- konferencja „Dorobek hodowlany zwierząt gospodarskich na przestrzeni dwóch dekad - innowacyjność w hodowli zwierząt” 29.06.2019 r. Restauracja i Hotel „Gęsia Dolina” w Minikowie (1 dzień kolumna</t>
    </r>
    <r>
      <rPr>
        <i/>
        <sz val="10"/>
        <color theme="1"/>
        <rFont val="Calibri"/>
        <family val="2"/>
        <charset val="238"/>
        <scheme val="minor"/>
      </rPr>
      <t xml:space="preserve"> Inne</t>
    </r>
    <r>
      <rPr>
        <sz val="10"/>
        <color theme="1"/>
        <rFont val="Calibri"/>
        <family val="2"/>
        <scheme val="minor"/>
      </rPr>
      <t>)
3. "Innowacyjny wypas - nowoczesne metody stosowania wypasu bydła zwiększające dochodowość gospodarstw rolnych."
- wyjazd studyjny pt. „Innowacyjny wypas - nowoczesne metody stosowania wypasu bydła zwiększające dochodowość gospodarstw rolnych” 24-25 września 2019 r. do Gospodarstwa w Closter Lehnin i Juchowie (2 dni)
4. „Program azotanowy w Polsce-nowe obowiązki dla rolników z województwa kujawsko-pomorskiego”
- konferencja pt. „Program azotanowy w Polsce-nowe obowiązki dla rolników z województwa kujawsko-pomorskiego” Hotel Podgrodzie, Przydatki Gołaszewskie 3, 17.10.2019,  (1 dzień kolumna Inne)
- konferencja pt. „Program azotanowy w Polsce-nowe obowiązki dla rolników z województwa kujawsko-pomorskiego Restauracja Modrzewiowa, Starorypin Rządowy 26a, 87-500 Starorypin Rządowy, 18.10.2019, (1 dzień kolumna Inne)</t>
    </r>
  </si>
  <si>
    <r>
      <t>Operacja partnera – „AKCELERATOR AGROINNOWACJI”
- 4 szkolenia: 08.09.2019 – Ostrówek,  30.09.2019 – Minikowo, 03.10.2019 – Przysiek,  17.10.2019 – Bydgoszcz. – łącznie 106 osób
- mentoring grupowy (8 spotkań) dla 4 grup tematycznych w siedzibie Agro Klastra Kujawy Bydgoszcz, ul. Bernardyńska 6-8 w dniach: 5.10.2019 r., 12.10.2019 r., 19.10.2019 r., 26.10.2019 r. – łącznie 24 osoby                                                                                                                                                                      1. „Innowacje w uprawie rzepaku”
- konferencja nt. „Innowacje w uprawie rzepaku” 23.05.2019 r. w Minikowie - 300 osób (kolumna</t>
    </r>
    <r>
      <rPr>
        <i/>
        <sz val="10"/>
        <color theme="1"/>
        <rFont val="Calibri"/>
        <family val="2"/>
        <charset val="238"/>
        <scheme val="minor"/>
      </rPr>
      <t xml:space="preserve"> Inne</t>
    </r>
    <r>
      <rPr>
        <sz val="10"/>
        <color theme="1"/>
        <rFont val="Calibri"/>
        <family val="2"/>
        <charset val="238"/>
        <scheme val="minor"/>
      </rPr>
      <t xml:space="preserve">)
2. „Innowacyjne rozwiązania w hodowli i produkcji zwierząt gospodarskich”.
- XX Regionalna Kujawsko-Pomorska Wystawa Zwierząt Hodowlanych w Minikowie od 29.06.2019 r. do 30.06.2019 r. – odwiedzających 20 000 (kolumna Inne)
- konferencja „Dorobek hodowlany zwierząt gospodarskich na przestrzeni dwóch dekad - innowacyjność w hodowli zwierząt” 29.06.2019 r. Restauracja i Hotel „Gęsia Dolina” w Minikowie – 80 osób (kolumna Inne)
3. "Innowacyjny wypas - nowoczesne metody stosowania wypasu bydła zwiększające dochodowość gospodarstw rolnych."
- wyjazd studyjny pt. „Innowacyjny wypas - nowoczesne metody stosowania wypasu bydła zwiększające dochodowość gospodarstw rolnych” 24-25 września 2019 r. do Gospodarstwa w Closter Lehnin i Juchowie – 20 osób
4. „Program azotanowy w Polsce-nowe obowiązki dla rolników z województwa kujawsko-pomorskiego”
- konferencja pt. „Program azotanowy w Polsce-nowe obowiązki dla rolników z województwa kujawsko-pomorskiego” Hotel Podgrodzie, Przydatki Gołaszewskie 3, 17.10.2019 – 100 osób (kolumna Inne)
- konferencja pt. „Program azotanowy w Polsce-nowe obowiązki dla rolników z województwa kujawsko-pomorskiego Restauracja Modrzewiowa, Starorypin Rządowy 26a, 87-500 Starorypin Rządowy, 18.10.2019 – 100 osób (kolumna Inne)
</t>
    </r>
  </si>
  <si>
    <t xml:space="preserve">7. Wsparcie dla LEADER / RLKS, współpracy między terytorialnej i wspólnych inicjatyw </t>
  </si>
  <si>
    <t>W KPODR zatrudnionych jest 6 osób zaangażowanych w SIR. Osoby te mają za zadanie nawiązywać i utrzymywać kontakty z instytucjami i firmami oferującymi innowacje w zakresie rolnictwa, identyfikować potencjalnych odbiorców, inicjować tworzenie grup operacyjnych zainteresowanych wdrożeniem konkretnych rozwiązań innowacyjnych w technologii i organizacji produkcji rolnej z perspektywą przygotowania i złożenia wniosku o dofinansowanie rozwiązań proinnowacyjnych z działania "Współpraca" z PROW 2014-2020. 
Koszty związane z funkcjonowaniem SIR obejmowały:
- wynagrodzenia oraz delegacje pracowników realizujących zadania PROW 2014-2020 w zakresie SIR,
- zakupione materiały biurowe, tonery oraz papier dla pracowników wykonujących zadania na rzecz SIR,
- wyposażenie namiotu informacyjnego SIR: roll up, trybunka, krzesła, stół.</t>
  </si>
  <si>
    <t>Jednostka wdrażająca: Lubelski Ośrodek Doradztwa Rolniczego w Końskowoli</t>
  </si>
  <si>
    <t>Komentarz:
1.  Najnowsze terapie roślinne w profilaktyce zdrowotnej- szansą na innowacyjne wykorzystywanie surowców zielarskich - 1 konferencja
2. Ekologiczna uprawa owoców miękkich – truskawka - 1 konferencja
3. Innowacje technologiczne w uprawie borówki wysokiej - 1 konferencja
4. Krótkie łańcuchy dostaw żywności w oparciu o produkty regionalne - 1 konferencja
5. Wiejskie usługi opiekuńcze – innowacyjna forma przedsiębiorczości - 1 konferencja
6. Nowe technologie w produkcji drobiarskiej - 1 konferencja
7. Innowacyjne technologie uprawy soi oraz możliwości przerobu i wykorzystania jej nasion w żywieniu zwierząt - 1 konferencja
8. Rolnictwo zaangażowane  społeczne -  jako innowacyjny  kierunek działalności pozarolniczej - 1 wyjazd studyjny
9. Wybrane przykłady tradycyjnego przetwórstwa produktów rolnych szansą na innowacyjny rozwój małych gospodarstw w województwie lubelskim - 1 wyjazd studyjny
10. Innowacyjne wdrożenia oraz doświadczenia w organizacji grup operacyjnych na Węgrzech - 1 wyjazd studyjny
11. Współpraca w sektorze rolnym szansą na rozwój obszarów wiejskich - 1 wyjazd studyjny
12. Innowacyjność w rolnictwie drogą do sukcesu - 1 wyjazd studyjny
13. Wyjazd studyjny do Francji – innowacyjne rozwiązania w rozwoju produkcji bydła mięsnego i organizacji grup operacyjnych - 1 wyjazd studyjny
14. ABC serowartswa w województwie lubelskim - 1 warsztaty
15. Współpraca jako innowacyjne narzędzie rozwoju obszarów wiejskich - 1 seminarium</t>
  </si>
  <si>
    <t>Komentarz:
1.  Najnowsze terapie roślinne w profilaktyce zdrowotnej- szansą na innowacyjne wykorzystywanie surowców zielarskich - 1 konferencja, 50 osób
2. Ekologiczna uprawa owoców miękkich – truskawka - 1 konferencja, 2 dni, 35 osób
3. Innowacje technologiczne w uprawie borówki wysokiej - 1 konferencja, 45 osób
4. Krótkie łańcuchy dostaw żywności w oparciu o produkty regionalne - 1 konferencja, 40 osób
5. Wiejskie usługi opiekuńcze – innowacyjna forma przedsiębiorczości - 1 konferencja, 40 osób
6. Nowe technologie w produkcji drobiarskiej - 1 konferencja, 40 osób
7. Innowacyjne technologie uprawy soi oraz możliwości przerobu i wykorzystania jej nasion w żywieniu zwierząt - 1 konferencja, 50 osób
8. Rolnictwo zaangażowane  społeczne -  jako innowacyjny  kierunek działalności pozarolniczej - 1 wyjazd studyjny, 3 dni, 25 osób
9. Wybrane przykłady tradycyjnego przetwórstwa produktów rolnych szansą na innowacyjny rozwój małych gospodarstw w województwie lubelskim - 1 wyjazd studyjny, 3 dni, 25 osób
10. Innowacyjne wdrożenia oraz doświadczenia w organizacji grup operacyjnych na Węgrzech - 1 wyjazd studyjny, 4 dni, 25 osób
11. Współpraca w sektorze rolnym szansą na rozwój obszarów wiejskich - 1 wyjazd studyjny, 3 dni, 20 osób
12. Innowacyjność w rolnictwie drogą do sukcesu - 1 wyjazd studyjny, 3 dni, 30 osób
13. Wyjazd studyjny do Francji – innowacyjne rozwiązania w rozwoju produkcji bydła mięsnego i organizacji grup operacyjnych - 1 wyjazd studyjny, 6 dni, 15 osób, 
14. ABC serowartswa w województwie lubelskim - 1 warsztaty, 3 dni, 15 osób
15. Współpraca jako innowacyjne narzędzie rozwoju obszarów wiejskich - 1 seminarium, 35 osób</t>
  </si>
  <si>
    <t>Komentarz:
1.  Inne - Najnowsze terapie roślinne w profilaktyce zdrowotnej- szansą na innowacyjne wykorzystywanie surowców zielarskich - 1 konferencja, 50 osób
2. Inne - Ekologiczna uprawa owoców miękkich – truskawka - 1 konferencja, 2 dni, 35 osób
3.Inne -  Innowacje technologiczne w uprawie borówki wysokiej - 1 konferencja, 45 osób
4. Inne - Krótkie łańcuchy dostaw żywności w oparciu o produkty regionalne - 1 konferencja, 40 osób
5. Inne - Wiejskie usługi opiekuńcze – innowacyjna forma przedsiębiorczości - 1 konferencja, 40 osób
6. Inne - Nowe technologie w produkcji drobiarskiej - 1 konferencja, 40 osób
7. Inne - Innowacyjne technologie uprawy soi oraz możliwości przerobu i wykorzystania jej nasion w żywieniu zwierząt - 1 konferencja, 50 osób
8. Rolnictwo zaangażowane  społeczne -  jako innowacyjny  kierunek działalności pozarolniczej - 1 wyjazd studyjny, 3 dni, 25 osób
9. Wybrane przykłady tradycyjnego przetwórstwa produktów rolnych szansą na innowacyjny rozwój małych gospodarstw w województwie lubelskim - 1 wyjazd studyjny, 3 dni, 25 osób
10. Innowacyjne wdrożenia oraz doświadczenia w organizacji grup operacyjnych na Węgrzech - 1 wyjazd studyjny, 4 dni, 25 osób
11. Współpraca w sektorze rolnym szansą na rozwój obszarów wiejskich - 1 wyjazd studyjny, 3 dni, 20 osób
12. Innowacyjność w rolnictwie drogą do sukcesu - 1 wyjazd studyjny, 3 dni, 30 osób
13. Wyjazd studyjny do Francji – innowacyjne rozwiązania w rozwoju produkcji bydła mięsnego i organizacji grup operacyjnych - 1 wyjazd studyjny, 6 dni, 15 osób, 
14. ABC serowartswa w województwie lubelskim - 1 warsztaty, 3 dni, 15 osób
15. Inne - Współpraca jako innowacyjne narzędzie rozwoju obszarów wiejskich - 1 seminarium, 35 osób</t>
  </si>
  <si>
    <t>Komentarz:
Komentarz:
1.  Najnowsze terapie roślinne w profilaktyce zdrowotnej- szansą na innowacyjne wykorzystywanie surowców zielarskich - 1 konferencja, 50 osób (rolnicy 50 osób)
2. Ekologiczna uprawa owoców miękkich – truskawka - 1 konferencja, 2 dni, 35 osób (doradcy 11 osób, rolnicy 24 osoby)
3. Innowacje technologiczne w uprawie borówki wysokiej - 1 konferencja, 45 osób (doradcy 5 osób, rolnicy 40 osób)
4. Krótkie łańcuchy dostaw żywności w oparciu o produkty regionalne - 1 konferencja, 40 osób (doradcy 9 osób, rolnicy 31 osób)
5. Wiejskie usługi opiekuńcze – innowacyjna forma przedsiębiorczości - 1 konferencja, 40 osób (LGD 1 osoba, dorady 22 osoby, rolnicy 15 osób, inne - przedsiębiorcy 1 osoba, inne - przedstawiciel uczelni rolniczej 1 osoba)
6. Nowe technologie w produkcji drobiarskiej - 1 konferencja, 40 osób (doradcy 14 osób, rolnicy 20 osób, inne - przedsiębiorcy 6 osób)
7. Innowacyjne technologie uprawy soi oraz możliwości przerobu i wykorzystania jej nasion w żywieniu zwierząt - 1 konferencja, 50 osób (doradcy 9 osób, rolnicy 34 osoby, organizacje 7 osób)
8. Rolnictwo zaangażowane  społeczne -  jako innowacyjny  kierunek działalności pozarolniczej - 1 wyjazd studyjny, 3 dni, 25 osób (doradcy 4 osoby, rolnicy 21 osób)
9. Wybrane przykłady tradycyjnego przetwórstwa produktów rolnych szansą na innowacyjny rozwój małych gospodarstw w województwie lubelskim - 1 wyjazd studyjny, 3 dni, 25 osób (doradcy 4 osoby, rolnicy 20 osób, inne - przedstawiciel instytutu 1 osoba)
10. Innowacyjne wdrożenia oraz doświadczenia w organizacji grup operacyjnych na Węgrzech - 1 wyjazd studyjny, 4 dni, 25 osób (doradcy 7 osób, rolnicy 10 osób, LGD 1 osoba, inne -  przedstawiciele uczelni rolniczej i instytutu naukowego 3 osoby, przedstawiciele organizacji 4 osoby)
11. Współpraca w sektorze rolnym szansą na rozwój obszarów wiejskich - 1 wyjazd studyjny, 3 dni, 20 osób ( doradcy 4 osoby, rolnicy 15 osób, inne -  przedsiębiorcy 1 osoba)
12. Innowacyjność w rolnictwie drogą do sukcesu - 1 wyjazd studyjny, 3 dni, 30 osób (doradcy 4 osoby, LGD 4 osoby, rolnicy 19 osób, przedstawiciele organizacji 3 osoby)
13. Wyjazd studyjny do Francji – innowacyjne rozwiązania w rozwoju produkcji bydła mięsnego i organizacji grup operacyjnych - 1 wyjazd studyjny, 6 dni, 15 osób, (rolnicy 10 osób, doradcy 5 osób)
14. ABC serowartswa w województwie lubelskim - 1 warsztaty, 3 dni, 15 osób (rolnicy 15 osób)
15. Współpraca jako innowacyjne narzędzie rozwoju obszarów wiejskich - 1 seminarium, 35 osób (doradcy 12 osób, rolnicy 20 osób, przedstawiciele organizacji 3 osoby)</t>
  </si>
  <si>
    <t xml:space="preserve">Na koszty funkcjonowania biura SIR w 2019 roku składały się koszty wynagrodzenia zespołu ds. SIR (2 koordynatorów, brokera, osoba z księgowości), koszty zakupu materiałów biurowych, wyposażenia oraz delegacje. </t>
  </si>
  <si>
    <t>Jednostka wdrażająca: Lubuski Ośrodek Doradztwa Rolniczego z siedzibą w Kalsku</t>
  </si>
  <si>
    <r>
      <t>Komentarz: zgodnie z Planem Działania KSOW na lata 2014-2020 w zakresie SIR Plan Operacyjny na lata 2018-2019 LODR z siedzibą w Kalsku w 2019 r. zrealizował 6 operacji, w tym 1 szkolenie, 1 konferencję oraz 4 wyjazdy studyjne. Przedmiotowe operacje zrealizowane w 2019 r.:</t>
    </r>
    <r>
      <rPr>
        <b/>
        <sz val="10"/>
        <color theme="1"/>
        <rFont val="Calibri"/>
        <family val="2"/>
        <charset val="238"/>
        <scheme val="minor"/>
      </rPr>
      <t xml:space="preserve">     1.</t>
    </r>
    <r>
      <rPr>
        <sz val="10"/>
        <color theme="1"/>
        <rFont val="Calibri"/>
        <family val="2"/>
        <charset val="238"/>
        <scheme val="minor"/>
      </rPr>
      <t xml:space="preserve"> </t>
    </r>
    <r>
      <rPr>
        <b/>
        <sz val="10"/>
        <color theme="1"/>
        <rFont val="Calibri"/>
        <family val="2"/>
        <charset val="238"/>
        <scheme val="minor"/>
      </rPr>
      <t>Wyjazd studyjny</t>
    </r>
    <r>
      <rPr>
        <sz val="10"/>
        <color theme="1"/>
        <rFont val="Calibri"/>
        <family val="2"/>
        <charset val="238"/>
        <scheme val="minor"/>
      </rPr>
      <t xml:space="preserve"> (04-07.IV.2019 r.) - </t>
    </r>
    <r>
      <rPr>
        <i/>
        <sz val="10"/>
        <color theme="1"/>
        <rFont val="Calibri"/>
        <family val="2"/>
        <charset val="238"/>
        <scheme val="minor"/>
      </rPr>
      <t xml:space="preserve">W stronę innowacji: wyjazd studyjny do woj. dolnośląskiego - regionu produkcji serów oraz do Czech na Morawy - regionu winnic dla polskich producentów sera i wina. Enoturystyka.                                                                                                                         </t>
    </r>
    <r>
      <rPr>
        <b/>
        <sz val="10"/>
        <color theme="1"/>
        <rFont val="Calibri"/>
        <family val="2"/>
        <charset val="238"/>
        <scheme val="minor"/>
      </rPr>
      <t xml:space="preserve">2. Konferencja </t>
    </r>
    <r>
      <rPr>
        <sz val="10"/>
        <color theme="1"/>
        <rFont val="Calibri"/>
        <family val="2"/>
        <charset val="238"/>
        <scheme val="minor"/>
      </rPr>
      <t xml:space="preserve">(26-27.VI.2019 r.) - </t>
    </r>
    <r>
      <rPr>
        <i/>
        <sz val="10"/>
        <color theme="1"/>
        <rFont val="Calibri"/>
        <family val="2"/>
        <charset val="238"/>
        <scheme val="minor"/>
      </rPr>
      <t xml:space="preserve">Innowacje w  chowie i hodowli bydła  mięsnego w Polse i na świecie.                                                                            </t>
    </r>
    <r>
      <rPr>
        <b/>
        <sz val="10"/>
        <color theme="1"/>
        <rFont val="Calibri"/>
        <family val="2"/>
        <charset val="238"/>
        <scheme val="minor"/>
      </rPr>
      <t xml:space="preserve">3. Wyjazd studyjny </t>
    </r>
    <r>
      <rPr>
        <sz val="10"/>
        <color theme="1"/>
        <rFont val="Calibri"/>
        <family val="2"/>
        <charset val="238"/>
        <scheme val="minor"/>
      </rPr>
      <t xml:space="preserve">(21-25.X.2019 r.) - </t>
    </r>
    <r>
      <rPr>
        <i/>
        <sz val="10"/>
        <color theme="1"/>
        <rFont val="Calibri"/>
        <family val="2"/>
        <charset val="238"/>
        <scheme val="minor"/>
      </rPr>
      <t xml:space="preserve">Efektywne rolnictwo ekologiczne i innowacje w produkcji zwierzęcej od idei do praktyki na przykładzie gospodarstw w województwie podkarpackim i świętokrzyskim w ramach tworzenia potencjalnych grup operacyjnych w zakresie działania "Współpraca".                                                                                                                                                                                                                                       </t>
    </r>
    <r>
      <rPr>
        <b/>
        <sz val="10"/>
        <color theme="1"/>
        <rFont val="Calibri"/>
        <family val="2"/>
        <charset val="238"/>
        <scheme val="minor"/>
      </rPr>
      <t xml:space="preserve">4. Wyjazd studyjny </t>
    </r>
    <r>
      <rPr>
        <sz val="10"/>
        <color theme="1"/>
        <rFont val="Calibri"/>
        <family val="2"/>
        <charset val="238"/>
        <scheme val="minor"/>
      </rPr>
      <t xml:space="preserve">(02.X.2019 r.) - </t>
    </r>
    <r>
      <rPr>
        <i/>
        <sz val="10"/>
        <color theme="1"/>
        <rFont val="Calibri"/>
        <family val="2"/>
        <charset val="238"/>
        <scheme val="minor"/>
      </rPr>
      <t>Innowacje w uprawie, technice i pielęgnacji winorośli. Aspekty prawno-ekonomiczne działalności prowadzenia winnicy.</t>
    </r>
    <r>
      <rPr>
        <sz val="10"/>
        <color theme="1"/>
        <rFont val="Calibri"/>
        <family val="2"/>
        <charset val="238"/>
        <scheme val="minor"/>
      </rPr>
      <t xml:space="preserve">                                                                                                                                                                                                                                                   </t>
    </r>
    <r>
      <rPr>
        <b/>
        <sz val="10"/>
        <color theme="1"/>
        <rFont val="Calibri"/>
        <family val="2"/>
        <charset val="238"/>
        <scheme val="minor"/>
      </rPr>
      <t xml:space="preserve">5. Wyjazd studyjny </t>
    </r>
    <r>
      <rPr>
        <sz val="10"/>
        <color theme="1"/>
        <rFont val="Calibri"/>
        <family val="2"/>
        <charset val="238"/>
        <scheme val="minor"/>
      </rPr>
      <t>(13-14.VI.2019 r.) -</t>
    </r>
    <r>
      <rPr>
        <i/>
        <sz val="10"/>
        <color theme="1"/>
        <rFont val="Calibri"/>
        <family val="2"/>
        <charset val="238"/>
        <scheme val="minor"/>
      </rPr>
      <t>Innowacyjne rozwijanie usług opiekuńczych na obszarach wiejskich. Poszukiwanie i przygotowanie potencjalnych osób do założenia i prowadzenia gospodarstwa opiekuńczego w województwie lubuskim - na przykładzie dobrych praktyk z województwa kujawsko-pomorskiego.</t>
    </r>
    <r>
      <rPr>
        <sz val="10"/>
        <color theme="1"/>
        <rFont val="Calibri"/>
        <family val="2"/>
        <charset val="238"/>
        <scheme val="minor"/>
      </rPr>
      <t xml:space="preserve">                                                                                                                                                                                              </t>
    </r>
    <r>
      <rPr>
        <b/>
        <sz val="10"/>
        <color theme="1"/>
        <rFont val="Calibri"/>
        <family val="2"/>
        <charset val="238"/>
        <scheme val="minor"/>
      </rPr>
      <t>6. Szkolenie</t>
    </r>
    <r>
      <rPr>
        <sz val="10"/>
        <color theme="1"/>
        <rFont val="Calibri"/>
        <family val="2"/>
        <charset val="238"/>
        <scheme val="minor"/>
      </rPr>
      <t xml:space="preserve"> (16.X.2019 r.) - </t>
    </r>
    <r>
      <rPr>
        <i/>
        <sz val="10"/>
        <color theme="1"/>
        <rFont val="Calibri"/>
        <family val="2"/>
        <charset val="238"/>
        <scheme val="minor"/>
      </rPr>
      <t xml:space="preserve">Z NATURY innowacyjne… - Innowacyjne formy działalności na terenach wiejskich.                                                                </t>
    </r>
    <r>
      <rPr>
        <sz val="10"/>
        <color theme="1"/>
        <rFont val="Calibri"/>
        <family val="2"/>
        <charset val="238"/>
        <scheme val="minor"/>
      </rPr>
      <t xml:space="preserve">W ramach </t>
    </r>
    <r>
      <rPr>
        <b/>
        <sz val="10"/>
        <color theme="1"/>
        <rFont val="Calibri"/>
        <family val="2"/>
        <charset val="238"/>
        <scheme val="minor"/>
      </rPr>
      <t>konkursu nr 3/2019</t>
    </r>
    <r>
      <rPr>
        <sz val="10"/>
        <color theme="1"/>
        <rFont val="Calibri"/>
        <family val="2"/>
        <charset val="238"/>
        <scheme val="minor"/>
      </rPr>
      <t xml:space="preserve"> została zrealizowana </t>
    </r>
    <r>
      <rPr>
        <b/>
        <sz val="10"/>
        <color theme="1"/>
        <rFont val="Calibri"/>
        <family val="2"/>
        <charset val="238"/>
        <scheme val="minor"/>
      </rPr>
      <t>1</t>
    </r>
    <r>
      <rPr>
        <sz val="10"/>
        <color theme="1"/>
        <rFont val="Calibri"/>
        <family val="2"/>
        <charset val="238"/>
        <scheme val="minor"/>
      </rPr>
      <t xml:space="preserve"> </t>
    </r>
    <r>
      <rPr>
        <b/>
        <sz val="10"/>
        <color theme="1"/>
        <rFont val="Calibri"/>
        <family val="2"/>
        <charset val="238"/>
        <scheme val="minor"/>
      </rPr>
      <t>operacja partnerska</t>
    </r>
    <r>
      <rPr>
        <sz val="10"/>
        <color theme="1"/>
        <rFont val="Calibri"/>
        <family val="2"/>
        <charset val="238"/>
        <scheme val="minor"/>
      </rPr>
      <t xml:space="preserve"> </t>
    </r>
    <r>
      <rPr>
        <b/>
        <sz val="10"/>
        <color theme="1"/>
        <rFont val="Calibri"/>
        <family val="2"/>
        <charset val="238"/>
        <scheme val="minor"/>
      </rPr>
      <t xml:space="preserve">- wyjazd studyjny </t>
    </r>
    <r>
      <rPr>
        <sz val="10"/>
        <color theme="1"/>
        <rFont val="Calibri"/>
        <family val="2"/>
        <charset val="238"/>
        <scheme val="minor"/>
      </rPr>
      <t xml:space="preserve">(08-14.IX.2019 r.) - </t>
    </r>
    <r>
      <rPr>
        <i/>
        <sz val="10"/>
        <color theme="1"/>
        <rFont val="Calibri"/>
        <family val="2"/>
        <charset val="238"/>
        <scheme val="minor"/>
      </rPr>
      <t>Innowacyjne rozwiązania we włoskiej enoturystyce</t>
    </r>
    <r>
      <rPr>
        <sz val="10"/>
        <color theme="1"/>
        <rFont val="Calibri"/>
        <family val="2"/>
        <charset val="238"/>
        <scheme val="minor"/>
      </rPr>
      <t xml:space="preserve"> (PARTNER - Lubuska Izba Rolnicza, ul. Kożuchowska 15a, 65-364 Zielona Góra).</t>
    </r>
  </si>
  <si>
    <t xml:space="preserve">  </t>
  </si>
  <si>
    <r>
      <t xml:space="preserve">Przedstawiona liczba równa się ilości osób biorących udział w 7 operacjach, w tym 6 zorganizowanych przez </t>
    </r>
    <r>
      <rPr>
        <b/>
        <sz val="10"/>
        <color theme="1"/>
        <rFont val="Calibri"/>
        <family val="2"/>
        <charset val="238"/>
        <scheme val="minor"/>
      </rPr>
      <t>LODR w Kalsku (388 uczestników)</t>
    </r>
    <r>
      <rPr>
        <sz val="10"/>
        <color theme="1"/>
        <rFont val="Calibri"/>
        <family val="2"/>
        <charset val="238"/>
        <scheme val="minor"/>
      </rPr>
      <t xml:space="preserve"> oraz 1 przez </t>
    </r>
    <r>
      <rPr>
        <b/>
        <sz val="10"/>
        <color theme="1"/>
        <rFont val="Calibri"/>
        <family val="2"/>
        <charset val="238"/>
        <scheme val="minor"/>
      </rPr>
      <t>Partnera</t>
    </r>
    <r>
      <rPr>
        <sz val="10"/>
        <color theme="1"/>
        <rFont val="Calibri"/>
        <family val="2"/>
        <charset val="238"/>
        <scheme val="minor"/>
      </rPr>
      <t xml:space="preserve"> </t>
    </r>
    <r>
      <rPr>
        <b/>
        <sz val="10"/>
        <color theme="1"/>
        <rFont val="Calibri"/>
        <family val="2"/>
        <charset val="238"/>
        <scheme val="minor"/>
      </rPr>
      <t>Lubuską Izba Rolnicza (35 uczestników)</t>
    </r>
    <r>
      <rPr>
        <sz val="10"/>
        <color theme="1"/>
        <rFont val="Calibri"/>
        <family val="2"/>
        <charset val="238"/>
        <scheme val="minor"/>
      </rPr>
      <t xml:space="preserve">.  Przy tym, wskazana wartość uwzględnia uczestników, którzy złożyli formularze rejestracyjne (295) oraz wolnych słuchaczy (128), którzy brali udział w realizowanych wydarzeniach potwierdzając swoją obecność podpisem. Zrealizowane przez LODR operacje w 2019 r. wraz z podaną ilością uczestników operacji:                                                         </t>
    </r>
    <r>
      <rPr>
        <b/>
        <sz val="10"/>
        <color theme="1"/>
        <rFont val="Calibri"/>
        <family val="2"/>
        <charset val="238"/>
        <scheme val="minor"/>
      </rPr>
      <t>1. Wyjazd studyjny</t>
    </r>
    <r>
      <rPr>
        <sz val="10"/>
        <color theme="1"/>
        <rFont val="Calibri"/>
        <family val="2"/>
        <charset val="238"/>
        <scheme val="minor"/>
      </rPr>
      <t xml:space="preserve"> (04-07.IV.2019 r.) - </t>
    </r>
    <r>
      <rPr>
        <b/>
        <sz val="10"/>
        <color theme="1"/>
        <rFont val="Calibri"/>
        <family val="2"/>
        <charset val="238"/>
        <scheme val="minor"/>
      </rPr>
      <t>35 osób</t>
    </r>
    <r>
      <rPr>
        <sz val="10"/>
        <color theme="1"/>
        <rFont val="Calibri"/>
        <family val="2"/>
        <charset val="238"/>
        <scheme val="minor"/>
      </rPr>
      <t xml:space="preserve"> - </t>
    </r>
    <r>
      <rPr>
        <i/>
        <sz val="10"/>
        <color theme="1"/>
        <rFont val="Calibri"/>
        <family val="2"/>
        <charset val="238"/>
        <scheme val="minor"/>
      </rPr>
      <t>W stronę innowacji: wyjazd studyjny do woj. dolnośląskiego - regionu produkcji serów oraz do Czech na Morawy - regionu winnic dla polskich producentów sera i wina. Enoturystyka.</t>
    </r>
    <r>
      <rPr>
        <sz val="10"/>
        <color theme="1"/>
        <rFont val="Calibri"/>
        <family val="2"/>
        <charset val="238"/>
        <scheme val="minor"/>
      </rPr>
      <t xml:space="preserve">                                                                                                        </t>
    </r>
    <r>
      <rPr>
        <b/>
        <sz val="10"/>
        <color theme="1"/>
        <rFont val="Calibri"/>
        <family val="2"/>
        <charset val="238"/>
        <scheme val="minor"/>
      </rPr>
      <t>2. Konferencja</t>
    </r>
    <r>
      <rPr>
        <sz val="10"/>
        <color theme="1"/>
        <rFont val="Calibri"/>
        <family val="2"/>
        <charset val="238"/>
        <scheme val="minor"/>
      </rPr>
      <t xml:space="preserve"> (26-27.VI.2019 r.) - </t>
    </r>
    <r>
      <rPr>
        <b/>
        <sz val="10"/>
        <color theme="1"/>
        <rFont val="Calibri"/>
        <family val="2"/>
        <charset val="238"/>
        <scheme val="minor"/>
      </rPr>
      <t>185 osób</t>
    </r>
    <r>
      <rPr>
        <sz val="10"/>
        <color theme="1"/>
        <rFont val="Calibri"/>
        <family val="2"/>
        <charset val="238"/>
        <scheme val="minor"/>
      </rPr>
      <t xml:space="preserve"> (70 + 115 wolnych słuchaczy) - </t>
    </r>
    <r>
      <rPr>
        <i/>
        <sz val="10"/>
        <color theme="1"/>
        <rFont val="Calibri"/>
        <family val="2"/>
        <charset val="238"/>
        <scheme val="minor"/>
      </rPr>
      <t xml:space="preserve">Innowacje w  chowie i hodowli bydła  mięsnego w Polse i na świecie.  </t>
    </r>
    <r>
      <rPr>
        <sz val="10"/>
        <color theme="1"/>
        <rFont val="Calibri"/>
        <family val="2"/>
        <charset val="238"/>
        <scheme val="minor"/>
      </rPr>
      <t xml:space="preserve">                                                     </t>
    </r>
    <r>
      <rPr>
        <b/>
        <sz val="10"/>
        <color theme="1"/>
        <rFont val="Calibri"/>
        <family val="2"/>
        <charset val="238"/>
        <scheme val="minor"/>
      </rPr>
      <t>3. Wyjazd studyjny</t>
    </r>
    <r>
      <rPr>
        <sz val="10"/>
        <color theme="1"/>
        <rFont val="Calibri"/>
        <family val="2"/>
        <charset val="238"/>
        <scheme val="minor"/>
      </rPr>
      <t xml:space="preserve"> (21-25.X.2019 r.) - </t>
    </r>
    <r>
      <rPr>
        <b/>
        <sz val="10"/>
        <color theme="1"/>
        <rFont val="Calibri"/>
        <family val="2"/>
        <charset val="238"/>
        <scheme val="minor"/>
      </rPr>
      <t>45 osób</t>
    </r>
    <r>
      <rPr>
        <sz val="10"/>
        <color theme="1"/>
        <rFont val="Calibri"/>
        <family val="2"/>
        <charset val="238"/>
        <scheme val="minor"/>
      </rPr>
      <t xml:space="preserve"> - </t>
    </r>
    <r>
      <rPr>
        <i/>
        <sz val="10"/>
        <color theme="1"/>
        <rFont val="Calibri"/>
        <family val="2"/>
        <charset val="238"/>
        <scheme val="minor"/>
      </rPr>
      <t xml:space="preserve">Efektywne rolnictwo ekologiczne i innowacje w produkcji zwierzęcej od idei do praktyki na przykładzie gospodarstw w województwie podkarpackim i świętokrzyskim w ramach tworzenia potencjalnych grup operacyjnych w zakresie działania "Współpraca".                                           </t>
    </r>
    <r>
      <rPr>
        <sz val="10"/>
        <color theme="1"/>
        <rFont val="Calibri"/>
        <family val="2"/>
        <charset val="238"/>
        <scheme val="minor"/>
      </rPr>
      <t xml:space="preserve">                                                                                                                                                                           </t>
    </r>
    <r>
      <rPr>
        <b/>
        <sz val="10"/>
        <color theme="1"/>
        <rFont val="Calibri"/>
        <family val="2"/>
        <charset val="238"/>
        <scheme val="minor"/>
      </rPr>
      <t>4. Wyjazd studyjny</t>
    </r>
    <r>
      <rPr>
        <sz val="10"/>
        <color theme="1"/>
        <rFont val="Calibri"/>
        <family val="2"/>
        <charset val="238"/>
        <scheme val="minor"/>
      </rPr>
      <t xml:space="preserve"> (02.X.2019 r.) - </t>
    </r>
    <r>
      <rPr>
        <b/>
        <sz val="10"/>
        <color theme="1"/>
        <rFont val="Calibri"/>
        <family val="2"/>
        <charset val="238"/>
        <scheme val="minor"/>
      </rPr>
      <t>40 osób</t>
    </r>
    <r>
      <rPr>
        <sz val="10"/>
        <color theme="1"/>
        <rFont val="Calibri"/>
        <family val="2"/>
        <charset val="238"/>
        <scheme val="minor"/>
      </rPr>
      <t xml:space="preserve"> - </t>
    </r>
    <r>
      <rPr>
        <i/>
        <sz val="10"/>
        <color theme="1"/>
        <rFont val="Calibri"/>
        <family val="2"/>
        <charset val="238"/>
        <scheme val="minor"/>
      </rPr>
      <t xml:space="preserve">Innowacje w uprawie, technice i pielęgnacji winorośli. Aspekty prawno-ekonomiczne działalności prowadzenia winnicy.                                         </t>
    </r>
    <r>
      <rPr>
        <sz val="10"/>
        <color theme="1"/>
        <rFont val="Calibri"/>
        <family val="2"/>
        <charset val="238"/>
        <scheme val="minor"/>
      </rPr>
      <t xml:space="preserve">                                                                                                                                                                                  </t>
    </r>
    <r>
      <rPr>
        <b/>
        <sz val="10"/>
        <color theme="1"/>
        <rFont val="Calibri"/>
        <family val="2"/>
        <charset val="238"/>
        <scheme val="minor"/>
      </rPr>
      <t>5. Wyjazd studyjny</t>
    </r>
    <r>
      <rPr>
        <sz val="10"/>
        <color theme="1"/>
        <rFont val="Calibri"/>
        <family val="2"/>
        <charset val="238"/>
        <scheme val="minor"/>
      </rPr>
      <t xml:space="preserve"> (13-14.VI.2019 r.) - </t>
    </r>
    <r>
      <rPr>
        <b/>
        <sz val="10"/>
        <color theme="1"/>
        <rFont val="Calibri"/>
        <family val="2"/>
        <charset val="238"/>
        <scheme val="minor"/>
      </rPr>
      <t>20 osób</t>
    </r>
    <r>
      <rPr>
        <sz val="10"/>
        <color theme="1"/>
        <rFont val="Calibri"/>
        <family val="2"/>
        <charset val="238"/>
        <scheme val="minor"/>
      </rPr>
      <t xml:space="preserve"> - </t>
    </r>
    <r>
      <rPr>
        <i/>
        <sz val="10"/>
        <color theme="1"/>
        <rFont val="Calibri"/>
        <family val="2"/>
        <charset val="238"/>
        <scheme val="minor"/>
      </rPr>
      <t xml:space="preserve">Innowacyjne rozwijanie usług opiekuńczych na obszarach wiejskich. Poszukiwanie i przygotowanie potencjalnych osób do założenia i prowadzenia gospodarstwa opiekuńczego w województwie lubuskim - na przykładzie dobrych praktyk z województwa kujawsko-pomorskiego.  </t>
    </r>
    <r>
      <rPr>
        <sz val="10"/>
        <color theme="1"/>
        <rFont val="Calibri"/>
        <family val="2"/>
        <charset val="238"/>
        <scheme val="minor"/>
      </rPr>
      <t xml:space="preserve">                                                                                                                                                                           </t>
    </r>
    <r>
      <rPr>
        <b/>
        <sz val="10"/>
        <color theme="1"/>
        <rFont val="Calibri"/>
        <family val="2"/>
        <charset val="238"/>
        <scheme val="minor"/>
      </rPr>
      <t xml:space="preserve">6. Szkolenie </t>
    </r>
    <r>
      <rPr>
        <sz val="10"/>
        <color theme="1"/>
        <rFont val="Calibri"/>
        <family val="2"/>
        <charset val="238"/>
        <scheme val="minor"/>
      </rPr>
      <t>(16.X.2019 r.) -</t>
    </r>
    <r>
      <rPr>
        <b/>
        <sz val="10"/>
        <color theme="1"/>
        <rFont val="Calibri"/>
        <family val="2"/>
        <charset val="238"/>
        <scheme val="minor"/>
      </rPr>
      <t xml:space="preserve"> 63 osoby</t>
    </r>
    <r>
      <rPr>
        <sz val="10"/>
        <color theme="1"/>
        <rFont val="Calibri"/>
        <family val="2"/>
        <charset val="238"/>
        <scheme val="minor"/>
      </rPr>
      <t xml:space="preserve"> (50 + 13 wolnych słuchaczy) - </t>
    </r>
    <r>
      <rPr>
        <i/>
        <sz val="10"/>
        <color theme="1"/>
        <rFont val="Calibri"/>
        <family val="2"/>
        <charset val="238"/>
        <scheme val="minor"/>
      </rPr>
      <t xml:space="preserve">Z NATURY innowacyjne… - Innowacyjne formy działalności na terenach wiejskich.  </t>
    </r>
    <r>
      <rPr>
        <sz val="10"/>
        <color theme="1"/>
        <rFont val="Calibri"/>
        <family val="2"/>
        <charset val="238"/>
        <scheme val="minor"/>
      </rPr>
      <t xml:space="preserve">                                                                                                                                                                                                                                              W ramach </t>
    </r>
    <r>
      <rPr>
        <b/>
        <sz val="10"/>
        <color theme="1"/>
        <rFont val="Calibri"/>
        <family val="2"/>
        <charset val="238"/>
        <scheme val="minor"/>
      </rPr>
      <t xml:space="preserve">konkursu nr 3/2019 została zrealizowana 1 operacja partnerska - wyjazd studyjny </t>
    </r>
    <r>
      <rPr>
        <sz val="10"/>
        <color theme="1"/>
        <rFont val="Calibri"/>
        <family val="2"/>
        <charset val="238"/>
        <scheme val="minor"/>
      </rPr>
      <t xml:space="preserve">(08-14.IX.2019 r.) - </t>
    </r>
    <r>
      <rPr>
        <b/>
        <sz val="10"/>
        <color theme="1"/>
        <rFont val="Calibri"/>
        <family val="2"/>
        <charset val="238"/>
        <scheme val="minor"/>
      </rPr>
      <t>35 osób</t>
    </r>
    <r>
      <rPr>
        <sz val="10"/>
        <color theme="1"/>
        <rFont val="Calibri"/>
        <family val="2"/>
        <charset val="238"/>
        <scheme val="minor"/>
      </rPr>
      <t xml:space="preserve"> - </t>
    </r>
    <r>
      <rPr>
        <i/>
        <sz val="10"/>
        <color theme="1"/>
        <rFont val="Calibri"/>
        <family val="2"/>
        <charset val="238"/>
        <scheme val="minor"/>
      </rPr>
      <t xml:space="preserve">Innowacyjne rozwiązania we włoskiej enoturystyce (PARTNER - Lubuska Izba Rolnicza, ul. Kożuchowska 15a, 65-364 Zielona Góra).   </t>
    </r>
  </si>
  <si>
    <r>
      <t xml:space="preserve">Komentarz:                                                                                                                                                                                                                                             </t>
    </r>
    <r>
      <rPr>
        <b/>
        <sz val="10"/>
        <color theme="1"/>
        <rFont val="Calibri"/>
        <family val="2"/>
        <charset val="238"/>
        <scheme val="minor"/>
      </rPr>
      <t>1. WYJAZD STUDYJNY - 4 DNI -</t>
    </r>
    <r>
      <rPr>
        <sz val="10"/>
        <color theme="1"/>
        <rFont val="Calibri"/>
        <family val="2"/>
        <scheme val="minor"/>
      </rPr>
      <t xml:space="preserve"> (04-07.IV.2019 r.) - </t>
    </r>
    <r>
      <rPr>
        <i/>
        <sz val="10"/>
        <color theme="1"/>
        <rFont val="Calibri"/>
        <family val="2"/>
        <charset val="238"/>
        <scheme val="minor"/>
      </rPr>
      <t xml:space="preserve">W stronę innowacji: wyjazd studyjny do woj. dolnośląskiego - regionu produkcji serów oraz do Czech na Morawy - regionu winnic dla polskich producentów sera i wina. Enoturystyka. </t>
    </r>
    <r>
      <rPr>
        <sz val="10"/>
        <color theme="1"/>
        <rFont val="Calibri"/>
        <family val="2"/>
        <scheme val="minor"/>
      </rPr>
      <t xml:space="preserve">                                                                                                                        </t>
    </r>
    <r>
      <rPr>
        <b/>
        <sz val="10"/>
        <color theme="1"/>
        <rFont val="Calibri"/>
        <family val="2"/>
        <charset val="238"/>
        <scheme val="minor"/>
      </rPr>
      <t>2. KONFERENCJA [INNE] - 2 DNI -</t>
    </r>
    <r>
      <rPr>
        <sz val="10"/>
        <color theme="1"/>
        <rFont val="Calibri"/>
        <family val="2"/>
        <scheme val="minor"/>
      </rPr>
      <t xml:space="preserve"> (26-27.VI.2019 r.) -</t>
    </r>
    <r>
      <rPr>
        <i/>
        <sz val="10"/>
        <color theme="1"/>
        <rFont val="Calibri"/>
        <family val="2"/>
        <charset val="238"/>
        <scheme val="minor"/>
      </rPr>
      <t xml:space="preserve"> Innowacje w  chowie i hodowli bydła mięsnego w Polse i na świecie.     </t>
    </r>
    <r>
      <rPr>
        <sz val="10"/>
        <color theme="1"/>
        <rFont val="Calibri"/>
        <family val="2"/>
        <scheme val="minor"/>
      </rPr>
      <t xml:space="preserve">                                                                       </t>
    </r>
    <r>
      <rPr>
        <b/>
        <sz val="10"/>
        <color theme="1"/>
        <rFont val="Calibri"/>
        <family val="2"/>
        <charset val="238"/>
        <scheme val="minor"/>
      </rPr>
      <t>3. WYJAZD STUDYJNY - 5 DNI -</t>
    </r>
    <r>
      <rPr>
        <sz val="10"/>
        <color theme="1"/>
        <rFont val="Calibri"/>
        <family val="2"/>
        <scheme val="minor"/>
      </rPr>
      <t xml:space="preserve"> (21-25.X.2019 r.) - </t>
    </r>
    <r>
      <rPr>
        <i/>
        <sz val="10"/>
        <color theme="1"/>
        <rFont val="Calibri"/>
        <family val="2"/>
        <charset val="238"/>
        <scheme val="minor"/>
      </rPr>
      <t xml:space="preserve">Efektywne rolnictwo ekologiczne i innowacje w produkcji zwierzęcej od idei do praktyki na przykładzie gospodarstw w województwie podkarpackim i świętokrzyskim w ramach tworzenia potencjalnych grup operacyjnych w zakresie działania "Współpraca".                                                  </t>
    </r>
    <r>
      <rPr>
        <sz val="10"/>
        <color theme="1"/>
        <rFont val="Calibri"/>
        <family val="2"/>
        <scheme val="minor"/>
      </rPr>
      <t xml:space="preserve">                                                                                                                                                                                     </t>
    </r>
    <r>
      <rPr>
        <b/>
        <sz val="10"/>
        <color theme="1"/>
        <rFont val="Calibri"/>
        <family val="2"/>
        <charset val="238"/>
        <scheme val="minor"/>
      </rPr>
      <t>4. WYJAZD STUDYJNY - 1 DZIEŃ -</t>
    </r>
    <r>
      <rPr>
        <sz val="10"/>
        <color theme="1"/>
        <rFont val="Calibri"/>
        <family val="2"/>
        <scheme val="minor"/>
      </rPr>
      <t xml:space="preserve"> (02.X.2019 r.) - </t>
    </r>
    <r>
      <rPr>
        <i/>
        <sz val="10"/>
        <color theme="1"/>
        <rFont val="Calibri"/>
        <family val="2"/>
        <charset val="238"/>
        <scheme val="minor"/>
      </rPr>
      <t xml:space="preserve">Innowacje w uprawie, technice i pielęgnacji winorośli. Aspekty prawno-ekonomiczne działalności prowadzenia winnicy.                                 </t>
    </r>
    <r>
      <rPr>
        <sz val="10"/>
        <color theme="1"/>
        <rFont val="Calibri"/>
        <family val="2"/>
        <scheme val="minor"/>
      </rPr>
      <t xml:space="preserve">                                                                                                                                                                                                                  </t>
    </r>
    <r>
      <rPr>
        <b/>
        <sz val="10"/>
        <color theme="1"/>
        <rFont val="Calibri"/>
        <family val="2"/>
        <charset val="238"/>
        <scheme val="minor"/>
      </rPr>
      <t>5. WYJAZD STUDYJNY - 2 DNI -</t>
    </r>
    <r>
      <rPr>
        <sz val="10"/>
        <color theme="1"/>
        <rFont val="Calibri"/>
        <family val="2"/>
        <scheme val="minor"/>
      </rPr>
      <t xml:space="preserve"> (13-14.VI.2019 r.) - </t>
    </r>
    <r>
      <rPr>
        <i/>
        <sz val="10"/>
        <color theme="1"/>
        <rFont val="Calibri"/>
        <family val="2"/>
        <charset val="238"/>
        <scheme val="minor"/>
      </rPr>
      <t xml:space="preserve">Innowacyjne rozwijanie usług opiekuńczych na obszarach wiejskich. Poszukiwanie i przygotowanie potencjalnych osób do założenia i prowadzenia gospodarstwa opiekuńczego w województwie lubuskim - na przykładzie dobrych praktyk z województwa kujawsko-pomorskiego.                                                                                                                  </t>
    </r>
    <r>
      <rPr>
        <sz val="10"/>
        <color theme="1"/>
        <rFont val="Calibri"/>
        <family val="2"/>
        <scheme val="minor"/>
      </rPr>
      <t xml:space="preserve">                                                                            </t>
    </r>
    <r>
      <rPr>
        <b/>
        <sz val="10"/>
        <color theme="1"/>
        <rFont val="Calibri"/>
        <family val="2"/>
        <charset val="238"/>
        <scheme val="minor"/>
      </rPr>
      <t>6. SZKOLENIE - 1 DZIEŃ -</t>
    </r>
    <r>
      <rPr>
        <sz val="10"/>
        <color theme="1"/>
        <rFont val="Calibri"/>
        <family val="2"/>
        <scheme val="minor"/>
      </rPr>
      <t xml:space="preserve"> (16.X.2019 r.) - </t>
    </r>
    <r>
      <rPr>
        <i/>
        <sz val="10"/>
        <color theme="1"/>
        <rFont val="Calibri"/>
        <family val="2"/>
        <charset val="238"/>
        <scheme val="minor"/>
      </rPr>
      <t xml:space="preserve">Z NATURY innowacyjne… - Innowacyjne formy działalności na terenach wiejskich.  </t>
    </r>
    <r>
      <rPr>
        <sz val="10"/>
        <color theme="1"/>
        <rFont val="Calibri"/>
        <family val="2"/>
        <scheme val="minor"/>
      </rPr>
      <t xml:space="preserve">                                                              W ramach konkursu nr 3/2019 została zrealizowana </t>
    </r>
    <r>
      <rPr>
        <b/>
        <sz val="10"/>
        <color theme="1"/>
        <rFont val="Calibri"/>
        <family val="2"/>
        <charset val="238"/>
        <scheme val="minor"/>
      </rPr>
      <t>1 operacja partnerska - WYJAZD STUDYJNY dla 35 osób - 7 DNI -</t>
    </r>
    <r>
      <rPr>
        <sz val="10"/>
        <color theme="1"/>
        <rFont val="Calibri"/>
        <family val="2"/>
        <scheme val="minor"/>
      </rPr>
      <t xml:space="preserve"> (08-14.IX.2019 r.) - </t>
    </r>
    <r>
      <rPr>
        <i/>
        <sz val="10"/>
        <color theme="1"/>
        <rFont val="Calibri"/>
        <family val="2"/>
        <charset val="238"/>
        <scheme val="minor"/>
      </rPr>
      <t>Innowacyjne rozwiązania we włoskiej enoturystyce</t>
    </r>
    <r>
      <rPr>
        <sz val="10"/>
        <color theme="1"/>
        <rFont val="Calibri"/>
        <family val="2"/>
        <scheme val="minor"/>
      </rPr>
      <t xml:space="preserve"> (PARTNER - Lubuska Izba Rolnicza, ul. Kożuchowska 15a, 65-364 Zielona Góra).</t>
    </r>
  </si>
  <si>
    <r>
      <t xml:space="preserve">Komentarz: Wskazana wartość uwzględnia uczestników, którzy złożyli formularze rejestracyjne (295) oraz wolnych słuchaczy (128), którzy brali udział w realizowanych wydarzeniach potwierdzając swoją obecność podpisem. Zrealizowane przez LODR operacje w 2019 r. wraz z podaną ilością uczestników operacji:                                                                                                                                                                                                                                            </t>
    </r>
    <r>
      <rPr>
        <b/>
        <sz val="10"/>
        <color theme="1"/>
        <rFont val="Calibri"/>
        <family val="2"/>
        <charset val="238"/>
        <scheme val="minor"/>
      </rPr>
      <t>1. WYJAZD STUDYJNY</t>
    </r>
    <r>
      <rPr>
        <sz val="10"/>
        <color theme="1"/>
        <rFont val="Calibri"/>
        <family val="2"/>
        <charset val="238"/>
        <scheme val="minor"/>
      </rPr>
      <t xml:space="preserve"> (04-07.IV.2019 r.) - </t>
    </r>
    <r>
      <rPr>
        <b/>
        <sz val="10"/>
        <color theme="1"/>
        <rFont val="Calibri"/>
        <family val="2"/>
        <charset val="238"/>
        <scheme val="minor"/>
      </rPr>
      <t xml:space="preserve">35 osób </t>
    </r>
    <r>
      <rPr>
        <sz val="10"/>
        <color theme="1"/>
        <rFont val="Calibri"/>
        <family val="2"/>
        <charset val="238"/>
        <scheme val="minor"/>
      </rPr>
      <t xml:space="preserve">- </t>
    </r>
    <r>
      <rPr>
        <i/>
        <sz val="10"/>
        <color theme="1"/>
        <rFont val="Calibri"/>
        <family val="2"/>
        <charset val="238"/>
        <scheme val="minor"/>
      </rPr>
      <t xml:space="preserve">W stronę innowacji: wyjazd studyjny do woj. dolnośląskiego - regionu produkcji serów oraz do Czech na Morawy - regionu winnic dla polskich producentów sera i wina. Enoturystyka.    </t>
    </r>
    <r>
      <rPr>
        <sz val="10"/>
        <color theme="1"/>
        <rFont val="Calibri"/>
        <family val="2"/>
        <charset val="238"/>
        <scheme val="minor"/>
      </rPr>
      <t xml:space="preserve">                                                                                                    </t>
    </r>
    <r>
      <rPr>
        <b/>
        <sz val="10"/>
        <color theme="1"/>
        <rFont val="Calibri"/>
        <family val="2"/>
        <charset val="238"/>
        <scheme val="minor"/>
      </rPr>
      <t>2. KONFERENCJA [INNE]</t>
    </r>
    <r>
      <rPr>
        <sz val="10"/>
        <color theme="1"/>
        <rFont val="Calibri"/>
        <family val="2"/>
        <charset val="238"/>
        <scheme val="minor"/>
      </rPr>
      <t xml:space="preserve"> (26-27.VI.2019 r.) - </t>
    </r>
    <r>
      <rPr>
        <b/>
        <sz val="10"/>
        <color theme="1"/>
        <rFont val="Calibri"/>
        <family val="2"/>
        <charset val="238"/>
        <scheme val="minor"/>
      </rPr>
      <t>185 osób</t>
    </r>
    <r>
      <rPr>
        <sz val="10"/>
        <color theme="1"/>
        <rFont val="Calibri"/>
        <family val="2"/>
        <charset val="238"/>
        <scheme val="minor"/>
      </rPr>
      <t xml:space="preserve"> (70 + 115 wolnych słuchaczy) - </t>
    </r>
    <r>
      <rPr>
        <i/>
        <sz val="10"/>
        <color theme="1"/>
        <rFont val="Calibri"/>
        <family val="2"/>
        <charset val="238"/>
        <scheme val="minor"/>
      </rPr>
      <t xml:space="preserve">Innowacje w  chowie i hodowli bydła  mięsnego w Polse i na świecie.                                                                                                                                 </t>
    </r>
    <r>
      <rPr>
        <sz val="10"/>
        <color theme="1"/>
        <rFont val="Calibri"/>
        <family val="2"/>
        <charset val="238"/>
        <scheme val="minor"/>
      </rPr>
      <t xml:space="preserve">                                                                                                                   </t>
    </r>
    <r>
      <rPr>
        <b/>
        <sz val="10"/>
        <color theme="1"/>
        <rFont val="Calibri"/>
        <family val="2"/>
        <charset val="238"/>
        <scheme val="minor"/>
      </rPr>
      <t>3. WYJAZD STUDYJNY</t>
    </r>
    <r>
      <rPr>
        <sz val="10"/>
        <color theme="1"/>
        <rFont val="Calibri"/>
        <family val="2"/>
        <charset val="238"/>
        <scheme val="minor"/>
      </rPr>
      <t xml:space="preserve"> (21-25.X.2019 r.) - </t>
    </r>
    <r>
      <rPr>
        <b/>
        <sz val="10"/>
        <color theme="1"/>
        <rFont val="Calibri"/>
        <family val="2"/>
        <charset val="238"/>
        <scheme val="minor"/>
      </rPr>
      <t>45 osób</t>
    </r>
    <r>
      <rPr>
        <sz val="10"/>
        <color theme="1"/>
        <rFont val="Calibri"/>
        <family val="2"/>
        <charset val="238"/>
        <scheme val="minor"/>
      </rPr>
      <t xml:space="preserve"> - </t>
    </r>
    <r>
      <rPr>
        <i/>
        <sz val="10"/>
        <color theme="1"/>
        <rFont val="Calibri"/>
        <family val="2"/>
        <charset val="238"/>
        <scheme val="minor"/>
      </rPr>
      <t xml:space="preserve">Efektywne rolnictwo ekologiczne i innowacje w produkcji zwierzęcej od idei do praktyki na przykładzie gospodarstw w województwie podkarpackim i świętokrzyskim w ramach tworzenia potencjalnych grup operacyjnych w zakresie działania "Współpraca".                                           </t>
    </r>
    <r>
      <rPr>
        <sz val="10"/>
        <color theme="1"/>
        <rFont val="Calibri"/>
        <family val="2"/>
        <charset val="238"/>
        <scheme val="minor"/>
      </rPr>
      <t xml:space="preserve">                                                                                                                                                                           </t>
    </r>
    <r>
      <rPr>
        <b/>
        <sz val="10"/>
        <color theme="1"/>
        <rFont val="Calibri"/>
        <family val="2"/>
        <charset val="238"/>
        <scheme val="minor"/>
      </rPr>
      <t>4. WYJAZD STUDYJNY</t>
    </r>
    <r>
      <rPr>
        <sz val="10"/>
        <color theme="1"/>
        <rFont val="Calibri"/>
        <family val="2"/>
        <charset val="238"/>
        <scheme val="minor"/>
      </rPr>
      <t xml:space="preserve"> (02.X.2019 r.) - </t>
    </r>
    <r>
      <rPr>
        <b/>
        <sz val="10"/>
        <color theme="1"/>
        <rFont val="Calibri"/>
        <family val="2"/>
        <charset val="238"/>
        <scheme val="minor"/>
      </rPr>
      <t>40 osób</t>
    </r>
    <r>
      <rPr>
        <sz val="10"/>
        <color theme="1"/>
        <rFont val="Calibri"/>
        <family val="2"/>
        <charset val="238"/>
        <scheme val="minor"/>
      </rPr>
      <t xml:space="preserve"> - </t>
    </r>
    <r>
      <rPr>
        <i/>
        <sz val="10"/>
        <color theme="1"/>
        <rFont val="Calibri"/>
        <family val="2"/>
        <charset val="238"/>
        <scheme val="minor"/>
      </rPr>
      <t xml:space="preserve">Innowacje w uprawie, technice i pielęgnacji winorośli. Aspekty prawno-ekonomiczne działalności prowadzenia winnicy.                        </t>
    </r>
    <r>
      <rPr>
        <sz val="10"/>
        <color theme="1"/>
        <rFont val="Calibri"/>
        <family val="2"/>
        <charset val="238"/>
        <scheme val="minor"/>
      </rPr>
      <t xml:space="preserve">                                                                                                                                                                                                   </t>
    </r>
    <r>
      <rPr>
        <b/>
        <sz val="10"/>
        <color theme="1"/>
        <rFont val="Calibri"/>
        <family val="2"/>
        <charset val="238"/>
        <scheme val="minor"/>
      </rPr>
      <t>5. WYJAZD STUDYJNY</t>
    </r>
    <r>
      <rPr>
        <sz val="10"/>
        <color theme="1"/>
        <rFont val="Calibri"/>
        <family val="2"/>
        <charset val="238"/>
        <scheme val="minor"/>
      </rPr>
      <t xml:space="preserve"> (13-14.VI.2019 r.) - </t>
    </r>
    <r>
      <rPr>
        <b/>
        <sz val="10"/>
        <color theme="1"/>
        <rFont val="Calibri"/>
        <family val="2"/>
        <charset val="238"/>
        <scheme val="minor"/>
      </rPr>
      <t>20 osób</t>
    </r>
    <r>
      <rPr>
        <sz val="10"/>
        <color theme="1"/>
        <rFont val="Calibri"/>
        <family val="2"/>
        <charset val="238"/>
        <scheme val="minor"/>
      </rPr>
      <t xml:space="preserve"> -</t>
    </r>
    <r>
      <rPr>
        <i/>
        <sz val="10"/>
        <color theme="1"/>
        <rFont val="Calibri"/>
        <family val="2"/>
        <charset val="238"/>
        <scheme val="minor"/>
      </rPr>
      <t xml:space="preserve"> Innowacyjne rozwijanie usług opiekuńczych na obszarach wiejskich. Poszukiwanie i przygotowanie potencjalnych osób do założenia i prowadzenia gospodarstwa opiekuńczego w województwie lubuskim - na przykładzie dobrych praktyk z województwa kujawsko-pomorskiego. </t>
    </r>
    <r>
      <rPr>
        <sz val="10"/>
        <color theme="1"/>
        <rFont val="Calibri"/>
        <family val="2"/>
        <charset val="238"/>
        <scheme val="minor"/>
      </rPr>
      <t xml:space="preserve">                                                                                                                                                                            </t>
    </r>
    <r>
      <rPr>
        <b/>
        <sz val="10"/>
        <color theme="1"/>
        <rFont val="Calibri"/>
        <family val="2"/>
        <charset val="238"/>
        <scheme val="minor"/>
      </rPr>
      <t>6. SZKOLENIE</t>
    </r>
    <r>
      <rPr>
        <sz val="10"/>
        <color theme="1"/>
        <rFont val="Calibri"/>
        <family val="2"/>
        <charset val="238"/>
        <scheme val="minor"/>
      </rPr>
      <t xml:space="preserve"> (16.X.2019 r.) -</t>
    </r>
    <r>
      <rPr>
        <b/>
        <sz val="10"/>
        <color theme="1"/>
        <rFont val="Calibri"/>
        <family val="2"/>
        <charset val="238"/>
        <scheme val="minor"/>
      </rPr>
      <t xml:space="preserve"> 63 osoby</t>
    </r>
    <r>
      <rPr>
        <sz val="10"/>
        <color theme="1"/>
        <rFont val="Calibri"/>
        <family val="2"/>
        <charset val="238"/>
        <scheme val="minor"/>
      </rPr>
      <t xml:space="preserve"> (50 + 13 wolnych słuchaczy) - </t>
    </r>
    <r>
      <rPr>
        <i/>
        <sz val="10"/>
        <color theme="1"/>
        <rFont val="Calibri"/>
        <family val="2"/>
        <charset val="238"/>
        <scheme val="minor"/>
      </rPr>
      <t xml:space="preserve">Z NATURY innowacyjne… - Innowacyjne formy działalności na terenach wiejskich.                                                                                                            </t>
    </r>
    <r>
      <rPr>
        <sz val="10"/>
        <color theme="1"/>
        <rFont val="Calibri"/>
        <family val="2"/>
        <charset val="238"/>
        <scheme val="minor"/>
      </rPr>
      <t xml:space="preserve">                                                                                                                                    W ramach konkursu nr 3/2019 została zrealizowana </t>
    </r>
    <r>
      <rPr>
        <b/>
        <sz val="10"/>
        <color theme="1"/>
        <rFont val="Calibri"/>
        <family val="2"/>
        <charset val="238"/>
        <scheme val="minor"/>
      </rPr>
      <t>1 operacja partnerska - WYJAZD STUDYJNY</t>
    </r>
    <r>
      <rPr>
        <sz val="10"/>
        <color theme="1"/>
        <rFont val="Calibri"/>
        <family val="2"/>
        <charset val="238"/>
        <scheme val="minor"/>
      </rPr>
      <t xml:space="preserve"> (08-14.IX.2019 r.) - </t>
    </r>
    <r>
      <rPr>
        <b/>
        <sz val="10"/>
        <color theme="1"/>
        <rFont val="Calibri"/>
        <family val="2"/>
        <charset val="238"/>
        <scheme val="minor"/>
      </rPr>
      <t>35 osób</t>
    </r>
    <r>
      <rPr>
        <sz val="10"/>
        <color theme="1"/>
        <rFont val="Calibri"/>
        <family val="2"/>
        <charset val="238"/>
        <scheme val="minor"/>
      </rPr>
      <t xml:space="preserve"> - </t>
    </r>
    <r>
      <rPr>
        <i/>
        <sz val="10"/>
        <color theme="1"/>
        <rFont val="Calibri"/>
        <family val="2"/>
        <charset val="238"/>
        <scheme val="minor"/>
      </rPr>
      <t>Innowacyjne rozwiązania we włoskiej enoturystyce</t>
    </r>
    <r>
      <rPr>
        <sz val="10"/>
        <color theme="1"/>
        <rFont val="Calibri"/>
        <family val="2"/>
        <charset val="238"/>
        <scheme val="minor"/>
      </rPr>
      <t xml:space="preserve"> (PARTNER - Lubuska Izba Rolnicza, ul. Kożuchowska 15a, 65-364 Zielona Góra).                                                                                                                                                                                                                                                      </t>
    </r>
  </si>
  <si>
    <t>Komentarz pod tabelą</t>
  </si>
  <si>
    <r>
      <t xml:space="preserve">Komentarz do punktu </t>
    </r>
    <r>
      <rPr>
        <b/>
        <sz val="9"/>
        <color theme="1"/>
        <rFont val="Calibri"/>
        <family val="2"/>
        <charset val="238"/>
        <scheme val="minor"/>
      </rPr>
      <t>8 Budżet sieci w PLN</t>
    </r>
    <r>
      <rPr>
        <sz val="9"/>
        <color theme="1"/>
        <rFont val="Calibri"/>
        <family val="2"/>
        <scheme val="minor"/>
      </rPr>
      <t xml:space="preserve">:
</t>
    </r>
    <r>
      <rPr>
        <b/>
        <sz val="9"/>
        <color theme="1"/>
        <rFont val="Calibri"/>
        <family val="2"/>
        <charset val="238"/>
        <scheme val="minor"/>
      </rPr>
      <t>Ad. 2.</t>
    </r>
    <r>
      <rPr>
        <sz val="9"/>
        <color theme="1"/>
        <rFont val="Calibri"/>
        <family val="2"/>
        <scheme val="minor"/>
      </rPr>
      <t xml:space="preserve"> W ramach dotacji celowej sfinansowano w 2019 r. koszty funkcjonowania w wysokości 146 007,03 zł. Na przedmiotowe koszty składały się wydatki na wynagrodzenia dla dwóch pracowników zespołu SIR - 2 etaty w okresie od 01.01. do 31.12.2019 r. i związane z nimi składki na ubezpieczenie społeczne, Fundusz Pracy. Zespół SIR realizował powierzone zadania ds. innowacji w rolnictwie i na obszarach wiejskich w Lubuskim Ośrodku Doradztwa Rolniczego z siedzibą w Kalsku. Zadania powierzone pracownikom zapisano w zakresach czynności zbieżnych z realizowanymi zadaniami, nałożonymi na LODR. Na koszty funkcjonowania w 2019 r. składały się delegacje krajowe oraz zagraniczne pracowników zespołu SIR w łącznej ilości 25 sztuk (w tym 2 zagraniczne). Ponadto, koszty poniesione w ramach funkcjonowania związane były z zakupem materiałów biurowych (m. in. tonery, papier, drobny asortyment biurowy), sprzętu wystawienniczego, bieżące wyposażenie biur (szafy, podnóżki, fotel, dwa zestawy laptopów z oprogramowaniem Office i stacją dokującą, myszy i klawiatury optyczne, monitory, laminator, wielofunkcyjne urządzenie drukujące, wskaźnik laserowy, pilot do rzutnika), poza tym niezbędny sprzęt nagłaśniający (mobilny zestaw nagłaśniający z mikrofonem bezprzewodowym nagłownym, mikrofon przewodowy i bezprzewodowy). W ramach ułatwiania tworzenia sieci kontaktów pomiędzy partnerami zespół SIR pozbawiony brokera, promował innowacje w zakresie sieci na rzecz rolnictwa i na obszarach wiejskich poprzez artykuły (9 szt.) w miesięczniku "Lubuskie Aktualności Rolnicze" oraz stronie internetowej www.lodr.pl (zakładka: Innowacje). Na rzecz wspierania innowacji w rolnictwie i na obszarach wiejskich zespół SIR na bieżąco informował uczestników (doradców) miesięcznych narad organizowanych w siedzibie LODR w Kalsku o idei działania SIR, obowiązującymi oraz projektowanymi zmianami reglamentacji prawnej, działaniem "Współpraca" w ramach PROW 2014-2020. Ułatwianie tworzenia sieci kontaktów pomiędzy partnerami KSOW w ramach SIR na poziomie wojewódzkim w 2019 r. związane było z organizacją 6 operacji własnych w ramach PO na lata 2018-2019, w tym wyjazdów studyjnych (4), szkolenia (1) oraz konferencji (1). Z Działania 2 zrealizowano 3 operacji własnych oraz 3 z Działania 5. W ramach konkursu nr 3/2019 r. została zrealizowana 1 operacja partnerska dot. działania 5 - wyjazd studyjny dla 35 uczestników. Ważnym aspektem promocji SIR poza Planem Operacyjnym i związanymi z nim operacjami własnymi były stoiska informacyjne o działaniach Sieci na rzecz innowacji i na obszarach wiejskich, w tym o działaniu "Współpraca" w wojewódzwie lubuskim podczas dwudniowych Targów Rolniczych w Kalsku (01-02.06.2019 r.) oraz w oddziale zamiejscowym w Gliśnie (26.05.2019 r.) i Dni Pola w Świebodzinie (12.06.2019 r.), Lubuskim Kiermaszu Ogrodniczym w Kalsku (15.09.2019 r.) i Targów Rolniczych Jesień w Gliśnie (22.09.2019 r.) podczas których była możliwość nawiązania kontaktów pomiędzy zespołem SIR oraz odwiedzającymi stoisko. Podnoszenie poziomu wiedzy partnerów KSOW oraz potencjalnych podmiotów chcących tworzyć grupy operacyjne odbywało się w ramach realizowanych operacji własnych, partnerskiej oraz spotkaniach, w tym jednym z udziałem brokera krajowego w siedzibie LODR w Kalsku w ramach realizowanej konferencji. Konsekwencją zorganizowania spotkań było poszerzenie bazy partnerów SIR. Przy tym, zespół SIR w 2019 r. zdobywał wiedzę i podnosił kwalifikacje w zakresie wiedzy o SIR i działaniu "Współpraca" podczas dwóch spotkaniach informacyjno-szkoleniowych (8-9.V., 16-17.XII.2019 r.) dla brokerów oraz koordynatorów SIR organizowanych przez CDR - oddział Warszawa.  Uczestniczono poza tym w II Forum "Sieciowanie Partnerów SIR" w dniach 26-27.XI.2019 r. w Łodzi organizowanym przez CDR - oddział w Warszawie w ramach działania "Współpraca". Ponadto uczestniczono w dwóch spotkaniach (23.I., 04.XII.2019 r.) w ramach posiedzeń Grupy Tematycznej ds. innowacji w rolnictwie i na obszarach wiejskich oraz spotkaniu dla beneficjentów pomocy technicznej PROW 2014-2020 (23.V.2019 r.) w MRiRW w Warszawie oraz brano udział w trybie obiegowym Grupy ds. innowacji. W ramach identyfikacji partnerów KSOW przeprowadzono ocenę trzech wniosku o wybór operacji pod kątem spełnienia wymagań formalnych oraz spełnienia warunków wyboru operacji dot. konkursu nr 3/2019 dla partnerów KSOW. Po zakończeniu procedury przekazano wnioski do dalszej oceny merytorycznej i finansowej jednostce centralnej CDR. Ostatecznie jeden wniosek Partnera (Lubuska Izba Rolnicza) został rozpatrzony pozytywnie na kwotę 135 000,00 zł. W ramach rozliczenia dotacji w ramach SIR w 2019 r. sporządzono i złożono do Agencji Restrukturyzacji i Modernizacji Rolnictwa: 2 wnioski o Przyznanie Pomocy Technicznej (WoPP) oraz 2 wnioski o  Płatność Pomocy Technicznej (WOP). W ramach ścisłych kontaktów z CDR na bieżąco w ramach rozmów telefonicznych, e-maili dokonywano rozwiązań problemów, identyfikacji potrzeb w zakresie funkcjonowania SIR, dokumentacji Planu Działania Pomocy Technicznej, Planu Operacyjnego.                               </t>
    </r>
  </si>
  <si>
    <t>Jednostka wdrażająca: Łódzki Ośrodek Doradztwa Rolniczego z siedzibą w Bratoszewicach</t>
  </si>
  <si>
    <t xml:space="preserve">Komentarz:                                                                                                                                                                                                                                       Konferencje:                                                                                                                                                                                                                                                                     1. Innowacyjne technologie, praktyki i metody organizacji w produkcji zwierzęcej, w tym bydła mlecznego (w ramach operacji odbyły się dwie konferencje).                                                                                                                                                                                                                                                                             2. Nowoczesne technologie w uprawie kukurydzy.                                                                                                                                                                                                   3. Innowacyjne metody przetwarzania i przechowywanie żywności.                                                                                                                                                                            4. Nowe trendy w zastosowaniu mikroorganizmów do ochrony warzyw i owoców.                                                                                                                                             5. Innowacyjna ochrona gleby przy zastosowaniu mikroorganizmów i skutecznych sposobów nawożenia, zmianowania oraz stosowania przedplonów.
Wyjazdy studyjne:                                                                                                                                                                                                                                           1. Zakładanie plantacji winorośli - produkcja wina i soków szansą na rozwój dla gospodarstw z woj. łódzkiego.                                                                        2. Rozwój innowacyjnych form przedsiębiorczości pozarolniczej na obszarach wiejskich.                                                                                                                 3. Nowe rozwiązania w pasiekach pszczelich, produkcji miodów i miodów pitnych na przykadzie woj. lubelskiego.                                                                               4. Nowoczesne technologie w chowie bydła mlecznego na przykładzie woj. podlaskiego.                                                                                                                                   5. Innowacyjne metody promocji żywności tradycyjnej i regionalnej na przykładzie dobrych praktyk z woj. kujawsko - pomorskiego.                                                            6. Tworzenie krótkich łańcuchów dostaw na przykładzie Małopolski.                                                                                                                                                                 7. Dobre praktyki wdrażania innowacji w gospodarstwach ekologicznych.                                                                                                                                                            Film promocyjny:                                                                                                                                                                                                                                                                  1. Innowacje we współpracy w sektorze rolnym, rolno-spożywczym. </t>
  </si>
  <si>
    <t xml:space="preserve">Komentarz:                                                                                                                                                                                                                                                            Konferencje:                                                                                                                                                                                                                                                                     1. Innowacyjne technologie, praktyki i metody organizacji w produkcji zwierzęcej, w tym bydła mlecznego (w ramach operacji odbyły się dwie konferencje) - 2 konferencje x 40 osób, łącznie 80 osób.                                                                                                                                                                                                                                                                         2. Nowoczesne technologie w uprawie kukurydzy - 80 osób.                                                                                                                                                                                            3. Innowacyjne metody przetwarzania i przechowywanie żywności - 40 osób.                                                                                                                                                                            4. Nowe trendy w zastosowaniu mikroorganizmów do ochrony warzyw i owoców - 30 osób.                                                                                                                                             5. Innowacyjna ochrona gleby przy zastosowaniu mikroorganizmów i skutecznych sposobów nawożenia, zmianowania oraz stosowania przedplonów - 30 osób.
Wyjazdy studyjne:                                                                                                                                                                                                                                           1. Zakładanie plantacji winorośli - produkcja wina i soków szansą na rozwój dla gospodarstw z woj. łódzkiego - 30 osób.                                                                        2. Rozwój innowacyjnych form przedsiębiorczości pozarolniczej na obszarach wiejskich - 30 osób.                                                                                                                 3. Nowe rozwiązania w pasiekach pszczelich, produkcji miodów i miodów pitnych na przykadzie woj. lubelskiego - 50 osób.                                                                               4. Nowoczesne technologie w chowie bydła mlecznego na przykładzie woj. podlaskiego - 40 osób.                                                                                                                                   5. Innowacyjne metody promocji żywności tradycyjnej i regionalnej na przykładzie dobrych praktyk z woj. kujawsko - pomorskiego - 50 osób.                                                            6. Tworzenie krótkich łańcuchów dostaw na przykładzie Małopolski - 40 osób.                                                                                                                                                                 7. Dobre praktyki wdrażania innowacji w gospodarstwach ekologicznych - 40 osób.       </t>
  </si>
  <si>
    <t xml:space="preserve">Komentarz:                                                                                                                                                                                                                                                                     35 publikacji na stronie internetowej Łódzkiego Ośrodka Doradztwa Rolniczego zs. w Bratoszewicach (www.lodr-bratoszewice.pl)
oraz 11 publikacji w miesięczniku Rada (wydawnictwo Łódzkiego Ośrodka Doradztwa Rolniczego zs. w Bratoszewicach. </t>
  </si>
  <si>
    <t xml:space="preserve">Komentarz:                                                                                                                                                                                                                                                                   W 2019 r. Łódzki Ośrodek Doradztwa Rolniczego zs. w Bratoszewicach prowadził rozmowy o partnerstwie w ramach SIR i realizacji wspólnych projektów w ramach działania „Współpraca” z Instytutem Biotechnologii Przemysłu Rolno-Spożywczego im. Wacława Dąbrowskiego, Politechniką Łódzką, Szkołą Główna Gospodarstwa Wiejskiego w Warszawie, Instytutem Biopolimerów i Włókien Chemicznych w Łodzi oraz Wojewódzkim Związkiem Pszcelarzy w Łodzi. Wynikiem tych spotkań było utworzenie dwóch grup operacyjnych w skład, których wchodził Instytut Biotechnologii, Przemysłu Rolno-Spożywczego im. Wacława Dąbrowskiego w Łodzi oraz Politechnika Łódzka. Spotkania z ww. podmiotami pozwoliły na wymianę wiedzę w zakresie innowacji, nawiązano bliższą współpracę, dzięki której instytuty wspierają wiedzą merytoryczną szkolenia organizowane przez SIR, wydają opinię w zakresie innowacyjności projektów oraz wspierają poszukiwanie partnerów SIR. Z Wojewódzkim Związkiem Pszczelarzy w Łodzi podpisano porozumienie o współpracy na rzecz innowacji i zrealizowane wspólnie projekt pn. "Nowe rozwiązania w pasiekach pszczelich, produkcji miodów i miodów pitnych na przykadzie woj. lubelskiego". 
</t>
  </si>
  <si>
    <t xml:space="preserve">Komentarz:                                                                                                                                                                                                                                                                                                     
</t>
  </si>
  <si>
    <t xml:space="preserve">Komentarz:                                                                                                                                                                                                                                             Konferencje:                                                                                                                                                                                                                                                                     1. Innowacyjne technologie, praktyki i metody organizacji w produkcji zwierzęcej, w tym bydła mlecznego (w ramach operacji odbyły się dwie konferencje).                                                                                                                                                                                                                                                                             2. Nowoczesne technologie w uprawie kukurydzy.                                                                                                                                                                                                   3. Innowacyjne metody przetwarzania i przechowywanie żywności.                                                                                                                                                                            4. Nowe trendy w zastosowaniu mikroorganizmów do ochrony warzyw i owoców.                                                                                                                                             5. Innowacyjna ochrona gleby przy zastosowaniu mikroorganizmów i skutecznych sposobów nawożenia, zmianowania oraz stosowania przedplonów.                                                                                                                                                                                                                                                       
Wyjazdy studyjne:                                                                                                                                                                                                                                           1. Zakładanie plantacji winorośli - produkcja wina i soków szansą na rozwój dla gospodarstw z woj. łódzkiego.                                                                        2. Rozwój innowacyjnych form przedsiębiorczości pozarolniczej na obszarach wiejskich.                                                                                                                 3. Nowe rozwiązania w pasiekach pszczelich, produkcji miodów i miodów pitnych na przykadzie woj. lubelskiego.                                                                               4. Nowoczesne technologie w chowie bydła mlecznego na przykładzie woj. podlaskiego.                                                                                                                                   5. Innowacyjne metody promocji żywności tradycyjnej i regionalnej na przykładzie dobrych praktyk z woj. kujawsko - pomorskiego.                                                            6. Tworzenie krótkich łańcuchów dostaw na przykładzie Małopolski.                                                                                                                                                                 7. Dobre praktyki wdrażania innowacji w gospodarstwach ekologicznych.   </t>
  </si>
  <si>
    <t xml:space="preserve">Komentarz:                                                                                                                                                                                                                                                         </t>
  </si>
  <si>
    <t xml:space="preserve">W skład kosztow dotyczących funkcjonowania wchodziły wydatki na: wynagrodzenia pracowników wraz z kosztami pracodawcy, materiały biurowe i eksploatacyjne, wyposażenie biura pracowników SIR, koszty podróży służbowych pracowników SIR.  </t>
  </si>
  <si>
    <t>Jednostka wdrażająca: Małopolski Ośrodek Doradztwa Rolniczego w Karniowicach</t>
  </si>
  <si>
    <t>Stan na:  31-12-2019</t>
  </si>
  <si>
    <t xml:space="preserve"> Komentarz:
W kategorii inne rodzaje działania szkoleniowego  zawarto liczbę konferencji.</t>
  </si>
  <si>
    <t xml:space="preserve">Komentarz:
W kategorii "inne rodzaje dziłania szkoleniowego" zawarto konferencje.
W kategorii "inne grupy interesariuszy" ujęto:  rolników,  pszczelarzy, mieszkańców obszarów wiejskich, przedstawicieli instytucji okołorolniczych i firm branżowych.  </t>
  </si>
  <si>
    <t>Jednostka wdrażająca: Mazowiecki Ośrodek Doradztwa Rolniczego z siedzibą w Warszawie</t>
  </si>
  <si>
    <t>Stan na: 31-12-2019 r.</t>
  </si>
  <si>
    <t xml:space="preserve">Komentarz: 
Zasięg lokalny/regionalny: Innowacyjne formy przedsiębiorczości pozarolniczej – 1 wyjazd studyjny, Uprawa borówki amerykańskiej alternatywą dla roślin jagodowych – 1 szkolenie, Innowacyjność w sadownictwie - uprawa mało znanych gatunków – 1 szkolenie, Innowacyjne metody ochrony upraw warzywniczych – 1 szkolenie, Innowacje w produkcji mleka – 1 szkolenie, Innowacje łąkowo-pastwiskowe w trudnej drodze ekonomicznej po lepsze mleko i wołowinę – 3 szkolenia, Innowacje w hodowli bydła – 1 wyjazd studyjny, Wspieranie procesu tworzenia partnerstw na rzecz innowacji mazowieckiej wsi – 1 wyjazd studyjny, Partnerstwo na rzecz innowacji w hodowli gęsi – 1 wyjazd studyjny, Metody i formy zarządzania pracą w grupie – 1 szkolenie.
Imprezy masowe: Stoiska informacyjno-promocyjne SIR – 4 stoiska na podczas XX Mazowieckich Dni Rolnictwa, XXVI Międzynarodowych Dni z Doradztwem Rolniczym w Siedlcach, XIII Kurpiowskich Targów Rolniczych oraz XXI Dni Kukurydzy w Skrzelewie.
</t>
  </si>
  <si>
    <t>Komentarz: Zasięg lokalny/regionalny: Innowacyjne formy przedsiębiorczości pozarolniczej – 40 uczestników, Uprawa borówki amerykańskiej alternatywą dla roślin jagodowych – 65 uczestników, Innowacyjność w sadownictwie - uprawa mało znanych gatunków – 65 uczestników, Innowacyjne metody ochrony upraw warzywniczych – 60 uczestników, Innowacje w produkcji mleka – 70 uczestników, Innowacje łąkowo-pastwiskowe w trudnej drodze ekonomicznej po lepsze mleko i wołowinę – 60 uczestników, Innowacje w hodowli bydła – 45 uczestników, Wspieranie procesu tworzenia partnerstw na rzecz innowacji mazowieckiej wsi – 90 uczestników, Partnerstwo na rzecz innowacji w hodowli gęsi – 40 uczestników, Metody i formy zarządzania pracą w grupie – 100 uczestników. Liczba uczestników dotyczaca imprez masowych pochodzi ze stron internetowych organizatorów (liczba odwiedzających wydarzenia)</t>
  </si>
  <si>
    <t>Komentarz: Zasięg lokalny/regionalny: Innowacyjne formy przedsiębiorczości pozarolniczej – 1 wyjazd studyjny trzydniowy, Uprawa borówki amerykańskiej alternatywą dla roślin jagodowych – 1 szkolenie jednodniowe, Innowacyjność w sadownictwie - uprawa mało znanych gatunków – 1 szkolenie jednodniowe, Innowacyjne metody ochrony upraw warzywniczych – 1 szkolenie jednodniowe, Innowacje w produkcji mleka – 1 szkolenie jednodniowe, Innowacje łąkowo-pastwiskowe w trudnej drodze ekonomicznej po lepsze mleko i wołowinę – 3 szkolenia jednodniowe, Innowacje w hodowli bydła – 1 wyjazd studyjny siedmiodniowy, Wspieranie procesu tworzenia partnerstw na rzecz innowacji mazowieckiej wsi – 1 wyjazd studyjny trzydniowy, Partnerstwo na rzecz innowacji w hodowli gęsi – 1 wyjazd studyjny dwudniowy, Metody i formy zarządzania pracą w grupie – 1 szkolenie dwudniowe.</t>
  </si>
  <si>
    <t>Jednostka wdrażająca: OPOLSKI OŚRODEK DORADZTWA ROLNICZEGO W ŁOSIOWIE</t>
  </si>
  <si>
    <t xml:space="preserve">Stan na:31.12.2019 R. </t>
  </si>
  <si>
    <r>
      <t xml:space="preserve">Komentarz:„Współpraca jako innowacyjne narzędzie rozwoju obszarów wiejskich- konferencja (2 dni) - P1
"Szkolenie wyjazdowe z zakresu rolnictwa ekologicznego pn; Żywność ekologiczna teoria i praktyka - od producenta do konsumenta" - wyjazd studyjny (3 dni)- P3
"Ograniczenia zanieczyszczeniami azotem metodą poprawy i jakości wód" - wyjazd studyjny (2 dni) P1
"Szkolenie z zakresu ochrony powietrza pn. "Gospodarka niskoemisyjna" - szkolenie/wyjazd studyjny (2 dni) - P5
"Ochrona środowiska naturalnego na obszarach wiejskich" - 1 konferencja oraz  2 konkursy ( 1 dzień)P5
"Chów i hodowla trzody chlewnej z elementami bioasekuracji" - (1 dzień) szkolenie P1
Szkolenie z produkcji roślin wysokobiałkowych pn."Zwiększenie udziału roślin wysokobiałkowych w strukturze zasiewów na rzecz poprawy żyzności gleby" - szkolenie/ warsztaty polowe (1 dzień)P1
„Dobre praktyki europejskie w zakresie optymalizacji wykorzystania wody w produkcji rolnej i uprawach w gospodarstwach rolnych - wyjazd studyjny do Włoch” - operacja partnerska, wyjazd studyjny (5dni)P1
"Wdrażanie innowacji w polskim rolnictwie na przykładzie grup operacyjnych EPI – mechanizm wsparcia w ramach działania „Współpraca” -(1 dzien) konferencja P1
„Innowacyjna oferta turystyczna dźwignią wizerunku obszarów wiejskich województwa opolskiego” - konferencja (2dni) P1
„Organizacja łańcuchów żywnościowych, w tym przetwarzania i wprowadzania do obrotu produktów rolnych” - szkolenie/warsztaty (1 dzień) P1
„Dyrektywy wodne” - szkolenie (1 dzień) P1
„Nowe tendencje w chowie i hodowli bydła mlecznego z elementami dobrostanu” - szkolenie (1 dzień) P1
</t>
    </r>
    <r>
      <rPr>
        <b/>
        <sz val="10"/>
        <color theme="1"/>
        <rFont val="Calibri"/>
        <family val="2"/>
        <charset val="238"/>
        <scheme val="minor"/>
      </rPr>
      <t>„Stoiska promocyjno - informacyjne jako narzędzie przekazu informacji o Sieci na rzecz innowacji w rolnictwie i na obszarach wiejskich”  (2 stoiska informacyjne:  11-12.05.2019 r. "Ogrodnicze targi Wiosna Kwiatów", 14-16.06.2019 r. "Targi rolnicze Opolagra")- P1</t>
    </r>
    <r>
      <rPr>
        <sz val="10"/>
        <color theme="1"/>
        <rFont val="Calibri"/>
        <family val="2"/>
        <charset val="238"/>
        <scheme val="minor"/>
      </rPr>
      <t xml:space="preserve">
</t>
    </r>
  </si>
  <si>
    <t xml:space="preserve">Komentarz: „Współpraca jako innowacyjne narzędzie rozwoju obszarów wiejskich" - 50 uczestników
"Szkolenie wyjazdowe z zakresu rolnictwa ekologicznego pn; Żywność ekologiczna teoria i praktyka - od producenta do konsumenta" - 40 uczestników
"Ograniczenia zanieczyszczeniami azotem metodą poprawy i jakości wód" - 40 uczestników
"Szkolenie z zakresu ochrony powietrza pn. "Gospodarka niskoemisyjna" - 40 uczestników
"Ochrona środowiska naturalnego na obszarach wiejskich" - 60 uczestników
"Chów i hodowla trzody chlewnej z elementami bioasekuracji" - 40 uczestników
Szkolenie z produkcji roślin wysokobiałkowych pn."Zwiększenie udziału roślin wysokobiałkowych w strukturze zasiewów na rzecz poprawy żyzności gleby"- 25 uczestników 
„Dobre praktyki europejskie w zakresie optymalizacji wykorzystania wody w produkcji rolnej i uprawach w gospodarstwach rolnych - wyjazd studyjny do Włoch”- 20 uczestników
"Wdrażanie innowacji w polskim rolnictwie na przykładzie grup operacyjnych EPI – mechanizm wsparcia w ramach działania „Współpraca”- 50 uczestników
„Innowacyjna oferta turystyczna dźwignią wizerunku obszarów wiejskich województwa opolskiego”-70 uczestników
„Organizacja łańcuchów żywnościowych, w tym przetwarzania i wprowadzania do obrotu produktów rolnych”-25 uczestników
„Dyrektywy wodne”-25 uczestników
„Nowe tendencje w chowie i hodowli bydła mlecznego z elementami dobrostanu” - 40 uczestników
„Stoiska promocyjno - informacyjne jako narzędzie przekazu informacji o Sieci na rzecz innowacji w rolnictwie i na obszarach wiejskich” ( przygotowanych i rozdanych 200 pakietów promocyjnych w ramach realizacji operacji) 
</t>
  </si>
  <si>
    <t xml:space="preserve"> Komentarz:„Cykl broszur z zakresu innowacyjnych rozwiązań w rolnictwie i na obszarach wiejskich” P1 - 2000 egzemplarzy (4 x po 500 egzemplarzy)</t>
  </si>
  <si>
    <t xml:space="preserve">Komentarz:„Współpraca jako innowacyjne narzędzie rozwoju obszarów wiejskich- konferencja (2 dni) - P1
"Szkolenie wyjazdowe z zakresu rolnictwa ekologicznego pn; Żywność ekologiczna teoria i praktyka - od producenta do konsumenta" - wyjazd studyjny (3 dni)- P3
"Ograniczenia zanieczyszczeniami azotem metodą poprawy i jakości wód" - wyjazd studyjny (2 dni) P1
"Szkolenie z zakresu ochrony powietrza pn. "Gospodarka niskoemisyjna" - szkolenie/wyjazd studyjny (2 dni) - P5
"Ochrona środowiska naturalnego na obszarach wiejskich" (1 dzień) - konferencja oraz dwa konkursy P5
"Chów i hodowla trzody chlewnej z elementami bioasekuracji" - szkolenie (1dzień) P1
Szkolenie z produkcji roślin wysokobiałkowych pn."Zwiększenie udziału roślin wysokobiałkowych w strukturze zasiewów na rzecz poprawy żyzności gleby" - szkolenie/ warsztaty polowe(1dzień)  P1
„Dobre praktyki europejskie w zakresie optymalizacji wykorzystania wody w produkcji rolnej i uprawach w gospodarstwach rolnych - wyjazd studyjny do Włoch” - operacja partnerska, wyjazd studyjny (5 dni) P1
"Wdrażanie innowacji w polskim rolnictwie na przykładzie grup operacyjnych EPI – mechanizm wsparcia w ramach działania „Współpraca” - konferencja (1dzień) P1
„Innowacyjna oferta turystyczna dźwignią wizerunku obszarów wiejskich województwa opolskiego” - konferencja (2dni) P1
„Organizacja łańcuchów żywnościowych, w tym przetwarzania i wprowadzania do obrotu produktów rolnych” - szkolenie/warsztaty (1dzień) P1
„Dyrektywy wodne” - szkolenie (1dzień) P1
„Nowe tendencje w chowie i hodowli bydła mlecznego z elementami dobrostanu” - szkolenie(1dzień)  P1
</t>
  </si>
  <si>
    <r>
      <t xml:space="preserve">Komentarz: „Współpraca jako innowacyjne narzędzie rozwoju obszarów wiejskich" - 50 uczestników
"Szkolenie wyjazdowe z zakresu rolnictwa ekologicznego pn; Żywność ekologiczna teoria i praktyka - od producenta do konsumenta" - 40 uczestników
"Ograniczenia zanieczyszczeniami azotem metodą poprawy i jakości wód" - 40 uczestników
"Szkolenie z zakresu ochrony powietrza pn. "Gospodarka niskoemisyjna" - 40 uczestników
"Ochrona środowiska naturalnego na obszarach wiejskich" - 60 uczestników
"Chów i hodowla trzody chlewnej z elementami bioasekuracji" - 40 uczestników
Szkolenie z produkcji roślin wysokobiałkowych pn."Zwiększenie udziału roślin wysokobiałkowych w strukturze zasiewów na rzecz poprawy żyzności gleby"- 25 uczestników 
„Dobre praktyki europejskie w zakresie optymalizacji wykorzystania wody w produkcji rolnej i uprawach w gospodarstwach rolnych - wyjazd studyjny do Włoch”- 20 uczestników
"Wdrażanie innowacji w polskim rolnictwie na przykładzie grup operacyjnych EPI – mechanizm wsparcia w ramach działania „Współpraca”- 50 uczestników
„Innowacyjna oferta turystyczna dźwignią wizerunku obszarów wiejskich województwa opolskiego”-70 uczestników
„Organizacja łańcuchów żywnościowych, w tym przetwarzania i wprowadzania do obrotu produktów rolnych”-25 uczestników
„Dyrektywy wodne”-25 uczestników
„Nowe tendencje w chowie i hodowli bydła mlecznego z elementami dobrostanu” - 40 uczestników
</t>
    </r>
    <r>
      <rPr>
        <b/>
        <sz val="10"/>
        <color theme="1"/>
        <rFont val="Calibri"/>
        <family val="2"/>
        <charset val="238"/>
        <scheme val="minor"/>
      </rPr>
      <t xml:space="preserve">suma 525 osób uczestniczących we wszystkich operacjach składała się z rolników, przedstawicieli jednostek naukowych, pracowników jednostek doradztwa rolniczego, doradców rolniczych, przedsiębiorców, przedstawicieli SIR. </t>
    </r>
    <r>
      <rPr>
        <sz val="10"/>
        <color theme="1"/>
        <rFont val="Calibri"/>
        <family val="2"/>
        <charset val="238"/>
        <scheme val="minor"/>
      </rPr>
      <t xml:space="preserve">
</t>
    </r>
  </si>
  <si>
    <t>-</t>
  </si>
  <si>
    <t>Jednostka wdrażająca: Podkarpacki Ośrodek Doradztwa Rolniczego z siedzibą w Boguchwale</t>
  </si>
  <si>
    <t xml:space="preserve">Komentarz:
1. Organizacja stoiska informacyjnego w zakresie promocji SIR oraz działania ,, Współpraca'' podczas imprez wystawienniczych organizowanych przez PODR: Dni Otwartych Drzwi, Targów innowacji, XIIV Jesiennej Giełdy Ogrodniczej połączonych z świętem winobrania -  2 szt 
2. Organizacja stoiska informacyjnego w zakresie promocji SIR oraz działania ,, Współpraca'' podczas  imprez wystawienniczych organizowanych przez inne instytucje np. Urząd Marszałkowski, Urząd Gminy , Instytut Zootechniki w Odrzechowej: (Ekogala 2019, Międzynarodowe Targii Techniki Rolniczej, Europejskie Forum Rolnicze w Jasionce,  Pozegnanie lata w Rudawce Rymanowskiej, Dożynki Prezydenckie w Spale, Dożynki Gminne itp. - 27
3. Wyjazd studyjny do Rumunii ,, Nowatorskie mtody produkcji roślinnej dla upraw z rodziny konopiowatych oraz zbóż'' - 1 
4. wyjazd studyjny do Francji  ,,Innowacyjna gospodarka pasieczna'' - 1 
5. Organizacja konferencji pt.  ,,Nowatorskie mtody produkcji roślinnej dla upraw z rodziny konopiowatych oraz zbóż - 1 
6.  Organizacja konferencji pt.  ,,,Innowacyjna gospodarka pasieczna'' - 1 
7. Organizacja konferencji pt.  ,,,Innowacyjne zastosowanie ziół w gospodarstwie'' - 1 
8.  Organizacja spotkań informacyjnych z  potencjalnymi  członkami grup operacyjnych będących przedstawicielami; 
IZ PIB Kraków, ZD IZ PIB Odrzechowa, - rolnicy indywidualni, MCB sp. z o.o. Krasne, Stowarzyszenie Klaster Rolno Spożywczy Agro Karpaty
Uniwersytet Rzeszowski, Państwowa Wyższa Szkoła w Krośnie , Stowarzyszenie Klaster Rolno-spożywczy Agrokarpaty ,  G.P. "BIO-FOOD ROZTOCZE" Spółka z o.o., Rzeszowskie Zakłady Drobiarskie RES-DROB Sp. z o.o., Zakłady Przemysłu Mięsnego Smak Górno , EKO-POL2 Sp. z o.o. - Zakład Chemiczny Siarkopol  sp. zo.o w Tarnobrzegu  , „DELTA” Tadeusz Mucha i Wspólnicy Spółka Jawna, POLKOR International Spółka z o.o - 15 
9. Organizacja konferencji pt. . Nowoczesne ekonomiczne aspekty prowadzenia produkcji w gospodarstwie rolnym - 1 
10. Organizacja konferencji pt.  Ochrona wód przed zanieczyszczeniami z produkcji rolniczej - 1 
11. Organizacja konferencji pt. . Innowacyjna uprawa roślin jagodowych: jagody kamczackiej i borówki amerykańskiej - aspekty produkcyjne i rynkowe - 1 
12. Organizacja konferencji branzowych przaz PODR  przy okazji których została przedstawiona tematyka SIR oraz działania,, Współpraca'' - 30
</t>
  </si>
  <si>
    <t xml:space="preserve">Komentarz:
1. Organizacja stoiska informacyjnego w zakresie promocji SIR oraz działania ,, Współpraca'' podczas imprez wystawienniczych organizowanych przez PODR: Dni Otwartych Drzwi, Targów innowacji, XIIV Jesiennej Giełdy Ogrodniczej połączonych z świętem winobrania -  ok. 40 000 osób 
2. Organizacja stoiska informacyjnego w zakresie promocji SIR oraz działania ,, Współpraca'' podczas  imprez wystawienniczych organizowanych przez inne instytucje np. Urząd Marszałkowski, Urząd Gminy , Instytut zootechniki w Odrzechowej: (Ekogala 2019, Międzynarodowe Targii Techniki Rolniczej, Europejskie forum Rolnicze w Jasionce,  Pozegnanie lata w Rudawce Rymanowskiej, Dożynki Prezydenckie w Spale, dożynki gminne itp. - 85 000 osób
3. Wyjazd studyjny do Rumunii ,, Nowatorskie mtody produkcji roślinnej dla upraw z rodziny konopiowatych oraz zbóż'' - 45 osób
4. Wyjazd studyjny do Francji  ,,Innowacyjna gospodarka pasieczna'' - 45 osób
5. Organizacja konferencji pt.  ,,Nowatorskie mtody produkcji roślinnej dla upraw z rodziny konopiowatych oraz zbóż'- 120 osób
6.  Organizacja konferencji pt.  ,,,Innowacyjna gospodarka pasieczna'' - 120 osób 
7. Organizacja konferencji pt.  ,,,IInnowacyjne zastosowanie ziół w gospodarstwie'' - 200 osób 
8.  Organizacja spotkań informacyjnych z  potencjalnymi  członkami grup operacyjnych będących przedstawicielami; 
IZ PIB Kraków, ZD IZ PIB Odrzechowa, - rolnicy indywidualni, MCB sp. z o.o. Krasne, Stowarzyszenie Klaster Rolno Spożywczy Agro Karpaty
Uniwersytet Rzeszowski, Państwowa Wyższa Szkoła w Krośnie , Stowarzyszenie Klaster Rolno-spożywczy Agrokarpaty ,  G.P. "BIO-FOOD ROZTOCZE" Spółka z o.o., Rzeszowskie Zakłady Drobiarskie RES-DROB Sp. z o.o., Zakłady Przemysłu Mięsnego Smak Górno , EKO-POL2 Sp. z o.o. - Zakład Chemiczny Siarkopol  sp. zo.o w Tarnobrzegu  , „DELTA” Tadeusz Mucha i Wspólnicy Spółka Jawna, POLKOR International Spółka z o.o - 246 osób
9. Organizacja konferencji pt. . Nowoczesne ekonomiczne aspekty prowadzenia produkcji w gospodarstwie rolnym - 80 osób
10. Organizacja konferencji pt.  Ochrona wód przed zanieczyszczeniami z produkcji rolniczej - 80 osób
11. Organizacja konferencji pt. . Innowacyjna uprawa roślin jagodowych: jagody kamczackiej i borówki amerykańskiej - aspekty produkcyjne i rynkowe - 60 osób
12. Organizacja konferencji branzowych przaz PODR  przy okazji których została przedstawiona tematyka SIR oraz działania,, Współpraca'' - 1500 osób 
</t>
  </si>
  <si>
    <t xml:space="preserve"> Komentarz:
 1. opracowanie ulotki informacyjnej dot. działania ,,Współraca '' - nakład 1000 szt 
2. publikacja artykułów w Podkarpackich Wiadomościach Rolniczych  -  22 artykuły  
3. publikacja artykułów na stronie internetowej PODR -21 artykuły
4. Rozpropagowanie ulotek informacyjnych dot. działania ,, Współpraca ' nakład  2000 szt. 
5. Publikacja pt. nnowacyjna uprawa roślin jagodowych: jagody kamczackiej i borówki amerykańskiej - aspekty produkcyjne i rynkowe - 1 </t>
  </si>
  <si>
    <t xml:space="preserve">Komentarz:
1. konsultacje tematyczne dot. Zasady : tworzenia grup operacyjnych, roli każdego z partnerów w EPI, aplikowania wniosku, kosztów kwaifikowaklnych i rozliczania .  </t>
  </si>
  <si>
    <t xml:space="preserve">Komentarz:
1. Organizacja spotknia w celu nawiazania współpracy pomiędzy rolnikami i doradcami strony polsko- łotewskiej -  1
2 .Organizacja  zagranicznego wyjazdu studyjnego - 2 szt
</t>
  </si>
  <si>
    <t>Komentarz:
1.  Organizacja spotknia w celu nawiazania współpracy pomiędzy rolnikami i doradcami strony polsko- łotewskiej - 16 osób
2 .Organizacja wyjazdu studyjnego - 90 osób
uczestnikami byli rolncy, przedsiębiorcy przedstawiciel instytucji wdrażający innowacyjne rozwiązania)</t>
  </si>
  <si>
    <t xml:space="preserve">Komentarz:,
</t>
  </si>
  <si>
    <t xml:space="preserve">W ramach dotacji celowej finansowano 3  etaty. W wyniku uzyskanego dofinansowania PODR w Boguchwale kontynuował  prace w zakresie realizacji zadań związanych z koordynacją wdrażania Sieci na rzecz innowacji w rolnictwie
 i na obszarach wiejskich na poziomie wojewódzkim, tworzeniem sieci kontaktów pomiędzy partnerami SIR oraz udziałem 
w opracowywaniu dokumentów związanych z funkcjonowaniem SIR.  Ponadto finansowano koszty delegacji oraz zakup sprzetu komputerowego. 
</t>
  </si>
  <si>
    <t>Jednostka wdrażająca: Centrum Doradztwa Rolniczego w Brwinowie (SIR)</t>
  </si>
  <si>
    <r>
      <t xml:space="preserve">Komentarz:
</t>
    </r>
    <r>
      <rPr>
        <b/>
        <sz val="10"/>
        <rFont val="Calibri"/>
        <family val="2"/>
        <charset val="238"/>
        <scheme val="minor"/>
      </rPr>
      <t>Krajowy zasięg geograficzny:</t>
    </r>
    <r>
      <rPr>
        <sz val="10"/>
        <rFont val="Calibri"/>
        <family val="2"/>
        <charset val="238"/>
        <scheme val="minor"/>
      </rPr>
      <t xml:space="preserve">
1. Spotkania informacyjno-szkoleniowe dla pracowników WODR oraz CDR wykonujących i wspierających zadania na rzecz SIR (2 szkolenia dla 40/40/34/33 os - pracownicy SIR (JDR), wartość 20990,01 zł);
2. Partnerstwo dla rozwoju III (3 dwudniowe szkolenia dla  59/60/55/56/64/62 os; wartość - 65051,64 zł);
3. II Forum „Sieciowanie Partnerów SIR” (2-dniowa konferencja dla 153/151 os, wartość - 118069,55 zł);
5. Śladami innowacji w rolnictwie północnych Włoch (5-dniowy wyjazd studyjny dla 37/37/37/37/37 os., wartość - 138480,00 zł);
6. Dobre przykłady współpracy wytwórców lokalnej żywności na przykładzie doświadczeń zagranicznych i polskich (7-dniowy wyjazd studyjny dla 7x26 os,  wartość - 67600,00 zł);
7. Uprawa i przetwórstwo trufli szansą na konkurencyjność małych gospodarstw rolnych (6-dniowy wyjazd studyjny dla 6x30 os., wartość - 78065,00 zł);
8. Innowacje szansą na rozwój obszarów wiejskich (5-dniowy wyjazd studyjny dla 5x25 os., wartość 123000,00 zł);
9. Produkcja bezpiecznej zdrowotnie żywności w gospodarstwach rolniczych w aspekcie rozwoju Rolniczego Handlu Detalicznego (2 x 2-dniowe szkolenie dla 20/20/20/20 os, wartość - 47531,22 zł);
10. Innowacje w prowadzeniu gospodarstwa ekologicznego (9-dniowy wyjazd studyjny dla 9x80 os. koszt 419482,05 zł; publikacja z nakładem 1000 egz., wartość 3505,50 zł);
11. Farmy wertykalne przyszłością zrównoważonej produkcji żywności (6-dniowy wyjazd studyjny dla 6x30 os., wartość - 82679,19 zł);
12. Sieciowanie Polskich Innowacji i Grup Operacyjnych na poziomie międzynarodowym (udział w dwóch spotkaniach międzynarodowych o charakterze szkoleniowym,  spotkanie - 2/2 os, II spotkanie - 1/1 os.; wartość operacji: 4684,71 zł);
13. Transfer wiedzy w zakresie nowoczesnych systemów zarządzania w chowie bydła (4 szkolenia, w tym 4 warsztaty terenowe dla w sumie 133/133 os., koszt: 135664,96 zł.);
14. IV Forum wiedzy i innowacji (konferencja 2-dniowa, dla 213/181 os; koszt: 126759,38 zł, 2 konkursy: Najciekawszy projekt/operacja realizowany w ramach środków unijnych/ KSOW oraz Najciekawsze rozwiązania  IT dla rolnictwa - koszt: 10000,00);
15. Gospodarstwa demonstracyjne efektywnym instrumentem transferu wiedzy i  innowacji w rolnictwie (2-dniowa konferencja dla 82/88 os, koszt: 42250,84 zł; 3 warsztaty 16/13/11 os., koszt: 19865,26 zł., 1 opracowanie elektroniczne, koszt: 2345,60 zł);
16. Nauka-Edukacja-Doradztwo (opracowanie elektroniczne, koszt: 17805,36 zł; 3 warsztaty 12/11/14 os, koszt: 2345,60 zł);
</t>
    </r>
    <r>
      <rPr>
        <b/>
        <sz val="10"/>
        <rFont val="Calibri"/>
        <family val="2"/>
        <charset val="238"/>
        <scheme val="minor"/>
      </rPr>
      <t>Imprezy masowe:</t>
    </r>
    <r>
      <rPr>
        <sz val="10"/>
        <rFont val="Calibri"/>
        <family val="2"/>
        <charset val="238"/>
        <scheme val="minor"/>
      </rPr>
      <t xml:space="preserve">
10. Centralne Targi Rolnicze w Nadarzynie 01.02.2019 r. punkt informacyjny SIR; 
11. Europejskie Forum Rolnicze w Jasionce 01-02.03.2019 r. punkt informacyjny SIR;  
12. XXV Międzynarodowe Targi Techniki Rolniczej AGROTECH 15-16.03.2019 r. punkt informacyjny SIR; 
</t>
    </r>
  </si>
  <si>
    <t>Komentarz:
Krajowy zasięg geograficzny:
1. Spotkania informacyjno-szkoleniowe dla pracowników WODR oraz CDR wykonujących i wspierających zadania na rzecz SIR (2 szkolenia dla 40/40/34/33 os - pracownicy SIR (JDR), wartość 20990,01 zł);
2. Partnerstwo dla rozwoju III (3 dwudniowe szkolenia dla  59/60/55/56/64/62 os; wartość - 65051,64 zł);
3. II Forum „Sieciowanie Partnerów SIR” (2-dniowa konferencja dla 153/151 os, wartość - 118069,55 zł);
5. Śladami innowacji w rolnictwie północnych Włoch (5-dniowy wyjazd studyjny dla 37/37/37/37/37 os., wartość - 138480,00 zł);
6. Dobre przykłady współpracy wytwórców lokalnej żywności na przykładzie doświadczeń zagranicznych i polskich (7-dniowy wyjazd studyjny dla 7x26 os,  wartość - 67600,00 zł);
7. Uprawa i przetwórstwo trufli szansą na konkurencyjność małych gospodarstw rolnych (6-dniowy wyjazd studyjny dla 6x30 os., wartość - 78065,00 zł);
8. Innowacje szansą na rozwój obszarów wiejskich (5-dniowy wyjazd studyjny dla 5x25 os., wartość 123000,00 zł);
9. Produkcja bezpiecznej zdrowotnie żywności w gospodarstwach rolniczych w aspekcie rozwoju Rolniczego Handlu Detalicznego (2 x 2-dniowe szkolenie dla 20/20/20/20 os, wartość - 47531,22 zł);
10. Innowacje w prowadzeniu gospodarstwa ekologicznego (9-dniowy wyjazd studyjny dla 9x80 os. koszt 419482,05 zł; publikacja z nakładem 1000 egz., wartość 3505,50 zł);
11. Farmy wertykalne przyszłością zrównoważonej produkcji żywności (6-dniowy wyjazd studyjny dla 6x30 os., wartość - 82679,19 zł);
12. Sieciowanie Polskich Innowacji i Grup Operacyjnych na poziomie międzynarodowym (udział w dwóch spotkaniach międzynarodowych o charakterze szkoleniowym,  spotkanie - 2/2 os, II spotkanie - 1/1 os.; wartość operacji: 4684,71 zł);
13. Transfer wiedzy w zakresie nowoczesnych systemów zarządzania w chowie bydła (4 szkolenia, w tym 4 warsztaty terenowe dla w sumie 133/133 os., koszt: 135664,96 zł.);
14. IV Forum wiedzy i innowacji (konferencja 2-dniowa, dla 213/181 os; koszt: 126759,38 zł, 2 konkursy: Najciekawszy projekt/operacja realizowany w ramach środków unijnych/ KSOW oraz Najciekawsze rozwiązania  IT dla rolnictwa - koszt: 10000,00);
15. Gospodarstwa demonstracyjne efektywnym instrumentem transferu wiedzy i  innowacji w rolnictwie (2-dniowa konferencja dla 82/88 os, koszt: 42250,84 zł; 3 warsztaty 16/13/11 os., koszt: 19865,26 zł., 1 opracowanie elektroniczne, koszt: 2345,60 zł);
16. Nauka-Edukacja-Doradztwo (opracowanie elektroniczne, koszt: 17805,36 zł; 3 warsztaty 12/11/14 os, koszt: 2345,60 zł);
Imprezy masowe:
10. Centralne Targi Rolnicze w Nadarzynie 01.02.2019 r. punkt informacyjny SIR; 29000 zwiedzających (informacja na stronie internetowej centralnetargirolnicze.pl);
11. Europejskie Forum Rolnicze w Jasionce 01-02.03.2019 r. punkt informacyjny SIR;  3000 uczestników (informacja na stronie internetowej forum-jasionka.pl);
12. XXV Międzynarodowe Targi Techniki Rolniczej AGROTECH 15-16.03.2019 r. punkt informacyjny SIR; 75000 zwiedzających (informacja na stronie targikielce.pl).</t>
  </si>
  <si>
    <t xml:space="preserve"> Komentarz:
1. Publikacja "Innowacje w prowadzeniu gospodarstwa ekologicznegow" w formie broszury, nakład 1000 egz. - koszt 3505,50 zł.;
2. Publikacja elektroniczna „Propozycja koncepcji rozwoju systemu transferu wiedzy i innowacji w rolnictwie w Polsce”, koszt: 2345,60 zł.;
3. Publikacja elektroniczna „Nauka-Edukacja-Doradztwo – przygotowania do przyszłego AKIS”, koszt: 2345,60 zł.</t>
  </si>
  <si>
    <t xml:space="preserve">Komentarz:
Operacje własne realizowane przez krajowy SIR oraz operacje Partnerskie są szczegółowo opisywane i opublikowane na stronie internetowej sir.cdr.gov.pl, każda z tych operacji spełniła zamierzony cel i traktowana jest jako dobra praktyka. </t>
  </si>
  <si>
    <t xml:space="preserve">Komentarz:
• Prowadzono spotkania z potencjalnymi Grupami Operacyjnymi EPI opracowującymi założenia funkcjonowania oraz realizacji projektów (konsultacje) – 87. 
• Prowadzono spotkania z Grupami Operacyjnymi EPI, które realizują projekty lub które otrzymały wezwania do uzupełnień wniosków o przyznanie pomocy (konsultacje) – 30. 
</t>
  </si>
  <si>
    <t>Komentarz:
Liczba uczestników spotkań na rzecz powstających i funkcjonujących GO EPI</t>
  </si>
  <si>
    <t xml:space="preserve">Komentarz:
• Przekazano 12 numerów newsletter’a EIP-AGRI pracownikom CDR i ODR wykonującym zadania na rzecz SIR, a także rozprzestrzeniano informacje o wydanych numerach za pośrednictwem strony internetowej SIR, oraz portali społecznościowych SIR (Facebook i Twitter).
• Rozpowszechniono ponad 60 informacji na temat działalności EIP-AGRI oraz odkryć naukowych, nowych technologii mających znaczenie dla innowacji, a także dobrych praktyk w zakresie wdrażania innowacji (informacje o przedsięwzięciach z innych niż Rzeczpospolita Polska państw) za pośrednictwem strony internetowej SIR, oraz portali społecznościowych SIR (Facebook i Twitter).
• Przekazywano informacje na temat sieci EIP-AGRI podczas wydarzeń organizowanych przez przedsiębiorców, jednostki naukowe i jdr (33 prezentacje o EIP-AGRI).
</t>
  </si>
  <si>
    <r>
      <t xml:space="preserve">Komentarz:
</t>
    </r>
    <r>
      <rPr>
        <b/>
        <sz val="10"/>
        <color theme="1"/>
        <rFont val="Calibri"/>
        <family val="2"/>
        <charset val="238"/>
        <scheme val="minor"/>
      </rPr>
      <t>Szkolenia/wartsztaty:</t>
    </r>
    <r>
      <rPr>
        <sz val="10"/>
        <color theme="1"/>
        <rFont val="Calibri"/>
        <family val="2"/>
        <scheme val="minor"/>
      </rPr>
      <t xml:space="preserve">
1. Spotkania informacyjno-szkoleniowe dla pracowników WODR oraz CDR wykonujących i wspierających zadania na rzecz SIR (2 szkolenia dla 40/40/34/33 os - pracownicy SIR (JDR), wartość 20990,01 zł);
2. Partnerstwo dla rozwoju III (3 dwudniowe szkolenia dla  59/60/55/56/64/62 os; wartość - 65051,64 zł);
3. Produkcja bezpiecznej zdrowotnie żywności w gospodarstwach rolniczych w aspekcie rozwoju Rolniczego Handlu Detalicznego (2 x 2-dniowe szkolenie dla 20/20/20/20 os, wartość - 47531,22 zł);
4. Sieciowanie Polskich Innowacji i Grup Operacyjnych na poziomie międzynarodowym (udział w dwóch spotkaniach międzynarodowych o charakterze szkoleniowym,  spotkanie - 2/2 os, II spotkanie - 1/1 os.; wartość operacji: 4684,71 zł);
5. Gospodarstwa demonstracyjne efektywnym instrumentem transferu wiedzy i  innowacji w rolnictwie (3 x 2-dniowe warsztaty 16/13/11 os., koszt: 19865,26 zł.);
6. Nauka-Edukacja-Doradztwo (3 x 2-dniowe warsztaty 12/11/14 os, koszt: 2345,60 zł);
</t>
    </r>
    <r>
      <rPr>
        <b/>
        <sz val="10"/>
        <color theme="1"/>
        <rFont val="Calibri"/>
        <family val="2"/>
        <charset val="238"/>
        <scheme val="minor"/>
      </rPr>
      <t>Wyjazdy studyjne:</t>
    </r>
    <r>
      <rPr>
        <sz val="10"/>
        <color theme="1"/>
        <rFont val="Calibri"/>
        <family val="2"/>
        <scheme val="minor"/>
      </rPr>
      <t xml:space="preserve">
</t>
    </r>
    <r>
      <rPr>
        <sz val="10"/>
        <color theme="5"/>
        <rFont val="Calibri"/>
        <family val="2"/>
        <charset val="238"/>
        <scheme val="minor"/>
      </rPr>
      <t>1. Śladami innowacji w rolnictwie północnych Włoch (5-dniowy wyjazd studyjny dla 37/37/37/37/37 os., wartość - 138480,00 zł);
2. Dobre przykłady współpracy wytwórców lokalnej żywności na przykładzie doświadczeń zagranicznych i polskich (7-dniowy wyjazd studyjny dla 7x26 os,  wartość - 67600,00 zł);
3. Uprawa i przetwórstwo trufli szansą na konkurencyjność małych gospodarstw rolnych (6-dniowy wyjazd studyjny dla 6x30 os., wartość - 78065,00 zł);
4. Innowacje szansą na rozwój obszarów wiejskich (5-dniowy wyjazd studyjny dla 5x25 os., wartość 123000,00 zł);
5. Innowacje w prowadzeniu gospodarstwa ekologicznego (9-dniowy wyjazd studyjny dla 9x80 os. koszt 419482,05 zł);
6. Fa</t>
    </r>
    <r>
      <rPr>
        <sz val="10"/>
        <color theme="5" tint="-0.249977111117893"/>
        <rFont val="Calibri"/>
        <family val="2"/>
        <charset val="238"/>
        <scheme val="minor"/>
      </rPr>
      <t>rmy wertykalne przyszłością zrównoważonej produkcji żywności (6-dniowy wyjazd studyjny dla 6x30 os., wartość - 82679,19 zł);</t>
    </r>
    <r>
      <rPr>
        <sz val="10"/>
        <color theme="1"/>
        <rFont val="Calibri"/>
        <family val="2"/>
        <scheme val="minor"/>
      </rPr>
      <t xml:space="preserve">
</t>
    </r>
    <r>
      <rPr>
        <b/>
        <sz val="10"/>
        <color theme="1"/>
        <rFont val="Calibri"/>
        <family val="2"/>
        <charset val="238"/>
        <scheme val="minor"/>
      </rPr>
      <t>Inne (mieszane: szkolenia stacjonarna, w ramach których zorganizowano warsztaty terenowe):</t>
    </r>
    <r>
      <rPr>
        <sz val="10"/>
        <color theme="1"/>
        <rFont val="Calibri"/>
        <family val="2"/>
        <scheme val="minor"/>
      </rPr>
      <t xml:space="preserve">
</t>
    </r>
    <r>
      <rPr>
        <sz val="10"/>
        <color rgb="FF7030A0"/>
        <rFont val="Calibri"/>
        <family val="2"/>
        <charset val="238"/>
        <scheme val="minor"/>
      </rPr>
      <t>Transfer wiedzy w zakresie nowoczesnych systemów zarządzania w chowie bydła (4 szkolenia, w tym 4 warsztaty terenowe dla w sumie 133/133 os., koszt: 135664,96 zł.);</t>
    </r>
    <r>
      <rPr>
        <sz val="10"/>
        <color theme="1"/>
        <rFont val="Calibri"/>
        <family val="2"/>
        <scheme val="minor"/>
      </rPr>
      <t xml:space="preserve">
</t>
    </r>
  </si>
  <si>
    <t xml:space="preserve">Komentarz:
Szkolenia/wartsztaty:
1. Spotkania informacyjno-szkoleniowe dla pracowników WODR oraz CDR wykonujących i wspierających zadania na rzecz SIR (2 szkolenia dla 40/40/34/33 os - pracownicy SIR (JDR), wartość 20990,01 zł);
2. Partnerstwo dla rozwoju III (3 dwudniowe szkolenia dla  59/60/55/56/64/62 os; wartość - 65051,64 zł);
3. Produkcja bezpiecznej zdrowotnie żywności w gospodarstwach rolniczych w aspekcie rozwoju Rolniczego Handlu Detalicznego (2 x 2-dniowe szkolenie dla 20/20/20/20 os, wartość - 47531,22 zł);
4. Sieciowanie Polskich Innowacji i Grup Operacyjnych na poziomie międzynarodowym (udział w dwóch spotkaniach międzynarodowych o charakterze szkoleniowym,  spotkanie - 2/2 os, II spotkanie - 1/1 os.; wartość operacji: 4684,71 zł);
5. Gospodarstwa demonstracyjne efektywnym instrumentem transferu wiedzy i  innowacji w rolnictwie (3 x 2-dniowe warsztaty 16/13/11 os., koszt: 19865,26 zł.);
6. Nauka-Edukacja-Doradztwo (3 x 2-dniowe warsztaty 12/11/14 os, koszt: 2345,60 zł);
Wyjazdy studyjne:
1. Śladami innowacji w rolnictwie północnych Włoch (5-dniowy wyjazd studyjny dla 37/37/37/37/37 os., wartość - 138480,00 zł);
2. Dobre przykłady współpracy wytwórców lokalnej żywności na przykładzie doświadczeń zagranicznych i polskich (7-dniowy wyjazd studyjny dla 7x26 os,  wartość - 67600,00 zł);
3. Uprawa i przetwórstwo trufli szansą na konkurencyjność małych gospodarstw rolnych (6-dniowy wyjazd studyjny dla 6x30 os., wartość - 78065,00 zł);
4. Innowacje szansą na rozwój obszarów wiejskich (5-dniowy wyjazd studyjny dla 5x25 os., wartość 123000,00 zł);
5. Innowacje w prowadzeniu gospodarstwa ekologicznego (9-dniowy wyjazd studyjny dla 9x80 os. koszt 419482,05 zł);
6. Farmy wertykalne przyszłością zrównoważonej produkcji żywności (6-dniowy wyjazd studyjny dla 6x30 os., wartość - 82679,19 zł);
Inne (mieszane: szkolenia stacjonarna, w ramach których zorganizowano warsztaty terenowe):
Transfer wiedzy w zakresie nowoczesnych systemów zarządzania w chowie bydła (4 szkolenia, w tym 4 warsztaty terenowe dla w sumie 133/133 os., koszt: 135664,96 zł.);
</t>
  </si>
  <si>
    <t>wydarzenia wymienione w punkcie 1.1 bez publikacji</t>
  </si>
  <si>
    <t>publikacje</t>
  </si>
  <si>
    <t xml:space="preserve">wynagrodzenia, koszt delegacji krajowych i zagranicznych, najem samochodu, paliwo, płyny samochodowe, urządzenia i oprogramowanie komputerowe, szkolenia pracowników w zakresie doskonalenia zawodowego i językowe, materiały biurowe (w tym tonery), najem powierzchni biurowej, usługi teleinformatyczne, udział w kosztach najmu urządzenia wielofunkcyjnego, zakup mebli, koszt organizacji szkoleń dla pracowników WODR i CDR realizujących zadania na rzecz SIR. </t>
  </si>
  <si>
    <t>Jednostka wdrażająca: Podlaski Ośrodek Doradztwa Rolniczego w Szepietowie</t>
  </si>
  <si>
    <t>Komentarz: warsztaty: "Innnowacje w gospodarstwie - zakładanie i prowadzenie pasieki"; wyjazd studyjny: "Rośliny bobowate grubonasienne (strączkowe) - transfer wiedzy z instytutu do praktyki rolniczej województwa podlaskiego"; warszaty: "Nowoczesne rozwiązania w zakładaniu i prowadzeniu pasieki"; warsztaty: "Zielarskie Podlasie "Z tardycją w przyszłość"; wyjazd studyjny: "Urynkowienie żywności tradycyjnej szansą na rozwój małych gospodarstw na przykładzie woj. mazowieckiego i śląskiego"; konferencja: "Rolniczy handel detaliczny"; wyjazd studyjny: "Innowacyjne usługi w agroturystyce - dobre praktyki"; wyjazd studyjny: "Wykorzystanie dobrych praktyk z  w przetwórstwie rolno-spożywczym"; wyjazd studyjny; "Pozyskanie potencjalnych partnerów do działania "Współpraca" w celu poszerzenia areału uprawy roslin wysokobiałkowych na terenie województwa podlaskiego. Wskazanie ich roli w agroekosystemie oraz innowacyjnych metod uprawy" - Partner IUNG; wyjazd studyjny: "Sieciowanie współpracy przy tworzeniu integrowanego systemu usług turystycznych"; wyjazd studyjny: " Innowacyjne rozwiązania w rolnictwie polegające na ograniczaniu strat spowodowanych przez suszę"; panel dyskusyjny: "Tworzenie zespołów tematycznych w zakresie przeciwdziałania najistotniejszym problemom w rolnictwie województwa podlaskiego z zakresu "Nowoczesne techniki pomiaru procesów życiowych roślin"; wyjazd studyjnyi konferencja:  "Urynkowienie żywności tradycyjnej szansą na rozwój małych gospodarstw na przykładzie woj. podkarpackiego i świętokrzyskiego"</t>
  </si>
  <si>
    <t xml:space="preserve"> Komentarz: "Jak Pogodzić innowacje z tradycją w prowadzeniu pasieki" ; "Rolniczy handel detaliczny"</t>
  </si>
  <si>
    <t>Komentarz:warsztaty: "Innnowacje w gospodarstwie - zakładanie i prowadzenie pasieki"; wyjazd studyjny: "Rośliny bobowate grubonasienne (strączkowe) - transfer wiedzy z instytutu do praktyki rolniczej województwa podlaskiego"; warszaty: "Nowoczesne rozwiązania w zakładaniu i prowadzeniu pasieki"; warsztaty: "Zielarskie Podlasie "Z tardycją w przyszłość"; wyjazd studyjny: "Urynkowienie żywności tradycyjnej szansą na rozwój małych gospodarstw na przykładzie woj. mazowieckiego i śląskiego"; ; konferencja: "Rolniczy handel detaliczny"; wyjazd studyjny: "Innowacyjne usługi w agroturystyce - dobre praktyki"; wyjazd studyjny: "Wykorzystanie dobrych praktyk z  w przetwórstwie rolno-spożywczym"; wyjazd studyjny; "Pozyskanie potencjalnych partnerów do działania "Współpraca" w celu poszerzenia areału uprawy roslin wysokobiałkowych na terenie województwa podlaskiego. Wskazanie ich roli w agroekosystemie oraz innowacyjnych metod uprawy" - Partner IUNG; wyjazd studyjny: "Sieciowanie współpracy przy tworzeniu integrowanego systemu usług turystycznych"; wyjazd studyjny: " Innowacyjne rozwiązania w rolnictwie polegające na ograniczaniu strat spowodowanych przez suszę"; panel dyskusyjny: "Tworzenie zespołów tematycznych w zakresie przeciwdziałania najistotniejszym problemom w rolnictwie województwa podlaskiego z zakresu "Nowoczesne techniki pomiaru procesów życiowych roślin"wyjazd studyjny i konferencja:  "Urynkowienie żywności tradycyjnej szansą na rozwój małych gospodarstw na przykładzie woj. podkarpackiego i świętokrzyskiego"</t>
  </si>
  <si>
    <t xml:space="preserve">Komentarz: rolnicy, mieszkańcy obszarów wiejskich, doradcy rolniczy, przedstawiciele instytucji świadczących usługi doradcze, producenci żywności, właściciele gospodarstw agroturystycznych, </t>
  </si>
  <si>
    <t>Koszty zatrudnienia pracowników: 20,5 etatomiesięcy na stanowisku sp. ds. innowacji; 4 etatomiesiące na stanowisku broker; zakup materiałów i wyposażenia biura; koszty delegacji krajowych i zagranicznych; zakup paliwa do samochodu służbowego i koszty opłat skarbowych i pocztowych</t>
  </si>
  <si>
    <t>Jednostka wdrażająca: Pomorski Ośrodek Doradztwa Rolniczego w Lubaniu</t>
  </si>
  <si>
    <t>1. "Dobre praktyki w zakresie wdrażania innowacji w rolnictwie i na obszarach wiejskich na przykładzie inicjatyw podejmowanych przez rolników czeskich, austriackich i niemieckich" - pięciodniowy wyjazd studyjny.                                                                                                                                              2. "Wykorzystanie "Darów Natury" w produkcji i przetwórstwie ekologicznym - współpraca w zakresie wdrżania innowacji i organizacji łancucha dostaw żywmności na obszarach wiejskich" - czterodniowy wyjazd studyjny.                                                                                                                                  3. Wspieranie przedsiębiorczości i innowacji na obszarach wiejskich przez podnoszenie poziomuwiedzy i umiejętności w obszarze małego przetwórstwa lokalnego na przykładzie Małopolskiego Szlaku Kulinarnego" - pięciodniowy wyjazd studyjny.                                                                         4. Dwudniowa konferencja połączona z warsztatami :"Sieciowanie doradztwa, praktyki rolniczej i nauki drogą do rozwiązania zdiagnozowanych problemów na obszarach wiejskich".</t>
  </si>
  <si>
    <t>1. "Dobre praktyki w zakresie wdrażania innowacji w rolnictwie i na obszarach wiejskich na przykładzie inicjatyw podejmowanych przez rolników czeskich, austriackich i niemieckich" - 5 dni po 45 osób.                                                                                                                                                                      2. "Wykorzystanie "Darów Natury" w produkcji i przetwórstwie ekologicznym - współpraca w zakresie wdrżania innowacji i organizacji łancucha dostaw żywmności na obszarach wiejskich" - 4 dni po 30 osób.                                                                                                                                                          3. Wspieranie przedsiębiorczości i innowacji na obszarach wiejskich przez podnoszenie poziomuwiedzy i umiejętności w obszarze małego przetwórstwa lokalnego na przykładzie Małopolskiego Szlaku Kulinarnego" - 5 dni po 35 osób.                                                                                                 4. Konferencja połączona z warsztatami: "Sieciowanie doradztwa, praktyki rolniczej i nauki drogą do rozwiązania zdiagnozowanych problemów na obszarach wiejskich" - 2 dni po 140 uczestników.</t>
  </si>
  <si>
    <t>1. Artykuły na stronę internetową www.podr.pl - 2.                                                                                                                                                                                  2. Film opublikowany na stronie internetowej www.podr.pl - 1.</t>
  </si>
  <si>
    <t xml:space="preserve">1. </t>
  </si>
  <si>
    <t xml:space="preserve">1. "Dobre praktyki w zakresie wdrażania innowacji w rolnictwie i na obszarach wiejskich na przykładzie inicjatyw podejmowanych przez rolników czeskich, austriackich i niemieckich" - 5 dni.                                                                                                                                                                                            2. "Wykorzystanie "Darów Natury" w produkcji i przetwórstwie ekologicznym - współpraca w zakresie wdrżania innowacji i organizacji łancucha dostaw żywmności na obszarach wiejskich" - 4 dni.                                                                                                                                                                               3. Wspieranie przedsiębiorczości i innowacji na obszarach wiejskich przez podnoszenie poziomuwiedzy i umiejętności w obszarze małego przetwórstwa lokalnego na przykładzie Małopolskiego Szlaku Kulinarnego" - 5 dni.                                                                                                                       4. Konferencja połączona z warsztatami :"Sieciowanie doradztwa, praktyki rolniczej i nauki drogą do rozwiązania zdiagnozowanych problemów na obszarach wiejskich" - 2 dni.
Inne: spotkania informacyjno-szkoleniowe:
- mające na celu utworzenie potencjalnych grup operacyjnych (22),
-  spotkania dotyczące naboru dla partnerów do konkursu (2)
</t>
  </si>
  <si>
    <t>1. "Dobre praktyki w zakresie wdrażania innowacji w rolnictwie i na obszarach wiejskich na przykładzie inicjatyw podejmowanych przez rolników czeskich, austriackich i niemieckich" - 5 dni po 45 osób.                                                                                                                                                                      2. "Wykorzystanie "Darów Natury" w produkcji i przetwórstwie ekologicznym - współpraca w zakresie wdrżania innowacji i organizacji łancucha dostaw żywmności na obszarach wiejskich" - 4 dni po 30 osób.                                                                                                                                                          3. Wspieranie przedsiębiorczości i innowacji na obszarach wiejskich przez podnoszenie poziomuwiedzy i umiejętności w obszarze małego przetwórstwa lokalnego na przykładzie Małopolskiego Szlaku Kulinarnego" - 5 dni po 35 osób.                                                                                                 4. Konferencja połączona z warsztatami :"Sieciowanie doradztwa, praktyki rolniczej i nauki drogą do rozwiązania zdiagnozowanych problemów na obszarach wiejskich" - 2 dni po 140 uczestników.</t>
  </si>
  <si>
    <t>W skład kosztów funkcjonowania na rok 2019 wchodziły koszty wynagrodzenia zespołu ds. SIR oraz koszty ich delegacji. Zespół ds. SIR organizował i obsługiwał punkty informacyjno-promocyjne podczas 9 targów organizowanych przez PODR, a także opbulikował 2 artykuły na strone internetową www.agroinnowacje.eu. W ramach swojej działalności pomorski zespół SIR zrealizował łącznie 2 spotkania informacyjne dotyczące naboru ma konkurs dla partnerów KSOW. Uczestniczono również w spotkaniach doskonalących, które organizowane były przede wszystkim przez CDR w Brwinowie, MRiRW oraz inne WODR-y. W ramach realizacji zadań związanych z wdrażaniem Planu Operacyjnego KSOW na lata 2018-2019 w zakresie SIR, PODR w Lubaniu zrealizował 4 operacje własne.</t>
  </si>
  <si>
    <t>Jednostka wdrażająca: Śląski Ośrodek Doradztwa Rolniczego w Częstochowie</t>
  </si>
  <si>
    <t>Zorganizowano 3 konferencje, 2 wyjazdy studyjne (krajowy i zagraniczny), 20 warsztatów,  2 imprezy masowe tj: XXVII Krajowa Wystawa Rolnicza organizowana w ramach ogólnopolskich Dożynek Jasnogórskich i Dni Otwartych Drzwi w Mikołowie; Komentarz: Imprezy masowe poprzez różnorodność wystawiajacych się podmiotów (firmy zaopatrujące rolnictwo w środki produkcji, firmy z terenów wiejskich jako przykłady przedsiębiorczości, Lokalne Grupy Działania, Instytuty naukowe, produkty przetwórstwa z poziomu gospodarstwa itp) zaliczono jako inne (mieszane)</t>
  </si>
  <si>
    <t>Komentarz:Liczba uczestnków 80,000 tysięcy dotyczy osób odwiedzających XXVII Krajową Wystawę Rolniczą                                                                                                                                                                                                                                                                                                                                                                                                                                                                                                                                                                                                                                                                                                                              DOD w Mikołowie (liczbę uczestników oszacowano na podstawie relacji doradców z ŚODR i obłożenia miejsc parkingowych) - 10,000 odwiedzających                                                                                                                                                                                                                                                                                                                                                                 2 wyjazdy studyjne: 1 krajowy -3 dni (30 uczestników), 1 - zagraniczny (41 uczestników) i 3 konferencje (145 uczestników)</t>
  </si>
  <si>
    <t>Komentarz: 10 arytukułów zamieszczonych w Śląskich Aktualnościach Rolniczych (o realizowanych operacjach i cykl artykułów "Jak innowacje wpłynęly na rozwój rolnictwa"),  14 zamieszczone tylko w internecie oraz 1 publikacja "Innowacyjne zastosowanie roślin strączkowych z upraw ekologicznych do wypieków"" A5 w nakładzie 1000 egzemplarzy</t>
  </si>
  <si>
    <t>Komentarz: przygotowano 2 formularze projektów prow i wysłano do CDR Brwinów</t>
  </si>
  <si>
    <t>Komentarz:Konsultacje na spotkaniach z grupami tematycznymi (fokusowymi) wyłonionymi w trakcie operacji "Doradztwo grupowe podwaliną do tworzenia grup fokusowych i operacyjnych" w 17 Powiatowych Zespołach Doradztwa Rolniczego i 3 oddziałach ŚODR w Częstochowie; 12 konsultacji związanych z powstawaniem i bieżącą pracą Grup Operacyjnych</t>
  </si>
  <si>
    <t>Komentarz: Komentarz: powstałe w kazdym z 17 Powiatowych Zespołów Doradztwa Rolniczego (PZDR) i 3 oddziałach Śląskiego Ośrodka Doradztwa rolniczego w Częstochowie grupy tematyczne, tematy spotkań wskazane zostały przez kierowników PZDR podczas warsztatów w ramach operacji "Doradztwo grupowe podwaliną do tworzenia grup fokusowych i operacyjnych", rekrutacja i wskazanie uczestników przez pracowników terenowych z PZDR. Tematy warsztatów zostały zaproponowane przez Instytuty badawczo-rozwojowe podległe Ministrowi Rolnictwa i Rozwoju Wsi przesłały tematy prowadzonych aktualnie prac, spośród tych tematów rozesłanych do kierowników Powiatowych Zespołów Doradztwa Rolniczego wybrano tematy które prezentowano na spotkaniach z rolnikami. IHAR przysłał 3 tematy (wybrano 1) IOR – 12 tematów (wybrano 8), IWNiRZ – przysłano 1 i 1 zaprezentowano, IBPRS – 5 tematów, wśród których pokazano 3, IO -18 tematów (wybrano 4), IŻ – 20 tematów (wybrano 3), IERiGŻ  wszystkie nadesłane tematy – 8 dotyczyły zagadnień makroekonomicznych (nie wybrano żadnego)</t>
  </si>
  <si>
    <t>Komentarz:     Zorganizowane spotkanie informacyjno-szkoleniowe dla pracowników ODR dot. tematyki SIR. Zorganizowano 3 konferencje, 2 wyjazdy studyjne (krajowy i zagraniczny), 20 warsztatów,  2 imprezy masowe tj: XXVII Krajowa Wystawa Rolnicza organizowana w ramach ogólnopolskich Dożynek Jasnogórskich i Dni Otwartych Drzwi w Mikołowie; Komentarz: Imprezy masowe poprzez różnorodność wystawiajacych się podmiotów (firmy zaopatrujące rolnictwo w środki produkcji, firmy z terenów wiejskich jako przykłady przedsiębiorczości, Lokalne Grupy Działania, Instytuty naukowe, produkty przetwórstwa z poziomu gospodarstwa itp) zaliczono jako inne (mieszane)</t>
  </si>
  <si>
    <t>Komentarz: 3 konferencje, 2 wyjazdy studyjne (krajowy i zagraniczny), 20 warsztatów  - wszystkie w ramach PO, 1 wyjazd studyjny (5 dni) oraz spotkania informacyjno-szkoleniowe dla pracowników ODR dot. tematyki SIR</t>
  </si>
  <si>
    <t xml:space="preserve">W ramach dotacji celowej sfinansowano 1 cały etat i 2 razy po ½ etatu.
- specjalista ds. SIR,  – ½ etatu: od 01.01.2019r. do 31.12.2019 r.,
- specjalista ds. SIR,  – ½ etatu: od 01.01.2019r. do 31.12.2019 r.,
- broker innowacji- /pełny etat /: od 01.01.2019r. do 31.12.2019r. 
- koordynator SIR – od 01.01.2019 – 31.01.2019 - okres wynikający z wypowiedzenia umowy. Zakupiono kawę, herbatę na spotkania i szkolenia Grup Operacyjnych, odzież ochronną potrzebną do wejścia na teren gospodarstw rolnego. Nabyto też programy komputerowe i akcesoria komputerowe na potrzeby pracownika zatrudnionego w 100% w działaniach SIR. Przeprowadzono remont i modernizację pomieszczenia zajmowanego przez biuro SIR, z uwagi na zmiany wynikające z trwającej obok budowy nowych obiektów ŚODR w Częstochowie. Wymieniono fotele do biurek oraz zakupiono materiały biurowe oraz aparat fotograficzny potrzebny do dokumentowania operacji i fotografowania z dużą rozdzielczością materiałów promocyjnych do rozliczenia z ARiMR,  zakupiono publikacje książkowe niezbędne do realizacji zadań biura SIR. W wyniku uzyskanego finansowania ŚODR w Częstochowie mógł prowadzić  prace w zakresie realizacji zadań związanych z koordynacją wdrażania Sieci na rzecz innowacji w rolnictwie i na obszarach wiejskich na poziomie wojewódzkim, tworzeniem sieci kontaktów pomiędzy partnerami SIR oraz udziałem w opracowywaniu i opiniowaniu dokumentów związanych z funkcjonowaniem SIR oraz wszystkimi dokumentami związanymi z kontrolą i sprawozdawczością do: Centrum Doradztwa Rolniczego  Brwinowie i Biura Pomocy Technicznej MRiRW. </t>
  </si>
  <si>
    <t>Jednostka wdrażająca: Świętokrzyski Ośrodek Doradztwa Rolniczego w Modliszewicach</t>
  </si>
  <si>
    <t>Komentarz:
W ramach SIR w roku 2019 zrealizowano nastepujące operacje własne (poz. 1-6) i partnerskie (poz. 7, 8):
1. "Innowacje w dywersyfikacji dochodów działalności rolniczej i pozarolniczej na przykładzie Austrii i Niemiec" - 1 wyjazd studyjny zagraniczny 
2. "Grupy producentów rolnych i ich związki jako innowacyjna forma zrzeszania się rolników na rzecz podniesienia konkurencyjności gospodarstw rolnych oraz realizacji wspólnych inicjatyw" - 1 wyjazd studyjny zagraniczny i 4 szkolenia 
3. "Uprawa derenia jadalnego z elementami innowacji jako alternatywnej rośliny dla sadownictwa" - 1 wyjazd studyjny krajowy 
4. "Aktualne problemy i zagrożenia oraz innowacyjne techniki w prowadzeniu pasieki" - 1 szkolenie
5. "Uprawa winorośli w systemie ekologicznym i biodynamicznym oraz produkcja win musujących jako elementy innowacji ogrodniczych" - 1 wyjazd studyjny krajowy 
6. "Rozwój sieci kontaktów jako innowacyjne rozwiązanie organizacyjne dla producentów ekologicznych z województwa świętokrzyskiego" - 1 konferencja i 1 stoisko wystawiennicze 
7. "Narzędzia do wspomagania zarządzania produkcją rolniczą w województwie świętokrzyskim" - 1 konferecnja z wyjazdem studyjnym
8. "Zagospodarowanie odpadów rolnych – stan obecny i perspektywy" - 1 konferencja</t>
  </si>
  <si>
    <t>Operacja partnera "Zagospodarowanie odpadów rolnych – stan obecny i perspektywy" zakresem tematycznym dotyczyła zarówno "Transferu wiedzy i innowacji (P1)", jak i "Efektywnego gospodarowania zasobami i gospodarkę odporną na zmiany klimatu (P5)"</t>
  </si>
  <si>
    <t>Komentarz:
W ramach SIR w roku 2019 zrealizowano nastepujące operacje własne (poz. 1-6) i partnerskie (poz. 7, 8):
1. "Innowacje w dywersyfikacji dochodów działalności rolniczej i pozarolniczej na przykładzie Austrii i Niemiec" - 30 osób 
2. "Grupy producentów rolnych i ich związki jako innowacyjna forma zrzeszania się rolników na rzecz podniesienia konkurencyjności gospodarstw rolnych oraz realizacji wspólnych inicjatyw" - 110 osób (wyjazd studyjny - 30 osób, szkolenia - 80 osób)
3. "Uprawa derenia jadalnego z elementami innowacji jako alternatywnej rośliny dla sadownictwa" - 40 osób
4. "Aktualne problemy i zagrożenia oraz innowacyjne techniki w prowadzeniu pasieki" - 94 osób
5. "Uprawa winorośli w systemie ekologicznym i biodynamicznym oraz produkcja win musujących jako elementy innowacji ogrodniczych" - 25 osób
6. "Rozwój sieci kontaktów jako innowacyjne rozwiązanie organizacyjne dla producentów ekologicznych z województwa świętokrzyskiego" - 40 osób i 8 podmiotów
7. "Narzędzia do wspomagania zarządzania produkcją rolniczą w województwie świętokrzyskim" - 60 osób
8. "Zagospodarowanie odpadów rolnych – stan obecny i perspektywy" - 40 osób</t>
  </si>
  <si>
    <t xml:space="preserve"> Komentarz:
W ramach operacji partnerskiej wydano 1 raport pt. "POWSTAWANIE I ZAGOSPODAROWANIE ODPADÓW
GENEROWANYCH W ROLNICTWIE I PRZEMYŚLE ROLNO-SPOŻYWCZYM – STAN OBECNY I PERSPEKTYWY"</t>
  </si>
  <si>
    <t>Zakres tematyczny publikacji dotyczył zarówno "Transferu wiedzy i innowacji (P1)", jak i "Efektywnego gospodarowania zasobami i gospodarkę odporną na zmiany klimatu (P5)"</t>
  </si>
  <si>
    <t xml:space="preserve">Komentarz:
Za rok 2019 opracowano 3 formularze dobrej praktyki z 3 operacji własnych: 
1. "Innowacje w dywersyfikacji dochodów działalności rolniczej i pozarolniczej na przykładzie Austrii i Niemiec" - 1 formularz 
2. "Grupy producentów rolnych i ich związki jako innowacyjna forma zrzeszania się rolników na rzecz podniesienia konkurencyjności gospodarstw rolnych oraz realizacji wspólnych inicjatyw" - 1 formularz
3. "Uprawa derenia jadalnego z elementami innowacji jako alternatywnej rośliny dla sadownictwa" - 1 formularz
</t>
  </si>
  <si>
    <t>Komentarz:
W ramach SIR w roku 2019 zrealizowano nastepujące operacje własne (poz. 1-6) i partnerskie (poz. 7, 8) o charakterze szkoleniowym:
1. "Innowacje w dywersyfikacji dochodów działalności rolniczej i pozarolniczej na przykładzie Austrii i Niemiec" - 5 dni 
2. "Grupy producentów rolnych i ich związki jako innowacyjna forma zrzeszania się rolników na rzecz podniesienia konkurencyjności gospodarstw rolnych oraz realizacji wspólnych inicjatyw" -  wyjazd studyjny zagraniczny - 5 dni, 4 szkolenia - 4 dni 
3. "Uprawa derenia jadalnego z elementami innowacji jako alternatywnej rośliny dla sadownictwa" - 1 dzień 
4. "Aktualne problemy i zagrożenia oraz innowacyjne techniki w prowadzeniu pasieki" - 2 dni
5. "Uprawa winorośli w systemie ekologicznym i biodynamicznym oraz produkcja win musujących jako elementy innowacji ogrodniczych" - 2 dni
6. "Rozwój sieci kontaktów jako innowacyjne rozwiązanie organizacyjne dla producentów ekologicznych z województwa świętokrzyskiego" - 2 dni  
7. "Narzędzia do wspomagania zarządzania produkcją rolniczą w województwie świętokrzyskim" - 2 dni
8. "Zagospodarowanie odpadów rolnych – stan obecny i perspektywy" - 1 dzień</t>
  </si>
  <si>
    <t xml:space="preserve">W ramach operacji "Rozwój sieci kontaktów jako innowacyjne rozwiązanie organizacyjne dla producentów ekologicznych z województwa świętokrzyskiego" przeprowadzono 1 konferencję i zoragnizowano 1 stoisko wystawiennicze. 
W ramach operacji  "Narzędzia do wspomagania zarządzania produkcją rolniczą w województwie świętokrzyskim" przeprowadzono 1 konferencję połączonom z wyjazdem terenowym.
W ramach operacji "Zagospodarowanie odpadów rolnych – stan obecny i perspektywy" przeprowadzono 1 konferencję. Operacja ta obejmowała zakresem tematycznym tematy P1 i P5. </t>
  </si>
  <si>
    <t>Komentarz:
W ramach SIR w roku 2019 zrealizowano nastepujące operacje własne (poz. 1-6) i partnerskie (poz. 7, 8) o charakterze szkoleniowym:
1. "Innowacje w dywersyfikacji dochodów działalności rolniczej i pozarolniczej na przykładzie Austrii i Niemiec" - 30 osób 
2. "Grupy producentów rolnych i ich związki jako innowacyjna forma zrzeszania się rolników na rzecz podniesienia konkurencyjności gospodarstw rolnych oraz realizacji wspólnych inicjatyw" -  wyjazd studyjny zagraniczny - 30 osób, 4 szkolenia - 80 osób
3. "Uprawa derenia jadalnego z elementami innowacji jako alternatywnej rośliny dla sadownictwa" - 40 osób 
4. "Aktualne problemy i zagrożenia oraz innowacyjne techniki w prowadzeniu pasieki" - 94 osoby
5. "Uprawa winorośli w systemie ekologicznym i biodynamicznym oraz produkcja win musujących jako elementy innowacji ogrodniczych" - 25 osób
6. "Rozwój sieci kontaktów jako innowacyjne rozwiązanie organizacyjne dla producentów ekologicznych z województwa świętokrzyskiego" - 40 osób i 8 podmiotów
7. "Narzędzia do wspomagania zarządzania produkcją rolniczą w województwie świętokrzyskim" - 2 dni
8. "Zagospodarowanie odpadów rolnych – stan obecny i perspektywy" - 1 dzień</t>
  </si>
  <si>
    <t xml:space="preserve">W operacji "Rozwój sieci kontaktów jako innowacyjne rozwiązanie organizacyjne dla producentów ekologicznych z województwa świętokrzyskiego" w ramach konferencji udział wzięło 40 osób, a w ramach organizacji stoiska wystawienniczego  8 podmiotów (ujęto w "Inne").
W operacji "Narzędzia do wspomagania zarządzania produkcją rolniczą w województwie świętokrzyskim" w ramach konferencji i wyjazdu terenowego udział wzięło 60 osób (ujęto w "Inne").
W operacji "Zagospodarowanie odpadów rolnych – stan obecny i perspektywy" w konferencji udział wzięło 40 osób (ujęto w "Inne"). 
Inne grupy interesariuszy to rolnicy, przedsiębiorcy, przedstawiciele jednostek naukowych. </t>
  </si>
  <si>
    <t>Jednostka wdrażająca: Warmińsko-Mazurski Ośrodek Doradztwa Rolniczego z siedzibą w Olsztynie</t>
  </si>
  <si>
    <t>Komentarz:
1. III Warmińsko-Mazurskie Forum innowacji w rolnictwie i na obszarach wiejskich (wartość 82 444,93) - konferencja
2. Gospodarka Obiegu zamknietego (wartość 13 681,81) - konferencja
3. Budowanie sieci partnerstw w zakresie organizacji rynku żywności regionalnej i ekologicznej (wartość 23 458,47) - konferencja i wyjazd studyjny
4. Innowacje w zarządzaniu gospodarstwem rolnym, przy wykorzystaniu dronów do teledetekcji multispektralnej w rolnictwie precyzyjnym (wartosć 18 864,54) - seminarium</t>
  </si>
  <si>
    <t>Komentarz:
III Warmińsko-Mazurskie Forum innowacji w rolnictwie i na obszarach wiejskich (120 osób) - konferencja
Gospodarka Obiegu zamknietego (80 osób) - konferencja
Budowanie sieci partnerstw w zakresie organizacji rynku żywności regionalnej i ekologicznej (25 osób) - konferencja i wyjazd studyjny
Innowacje w zarządzaniu gospodarstwem rolnym, przy wykorzystaniu dronów do teledetekcji multispektralnej w rolnictwie precyzyjnym (30 osób) - seminarium</t>
  </si>
  <si>
    <t xml:space="preserve"> Komentarz:
III Warmińsko-Mazurskie Forum innowacji w rolnictwie i na obszarach wiejskich
Gospodarka obiegu zamknietego
Budowanie sieci partnerstw w zakresie organizacji rynku żywności regionalnej i ekologicznej</t>
  </si>
  <si>
    <t xml:space="preserve">Komentarz:
W ramach funkcjonowania SIR prowadzono rozmowy z trzema grupami tematycznymi, których celem było ubieganie się o wsparcie w ramach działania "Współpraca". </t>
  </si>
  <si>
    <t>Komentarz: W ramach funkcjonowania i  realizacji operacji własnych SIR zaangażowanych jest 10</t>
  </si>
  <si>
    <t>Komentarz:
III Warmińsko-Mazurskie Forum innowacji w rolnictwie i na obszarach wiejskich (wartość 82 444,93) - konferencja - 2 dni
Gospodarka Obiegu zamknietego (wartość 13 681,81) - konferencja - 1 dzień
Budowanie sieci partnerstw w zakresie organizacji rynku żywności regionalnej i ekologicznej (wartość 23 458,47) - inne - mieszane (konferencja i wyjazd studyjny) - 3 dni
Innowacje w zarządzaniu gospodarstwem rolnym, przy wykorzystaniu dronów do teledetekcji multispektralnej w rolnictwie precyzyjnym (wartosć 18 864,54) - seminarium - 2 dni</t>
  </si>
  <si>
    <t xml:space="preserve">1. Do kosztów funkcjonowania zaliczamy płace z pochodnymi i koszty przejazdów służbowych, a także dzialania promocyjno-informacyjne.
2. W ramach planu operacyjnego zrealizowano 4 operacje własne – realizacja 4 operacji własnych, w których uczestniczyło łącznie 250 uczestników. Dodatkowo wydano broszury w nakładzie 920 sztuk oraz wydrukowano 4 artykuły w czasopiśmie wydawanym przez WMODR, które ma nakład 2000 egz.
3. W wyniku realizacji planu operacyjnego i podjętej działalności informacyjno-promocyjnej pozyskano nowych partnerów zarejestrowanych w bazie SIR oraz podjęto działania w celu stworzenia grup operacyjnych.
4. Niektóre operacji realiowały kilka form dlatego w poszczególnych tabelach koszty zostały odpowiednio podzielone tak aby nie podwajać kosztów. 
</t>
  </si>
  <si>
    <t>Jednostka wdrażająca: Wielkopolski Ośrodek Doradztwa Rolniczego w Poznaniu</t>
  </si>
  <si>
    <t xml:space="preserve"> Komentarz: Publikacja "Ochrona i kształtowanie zasobów wodnych na terenach wiejskich", publikacja "Krótkie łańcuchy dostaw w teorii i praktyce", artykuł "Wyjazd studyjny do Rumunii"</t>
  </si>
  <si>
    <t>Komentarz: inne: przedstawiciele firm okołorolniczych</t>
  </si>
  <si>
    <t>Koszty funkcjonowania: materiały, usługi obce, wynagrodzenia,składki, delegacje.</t>
  </si>
  <si>
    <t xml:space="preserve">Jednostka wdrażająca: Zachodniopomorski Ośrodek Doradztwa Rolniczego w Barzkowicach </t>
  </si>
  <si>
    <t xml:space="preserve">Komentarz:                                                                                                                                                                                                                                                                                                                                                                                                                                                                                                                                                1. Polowe pokazy pracy innowacyjnych maszyn rolniczych ( IV) edycja  - pokazy organizowane podczas Barzkowickich Targólw rolnch Agro Pomerania , koszt  15 766,14 zł.                                                                                                                                                                                                                                        2. II Międzyregionalny Pokaz Alpak   - pokaz organizowany podczas Barzkowickich Targów rolnych Agro Pomerania , koszt 43 642,57 zł.                                   3. Przyrodnicze i ekonomiczne uwarunkowania uprawy winorośli w województwie zachodniopomorskim - przetwórstwo produktów rolnych szansa na poprawe dochodowości gopsodarstw konferencja   zorganizowana w winnicy Turnau dla 50 uczestników, koszt 12 612,44 zł.                                                    4. Technologia produkcji zwierzęcej - innowacyjne rozwiązania w hodowli bydła, owiec i kóz - wyjazd studyjny do Francji dla 45 uczestników , koszt 75 000,00 zł.                                                                                                                                                                                                                                                                5. Węgierskie ekologiczne plantacje winorośli produkujace wina inspiracja do zawiązania współpracy na rzecz powstania grupy operacyjnej EPI - wyjazd studyjny dla 35 uczestników , koszt 73 045,00 zł.                                                                                                                                                                                  6.   Współpraca w przestwórstwie owoców i winorosli szansa na rozwój obszarów wiejkskich - wyjazd studyjny dla 20 uczestników ,                                             koszt 27 200,00 zł                                                                                                                                                                                                                                                                                     Imprezy masowe :                                                                                                                                                                                                                                                        1.   Wiosenna wystawa ogrodniczo -pszelarska - stoisko informacyjne SIR                                                                                                                                                                          2.    Barzkowickie Targi rolne Agro Pomerania 2019 - stoisko informacyjne  SIR                                                                                                                                                                                                               </t>
  </si>
  <si>
    <t xml:space="preserve">Komentarz:                                                                                                                                                                                                                                                                     1. Polowe pokazy pracy innowacyjnych maszyn rolniczych ( IV) edycja  - pokazy organizowane podczas Barzkowickich Targólw rolnch Agro Pomerania , koszt  15 766,14 zł.                                                                                                                                                                                                                                        2. II Międzyregionalny Pokaz Alpak   - pokaz organizowany podczas Barzkowickich Targów rolnych Agro Pomerania , koszt 43 642,57 zł.                                   3. Przyrodnicze i ekonomiczne uwarunkowania uprawy winorośli w województwie zachodniopomorskim - przetwórstwo produktów rolnych szansa na poprawe dochodowości gopsodarstw konferencja   zorganizowana w winnicy Turnau dla 50 uczestników, koszt 12 612,44 zł.                                                    4. Technologia produkcji zwierzęcej - innowacyjne rozwiązania w hodowli bydła, owiec i kóz - wyjazd studyjny do Francji dla 45 uczestników , koszt 75 000,00 zł.                                                                                                                                                                                                                                                                5. Węgierskie ekologiczne plantacje winorośli produkujace wina inspiracja do zawiązania współpracy na rzecz powstania grupy operacyjnej EPI - wyjazd studyjny dla 35 uczestników , koszt 73 045,00 zł.                                                                                                                                                                                  6.   Współpraca w przestwórstwie owoców i winorosli szansa na rozwój obszarów wiejkskich - wyjazd studyjny dla 20 uczestników ,                                             koszt 27 200,00 zł                                                                                                                                                                                                                                                                                     Imprezy masowe :                                                                                                                                                                                                                                                        1.   Wiosenna wystawa ogrodniczo -pszelarska - stoisko informacyjne SIR                                                                                                                                                                          2.    Barzkowickie Targi rolne Agro Pomerania 2019 - stoisko informacyjne  SIR                                                                                                                                                                                                               </t>
  </si>
  <si>
    <t xml:space="preserve"> Komentarz:                                                                                                                                                                                                                                                                       "Klimatyczne uwarunkowania uprawy winorośli w województwie zachodniopomorskim " - w formie broszury, nakład 100  egz. Koszt  1 758,90zł </t>
  </si>
  <si>
    <t xml:space="preserve">Komentarz:   Wizyty studyjne :                                                                                                                                                                                                                                   1. Technologia produkcji zwierzęcej - innowacyjne rozwiązania w hodowli bydła, owiec i kóz - wyjazd studyjny do Francji dla 45 uczestników , koszt 75 000,00 zł.                                                                                                                                                                                                                                                                2. Węgierskie ekologiczne plantacje winorośli produkujace wina inspiracja do zawiązania współpracy na rzecz powstania grupy operacyjnej EPI - wyjazd studyjny dla 35 uczestników , koszt 73 045,00 zł.                                                                                                                                                                                  3.   Współpraca w przestwórstwie owoców i winorosli szansa na rozwój obszarów wiejkskich - wyjazd studyjny dla 20 uczestników ,                                             koszt 27 200,00 zł                                                                                                                                                                                                                                                      Inne:   konferencja                                                                                                                                                                                                                                                                                                                                 1. Przyrodnicze i ekonomiczne uwarunkowania uprawy winorośli w województwie zachodniopomorskim - przetwórstwo produktów rolnych szansa na poprawe dochodowości gopsodarstw konferencja   zorganizowana w winnicy Turnau dla 50 uczestników, koszt 12 612,44 zł.                                                                                                                                                                                                                                                                                                                                                                                                                                                                                                                                                                                                                                                                                                                                                                                                                                                                                                                                       </t>
  </si>
  <si>
    <t xml:space="preserve">Komentarz:                                                                                                                                                                                                                                                            Wizyty studyjne :                                                                                                                                                                                                                                                           1. Technologia produkcji zwierzęcej - innowacyjne rozwiązania w hodowli bydła, owiec i kóz - wyjazd studyjny do Francji dla 45 uczestników x 5 dni = 225 , koszt 75 000,00 zł.                                                                                                                                                                                                                                                                2. Węgierskie ekologiczne plantacje winorośli produkujace wina inspiracja do zawiązania współpracy na rzecz powstania grupy operacyjnej EPI - wyjazd studyjny dla 35 uczestników x 5 dni = 175, koszt 73 045,00 zł.                                                                                                                                                                                  3. Współpraca w przestwórstwie owoców i winorosli szansa na rozwój obszarów wiejkskich - wyjazd studyjny dla 20 uczestników x 4 dni = 80,                                             koszt 27 200,00 zł                                                                                                                                                                                                                                                      Inne:   konferencja 
1. Przyrodnicze i ekonomiczne uwarunkowania uprawy winorośli w województwie zachodniopomorskim - przetwórstwo produktów rolnych szansa na poprawe dochodowości gopsodarstw konferencja   zorganizowana w winnicy Turnau dla 50 uczestników x 1 dzień, koszt 12 612,44 zł.                                                                                                                                                                                                                                                                                                                                                                                                                                                                                                                                                                                                                                                                                                                                                                                                                                                                                                                                       </t>
  </si>
  <si>
    <t xml:space="preserve">                                                                                                                                                                                                                                                                                                                                                                                                                                                                                                                                                                                                                                                                                                                                                                                                                                                                                                                                                                                                                                                                                                                                                                                                                                                                                                                                                                           na koszty funkcjonowania w 2019 r. składały się koszty wynagrodzenia oraz koszty delegacji pracowników wykonujących zadania SIR  ( koordynatora , brokera oraz osoby wspierającej ) .  W ramach promocji SIR zamieszczonych zostało 6 artkułów w Zachodniopomorskim Magazynie Rolniczym, 3 artkuły na stronie ZODR ,  6 na portalach społecznościowych.  W ramach prowadzonej działaności związanej z funkcjonowaniem sieci na rzecz innowacji w rolnictwie i na obszarach wiejskich odbyło sie 20 spotkań informacyjnych z potencjalnymi partnerami Sieci oraz członkami potencjalnych grup operacyjnych .  Dotychczas w bazie partnerów SIR w województwie zachodniopomorskim zarejstrowało się   34 partnerów. Pracownicy wykonujący zadania na rzecz SIR i na obszarach wiejskich odbyli szereg spotkań dotyczących bezpośrednio działania   " Współpraca" W ramach realizacji operacji własnych zgłoszono do realizacji 6 operacji własnych . Z działania 2 zrealizowano trzy  operacje własne i  z działania 5  również trzy operacje .  W ramach konkursu nr 3/2019 dla partnerów KSOW wpłyneły 2 wnioski , żaden nie przeszedł do realizacji.                                                                                                                                                                                                                                                                                                                                                                                                                                                                           </t>
  </si>
  <si>
    <r>
      <t xml:space="preserve">- w tym związane z innymi działaniami </t>
    </r>
    <r>
      <rPr>
        <sz val="12"/>
        <color theme="5" tint="-0.249977111117893"/>
        <rFont val="Calibri"/>
        <family val="2"/>
        <charset val="238"/>
        <scheme val="minor"/>
      </rPr>
      <t>(publikacje)</t>
    </r>
  </si>
  <si>
    <t>Jednostka wdrażająca: KOWR</t>
  </si>
  <si>
    <t>Jednostka wdrażająca: Agencja restrukturyzacji i Modernizacji Rolnictwa</t>
  </si>
  <si>
    <t>Jednostka wdrażająca: Ministerstwo Rolnictwa i Rozwoju Wsi</t>
  </si>
  <si>
    <t xml:space="preserve">Komentarz: 2019
1. Transfer wiedzy Studizeniec
2. konferencja dyrektorów kwiecień 2019
3. transfer Potoczek 2019
4. konferencja dyrektoró sierpień 2019
5. Transfer Potoczek drugi październik 2019
6. Transfer CBR październik 2019
7. Transfer Stary Brześć wrzesień 2019
8. Nagrody pieniężne Olimpiada Wiedzy o Żywieniu i Żywności
9. Nagrody Piniężne Olimpiada Wiedzy i Umiejętności Rolniczych
10. Konferencja pn. Aktywna starość na obszarach wiejskich. Między diagnozą a działaniem. 
11. W ramach projektu "Odpoczyaj na wsi" w 2019 r. zorganizowane zostało:
- 1 konferencja 
- 17 imprez krajowych (targi) 
- 2 imprezy zagraniczne (targi)
- konkurs plastyczny dla ucznów szkół podstawowych
- 2 konkursy na stoisko podczas Małoposlkiej Giełgy Agroturystycznej
- 4 seminaria 
12. Działania leśne PROW – rekomendacje na przyszłość - seminarium leśne z wyjazdem studyjnym
13. Spotkanie dla doradców rolnośrodowiskowych i ekspertów przyrodniczych w ramach PROW 2014-2020;                                                                                                                                                                                                                                                                                                                                            14. Seminarium dotyczące realizacji działań leśnych PROW 2014-2020 w szczególności w zakresie nowego poddziałania leśnego: „Wsparcie na inwestycje zwiększające odporność ekosystemów leśnych i ich wartość dla środowiska”, 26 marca 2019 r.
15. Finał VIII edycji ogólnopolskiego konkursu dla szkół gastronomicznych.
16. Targi Rolnicze Agro-Park w Lublinie,
17. Międzynarodowe Targi Techniki Rolniczej Agrotech w Kielcach,
18. Regionalna Wystawa Zwierząt Hodowlanych i Dni z Doradztwem Rolniczym w Szepietowie,
19. Międzynarodowe Targi Rolno – Przemysłowe AGRO – TECH, połączonych z Regionalną Wystawą Zwierząt Hodowlanych w Minikowie,
20. Krajowa Wystawa Rolnicza oraz Dożynki Jasnogórskie w Częstochowie,
21. Międzynarodowe Dni z Doradztwem Rolniczym, połączone z Regionalną Wystawą Zwierząt Hodowlanych w Siedlcach,
22. Dożynki Prezydenckie w Spale,
23. Międzynarodowa Wystawa Rolnicza AGRO SHOW w Bednarach.
24. Seminarium podsumowujące XLII Ogólnopolski Konkurs Jakości Prac Scaleniowych;
25. Szkolenie 3-dniowe pn.: Rola Krajowego Ośrodka Wsparcia Rolnictwa w poprawie struktury obszarowej gospodarstw rolnych poprzez operację typu „Scalanie gruntów” na terenie województwa dolnośląskiego;
26. Szkolenie 3-dniowe pn.: Rola Wojewódzkich Ośrodków Doradztwa Rolniczego w poprawie struktury obszarowej gospodarstw rolnych poprzez operację typu „Scalanie gruntów” na terenie województwa lubelskiego;
27. Organizacja XLIII Ogólnopolskiego Konkursu Jakości Prac Scaleniowych;
28. Seminarium podsumowujące XLIII Ogólnopolski Konkurs Jakości Prac Scaleniowych.
29.  Krajowa Wystawa Ras Rodzimych w Poznaniu w dniach 17 - 19 maja 2019 roku 
30. Regionalna Wystawa Ras Rodzimych w Rudawce Rymanowskiej w dniach 23 - 25 sierpnia 2019 roku. 
31. 2 wizyty studyjne „Szlakiem dobrych praktyk PROW"
32. Spotkanie z udziałem mediów podsumowujące wizyty studyjne „Szlakiem dobrych praktyk PROW” 
33. Spotkanie i warsztaty kulinarne „Tradycja i nowoczesność. O dziedzictwie kulinarnym i systemach jakości żywności. Jak budować świadomość konsumentów?".
34. Organizacja "Wysp innowacji" na targach i wystawach rolniczych - 2 szt., 
35. Organizacja cyklu spotkań poświęconych innowacjom w rolnictwie - 2 szt.; 
36. Organizacja miedzynarodowej konferencji na temat doradztwa rolniczego pt."Wyzwania dla doradztwa rolniczego po 2020" - 1 szt. ; 
37. Organizacja spotkań dla doradców rolniczych w instytutach badawczych i wzorcowych gospodarstwach rolnych - 3 szt.; 
38. Organizacja jednodniowych sptk informacyjnych dla jdr - 2 szt.; 
39. Organizacja spotkań informacyjnych dla jdr - 2 szt.; 
40. Organizacja seminarium dla przedstawicieli instytutów badawczych i jdr - 1 szt.; 
41. Organizacja międzynarodowej konferencji na temat współpracy nauki i praktyki w obszarze badań i innowacji w rolnictwie 1 szt.
</t>
  </si>
  <si>
    <t>Komentarz: 2019
1. W ramach projektu "Odpoczywaj na wsi" w 2019 r. wydany został:
- folder odpoczywaj na wsi w 3 wersjach językowych w łącznym nakładzie 12500 egz.
- materiał prasowy w formie wywiadu udzielonego dziennikowi Wiadomości Turystyczne 
 2. Druk materiałów informacyjno-promocyjnych dla działań obszarowych Programu Rozwoju Obszarów Wiejskich na lata 2014-2020: (1) „Inwestycje w rozwój obszarów leśnych i poprawę żywotności lasów”, (2) „Działanie rolno-środowiskowo-klimatyczne", (3) „Rolnictwo ekologiczne”, termin realizacji: listopad 2019 r., 
3. Zamieszczenie materiałów informacyjno-promocyjnych na temat PROW 2007-2013 oraz PROW 2014-2020 na łamach prasy i w internecie. Liczba zamieszczonych materiałów na łamach prasy 5/2019 i w internecie 5/2019. Łącznie 10/2019.
4. Zamieszczenie w "Kalendarzu Rolników" na 2020 rok materiału informacyjno-promocyjnego MRiRW dotyczącego PROW 2014-2020 . Nakład 140 000 egzemplarzy - dotyczy wszystkich działań PROW 2014-2020 - ilość publikacji 1.
5. Wydanie publikacji informacyjnej z zakresu systemu Chronionych Nazw Pochodzenia, Chronionych Oznaczeń Geograficznych, Gwarantowanych Tradycyjnych Specjalności (Aromaty Tradycji. Najlepsze przepisy ogólnopolskiego konkursu kulinarnego dla szkół gastronomicznych). Egzemplarze publikacji (5000 egzemplarzy - ilość publikacji 1)
6. Opracowanie czterech artykułów nt. "Scalania gruntów" i publikacja w miesięczniku naukowo-technicznym SGP - Przegląd Geodezyjny.
7. Druk materiałów informacyjno - promocyjnych dot. Programu Rozwoju Obszarów Wiejskich na lata 2014-2020 tj.broszur informacyjnych 
8. Publikacja dot. przykładów operacji w ramach planu operacyjnego KSOW na lata 2017-2018</t>
  </si>
  <si>
    <t>Komentarz:
1. Szlakiem dobrych praktyk PROW. Wizyty studyjne oraz spotkania z udziałem dziennikarzy nt. PROW 2014-2020 X 2
2. Upowszechnienie dobrych praktyk mających wpływ na rozwój obszarów wiejskich - przykłady operacji realizowanych w ramach planu operacyjnego KSOW w latach 2017-2018 (29 dobrych praktyk)
3. Działania leśne PROW - rekomendacje na przyszłość - seminarium leśne z wyjazdem studyjnym</t>
  </si>
  <si>
    <t>Komentarz 2019                                                                                                                                                                                                                                                                                                                                                                                                                                                                                                                                              1. Działania leśne PROW – rekomendacje na przyszłość - seminarium leśne z wyjazdem studyjnym
2. Spotkanie dla doradców rolnośrodowiskowych i ekspertów przyrodniczych w ramach PROW 2014-2020;                                                                                                                                                                                                                                                                                                                                           3. Seminarium dotyczące realizacji działań leśnych PROW 2014-2020 w szczególności w zakresie nowego poddziałania leśnego: „Wsparcie na inwestycje zwiększające odporność ekosystemów leśnych i ich wartość dla środowiska”, 26 marca 2019 r.</t>
  </si>
  <si>
    <t>Jednostka wdrażająca: JC KSOW</t>
  </si>
  <si>
    <t>Stan na:</t>
  </si>
  <si>
    <t>7 pocztówek, 10 prac konkursowych projektu Moja Smart Wieś na stronie smart.irwirpan.pl, 12 dobrych praktyk z zakresu turystykiej wiejskiej POT w publikacji; 18 przykładów w bazie projektów 2014-2020 na portalu KSOW</t>
  </si>
  <si>
    <t xml:space="preserve">GR - 2 posiedzenia i 4 obiegowo
GTL - 3 posiedzenia i 2 obiegowo
GTI - 2 posiedzenie i 4 obiegowo                                                                                                                                                                                                                                                                                                                                                                                                                                                                                           GTL - zespół roboczy ds. przyszłości podejscia LEADER - 6 osób                                                                                                                                                                                                                                                               GTI - 3 zespoły robocze przy GTI - 6 spotkań 15 osób x 3
</t>
  </si>
  <si>
    <t>Komentarz: spotkanie jednostki centralnej KSOW z jednostkami regionalnymi KSOW 22-23.07.2019 nt. współpraca z JR, Smart Villages, zmiany w Planie Działania 2014-2020, PO 2020-2021, przyszły okres programowania w kontekście KSOW, analiza SWOT w zakresie sieci WPR 2021-2027 - 48 osób; spotkanie projektowe dla partnerów KSOW 13.12.2019 - 27 osób</t>
  </si>
  <si>
    <t>Komentarz: grupa dyskusyjna LGD na Facebooku - 735 członków; zespół roboczy ds. proceduralnych przy GTL - 7 osób, zespół roboczy ds. przyszłości podejscia LEADER - 6 osób (2 konsultacje: projekty wspołpracy, Plan strategiczny WPR)</t>
  </si>
  <si>
    <t xml:space="preserve">Komentarz: 9 projektów na konkurs RIA 2019; artykuł o dobrych praktykach dla Rural Connections, wkład do artykułu o projekcie gospodarstwo p. Kowalskiego w broszurze Projects Brochure EAFRD, NetworX (prezentacja dot.AKIS, KSOW), współpraca KSOW z interesariuszami LEADER-panel dyskusyjny, wypełnienie ankiet: Angażowanie interesariuszy ENRD, ankieta dotycząca angażowania KSOW w tematykę Smart Villages, samoocena Krajowej Sieci Obszarów Wiejskich; 3 informacje o projektach ktore zostay wpisane do ENRD Projects database (Zalesianie gruntów rolnych (Afforestation of agricultural land in Poland), Zakup instalacji fotowoltaicznej system chłodniczego oraz maszyny rolniczej (Henryk Sondej farm – increasing the efficiency of an agricultural business), Działania rolno-środowiskowo-klimatyczne na obszarach ONW (Investing in organic agriculture in a Less Favoured Area); odpowiedz na pytanie ENRD dot. wyludniania obszarów wiejskich w Polsce, prezentacja postulatów wobec Smart Villages podczas EPW 2019 w Hiszpani, przezentacja nt. sytuacji na rynku pracy na obszarach wiejskich w Polsce podczas seminarium ENRD XI, prezentacja realizacji podejścia LEADER w Polsce podczas konferencji SEE LEADER w Chorwacji,
</t>
  </si>
  <si>
    <t>Komentarz:  tłumaczenie 9 materiałow, Rural Inspiration Awards 2020-entry template &amp; guidelines</t>
  </si>
  <si>
    <t>spotkanie, seminaria, webinarium</t>
  </si>
  <si>
    <t>KGW, jst, uczniowie, nauczyciele, naukowcy, samorząd woejewódzki, bezrobotni, dziennikarze, biura geodezji terenów rolnych, kobiety, NSU</t>
  </si>
  <si>
    <t>Jednostka wdrażająca: Podsumowanie</t>
  </si>
  <si>
    <t>Załącznik nr 2 do sprawozdania rocznego z Planu działania KSOW na lata 2014-2020 za rok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</si>
</sst>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z_ł"/>
  </numFmts>
  <fonts count="53" x14ac:knownFonts="1">
    <font>
      <sz val="11"/>
      <color theme="1"/>
      <name val="Calibri"/>
      <family val="2"/>
      <charset val="238"/>
      <scheme val="minor"/>
    </font>
    <font>
      <b/>
      <sz val="11"/>
      <color theme="1"/>
      <name val="Calibri"/>
      <family val="2"/>
      <charset val="238"/>
      <scheme val="minor"/>
    </font>
    <font>
      <b/>
      <sz val="24"/>
      <color theme="1"/>
      <name val="Calibri"/>
      <family val="2"/>
      <scheme val="minor"/>
    </font>
    <font>
      <b/>
      <sz val="12"/>
      <color theme="1"/>
      <name val="Calibri"/>
      <family val="2"/>
      <scheme val="minor"/>
    </font>
    <font>
      <b/>
      <sz val="16"/>
      <color theme="1"/>
      <name val="Calibri"/>
      <family val="2"/>
      <scheme val="minor"/>
    </font>
    <font>
      <b/>
      <sz val="10"/>
      <color theme="1"/>
      <name val="Calibri"/>
      <family val="2"/>
      <scheme val="minor"/>
    </font>
    <font>
      <sz val="10"/>
      <color theme="1"/>
      <name val="Calibri"/>
      <family val="2"/>
      <scheme val="minor"/>
    </font>
    <font>
      <b/>
      <sz val="14"/>
      <color theme="1"/>
      <name val="Calibri"/>
      <family val="2"/>
      <scheme val="minor"/>
    </font>
    <font>
      <b/>
      <sz val="11"/>
      <color theme="1"/>
      <name val="Calibri"/>
      <family val="2"/>
      <scheme val="minor"/>
    </font>
    <font>
      <sz val="10"/>
      <name val="Calibri"/>
      <family val="2"/>
      <scheme val="minor"/>
    </font>
    <font>
      <sz val="10"/>
      <color theme="1"/>
      <name val="Calibri"/>
      <family val="2"/>
      <charset val="238"/>
      <scheme val="minor"/>
    </font>
    <font>
      <sz val="10"/>
      <name val="Calibri"/>
      <family val="2"/>
      <charset val="238"/>
      <scheme val="minor"/>
    </font>
    <font>
      <b/>
      <sz val="10"/>
      <name val="Calibri"/>
      <family val="2"/>
      <charset val="238"/>
      <scheme val="minor"/>
    </font>
    <font>
      <sz val="11"/>
      <color rgb="FF000000"/>
      <name val="Calibri"/>
      <family val="2"/>
      <scheme val="minor"/>
    </font>
    <font>
      <sz val="11"/>
      <color rgb="FFFF0000"/>
      <name val="Calibri"/>
      <family val="2"/>
      <scheme val="minor"/>
    </font>
    <font>
      <sz val="16"/>
      <color theme="1"/>
      <name val="Calibri"/>
      <family val="2"/>
      <scheme val="minor"/>
    </font>
    <font>
      <b/>
      <sz val="14"/>
      <name val="Calibri"/>
      <family val="2"/>
      <scheme val="minor"/>
    </font>
    <font>
      <sz val="9"/>
      <color theme="1"/>
      <name val="Calibri"/>
      <family val="2"/>
      <scheme val="minor"/>
    </font>
    <font>
      <b/>
      <sz val="14"/>
      <name val="Calibri"/>
      <family val="2"/>
      <charset val="238"/>
      <scheme val="minor"/>
    </font>
    <font>
      <sz val="11"/>
      <name val="Calibri"/>
      <family val="2"/>
      <scheme val="minor"/>
    </font>
    <font>
      <b/>
      <sz val="10"/>
      <color theme="1"/>
      <name val="Calibri"/>
      <family val="2"/>
      <charset val="238"/>
      <scheme val="minor"/>
    </font>
    <font>
      <b/>
      <sz val="16"/>
      <name val="Calibri"/>
      <family val="2"/>
      <scheme val="minor"/>
    </font>
    <font>
      <sz val="12"/>
      <color theme="1"/>
      <name val="Calibri"/>
      <family val="2"/>
      <scheme val="minor"/>
    </font>
    <font>
      <b/>
      <sz val="8"/>
      <color theme="1"/>
      <name val="Calibri"/>
      <family val="2"/>
      <scheme val="minor"/>
    </font>
    <font>
      <sz val="8"/>
      <color theme="1"/>
      <name val="Calibri"/>
      <family val="2"/>
      <scheme val="minor"/>
    </font>
    <font>
      <sz val="8"/>
      <name val="Calibri"/>
      <family val="2"/>
      <scheme val="minor"/>
    </font>
    <font>
      <sz val="11"/>
      <color theme="1" tint="4.9989318521683403E-2"/>
      <name val="Calibri"/>
      <family val="2"/>
      <scheme val="minor"/>
    </font>
    <font>
      <b/>
      <sz val="11"/>
      <color rgb="FFFF0000"/>
      <name val="Calibri"/>
      <family val="2"/>
      <charset val="238"/>
      <scheme val="minor"/>
    </font>
    <font>
      <b/>
      <sz val="12"/>
      <name val="Calibri"/>
      <family val="2"/>
      <scheme val="minor"/>
    </font>
    <font>
      <u/>
      <sz val="10"/>
      <color theme="1"/>
      <name val="Calibri"/>
      <family val="2"/>
      <charset val="238"/>
      <scheme val="minor"/>
    </font>
    <font>
      <i/>
      <u/>
      <sz val="10"/>
      <color theme="1"/>
      <name val="Calibri"/>
      <family val="2"/>
      <charset val="238"/>
      <scheme val="minor"/>
    </font>
    <font>
      <u/>
      <sz val="10"/>
      <color rgb="FFFF0000"/>
      <name val="Calibri"/>
      <family val="2"/>
      <charset val="238"/>
      <scheme val="minor"/>
    </font>
    <font>
      <i/>
      <u/>
      <sz val="10"/>
      <color rgb="FFFF0000"/>
      <name val="Calibri"/>
      <family val="2"/>
      <charset val="238"/>
      <scheme val="minor"/>
    </font>
    <font>
      <b/>
      <sz val="10"/>
      <color rgb="FFFF0000"/>
      <name val="Calibri"/>
      <family val="2"/>
      <charset val="238"/>
      <scheme val="minor"/>
    </font>
    <font>
      <b/>
      <sz val="12"/>
      <color rgb="FFFF0000"/>
      <name val="Calibri"/>
      <family val="2"/>
      <charset val="238"/>
      <scheme val="minor"/>
    </font>
    <font>
      <b/>
      <i/>
      <u/>
      <sz val="10"/>
      <color theme="1"/>
      <name val="Calibri"/>
      <family val="2"/>
      <charset val="238"/>
      <scheme val="minor"/>
    </font>
    <font>
      <b/>
      <u/>
      <sz val="10"/>
      <name val="Calibri"/>
      <family val="2"/>
      <charset val="238"/>
      <scheme val="minor"/>
    </font>
    <font>
      <sz val="10"/>
      <color rgb="FFFF0000"/>
      <name val="Calibri"/>
      <family val="2"/>
      <charset val="238"/>
      <scheme val="minor"/>
    </font>
    <font>
      <b/>
      <sz val="9"/>
      <color indexed="81"/>
      <name val="Tahoma"/>
      <family val="2"/>
      <charset val="238"/>
    </font>
    <font>
      <sz val="9"/>
      <color indexed="81"/>
      <name val="Tahoma"/>
      <family val="2"/>
      <charset val="238"/>
    </font>
    <font>
      <i/>
      <sz val="10"/>
      <color theme="1"/>
      <name val="Calibri"/>
      <family val="2"/>
      <charset val="238"/>
      <scheme val="minor"/>
    </font>
    <font>
      <sz val="8"/>
      <color theme="1"/>
      <name val="Calibri"/>
      <family val="2"/>
      <charset val="238"/>
      <scheme val="minor"/>
    </font>
    <font>
      <i/>
      <sz val="10"/>
      <name val="Calibri"/>
      <family val="2"/>
      <charset val="238"/>
      <scheme val="minor"/>
    </font>
    <font>
      <sz val="11"/>
      <name val="Calibri"/>
      <family val="2"/>
      <charset val="238"/>
      <scheme val="minor"/>
    </font>
    <font>
      <sz val="11"/>
      <color theme="1"/>
      <name val="Calibri"/>
      <family val="2"/>
      <charset val="238"/>
      <scheme val="minor"/>
    </font>
    <font>
      <sz val="11"/>
      <color rgb="FF000000"/>
      <name val="Calibri"/>
      <family val="2"/>
      <charset val="238"/>
      <scheme val="minor"/>
    </font>
    <font>
      <b/>
      <sz val="9"/>
      <color theme="1"/>
      <name val="Calibri"/>
      <family val="2"/>
      <charset val="238"/>
      <scheme val="minor"/>
    </font>
    <font>
      <sz val="10"/>
      <color theme="5"/>
      <name val="Calibri"/>
      <family val="2"/>
      <charset val="238"/>
      <scheme val="minor"/>
    </font>
    <font>
      <sz val="10"/>
      <color theme="5" tint="-0.249977111117893"/>
      <name val="Calibri"/>
      <family val="2"/>
      <charset val="238"/>
      <scheme val="minor"/>
    </font>
    <font>
      <sz val="10"/>
      <color rgb="FF7030A0"/>
      <name val="Calibri"/>
      <family val="2"/>
      <charset val="238"/>
      <scheme val="minor"/>
    </font>
    <font>
      <sz val="12"/>
      <color theme="5" tint="-0.249977111117893"/>
      <name val="Calibri"/>
      <family val="2"/>
      <charset val="238"/>
      <scheme val="minor"/>
    </font>
    <font>
      <sz val="7.5"/>
      <color theme="1"/>
      <name val="Times New Roman"/>
      <family val="1"/>
      <charset val="238"/>
    </font>
    <font>
      <b/>
      <u/>
      <sz val="16"/>
      <color indexed="8"/>
      <name val="Calibri"/>
      <family val="2"/>
      <charset val="238"/>
    </font>
  </fonts>
  <fills count="14">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B8CCE4"/>
        <bgColor indexed="64"/>
      </patternFill>
    </fill>
    <fill>
      <patternFill patternType="solid">
        <fgColor rgb="FFFFFFFF"/>
        <bgColor indexed="64"/>
      </patternFill>
    </fill>
    <fill>
      <patternFill patternType="solid">
        <fgColor rgb="FFD9D9D9"/>
        <bgColor indexed="64"/>
      </patternFill>
    </fill>
  </fills>
  <borders count="73">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top style="medium">
        <color auto="1"/>
      </top>
      <bottom/>
      <diagonal/>
    </border>
    <border>
      <left style="hair">
        <color auto="1"/>
      </left>
      <right style="hair">
        <color auto="1"/>
      </right>
      <top style="medium">
        <color auto="1"/>
      </top>
      <bottom/>
      <diagonal/>
    </border>
    <border>
      <left style="hair">
        <color auto="1"/>
      </left>
      <right style="thin">
        <color auto="1"/>
      </right>
      <top style="medium">
        <color auto="1"/>
      </top>
      <bottom/>
      <diagonal/>
    </border>
    <border>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top style="medium">
        <color auto="1"/>
      </top>
      <bottom style="hair">
        <color auto="1"/>
      </bottom>
      <diagonal/>
    </border>
    <border>
      <left style="hair">
        <color auto="1"/>
      </left>
      <right style="double">
        <color auto="1"/>
      </right>
      <top style="medium">
        <color auto="1"/>
      </top>
      <bottom style="hair">
        <color auto="1"/>
      </bottom>
      <diagonal/>
    </border>
    <border>
      <left style="double">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bottom/>
      <diagonal/>
    </border>
    <border>
      <left style="hair">
        <color auto="1"/>
      </left>
      <right style="hair">
        <color auto="1"/>
      </right>
      <top/>
      <bottom/>
      <diagonal/>
    </border>
    <border>
      <left style="hair">
        <color auto="1"/>
      </left>
      <right style="thin">
        <color auto="1"/>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double">
        <color auto="1"/>
      </right>
      <top style="hair">
        <color auto="1"/>
      </top>
      <bottom style="hair">
        <color auto="1"/>
      </bottom>
      <diagonal/>
    </border>
    <border>
      <left style="double">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top/>
      <bottom/>
      <diagonal/>
    </border>
    <border>
      <left/>
      <right style="hair">
        <color auto="1"/>
      </right>
      <top/>
      <bottom/>
      <diagonal/>
    </border>
    <border>
      <left style="hair">
        <color auto="1"/>
      </left>
      <right style="thin">
        <color auto="1"/>
      </right>
      <top style="hair">
        <color auto="1"/>
      </top>
      <bottom style="hair">
        <color auto="1"/>
      </bottom>
      <diagonal/>
    </border>
    <border>
      <left style="medium">
        <color auto="1"/>
      </left>
      <right/>
      <top/>
      <bottom style="medium">
        <color auto="1"/>
      </bottom>
      <diagonal/>
    </border>
    <border>
      <left/>
      <right style="hair">
        <color auto="1"/>
      </right>
      <top/>
      <bottom style="medium">
        <color auto="1"/>
      </bottom>
      <diagonal/>
    </border>
    <border>
      <left style="hair">
        <color auto="1"/>
      </left>
      <right style="thin">
        <color auto="1"/>
      </right>
      <top style="hair">
        <color auto="1"/>
      </top>
      <bottom style="medium">
        <color auto="1"/>
      </bottom>
      <diagonal/>
    </border>
    <border>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top style="hair">
        <color auto="1"/>
      </top>
      <bottom style="medium">
        <color auto="1"/>
      </bottom>
      <diagonal/>
    </border>
    <border>
      <left style="hair">
        <color auto="1"/>
      </left>
      <right style="double">
        <color auto="1"/>
      </right>
      <top style="hair">
        <color auto="1"/>
      </top>
      <bottom style="medium">
        <color auto="1"/>
      </bottom>
      <diagonal/>
    </border>
    <border>
      <left style="double">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hair">
        <color auto="1"/>
      </right>
      <top style="medium">
        <color auto="1"/>
      </top>
      <bottom/>
      <diagonal/>
    </border>
    <border>
      <left style="thin">
        <color auto="1"/>
      </left>
      <right style="double">
        <color auto="1"/>
      </right>
      <top style="medium">
        <color auto="1"/>
      </top>
      <bottom/>
      <diagonal/>
    </border>
    <border>
      <left style="double">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thin">
        <color auto="1"/>
      </left>
      <right style="double">
        <color auto="1"/>
      </right>
      <top/>
      <bottom style="hair">
        <color auto="1"/>
      </bottom>
      <diagonal/>
    </border>
    <border>
      <left style="double">
        <color auto="1"/>
      </left>
      <right style="hair">
        <color auto="1"/>
      </right>
      <top/>
      <bottom style="hair">
        <color auto="1"/>
      </bottom>
      <diagonal/>
    </border>
    <border>
      <left style="hair">
        <color auto="1"/>
      </left>
      <right style="hair">
        <color auto="1"/>
      </right>
      <top/>
      <bottom style="hair">
        <color auto="1"/>
      </bottom>
      <diagonal/>
    </border>
    <border>
      <left/>
      <right style="hair">
        <color auto="1"/>
      </right>
      <top/>
      <bottom style="hair">
        <color auto="1"/>
      </bottom>
      <diagonal/>
    </border>
    <border>
      <left style="hair">
        <color auto="1"/>
      </left>
      <right style="medium">
        <color auto="1"/>
      </right>
      <top/>
      <bottom style="hair">
        <color auto="1"/>
      </bottom>
      <diagonal/>
    </border>
    <border>
      <left/>
      <right/>
      <top style="medium">
        <color auto="1"/>
      </top>
      <bottom/>
      <diagonal/>
    </border>
    <border>
      <left/>
      <right style="double">
        <color auto="1"/>
      </right>
      <top style="hair">
        <color auto="1"/>
      </top>
      <bottom style="hair">
        <color auto="1"/>
      </bottom>
      <diagonal/>
    </border>
    <border>
      <left/>
      <right style="double">
        <color auto="1"/>
      </right>
      <top style="hair">
        <color auto="1"/>
      </top>
      <bottom style="medium">
        <color auto="1"/>
      </bottom>
      <diagonal/>
    </border>
    <border>
      <left style="thin">
        <color auto="1"/>
      </left>
      <right/>
      <top style="medium">
        <color auto="1"/>
      </top>
      <bottom style="hair">
        <color auto="1"/>
      </bottom>
      <diagonal/>
    </border>
    <border>
      <left/>
      <right style="double">
        <color auto="1"/>
      </right>
      <top style="medium">
        <color auto="1"/>
      </top>
      <bottom style="hair">
        <color auto="1"/>
      </bottom>
      <diagonal/>
    </border>
    <border>
      <left style="hair">
        <color auto="1"/>
      </left>
      <right style="double">
        <color auto="1"/>
      </right>
      <top style="medium">
        <color auto="1"/>
      </top>
      <bottom/>
      <diagonal/>
    </border>
    <border>
      <left/>
      <right style="thin">
        <color auto="1"/>
      </right>
      <top style="medium">
        <color auto="1"/>
      </top>
      <bottom style="hair">
        <color auto="1"/>
      </bottom>
      <diagonal/>
    </border>
    <border>
      <left style="hair">
        <color auto="1"/>
      </left>
      <right style="double">
        <color auto="1"/>
      </right>
      <top/>
      <bottom style="hair">
        <color auto="1"/>
      </bottom>
      <diagonal/>
    </border>
    <border>
      <left/>
      <right/>
      <top style="medium">
        <color auto="1"/>
      </top>
      <bottom style="medium">
        <color auto="1"/>
      </bottom>
      <diagonal/>
    </border>
    <border>
      <left style="hair">
        <color auto="1"/>
      </left>
      <right style="thin">
        <color auto="1"/>
      </right>
      <top/>
      <bottom/>
      <diagonal/>
    </border>
    <border>
      <left style="hair">
        <color auto="1"/>
      </left>
      <right style="thin">
        <color auto="1"/>
      </right>
      <top style="medium">
        <color auto="1"/>
      </top>
      <bottom style="hair">
        <color auto="1"/>
      </bottom>
      <diagonal/>
    </border>
    <border>
      <left/>
      <right style="double">
        <color auto="1"/>
      </right>
      <top/>
      <bottom style="hair">
        <color auto="1"/>
      </bottom>
      <diagonal/>
    </border>
    <border>
      <left style="medium">
        <color auto="1"/>
      </left>
      <right style="hair">
        <color auto="1"/>
      </right>
      <top style="medium">
        <color auto="1"/>
      </top>
      <bottom style="hair">
        <color auto="1"/>
      </bottom>
      <diagonal/>
    </border>
    <border>
      <left style="medium">
        <color auto="1"/>
      </left>
      <right style="hair">
        <color auto="1"/>
      </right>
      <top style="hair">
        <color auto="1"/>
      </top>
      <bottom style="hair">
        <color auto="1"/>
      </bottom>
      <diagonal/>
    </border>
    <border>
      <left style="medium">
        <color auto="1"/>
      </left>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double">
        <color auto="1"/>
      </left>
      <right/>
      <top/>
      <bottom style="hair">
        <color auto="1"/>
      </bottom>
      <diagonal/>
    </border>
    <border>
      <left style="medium">
        <color auto="1"/>
      </left>
      <right style="hair">
        <color auto="1"/>
      </right>
      <top/>
      <bottom style="hair">
        <color auto="1"/>
      </bottom>
      <diagonal/>
    </border>
    <border>
      <left style="thin">
        <color indexed="64"/>
      </left>
      <right style="thin">
        <color indexed="64"/>
      </right>
      <top style="thin">
        <color indexed="64"/>
      </top>
      <bottom style="thin">
        <color indexed="64"/>
      </bottom>
      <diagonal/>
    </border>
    <border>
      <left style="hair">
        <color auto="1"/>
      </left>
      <right style="medium">
        <color auto="1"/>
      </right>
      <top/>
      <bottom/>
      <diagonal/>
    </border>
    <border>
      <left style="hair">
        <color auto="1"/>
      </left>
      <right style="medium">
        <color auto="1"/>
      </right>
      <top/>
      <bottom style="medium">
        <color auto="1"/>
      </bottom>
      <diagonal/>
    </border>
    <border>
      <left style="thin">
        <color indexed="64"/>
      </left>
      <right style="thin">
        <color auto="1"/>
      </right>
      <top style="hair">
        <color auto="1"/>
      </top>
      <bottom style="hair">
        <color auto="1"/>
      </bottom>
      <diagonal/>
    </border>
    <border>
      <left/>
      <right/>
      <top style="hair">
        <color auto="1"/>
      </top>
      <bottom/>
      <diagonal/>
    </border>
    <border>
      <left style="medium">
        <color indexed="64"/>
      </left>
      <right/>
      <top style="medium">
        <color indexed="64"/>
      </top>
      <bottom style="medium">
        <color indexed="64"/>
      </bottom>
      <diagonal/>
    </border>
    <border>
      <left/>
      <right style="medium">
        <color indexed="64"/>
      </right>
      <top style="hair">
        <color auto="1"/>
      </top>
      <bottom style="hair">
        <color auto="1"/>
      </bottom>
      <diagonal/>
    </border>
  </borders>
  <cellStyleXfs count="1">
    <xf numFmtId="0" fontId="0" fillId="0" borderId="0"/>
  </cellStyleXfs>
  <cellXfs count="806">
    <xf numFmtId="0" fontId="0" fillId="0" borderId="0" xfId="0"/>
    <xf numFmtId="0" fontId="2" fillId="0" borderId="0" xfId="0" applyFont="1"/>
    <xf numFmtId="0" fontId="3" fillId="0" borderId="0" xfId="0" applyFont="1"/>
    <xf numFmtId="0" fontId="3" fillId="0" borderId="1" xfId="0" applyFont="1" applyBorder="1"/>
    <xf numFmtId="0" fontId="3" fillId="0" borderId="2" xfId="0" applyFont="1" applyBorder="1"/>
    <xf numFmtId="0" fontId="3" fillId="2" borderId="3" xfId="0" applyFont="1" applyFill="1" applyBorder="1"/>
    <xf numFmtId="0" fontId="4" fillId="3" borderId="0" xfId="0" applyFont="1" applyFill="1"/>
    <xf numFmtId="0" fontId="5" fillId="3" borderId="0" xfId="0" applyFont="1" applyFill="1"/>
    <xf numFmtId="0" fontId="0" fillId="3" borderId="0" xfId="0" applyFill="1"/>
    <xf numFmtId="0" fontId="6" fillId="0" borderId="0" xfId="0" applyFont="1"/>
    <xf numFmtId="0" fontId="0" fillId="0" borderId="0" xfId="0" applyAlignment="1">
      <alignment wrapText="1"/>
    </xf>
    <xf numFmtId="0" fontId="7" fillId="3" borderId="4" xfId="0" applyFont="1" applyFill="1" applyBorder="1" applyAlignment="1">
      <alignment wrapText="1"/>
    </xf>
    <xf numFmtId="0" fontId="8" fillId="3" borderId="7" xfId="0" applyFont="1" applyFill="1" applyBorder="1" applyAlignment="1">
      <alignment horizontal="centerContinuous" wrapText="1"/>
    </xf>
    <xf numFmtId="0" fontId="0" fillId="3" borderId="8" xfId="0" applyFill="1" applyBorder="1" applyAlignment="1">
      <alignment horizontal="centerContinuous" wrapText="1"/>
    </xf>
    <xf numFmtId="0" fontId="1" fillId="3" borderId="8" xfId="0" applyFont="1" applyFill="1" applyBorder="1" applyAlignment="1">
      <alignment horizontal="left" wrapText="1"/>
    </xf>
    <xf numFmtId="0" fontId="0" fillId="3" borderId="9" xfId="0" applyFill="1" applyBorder="1" applyAlignment="1">
      <alignment horizontal="centerContinuous" wrapText="1"/>
    </xf>
    <xf numFmtId="0" fontId="8" fillId="3" borderId="10" xfId="0" applyFont="1" applyFill="1" applyBorder="1" applyAlignment="1">
      <alignment horizontal="centerContinuous" wrapText="1"/>
    </xf>
    <xf numFmtId="0" fontId="8" fillId="3" borderId="11" xfId="0" applyFont="1" applyFill="1" applyBorder="1" applyAlignment="1">
      <alignment horizontal="centerContinuous" wrapText="1"/>
    </xf>
    <xf numFmtId="0" fontId="8" fillId="3" borderId="12" xfId="0" applyFont="1" applyFill="1" applyBorder="1" applyAlignment="1">
      <alignment horizontal="centerContinuous" wrapText="1"/>
    </xf>
    <xf numFmtId="0" fontId="7" fillId="3" borderId="13" xfId="0" applyFont="1" applyFill="1" applyBorder="1" applyAlignment="1">
      <alignment wrapText="1"/>
    </xf>
    <xf numFmtId="0" fontId="6" fillId="3" borderId="16" xfId="0" applyFont="1" applyFill="1" applyBorder="1" applyAlignment="1">
      <alignment wrapText="1"/>
    </xf>
    <xf numFmtId="0" fontId="6" fillId="3" borderId="17" xfId="0" applyFont="1" applyFill="1" applyBorder="1" applyAlignment="1">
      <alignment horizontal="left" wrapText="1"/>
    </xf>
    <xf numFmtId="0" fontId="6" fillId="3" borderId="17" xfId="0" applyFont="1" applyFill="1" applyBorder="1" applyAlignment="1">
      <alignment wrapText="1"/>
    </xf>
    <xf numFmtId="0" fontId="9" fillId="3" borderId="18" xfId="0" applyFont="1" applyFill="1" applyBorder="1" applyAlignment="1">
      <alignment wrapText="1"/>
    </xf>
    <xf numFmtId="0" fontId="5" fillId="3" borderId="19" xfId="0" applyFont="1" applyFill="1" applyBorder="1" applyAlignment="1">
      <alignment wrapText="1"/>
    </xf>
    <xf numFmtId="0" fontId="10" fillId="3" borderId="20" xfId="0" applyFont="1" applyFill="1" applyBorder="1" applyAlignment="1">
      <alignment wrapText="1"/>
    </xf>
    <xf numFmtId="0" fontId="10" fillId="3" borderId="17" xfId="0" applyFont="1" applyFill="1" applyBorder="1" applyAlignment="1">
      <alignment wrapText="1"/>
    </xf>
    <xf numFmtId="0" fontId="10" fillId="3" borderId="16" xfId="0" applyFont="1" applyFill="1" applyBorder="1" applyAlignment="1">
      <alignment wrapText="1"/>
    </xf>
    <xf numFmtId="0" fontId="10" fillId="3" borderId="21" xfId="0" applyFont="1" applyFill="1" applyBorder="1" applyAlignment="1">
      <alignment wrapText="1"/>
    </xf>
    <xf numFmtId="0" fontId="13" fillId="0" borderId="24" xfId="0" applyFont="1" applyBorder="1"/>
    <xf numFmtId="0" fontId="0" fillId="2" borderId="16" xfId="0" applyFill="1" applyBorder="1"/>
    <xf numFmtId="0" fontId="0" fillId="2" borderId="17" xfId="0" applyFill="1" applyBorder="1"/>
    <xf numFmtId="0" fontId="0" fillId="2" borderId="18" xfId="0" applyFill="1" applyBorder="1"/>
    <xf numFmtId="0" fontId="0" fillId="4" borderId="19" xfId="0" applyFill="1" applyBorder="1"/>
    <xf numFmtId="0" fontId="0" fillId="2" borderId="20" xfId="0" applyFill="1" applyBorder="1"/>
    <xf numFmtId="0" fontId="0" fillId="2" borderId="21" xfId="0" applyFill="1" applyBorder="1"/>
    <xf numFmtId="0" fontId="0" fillId="0" borderId="16" xfId="0" applyBorder="1"/>
    <xf numFmtId="0" fontId="0" fillId="0" borderId="17" xfId="0" applyBorder="1"/>
    <xf numFmtId="0" fontId="0" fillId="0" borderId="18" xfId="0" applyBorder="1"/>
    <xf numFmtId="0" fontId="0" fillId="0" borderId="20" xfId="0" applyBorder="1"/>
    <xf numFmtId="0" fontId="0" fillId="0" borderId="21" xfId="0" applyBorder="1"/>
    <xf numFmtId="0" fontId="13" fillId="2" borderId="24" xfId="0" applyFont="1" applyFill="1" applyBorder="1"/>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8" fillId="4" borderId="27" xfId="0" applyFont="1" applyFill="1" applyBorder="1" applyAlignment="1">
      <alignment horizontal="right"/>
    </xf>
    <xf numFmtId="0" fontId="0" fillId="4" borderId="28" xfId="0" applyFill="1" applyBorder="1"/>
    <xf numFmtId="0" fontId="0" fillId="4" borderId="29" xfId="0" applyFill="1" applyBorder="1"/>
    <xf numFmtId="0" fontId="0" fillId="4" borderId="30" xfId="0" applyFill="1" applyBorder="1"/>
    <xf numFmtId="0" fontId="0" fillId="4" borderId="31" xfId="0" applyFill="1" applyBorder="1"/>
    <xf numFmtId="0" fontId="0" fillId="4" borderId="32" xfId="0" applyFill="1" applyBorder="1"/>
    <xf numFmtId="0" fontId="0" fillId="4" borderId="33" xfId="0" applyFill="1" applyBorder="1"/>
    <xf numFmtId="0" fontId="8" fillId="0" borderId="0" xfId="0" applyFont="1" applyAlignment="1">
      <alignment horizontal="right"/>
    </xf>
    <xf numFmtId="0" fontId="5" fillId="3" borderId="5" xfId="0" applyFont="1" applyFill="1" applyBorder="1" applyAlignment="1">
      <alignment wrapText="1"/>
    </xf>
    <xf numFmtId="0" fontId="7" fillId="3" borderId="22" xfId="0" applyFont="1" applyFill="1" applyBorder="1" applyAlignment="1">
      <alignment wrapText="1"/>
    </xf>
    <xf numFmtId="0" fontId="5" fillId="3" borderId="14" xfId="0" applyFont="1" applyFill="1" applyBorder="1" applyAlignment="1">
      <alignment horizontal="center" wrapText="1"/>
    </xf>
    <xf numFmtId="0" fontId="14" fillId="0" borderId="0" xfId="0" applyFont="1"/>
    <xf numFmtId="0" fontId="0" fillId="0" borderId="0" xfId="0" applyAlignment="1">
      <alignment vertical="center" wrapText="1"/>
    </xf>
    <xf numFmtId="0" fontId="6" fillId="0" borderId="0" xfId="0" applyFont="1" applyAlignment="1">
      <alignment vertical="center" wrapText="1"/>
    </xf>
    <xf numFmtId="0" fontId="4" fillId="5" borderId="0" xfId="0" applyFont="1" applyFill="1"/>
    <xf numFmtId="0" fontId="5" fillId="5" borderId="0" xfId="0" applyFont="1" applyFill="1"/>
    <xf numFmtId="0" fontId="0" fillId="5" borderId="0" xfId="0" applyFill="1"/>
    <xf numFmtId="0" fontId="5" fillId="5" borderId="36" xfId="0" applyFont="1" applyFill="1" applyBorder="1" applyAlignment="1">
      <alignment horizontal="centerContinuous" wrapText="1"/>
    </xf>
    <xf numFmtId="0" fontId="6" fillId="5" borderId="37" xfId="0" applyFont="1" applyFill="1" applyBorder="1" applyAlignment="1">
      <alignment horizontal="centerContinuous" wrapText="1"/>
    </xf>
    <xf numFmtId="0" fontId="6" fillId="5" borderId="38" xfId="0" applyFont="1" applyFill="1" applyBorder="1" applyAlignment="1">
      <alignment horizontal="centerContinuous" wrapText="1"/>
    </xf>
    <xf numFmtId="0" fontId="10" fillId="5" borderId="40" xfId="0" applyFont="1" applyFill="1" applyBorder="1" applyAlignment="1">
      <alignment wrapText="1"/>
    </xf>
    <xf numFmtId="0" fontId="6" fillId="5" borderId="41" xfId="0" applyFont="1" applyFill="1" applyBorder="1" applyAlignment="1">
      <alignment wrapText="1"/>
    </xf>
    <xf numFmtId="0" fontId="6" fillId="5" borderId="42" xfId="0" applyFont="1" applyFill="1" applyBorder="1" applyAlignment="1">
      <alignment wrapText="1"/>
    </xf>
    <xf numFmtId="0" fontId="10" fillId="5" borderId="42" xfId="0" applyFont="1" applyFill="1" applyBorder="1" applyAlignment="1">
      <alignment wrapText="1"/>
    </xf>
    <xf numFmtId="0" fontId="6" fillId="5" borderId="43" xfId="0" applyFont="1" applyFill="1" applyBorder="1" applyAlignment="1">
      <alignment wrapText="1"/>
    </xf>
    <xf numFmtId="0" fontId="13" fillId="2" borderId="17" xfId="0" applyFont="1" applyFill="1" applyBorder="1"/>
    <xf numFmtId="0" fontId="0" fillId="2" borderId="40" xfId="0" applyFill="1" applyBorder="1"/>
    <xf numFmtId="0" fontId="0" fillId="2" borderId="41" xfId="0" applyFill="1" applyBorder="1"/>
    <xf numFmtId="0" fontId="0" fillId="2" borderId="43" xfId="0" applyFill="1" applyBorder="1"/>
    <xf numFmtId="0" fontId="13" fillId="0" borderId="17" xfId="0" applyFont="1" applyBorder="1"/>
    <xf numFmtId="0" fontId="0" fillId="4" borderId="29" xfId="0" applyFill="1" applyBorder="1" applyAlignment="1">
      <alignment horizontal="right"/>
    </xf>
    <xf numFmtId="0" fontId="11" fillId="0" borderId="0" xfId="0" applyFont="1" applyAlignment="1">
      <alignment horizontal="left" vertical="top" wrapText="1"/>
    </xf>
    <xf numFmtId="0" fontId="0" fillId="0" borderId="0" xfId="0" applyAlignment="1">
      <alignment horizontal="right"/>
    </xf>
    <xf numFmtId="0" fontId="4" fillId="6" borderId="0" xfId="0" applyFont="1" applyFill="1"/>
    <xf numFmtId="0" fontId="5" fillId="6" borderId="0" xfId="0" applyFont="1" applyFill="1"/>
    <xf numFmtId="0" fontId="15" fillId="6" borderId="0" xfId="0" applyFont="1" applyFill="1"/>
    <xf numFmtId="0" fontId="15" fillId="0" borderId="0" xfId="0" applyFont="1"/>
    <xf numFmtId="0" fontId="8" fillId="0" borderId="0" xfId="0" applyFont="1"/>
    <xf numFmtId="0" fontId="5" fillId="0" borderId="0" xfId="0" applyFont="1"/>
    <xf numFmtId="0" fontId="5" fillId="6" borderId="36" xfId="0" applyFont="1" applyFill="1" applyBorder="1" applyAlignment="1">
      <alignment horizontal="centerContinuous" wrapText="1"/>
    </xf>
    <xf numFmtId="0" fontId="6" fillId="6" borderId="37" xfId="0" applyFont="1" applyFill="1" applyBorder="1" applyAlignment="1">
      <alignment horizontal="centerContinuous" wrapText="1"/>
    </xf>
    <xf numFmtId="0" fontId="6" fillId="6" borderId="38" xfId="0" applyFont="1" applyFill="1" applyBorder="1" applyAlignment="1">
      <alignment horizontal="centerContinuous" wrapText="1"/>
    </xf>
    <xf numFmtId="0" fontId="10" fillId="6" borderId="40" xfId="0" applyFont="1" applyFill="1" applyBorder="1" applyAlignment="1">
      <alignment wrapText="1"/>
    </xf>
    <xf numFmtId="0" fontId="6" fillId="6" borderId="41" xfId="0" applyFont="1" applyFill="1" applyBorder="1" applyAlignment="1">
      <alignment wrapText="1"/>
    </xf>
    <xf numFmtId="0" fontId="6" fillId="6" borderId="42" xfId="0" applyFont="1" applyFill="1" applyBorder="1" applyAlignment="1">
      <alignment wrapText="1"/>
    </xf>
    <xf numFmtId="0" fontId="10" fillId="6" borderId="42" xfId="0" applyFont="1" applyFill="1" applyBorder="1" applyAlignment="1">
      <alignment wrapText="1"/>
    </xf>
    <xf numFmtId="0" fontId="6" fillId="6" borderId="43" xfId="0" applyFont="1" applyFill="1" applyBorder="1" applyAlignment="1">
      <alignment wrapText="1"/>
    </xf>
    <xf numFmtId="0" fontId="0" fillId="2" borderId="45" xfId="0" applyFill="1" applyBorder="1"/>
    <xf numFmtId="0" fontId="0" fillId="0" borderId="45" xfId="0" applyBorder="1"/>
    <xf numFmtId="0" fontId="8" fillId="4" borderId="46" xfId="0" applyFont="1" applyFill="1" applyBorder="1"/>
    <xf numFmtId="0" fontId="4" fillId="7" borderId="0" xfId="0" applyFont="1" applyFill="1"/>
    <xf numFmtId="0" fontId="5" fillId="7" borderId="0" xfId="0" applyFont="1" applyFill="1"/>
    <xf numFmtId="0" fontId="0" fillId="7" borderId="0" xfId="0" applyFill="1"/>
    <xf numFmtId="0" fontId="4" fillId="0" borderId="0" xfId="0" applyFont="1"/>
    <xf numFmtId="0" fontId="6" fillId="7" borderId="47" xfId="0" applyFont="1" applyFill="1" applyBorder="1" applyAlignment="1">
      <alignment wrapText="1"/>
    </xf>
    <xf numFmtId="0" fontId="6" fillId="7" borderId="37" xfId="0" applyFont="1" applyFill="1" applyBorder="1" applyAlignment="1">
      <alignment wrapText="1"/>
    </xf>
    <xf numFmtId="0" fontId="5" fillId="7" borderId="36" xfId="0" applyFont="1" applyFill="1" applyBorder="1" applyAlignment="1">
      <alignment horizontal="centerContinuous" wrapText="1"/>
    </xf>
    <xf numFmtId="0" fontId="5" fillId="7" borderId="37" xfId="0" applyFont="1" applyFill="1" applyBorder="1" applyAlignment="1">
      <alignment horizontal="centerContinuous" wrapText="1"/>
    </xf>
    <xf numFmtId="0" fontId="5" fillId="7" borderId="38" xfId="0" applyFont="1" applyFill="1" applyBorder="1" applyAlignment="1">
      <alignment horizontal="centerContinuous" wrapText="1"/>
    </xf>
    <xf numFmtId="0" fontId="6" fillId="0" borderId="0" xfId="0" applyFont="1" applyAlignment="1">
      <alignment wrapText="1"/>
    </xf>
    <xf numFmtId="0" fontId="6" fillId="7" borderId="16" xfId="0" applyFont="1" applyFill="1" applyBorder="1" applyAlignment="1">
      <alignment wrapText="1"/>
    </xf>
    <xf numFmtId="0" fontId="6" fillId="7" borderId="17" xfId="0" applyFont="1" applyFill="1" applyBorder="1" applyAlignment="1">
      <alignment wrapText="1"/>
    </xf>
    <xf numFmtId="0" fontId="10" fillId="7" borderId="40" xfId="0" applyFont="1" applyFill="1" applyBorder="1" applyAlignment="1">
      <alignment wrapText="1"/>
    </xf>
    <xf numFmtId="0" fontId="6" fillId="7" borderId="41" xfId="0" applyFont="1" applyFill="1" applyBorder="1" applyAlignment="1">
      <alignment wrapText="1"/>
    </xf>
    <xf numFmtId="0" fontId="6" fillId="7" borderId="42" xfId="0" applyFont="1" applyFill="1" applyBorder="1" applyAlignment="1">
      <alignment wrapText="1"/>
    </xf>
    <xf numFmtId="0" fontId="10" fillId="7" borderId="42" xfId="0" applyFont="1" applyFill="1" applyBorder="1" applyAlignment="1">
      <alignment wrapText="1"/>
    </xf>
    <xf numFmtId="0" fontId="6" fillId="7" borderId="43" xfId="0" applyFont="1" applyFill="1" applyBorder="1" applyAlignment="1">
      <alignment wrapText="1"/>
    </xf>
    <xf numFmtId="0" fontId="0" fillId="0" borderId="0" xfId="0" applyAlignment="1">
      <alignment horizontal="left" vertical="center" wrapText="1"/>
    </xf>
    <xf numFmtId="0" fontId="6" fillId="0" borderId="0" xfId="0" applyFont="1" applyAlignment="1">
      <alignment horizontal="left" vertical="center" wrapText="1"/>
    </xf>
    <xf numFmtId="0" fontId="17" fillId="7" borderId="41" xfId="0" applyFont="1" applyFill="1" applyBorder="1" applyAlignment="1">
      <alignment wrapText="1"/>
    </xf>
    <xf numFmtId="0" fontId="6" fillId="7" borderId="6" xfId="0" applyFont="1" applyFill="1" applyBorder="1" applyAlignment="1">
      <alignment horizontal="center" wrapText="1"/>
    </xf>
    <xf numFmtId="0" fontId="6" fillId="7" borderId="47" xfId="0" applyFont="1" applyFill="1" applyBorder="1" applyAlignment="1">
      <alignment horizontal="centerContinuous" wrapText="1"/>
    </xf>
    <xf numFmtId="0" fontId="6" fillId="7" borderId="37" xfId="0" applyFont="1" applyFill="1" applyBorder="1" applyAlignment="1">
      <alignment horizontal="centerContinuous" wrapText="1"/>
    </xf>
    <xf numFmtId="0" fontId="6" fillId="7" borderId="48" xfId="0" applyFont="1" applyFill="1" applyBorder="1" applyAlignment="1">
      <alignment horizontal="centerContinuous" wrapText="1"/>
    </xf>
    <xf numFmtId="0" fontId="6" fillId="7" borderId="15" xfId="0" applyFont="1" applyFill="1" applyBorder="1" applyAlignment="1">
      <alignment horizontal="center" wrapText="1"/>
    </xf>
    <xf numFmtId="0" fontId="5" fillId="7" borderId="19" xfId="0" applyFont="1" applyFill="1" applyBorder="1" applyAlignment="1">
      <alignment wrapText="1"/>
    </xf>
    <xf numFmtId="0" fontId="8" fillId="4" borderId="31" xfId="0" applyFont="1" applyFill="1" applyBorder="1"/>
    <xf numFmtId="0" fontId="6" fillId="0" borderId="0" xfId="0" applyFont="1" applyAlignment="1">
      <alignment horizontal="center" vertical="center" wrapText="1"/>
    </xf>
    <xf numFmtId="0" fontId="4" fillId="8" borderId="0" xfId="0" applyFont="1" applyFill="1"/>
    <xf numFmtId="0" fontId="5" fillId="8" borderId="0" xfId="0" applyFont="1" applyFill="1"/>
    <xf numFmtId="0" fontId="0" fillId="8" borderId="0" xfId="0" applyFill="1"/>
    <xf numFmtId="0" fontId="6" fillId="8" borderId="37" xfId="0" applyFont="1" applyFill="1" applyBorder="1" applyAlignment="1">
      <alignment horizontal="centerContinuous" wrapText="1"/>
    </xf>
    <xf numFmtId="0" fontId="6" fillId="8" borderId="50" xfId="0" applyFont="1" applyFill="1" applyBorder="1" applyAlignment="1">
      <alignment horizontal="centerContinuous" wrapText="1"/>
    </xf>
    <xf numFmtId="0" fontId="11" fillId="8" borderId="37" xfId="0" applyFont="1" applyFill="1" applyBorder="1" applyAlignment="1">
      <alignment horizontal="centerContinuous" wrapText="1"/>
    </xf>
    <xf numFmtId="0" fontId="6" fillId="8" borderId="38" xfId="0" applyFont="1" applyFill="1" applyBorder="1" applyAlignment="1">
      <alignment horizontal="centerContinuous" wrapText="1"/>
    </xf>
    <xf numFmtId="0" fontId="6" fillId="8" borderId="16" xfId="0" applyFont="1" applyFill="1" applyBorder="1" applyAlignment="1">
      <alignment wrapText="1"/>
    </xf>
    <xf numFmtId="0" fontId="6" fillId="8" borderId="17" xfId="0" applyFont="1" applyFill="1" applyBorder="1" applyAlignment="1">
      <alignment wrapText="1"/>
    </xf>
    <xf numFmtId="0" fontId="6" fillId="8" borderId="18" xfId="0" applyFont="1" applyFill="1" applyBorder="1" applyAlignment="1">
      <alignment wrapText="1"/>
    </xf>
    <xf numFmtId="0" fontId="5" fillId="8" borderId="24" xfId="0" applyFont="1" applyFill="1" applyBorder="1" applyAlignment="1">
      <alignment wrapText="1"/>
    </xf>
    <xf numFmtId="0" fontId="6" fillId="8" borderId="21" xfId="0" applyFont="1" applyFill="1" applyBorder="1" applyAlignment="1">
      <alignment wrapText="1"/>
    </xf>
    <xf numFmtId="0" fontId="13" fillId="0" borderId="19" xfId="0" applyFont="1" applyBorder="1"/>
    <xf numFmtId="0" fontId="0" fillId="2" borderId="24" xfId="0" applyFill="1" applyBorder="1"/>
    <xf numFmtId="0" fontId="0" fillId="4" borderId="24" xfId="0" applyFill="1" applyBorder="1"/>
    <xf numFmtId="0" fontId="0" fillId="0" borderId="24" xfId="0" applyBorder="1"/>
    <xf numFmtId="0" fontId="19" fillId="0" borderId="16" xfId="0" applyFont="1" applyBorder="1"/>
    <xf numFmtId="0" fontId="19" fillId="0" borderId="17" xfId="0" applyFont="1" applyBorder="1"/>
    <xf numFmtId="0" fontId="19" fillId="0" borderId="21" xfId="0" applyFont="1" applyBorder="1"/>
    <xf numFmtId="0" fontId="8" fillId="4" borderId="31" xfId="0" applyFont="1" applyFill="1" applyBorder="1" applyAlignment="1">
      <alignment horizontal="right"/>
    </xf>
    <xf numFmtId="0" fontId="0" fillId="4" borderId="27" xfId="0" applyFill="1" applyBorder="1"/>
    <xf numFmtId="0" fontId="8" fillId="4" borderId="33" xfId="0" applyFont="1" applyFill="1" applyBorder="1"/>
    <xf numFmtId="0" fontId="6" fillId="0" borderId="52" xfId="0" applyFont="1" applyBorder="1" applyAlignment="1">
      <alignment horizontal="left"/>
    </xf>
    <xf numFmtId="0" fontId="8" fillId="0" borderId="14" xfId="0" applyFont="1" applyBorder="1" applyAlignment="1">
      <alignment horizontal="right"/>
    </xf>
    <xf numFmtId="0" fontId="8" fillId="0" borderId="53" xfId="0" applyFont="1" applyBorder="1" applyAlignment="1">
      <alignment horizontal="right"/>
    </xf>
    <xf numFmtId="0" fontId="0" fillId="0" borderId="23" xfId="0" applyBorder="1"/>
    <xf numFmtId="0" fontId="18" fillId="8" borderId="4" xfId="0" applyFont="1" applyFill="1" applyBorder="1" applyAlignment="1">
      <alignment wrapText="1"/>
    </xf>
    <xf numFmtId="0" fontId="5" fillId="8" borderId="5" xfId="0" applyFont="1" applyFill="1" applyBorder="1" applyAlignment="1">
      <alignment horizontal="center" wrapText="1"/>
    </xf>
    <xf numFmtId="0" fontId="6" fillId="8" borderId="54" xfId="0" applyFont="1" applyFill="1" applyBorder="1" applyAlignment="1">
      <alignment wrapText="1"/>
    </xf>
    <xf numFmtId="0" fontId="10" fillId="8" borderId="11" xfId="0" applyFont="1" applyFill="1" applyBorder="1" applyAlignment="1">
      <alignment wrapText="1"/>
    </xf>
    <xf numFmtId="0" fontId="6" fillId="8" borderId="8" xfId="0" applyFont="1" applyFill="1" applyBorder="1" applyAlignment="1">
      <alignment wrapText="1"/>
    </xf>
    <xf numFmtId="0" fontId="6" fillId="8" borderId="12" xfId="0" applyFont="1" applyFill="1" applyBorder="1" applyAlignment="1">
      <alignment wrapText="1"/>
    </xf>
    <xf numFmtId="0" fontId="5" fillId="8" borderId="12" xfId="0" applyFont="1" applyFill="1" applyBorder="1" applyAlignment="1">
      <alignment wrapText="1"/>
    </xf>
    <xf numFmtId="0" fontId="0" fillId="4" borderId="21" xfId="0" applyFill="1" applyBorder="1"/>
    <xf numFmtId="0" fontId="6" fillId="0" borderId="0" xfId="0" applyFont="1" applyAlignment="1">
      <alignment horizontal="left"/>
    </xf>
    <xf numFmtId="0" fontId="4" fillId="9" borderId="0" xfId="0" applyFont="1" applyFill="1"/>
    <xf numFmtId="0" fontId="5" fillId="9" borderId="0" xfId="0" applyFont="1" applyFill="1"/>
    <xf numFmtId="0" fontId="0" fillId="9" borderId="0" xfId="0" applyFill="1"/>
    <xf numFmtId="0" fontId="6" fillId="9" borderId="47" xfId="0" applyFont="1" applyFill="1" applyBorder="1" applyAlignment="1">
      <alignment horizontal="centerContinuous" wrapText="1"/>
    </xf>
    <xf numFmtId="0" fontId="6" fillId="9" borderId="37" xfId="0" applyFont="1" applyFill="1" applyBorder="1" applyAlignment="1">
      <alignment horizontal="centerContinuous" wrapText="1"/>
    </xf>
    <xf numFmtId="0" fontId="6" fillId="9" borderId="50" xfId="0" applyFont="1" applyFill="1" applyBorder="1" applyAlignment="1">
      <alignment horizontal="centerContinuous" wrapText="1"/>
    </xf>
    <xf numFmtId="0" fontId="6" fillId="9" borderId="48" xfId="0" applyFont="1" applyFill="1" applyBorder="1" applyAlignment="1">
      <alignment wrapText="1"/>
    </xf>
    <xf numFmtId="0" fontId="6" fillId="9" borderId="42" xfId="0" applyFont="1" applyFill="1" applyBorder="1" applyAlignment="1">
      <alignment wrapText="1"/>
    </xf>
    <xf numFmtId="0" fontId="6" fillId="9" borderId="41" xfId="0" applyFont="1" applyFill="1" applyBorder="1" applyAlignment="1">
      <alignment wrapText="1"/>
    </xf>
    <xf numFmtId="0" fontId="5" fillId="9" borderId="24" xfId="0" applyFont="1" applyFill="1" applyBorder="1" applyAlignment="1">
      <alignment wrapText="1"/>
    </xf>
    <xf numFmtId="0" fontId="5" fillId="9" borderId="55" xfId="0" applyFont="1" applyFill="1" applyBorder="1" applyAlignment="1">
      <alignment wrapText="1"/>
    </xf>
    <xf numFmtId="0" fontId="6" fillId="9" borderId="40" xfId="0" applyFont="1" applyFill="1" applyBorder="1" applyAlignment="1">
      <alignment wrapText="1"/>
    </xf>
    <xf numFmtId="0" fontId="6" fillId="9" borderId="43" xfId="0" applyFont="1" applyFill="1" applyBorder="1" applyAlignment="1">
      <alignment wrapText="1"/>
    </xf>
    <xf numFmtId="0" fontId="0" fillId="4" borderId="46" xfId="0" applyFill="1" applyBorder="1"/>
    <xf numFmtId="0" fontId="6" fillId="9" borderId="17" xfId="0" applyFont="1" applyFill="1" applyBorder="1" applyAlignment="1">
      <alignment wrapText="1"/>
    </xf>
    <xf numFmtId="0" fontId="9" fillId="9" borderId="17" xfId="0" applyFont="1" applyFill="1" applyBorder="1" applyAlignment="1">
      <alignment wrapText="1"/>
    </xf>
    <xf numFmtId="0" fontId="5" fillId="9" borderId="19" xfId="0" applyFont="1" applyFill="1" applyBorder="1" applyAlignment="1">
      <alignment wrapText="1"/>
    </xf>
    <xf numFmtId="0" fontId="9" fillId="9" borderId="16" xfId="0" applyFont="1" applyFill="1" applyBorder="1" applyAlignment="1">
      <alignment wrapText="1"/>
    </xf>
    <xf numFmtId="0" fontId="6" fillId="9" borderId="21" xfId="0" applyFont="1" applyFill="1" applyBorder="1" applyAlignment="1">
      <alignment wrapText="1"/>
    </xf>
    <xf numFmtId="0" fontId="13" fillId="0" borderId="15" xfId="0" applyFont="1" applyBorder="1"/>
    <xf numFmtId="0" fontId="0" fillId="2" borderId="42" xfId="0" applyFill="1" applyBorder="1"/>
    <xf numFmtId="0" fontId="0" fillId="4" borderId="51" xfId="0" applyFill="1" applyBorder="1"/>
    <xf numFmtId="0" fontId="21" fillId="5" borderId="0" xfId="0" applyFont="1" applyFill="1"/>
    <xf numFmtId="0" fontId="7" fillId="5" borderId="4" xfId="0" applyFont="1" applyFill="1" applyBorder="1" applyAlignment="1">
      <alignment wrapText="1"/>
    </xf>
    <xf numFmtId="0" fontId="5" fillId="5" borderId="8" xfId="0" applyFont="1" applyFill="1" applyBorder="1" applyAlignment="1">
      <alignment horizontal="center" wrapText="1"/>
    </xf>
    <xf numFmtId="0" fontId="6" fillId="5" borderId="54" xfId="0" applyFont="1" applyFill="1" applyBorder="1" applyAlignment="1">
      <alignment wrapText="1"/>
    </xf>
    <xf numFmtId="0" fontId="6" fillId="5" borderId="7" xfId="0" applyFont="1" applyFill="1" applyBorder="1" applyAlignment="1">
      <alignment wrapText="1"/>
    </xf>
    <xf numFmtId="0" fontId="10" fillId="5" borderId="8" xfId="0" applyFont="1" applyFill="1" applyBorder="1" applyAlignment="1">
      <alignment wrapText="1"/>
    </xf>
    <xf numFmtId="0" fontId="10" fillId="5" borderId="12" xfId="0" applyFont="1" applyFill="1" applyBorder="1" applyAlignment="1">
      <alignment wrapText="1"/>
    </xf>
    <xf numFmtId="0" fontId="0" fillId="2" borderId="59" xfId="0" applyFill="1" applyBorder="1"/>
    <xf numFmtId="0" fontId="0" fillId="2" borderId="60" xfId="0" applyFill="1" applyBorder="1"/>
    <xf numFmtId="0" fontId="0" fillId="2" borderId="61" xfId="0" applyFill="1" applyBorder="1"/>
    <xf numFmtId="0" fontId="7" fillId="10" borderId="4" xfId="0" applyFont="1" applyFill="1" applyBorder="1" applyAlignment="1">
      <alignment wrapText="1"/>
    </xf>
    <xf numFmtId="0" fontId="5" fillId="10" borderId="8" xfId="0" applyFont="1" applyFill="1" applyBorder="1" applyAlignment="1">
      <alignment horizontal="center" wrapText="1"/>
    </xf>
    <xf numFmtId="0" fontId="0" fillId="10" borderId="8" xfId="0" applyFill="1" applyBorder="1" applyAlignment="1">
      <alignment horizontal="center" wrapText="1"/>
    </xf>
    <xf numFmtId="0" fontId="0" fillId="10" borderId="12" xfId="0" applyFill="1" applyBorder="1" applyAlignment="1">
      <alignment horizontal="center" wrapText="1"/>
    </xf>
    <xf numFmtId="0" fontId="22" fillId="0" borderId="13" xfId="0" applyFont="1" applyBorder="1" applyAlignment="1">
      <alignment vertical="center" wrapText="1"/>
    </xf>
    <xf numFmtId="0" fontId="6" fillId="2" borderId="60" xfId="0" applyFont="1" applyFill="1" applyBorder="1" applyAlignment="1">
      <alignment vertical="center" wrapText="1"/>
    </xf>
    <xf numFmtId="0" fontId="13" fillId="4" borderId="17" xfId="0" applyFont="1" applyFill="1" applyBorder="1"/>
    <xf numFmtId="0" fontId="13" fillId="4" borderId="21" xfId="0" applyFont="1" applyFill="1" applyBorder="1"/>
    <xf numFmtId="0" fontId="22" fillId="0" borderId="13" xfId="0" quotePrefix="1" applyFont="1" applyBorder="1" applyAlignment="1">
      <alignment vertical="center" wrapText="1"/>
    </xf>
    <xf numFmtId="0" fontId="6" fillId="2" borderId="14" xfId="0" applyFont="1" applyFill="1" applyBorder="1" applyAlignment="1">
      <alignment vertical="center" wrapText="1"/>
    </xf>
    <xf numFmtId="0" fontId="13" fillId="2" borderId="21" xfId="0" applyFont="1" applyFill="1" applyBorder="1"/>
    <xf numFmtId="0" fontId="0" fillId="2" borderId="0" xfId="0" applyFill="1"/>
    <xf numFmtId="0" fontId="9" fillId="2" borderId="14" xfId="0" applyFont="1" applyFill="1" applyBorder="1" applyAlignment="1">
      <alignment vertical="center" wrapText="1"/>
    </xf>
    <xf numFmtId="0" fontId="22" fillId="4" borderId="62" xfId="0" applyFont="1" applyFill="1" applyBorder="1" applyAlignment="1">
      <alignment vertical="center" wrapText="1"/>
    </xf>
    <xf numFmtId="0" fontId="6" fillId="2" borderId="63" xfId="0" applyFont="1" applyFill="1" applyBorder="1" applyAlignment="1">
      <alignment vertical="center" wrapText="1"/>
    </xf>
    <xf numFmtId="0" fontId="8" fillId="4" borderId="29" xfId="0" applyFont="1" applyFill="1" applyBorder="1" applyAlignment="1">
      <alignment horizontal="right"/>
    </xf>
    <xf numFmtId="0" fontId="3" fillId="0" borderId="3" xfId="0" applyFont="1" applyBorder="1"/>
    <xf numFmtId="0" fontId="7" fillId="3" borderId="13" xfId="0" applyFont="1" applyFill="1" applyBorder="1" applyAlignment="1">
      <alignment vertical="center" wrapText="1"/>
    </xf>
    <xf numFmtId="0" fontId="6" fillId="3" borderId="16" xfId="0" applyFont="1" applyFill="1" applyBorder="1" applyAlignment="1">
      <alignment vertical="center" wrapText="1"/>
    </xf>
    <xf numFmtId="0" fontId="6" fillId="3" borderId="17" xfId="0" applyFont="1" applyFill="1" applyBorder="1" applyAlignment="1">
      <alignment horizontal="left" vertical="center" wrapText="1"/>
    </xf>
    <xf numFmtId="0" fontId="6" fillId="3" borderId="17" xfId="0" applyFont="1" applyFill="1" applyBorder="1" applyAlignment="1">
      <alignment vertical="center" wrapText="1"/>
    </xf>
    <xf numFmtId="0" fontId="9" fillId="3" borderId="18" xfId="0" applyFont="1" applyFill="1" applyBorder="1" applyAlignment="1">
      <alignment vertical="center" wrapText="1"/>
    </xf>
    <xf numFmtId="0" fontId="5" fillId="3" borderId="19" xfId="0" applyFont="1" applyFill="1" applyBorder="1" applyAlignment="1">
      <alignment vertical="center" wrapText="1"/>
    </xf>
    <xf numFmtId="0" fontId="1" fillId="4" borderId="28" xfId="0" applyFont="1" applyFill="1" applyBorder="1"/>
    <xf numFmtId="0" fontId="1" fillId="4" borderId="29" xfId="0" applyFont="1" applyFill="1" applyBorder="1"/>
    <xf numFmtId="0" fontId="1" fillId="4" borderId="30" xfId="0" applyFont="1" applyFill="1" applyBorder="1"/>
    <xf numFmtId="0" fontId="1" fillId="4" borderId="31" xfId="0" applyFont="1" applyFill="1" applyBorder="1"/>
    <xf numFmtId="0" fontId="1" fillId="4" borderId="32" xfId="0" applyFont="1" applyFill="1" applyBorder="1"/>
    <xf numFmtId="0" fontId="1" fillId="4" borderId="33" xfId="0" applyFont="1" applyFill="1" applyBorder="1"/>
    <xf numFmtId="0" fontId="7" fillId="3" borderId="22" xfId="0" applyFont="1" applyFill="1" applyBorder="1" applyAlignment="1">
      <alignment vertical="center" wrapText="1"/>
    </xf>
    <xf numFmtId="3" fontId="0" fillId="2" borderId="16" xfId="0" applyNumberFormat="1" applyFill="1" applyBorder="1"/>
    <xf numFmtId="3" fontId="0" fillId="2" borderId="17" xfId="0" applyNumberFormat="1" applyFill="1" applyBorder="1"/>
    <xf numFmtId="3" fontId="0" fillId="2" borderId="18" xfId="0" applyNumberFormat="1" applyFill="1" applyBorder="1"/>
    <xf numFmtId="3" fontId="0" fillId="4" borderId="19" xfId="0" applyNumberFormat="1" applyFill="1" applyBorder="1"/>
    <xf numFmtId="3" fontId="1" fillId="4" borderId="28" xfId="0" applyNumberFormat="1" applyFont="1" applyFill="1" applyBorder="1"/>
    <xf numFmtId="3" fontId="1" fillId="4" borderId="29" xfId="0" applyNumberFormat="1" applyFont="1" applyFill="1" applyBorder="1"/>
    <xf numFmtId="3" fontId="1" fillId="4" borderId="31" xfId="0" applyNumberFormat="1" applyFont="1" applyFill="1" applyBorder="1"/>
    <xf numFmtId="0" fontId="6" fillId="7" borderId="16" xfId="0" applyFont="1" applyFill="1" applyBorder="1" applyAlignment="1">
      <alignment vertical="center" wrapText="1"/>
    </xf>
    <xf numFmtId="0" fontId="6" fillId="7" borderId="17" xfId="0" applyFont="1" applyFill="1" applyBorder="1" applyAlignment="1">
      <alignment vertical="center" wrapText="1"/>
    </xf>
    <xf numFmtId="0" fontId="24" fillId="7" borderId="40" xfId="0" applyFont="1" applyFill="1" applyBorder="1" applyAlignment="1">
      <alignment wrapText="1"/>
    </xf>
    <xf numFmtId="0" fontId="24" fillId="7" borderId="41" xfId="0" applyFont="1" applyFill="1" applyBorder="1" applyAlignment="1">
      <alignment wrapText="1"/>
    </xf>
    <xf numFmtId="0" fontId="24" fillId="7" borderId="42" xfId="0" applyFont="1" applyFill="1" applyBorder="1" applyAlignment="1">
      <alignment wrapText="1"/>
    </xf>
    <xf numFmtId="0" fontId="24" fillId="7" borderId="43" xfId="0" applyFont="1" applyFill="1" applyBorder="1" applyAlignment="1">
      <alignment wrapText="1"/>
    </xf>
    <xf numFmtId="0" fontId="24" fillId="7" borderId="6" xfId="0" applyFont="1" applyFill="1" applyBorder="1" applyAlignment="1">
      <alignment horizontal="center" wrapText="1"/>
    </xf>
    <xf numFmtId="0" fontId="24" fillId="7" borderId="47" xfId="0" applyFont="1" applyFill="1" applyBorder="1" applyAlignment="1">
      <alignment horizontal="centerContinuous" wrapText="1"/>
    </xf>
    <xf numFmtId="0" fontId="24" fillId="7" borderId="37" xfId="0" applyFont="1" applyFill="1" applyBorder="1" applyAlignment="1">
      <alignment horizontal="centerContinuous" wrapText="1"/>
    </xf>
    <xf numFmtId="0" fontId="24" fillId="7" borderId="48" xfId="0" applyFont="1" applyFill="1" applyBorder="1" applyAlignment="1">
      <alignment horizontal="centerContinuous" wrapText="1"/>
    </xf>
    <xf numFmtId="0" fontId="24" fillId="7" borderId="15" xfId="0" applyFont="1" applyFill="1" applyBorder="1" applyAlignment="1">
      <alignment horizontal="center" wrapText="1"/>
    </xf>
    <xf numFmtId="0" fontId="24" fillId="7" borderId="16" xfId="0" applyFont="1" applyFill="1" applyBorder="1" applyAlignment="1">
      <alignment wrapText="1"/>
    </xf>
    <xf numFmtId="0" fontId="24" fillId="7" borderId="17" xfId="0" applyFont="1" applyFill="1" applyBorder="1" applyAlignment="1">
      <alignment wrapText="1"/>
    </xf>
    <xf numFmtId="0" fontId="23" fillId="7" borderId="19" xfId="0" applyFont="1" applyFill="1" applyBorder="1" applyAlignment="1">
      <alignment wrapText="1"/>
    </xf>
    <xf numFmtId="0" fontId="8" fillId="4" borderId="31" xfId="0" applyFont="1" applyFill="1" applyBorder="1" applyAlignment="1">
      <alignment horizontal="right" vertical="center"/>
    </xf>
    <xf numFmtId="0" fontId="6" fillId="9" borderId="42" xfId="0" applyFont="1" applyFill="1" applyBorder="1" applyAlignment="1">
      <alignment vertical="center" wrapText="1"/>
    </xf>
    <xf numFmtId="0" fontId="6" fillId="9" borderId="41" xfId="0" applyFont="1" applyFill="1" applyBorder="1" applyAlignment="1">
      <alignment vertical="center" wrapText="1"/>
    </xf>
    <xf numFmtId="0" fontId="5" fillId="9" borderId="24" xfId="0" applyFont="1" applyFill="1" applyBorder="1" applyAlignment="1">
      <alignment vertical="center" wrapText="1"/>
    </xf>
    <xf numFmtId="0" fontId="5" fillId="9" borderId="55" xfId="0" applyFont="1" applyFill="1" applyBorder="1" applyAlignment="1">
      <alignment vertical="center" wrapText="1"/>
    </xf>
    <xf numFmtId="0" fontId="24" fillId="9" borderId="40" xfId="0" applyFont="1" applyFill="1" applyBorder="1" applyAlignment="1">
      <alignment vertical="center" wrapText="1"/>
    </xf>
    <xf numFmtId="0" fontId="24" fillId="9" borderId="41" xfId="0" applyFont="1" applyFill="1" applyBorder="1" applyAlignment="1">
      <alignment vertical="center" wrapText="1"/>
    </xf>
    <xf numFmtId="0" fontId="24" fillId="9" borderId="42" xfId="0" applyFont="1" applyFill="1" applyBorder="1" applyAlignment="1">
      <alignment vertical="center" wrapText="1"/>
    </xf>
    <xf numFmtId="0" fontId="24" fillId="9" borderId="43" xfId="0" applyFont="1" applyFill="1" applyBorder="1" applyAlignment="1">
      <alignment vertical="center" wrapText="1"/>
    </xf>
    <xf numFmtId="0" fontId="1" fillId="4" borderId="27" xfId="0" applyFont="1" applyFill="1" applyBorder="1"/>
    <xf numFmtId="0" fontId="1" fillId="4" borderId="46" xfId="0" applyFont="1" applyFill="1" applyBorder="1"/>
    <xf numFmtId="0" fontId="6" fillId="9" borderId="17" xfId="0" applyFont="1" applyFill="1" applyBorder="1" applyAlignment="1">
      <alignment vertical="center" wrapText="1"/>
    </xf>
    <xf numFmtId="0" fontId="9" fillId="9" borderId="17" xfId="0" applyFont="1" applyFill="1" applyBorder="1" applyAlignment="1">
      <alignment vertical="center" wrapText="1"/>
    </xf>
    <xf numFmtId="0" fontId="5" fillId="9" borderId="19" xfId="0" applyFont="1" applyFill="1" applyBorder="1" applyAlignment="1">
      <alignment horizontal="center" vertical="center" wrapText="1"/>
    </xf>
    <xf numFmtId="0" fontId="25" fillId="9" borderId="16" xfId="0" applyFont="1" applyFill="1" applyBorder="1" applyAlignment="1">
      <alignment wrapText="1"/>
    </xf>
    <xf numFmtId="0" fontId="24" fillId="9" borderId="17" xfId="0" applyFont="1" applyFill="1" applyBorder="1" applyAlignment="1">
      <alignment wrapText="1"/>
    </xf>
    <xf numFmtId="0" fontId="24" fillId="9" borderId="21" xfId="0" applyFont="1" applyFill="1" applyBorder="1" applyAlignment="1">
      <alignment wrapText="1"/>
    </xf>
    <xf numFmtId="0" fontId="7" fillId="5" borderId="4" xfId="0" applyFont="1" applyFill="1" applyBorder="1" applyAlignment="1">
      <alignment vertical="center" wrapText="1"/>
    </xf>
    <xf numFmtId="0" fontId="6" fillId="0" borderId="13" xfId="0" applyFont="1" applyBorder="1" applyAlignment="1">
      <alignment vertical="center" wrapText="1"/>
    </xf>
    <xf numFmtId="4" fontId="13" fillId="4" borderId="17" xfId="0" applyNumberFormat="1" applyFont="1" applyFill="1" applyBorder="1"/>
    <xf numFmtId="0" fontId="6" fillId="0" borderId="13" xfId="0" quotePrefix="1" applyFont="1" applyBorder="1" applyAlignment="1">
      <alignment vertical="center" wrapText="1"/>
    </xf>
    <xf numFmtId="4" fontId="13" fillId="2" borderId="17" xfId="0" applyNumberFormat="1" applyFont="1" applyFill="1" applyBorder="1"/>
    <xf numFmtId="0" fontId="8" fillId="4" borderId="29" xfId="0" applyFont="1" applyFill="1" applyBorder="1" applyAlignment="1">
      <alignment horizontal="right" vertical="center"/>
    </xf>
    <xf numFmtId="4" fontId="8" fillId="4" borderId="29" xfId="0" applyNumberFormat="1" applyFont="1" applyFill="1" applyBorder="1" applyAlignment="1">
      <alignment horizontal="right" vertical="center"/>
    </xf>
    <xf numFmtId="0" fontId="0" fillId="4" borderId="33" xfId="0" applyFill="1" applyBorder="1" applyAlignment="1">
      <alignment vertical="center"/>
    </xf>
    <xf numFmtId="0" fontId="5" fillId="3" borderId="14" xfId="0" applyFont="1" applyFill="1" applyBorder="1" applyAlignment="1">
      <alignment horizontal="center" wrapText="1"/>
    </xf>
    <xf numFmtId="0" fontId="6" fillId="7" borderId="6" xfId="0" applyFont="1" applyFill="1" applyBorder="1" applyAlignment="1">
      <alignment horizontal="center" wrapText="1"/>
    </xf>
    <xf numFmtId="0" fontId="6" fillId="7" borderId="15" xfId="0" applyFont="1" applyFill="1" applyBorder="1" applyAlignment="1">
      <alignment horizontal="center" wrapText="1"/>
    </xf>
    <xf numFmtId="0" fontId="5" fillId="8" borderId="5" xfId="0" applyFont="1" applyFill="1" applyBorder="1" applyAlignment="1">
      <alignment horizontal="center" wrapText="1"/>
    </xf>
    <xf numFmtId="0" fontId="5" fillId="8" borderId="5" xfId="0" applyFont="1" applyFill="1" applyBorder="1" applyAlignment="1">
      <alignment horizontal="center" wrapText="1"/>
    </xf>
    <xf numFmtId="0" fontId="6" fillId="7" borderId="6" xfId="0" applyFont="1" applyFill="1" applyBorder="1" applyAlignment="1">
      <alignment horizontal="center" wrapText="1"/>
    </xf>
    <xf numFmtId="0" fontId="6" fillId="7" borderId="15" xfId="0" applyFont="1" applyFill="1" applyBorder="1" applyAlignment="1">
      <alignment horizontal="center" wrapText="1"/>
    </xf>
    <xf numFmtId="0" fontId="5" fillId="3" borderId="14" xfId="0" applyFont="1" applyFill="1" applyBorder="1" applyAlignment="1">
      <alignment horizontal="center" wrapText="1"/>
    </xf>
    <xf numFmtId="0" fontId="0" fillId="0" borderId="19" xfId="0" applyBorder="1"/>
    <xf numFmtId="0" fontId="26" fillId="0" borderId="16" xfId="0" applyFont="1" applyBorder="1"/>
    <xf numFmtId="0" fontId="0" fillId="0" borderId="51" xfId="0" applyBorder="1"/>
    <xf numFmtId="0" fontId="6" fillId="0" borderId="14" xfId="0" applyFont="1" applyBorder="1" applyAlignment="1">
      <alignment vertical="center" wrapText="1"/>
    </xf>
    <xf numFmtId="2" fontId="13" fillId="0" borderId="17" xfId="0" applyNumberFormat="1" applyFont="1" applyBorder="1"/>
    <xf numFmtId="0" fontId="6" fillId="4" borderId="63" xfId="0" applyFont="1" applyFill="1" applyBorder="1" applyAlignment="1">
      <alignment vertical="center" wrapText="1"/>
    </xf>
    <xf numFmtId="0" fontId="5" fillId="8" borderId="5" xfId="0" applyFont="1" applyFill="1" applyBorder="1" applyAlignment="1">
      <alignment horizontal="center" wrapText="1"/>
    </xf>
    <xf numFmtId="0" fontId="6" fillId="7" borderId="6" xfId="0" applyFont="1" applyFill="1" applyBorder="1" applyAlignment="1">
      <alignment horizontal="center" wrapText="1"/>
    </xf>
    <xf numFmtId="0" fontId="6" fillId="7" borderId="15" xfId="0" applyFont="1" applyFill="1" applyBorder="1" applyAlignment="1">
      <alignment horizontal="center" wrapText="1"/>
    </xf>
    <xf numFmtId="0" fontId="5" fillId="3" borderId="14" xfId="0" applyFont="1" applyFill="1" applyBorder="1" applyAlignment="1">
      <alignment horizontal="center" wrapText="1"/>
    </xf>
    <xf numFmtId="0" fontId="5" fillId="3" borderId="14" xfId="0" applyFont="1" applyFill="1" applyBorder="1" applyAlignment="1">
      <alignment horizontal="center" wrapText="1"/>
    </xf>
    <xf numFmtId="0" fontId="6" fillId="7" borderId="6" xfId="0" applyFont="1" applyFill="1" applyBorder="1" applyAlignment="1">
      <alignment horizontal="center" wrapText="1"/>
    </xf>
    <xf numFmtId="0" fontId="6" fillId="7" borderId="15" xfId="0" applyFont="1" applyFill="1" applyBorder="1" applyAlignment="1">
      <alignment horizontal="center" wrapText="1"/>
    </xf>
    <xf numFmtId="0" fontId="5" fillId="8" borderId="5" xfId="0" applyFont="1" applyFill="1" applyBorder="1" applyAlignment="1">
      <alignment horizontal="center" wrapText="1"/>
    </xf>
    <xf numFmtId="0" fontId="0" fillId="11" borderId="0" xfId="0" applyFill="1"/>
    <xf numFmtId="0" fontId="6" fillId="9" borderId="64" xfId="0" applyFont="1" applyFill="1" applyBorder="1" applyAlignment="1">
      <alignment wrapText="1"/>
    </xf>
    <xf numFmtId="0" fontId="22" fillId="0" borderId="65" xfId="0" applyFont="1" applyBorder="1" applyAlignment="1">
      <alignment vertical="center" wrapText="1"/>
    </xf>
    <xf numFmtId="0" fontId="6" fillId="13" borderId="17" xfId="0" applyFont="1" applyFill="1" applyBorder="1" applyAlignment="1">
      <alignment vertical="center" wrapText="1"/>
    </xf>
    <xf numFmtId="0" fontId="22" fillId="0" borderId="57" xfId="0" quotePrefix="1" applyFont="1" applyBorder="1" applyAlignment="1">
      <alignment vertical="center" wrapText="1"/>
    </xf>
    <xf numFmtId="0" fontId="6" fillId="2" borderId="17" xfId="0" applyFont="1" applyFill="1" applyBorder="1" applyAlignment="1">
      <alignment vertical="center" wrapText="1"/>
    </xf>
    <xf numFmtId="49" fontId="6" fillId="2" borderId="14" xfId="0" applyNumberFormat="1" applyFont="1" applyFill="1" applyBorder="1" applyAlignment="1">
      <alignment vertical="center" wrapText="1"/>
    </xf>
    <xf numFmtId="0" fontId="13" fillId="2" borderId="17" xfId="0" applyFont="1" applyFill="1" applyBorder="1" applyAlignment="1">
      <alignment vertical="center"/>
    </xf>
    <xf numFmtId="0" fontId="22" fillId="13" borderId="62" xfId="0" applyFont="1" applyFill="1" applyBorder="1" applyAlignment="1">
      <alignment vertical="center" wrapText="1"/>
    </xf>
    <xf numFmtId="0" fontId="6" fillId="13" borderId="63" xfId="0" applyFont="1" applyFill="1" applyBorder="1" applyAlignment="1">
      <alignment vertical="center" wrapText="1"/>
    </xf>
    <xf numFmtId="0" fontId="5" fillId="8" borderId="5" xfId="0" applyFont="1" applyFill="1" applyBorder="1" applyAlignment="1">
      <alignment horizontal="center" wrapText="1"/>
    </xf>
    <xf numFmtId="0" fontId="6" fillId="7" borderId="6" xfId="0" applyFont="1" applyFill="1" applyBorder="1" applyAlignment="1">
      <alignment horizontal="center" wrapText="1"/>
    </xf>
    <xf numFmtId="0" fontId="6" fillId="7" borderId="15" xfId="0" applyFont="1" applyFill="1" applyBorder="1" applyAlignment="1">
      <alignment horizontal="center" wrapText="1"/>
    </xf>
    <xf numFmtId="0" fontId="5" fillId="3" borderId="14" xfId="0" applyFont="1" applyFill="1" applyBorder="1" applyAlignment="1">
      <alignment horizontal="center" wrapText="1"/>
    </xf>
    <xf numFmtId="0" fontId="28" fillId="0" borderId="2" xfId="0" applyFont="1" applyBorder="1"/>
    <xf numFmtId="0" fontId="6" fillId="2" borderId="60" xfId="0" applyFont="1" applyFill="1" applyBorder="1" applyAlignment="1">
      <alignment vertical="center" wrapText="1"/>
    </xf>
    <xf numFmtId="0" fontId="5" fillId="8" borderId="5" xfId="0" applyFont="1" applyFill="1" applyBorder="1" applyAlignment="1">
      <alignment horizontal="center" wrapText="1"/>
    </xf>
    <xf numFmtId="0" fontId="6" fillId="7" borderId="6" xfId="0" applyFont="1" applyFill="1" applyBorder="1" applyAlignment="1">
      <alignment horizontal="center" wrapText="1"/>
    </xf>
    <xf numFmtId="0" fontId="6" fillId="7" borderId="15" xfId="0" applyFont="1" applyFill="1" applyBorder="1" applyAlignment="1">
      <alignment horizontal="center" wrapText="1"/>
    </xf>
    <xf numFmtId="0" fontId="5" fillId="3" borderId="14" xfId="0" applyFont="1" applyFill="1" applyBorder="1" applyAlignment="1">
      <alignment horizontal="center" wrapText="1"/>
    </xf>
    <xf numFmtId="0" fontId="14" fillId="0" borderId="24" xfId="0" applyFont="1" applyBorder="1"/>
    <xf numFmtId="3" fontId="0" fillId="4" borderId="28" xfId="0" applyNumberFormat="1" applyFill="1" applyBorder="1"/>
    <xf numFmtId="3" fontId="0" fillId="4" borderId="29" xfId="0" applyNumberFormat="1" applyFill="1" applyBorder="1"/>
    <xf numFmtId="0" fontId="14" fillId="0" borderId="19" xfId="0" applyFont="1" applyBorder="1"/>
    <xf numFmtId="3" fontId="0" fillId="4" borderId="51" xfId="0" applyNumberFormat="1" applyFill="1" applyBorder="1"/>
    <xf numFmtId="3" fontId="0" fillId="4" borderId="31" xfId="0" applyNumberFormat="1" applyFill="1" applyBorder="1"/>
    <xf numFmtId="0" fontId="14" fillId="10" borderId="8" xfId="0" applyFont="1" applyFill="1" applyBorder="1" applyAlignment="1">
      <alignment horizontal="center" wrapText="1"/>
    </xf>
    <xf numFmtId="0" fontId="17" fillId="2" borderId="14" xfId="0" applyFont="1" applyFill="1" applyBorder="1" applyAlignment="1">
      <alignment horizontal="left" vertical="center" wrapText="1"/>
    </xf>
    <xf numFmtId="4" fontId="8" fillId="4" borderId="29" xfId="0" applyNumberFormat="1" applyFont="1" applyFill="1" applyBorder="1" applyAlignment="1">
      <alignment horizontal="right"/>
    </xf>
    <xf numFmtId="0" fontId="5" fillId="8" borderId="5" xfId="0" applyFont="1" applyFill="1" applyBorder="1" applyAlignment="1">
      <alignment horizontal="center" wrapText="1"/>
    </xf>
    <xf numFmtId="0" fontId="6" fillId="7" borderId="6" xfId="0" applyFont="1" applyFill="1" applyBorder="1" applyAlignment="1">
      <alignment horizontal="center" wrapText="1"/>
    </xf>
    <xf numFmtId="0" fontId="6" fillId="7" borderId="15" xfId="0" applyFont="1" applyFill="1" applyBorder="1" applyAlignment="1">
      <alignment horizontal="center" wrapText="1"/>
    </xf>
    <xf numFmtId="0" fontId="5" fillId="3" borderId="14" xfId="0" applyFont="1" applyFill="1" applyBorder="1" applyAlignment="1">
      <alignment horizontal="center" wrapText="1"/>
    </xf>
    <xf numFmtId="0" fontId="6" fillId="2" borderId="60" xfId="0" applyFont="1" applyFill="1" applyBorder="1" applyAlignment="1">
      <alignment vertical="center" wrapText="1"/>
    </xf>
    <xf numFmtId="2" fontId="13" fillId="2" borderId="17" xfId="0" applyNumberFormat="1" applyFont="1" applyFill="1" applyBorder="1"/>
    <xf numFmtId="4" fontId="19" fillId="0" borderId="17" xfId="0" applyNumberFormat="1" applyFont="1" applyBorder="1"/>
    <xf numFmtId="0" fontId="5" fillId="8" borderId="5" xfId="0" applyFont="1" applyFill="1" applyBorder="1" applyAlignment="1">
      <alignment horizontal="center" wrapText="1"/>
    </xf>
    <xf numFmtId="0" fontId="6" fillId="7" borderId="6" xfId="0" applyFont="1" applyFill="1" applyBorder="1" applyAlignment="1">
      <alignment horizontal="center" wrapText="1"/>
    </xf>
    <xf numFmtId="0" fontId="6" fillId="7" borderId="15" xfId="0" applyFont="1" applyFill="1" applyBorder="1" applyAlignment="1">
      <alignment horizontal="center" wrapText="1"/>
    </xf>
    <xf numFmtId="0" fontId="5" fillId="3" borderId="14" xfId="0" applyFont="1" applyFill="1" applyBorder="1" applyAlignment="1">
      <alignment horizontal="center" wrapText="1"/>
    </xf>
    <xf numFmtId="0" fontId="6" fillId="2" borderId="60" xfId="0" applyFont="1" applyFill="1" applyBorder="1" applyAlignment="1">
      <alignment vertical="center" wrapText="1"/>
    </xf>
    <xf numFmtId="0" fontId="5" fillId="8" borderId="5" xfId="0" applyFont="1" applyFill="1" applyBorder="1" applyAlignment="1">
      <alignment horizontal="center" wrapText="1"/>
    </xf>
    <xf numFmtId="0" fontId="6" fillId="7" borderId="6" xfId="0" applyFont="1" applyFill="1" applyBorder="1" applyAlignment="1">
      <alignment horizontal="center" wrapText="1"/>
    </xf>
    <xf numFmtId="0" fontId="6" fillId="7" borderId="15" xfId="0" applyFont="1" applyFill="1" applyBorder="1" applyAlignment="1">
      <alignment horizontal="center" wrapText="1"/>
    </xf>
    <xf numFmtId="0" fontId="5" fillId="3" borderId="14" xfId="0" applyFont="1" applyFill="1" applyBorder="1" applyAlignment="1">
      <alignment horizontal="center" wrapText="1"/>
    </xf>
    <xf numFmtId="0" fontId="6" fillId="2" borderId="60" xfId="0" applyFont="1" applyFill="1" applyBorder="1" applyAlignment="1">
      <alignment vertical="center" wrapText="1"/>
    </xf>
    <xf numFmtId="0" fontId="10" fillId="0" borderId="22" xfId="0" applyFont="1" applyBorder="1" applyAlignment="1">
      <alignment vertical="top" wrapText="1"/>
    </xf>
    <xf numFmtId="0" fontId="10" fillId="0" borderId="23" xfId="0" applyFont="1" applyBorder="1" applyAlignment="1">
      <alignment vertical="top" wrapText="1"/>
    </xf>
    <xf numFmtId="0" fontId="10" fillId="0" borderId="25" xfId="0" applyFont="1" applyBorder="1" applyAlignment="1">
      <alignment vertical="top" wrapText="1"/>
    </xf>
    <xf numFmtId="0" fontId="10" fillId="0" borderId="26" xfId="0" applyFont="1" applyBorder="1" applyAlignment="1">
      <alignment vertical="top" wrapText="1"/>
    </xf>
    <xf numFmtId="0" fontId="11" fillId="0" borderId="22" xfId="0" applyFont="1" applyBorder="1" applyAlignment="1">
      <alignment vertical="top" wrapText="1"/>
    </xf>
    <xf numFmtId="0" fontId="11" fillId="0" borderId="23" xfId="0" applyFont="1" applyBorder="1" applyAlignment="1">
      <alignment vertical="top" wrapText="1"/>
    </xf>
    <xf numFmtId="0" fontId="11" fillId="0" borderId="25" xfId="0" applyFont="1" applyBorder="1" applyAlignment="1">
      <alignment vertical="top" wrapText="1"/>
    </xf>
    <xf numFmtId="0" fontId="11" fillId="0" borderId="26" xfId="0" applyFont="1" applyBorder="1" applyAlignment="1">
      <alignment vertical="top" wrapText="1"/>
    </xf>
    <xf numFmtId="0" fontId="6" fillId="0" borderId="22" xfId="0" applyFont="1" applyBorder="1" applyAlignment="1">
      <alignment vertical="top" wrapText="1"/>
    </xf>
    <xf numFmtId="0" fontId="6" fillId="0" borderId="23" xfId="0" applyFont="1" applyBorder="1" applyAlignment="1">
      <alignment vertical="top" wrapText="1"/>
    </xf>
    <xf numFmtId="0" fontId="6" fillId="0" borderId="25" xfId="0" applyFont="1" applyBorder="1" applyAlignment="1">
      <alignment vertical="top" wrapText="1"/>
    </xf>
    <xf numFmtId="0" fontId="6" fillId="0" borderId="26" xfId="0" applyFont="1" applyBorder="1" applyAlignment="1">
      <alignment vertical="top" wrapText="1"/>
    </xf>
    <xf numFmtId="0" fontId="10" fillId="0" borderId="58" xfId="0" applyFont="1" applyBorder="1" applyAlignment="1">
      <alignment vertical="top" wrapText="1"/>
    </xf>
    <xf numFmtId="0" fontId="10" fillId="0" borderId="59" xfId="0" applyFont="1" applyBorder="1" applyAlignment="1">
      <alignment vertical="top" wrapText="1"/>
    </xf>
    <xf numFmtId="4" fontId="13" fillId="0" borderId="17" xfId="0" applyNumberFormat="1" applyFont="1" applyBorder="1"/>
    <xf numFmtId="0" fontId="5" fillId="8" borderId="5" xfId="0" applyFont="1" applyFill="1" applyBorder="1" applyAlignment="1">
      <alignment horizontal="center" wrapText="1"/>
    </xf>
    <xf numFmtId="0" fontId="6" fillId="7" borderId="6" xfId="0" applyFont="1" applyFill="1" applyBorder="1" applyAlignment="1">
      <alignment horizontal="center" wrapText="1"/>
    </xf>
    <xf numFmtId="0" fontId="6" fillId="7" borderId="15" xfId="0" applyFont="1" applyFill="1" applyBorder="1" applyAlignment="1">
      <alignment horizontal="center" wrapText="1"/>
    </xf>
    <xf numFmtId="0" fontId="5" fillId="3" borderId="14" xfId="0" applyFont="1" applyFill="1" applyBorder="1" applyAlignment="1">
      <alignment horizontal="center" wrapText="1"/>
    </xf>
    <xf numFmtId="0" fontId="6" fillId="2" borderId="60" xfId="0" applyFont="1" applyFill="1" applyBorder="1" applyAlignment="1">
      <alignment vertical="center" wrapText="1"/>
    </xf>
    <xf numFmtId="0" fontId="5" fillId="10" borderId="5" xfId="0" applyFont="1" applyFill="1" applyBorder="1" applyAlignment="1">
      <alignment horizontal="center" wrapText="1"/>
    </xf>
    <xf numFmtId="0" fontId="22" fillId="0" borderId="22" xfId="0" applyFont="1" applyBorder="1" applyAlignment="1">
      <alignment vertical="center" wrapText="1"/>
    </xf>
    <xf numFmtId="0" fontId="6" fillId="2" borderId="66" xfId="0" applyFont="1" applyFill="1" applyBorder="1" applyAlignment="1">
      <alignment vertical="center" wrapText="1"/>
    </xf>
    <xf numFmtId="0" fontId="13" fillId="4" borderId="16" xfId="0" applyFont="1" applyFill="1" applyBorder="1"/>
    <xf numFmtId="0" fontId="22" fillId="0" borderId="22" xfId="0" quotePrefix="1" applyFont="1" applyBorder="1" applyAlignment="1">
      <alignment vertical="center" wrapText="1"/>
    </xf>
    <xf numFmtId="0" fontId="13" fillId="2" borderId="16" xfId="0" applyFont="1" applyFill="1" applyBorder="1"/>
    <xf numFmtId="0" fontId="5" fillId="8" borderId="5" xfId="0" applyFont="1" applyFill="1" applyBorder="1" applyAlignment="1">
      <alignment horizontal="center" wrapText="1"/>
    </xf>
    <xf numFmtId="0" fontId="6" fillId="7" borderId="6" xfId="0" applyFont="1" applyFill="1" applyBorder="1" applyAlignment="1">
      <alignment horizontal="center" wrapText="1"/>
    </xf>
    <xf numFmtId="0" fontId="6" fillId="7" borderId="15" xfId="0" applyFont="1" applyFill="1" applyBorder="1" applyAlignment="1">
      <alignment horizontal="center" wrapText="1"/>
    </xf>
    <xf numFmtId="0" fontId="5" fillId="3" borderId="14" xfId="0" applyFont="1" applyFill="1" applyBorder="1" applyAlignment="1">
      <alignment horizontal="center" wrapText="1"/>
    </xf>
    <xf numFmtId="0" fontId="6" fillId="2" borderId="60" xfId="0" applyFont="1" applyFill="1" applyBorder="1" applyAlignment="1">
      <alignment vertical="center" wrapText="1"/>
    </xf>
    <xf numFmtId="3" fontId="0" fillId="2" borderId="21" xfId="0" applyNumberFormat="1" applyFill="1" applyBorder="1"/>
    <xf numFmtId="3" fontId="0" fillId="4" borderId="33" xfId="0" applyNumberFormat="1" applyFill="1" applyBorder="1"/>
    <xf numFmtId="0" fontId="5" fillId="8" borderId="5" xfId="0" applyFont="1" applyFill="1" applyBorder="1" applyAlignment="1">
      <alignment horizontal="center" wrapText="1"/>
    </xf>
    <xf numFmtId="0" fontId="6" fillId="7" borderId="6" xfId="0" applyFont="1" applyFill="1" applyBorder="1" applyAlignment="1">
      <alignment horizontal="center" wrapText="1"/>
    </xf>
    <xf numFmtId="0" fontId="6" fillId="7" borderId="15" xfId="0" applyFont="1" applyFill="1" applyBorder="1" applyAlignment="1">
      <alignment horizontal="center" wrapText="1"/>
    </xf>
    <xf numFmtId="0" fontId="5" fillId="3" borderId="14" xfId="0" applyFont="1" applyFill="1" applyBorder="1" applyAlignment="1">
      <alignment horizontal="center" wrapText="1"/>
    </xf>
    <xf numFmtId="0" fontId="6" fillId="2" borderId="60" xfId="0" applyFont="1" applyFill="1" applyBorder="1" applyAlignment="1">
      <alignment vertical="center" wrapText="1"/>
    </xf>
    <xf numFmtId="0" fontId="5" fillId="3" borderId="14" xfId="0" applyFont="1" applyFill="1" applyBorder="1" applyAlignment="1">
      <alignment horizontal="center" wrapText="1"/>
    </xf>
    <xf numFmtId="0" fontId="6" fillId="7" borderId="6" xfId="0" applyFont="1" applyFill="1" applyBorder="1" applyAlignment="1">
      <alignment horizontal="center" wrapText="1"/>
    </xf>
    <xf numFmtId="0" fontId="6" fillId="7" borderId="15" xfId="0" applyFont="1" applyFill="1" applyBorder="1" applyAlignment="1">
      <alignment horizontal="center" wrapText="1"/>
    </xf>
    <xf numFmtId="0" fontId="5" fillId="8" borderId="5" xfId="0" applyFont="1" applyFill="1" applyBorder="1" applyAlignment="1">
      <alignment horizontal="center" wrapText="1"/>
    </xf>
    <xf numFmtId="0" fontId="6" fillId="9" borderId="17" xfId="0" applyFont="1" applyFill="1" applyBorder="1" applyAlignment="1">
      <alignment horizontal="center" vertical="center" wrapText="1"/>
    </xf>
    <xf numFmtId="0" fontId="6" fillId="2" borderId="60" xfId="0" applyFont="1" applyFill="1" applyBorder="1" applyAlignment="1">
      <alignment vertical="center" wrapText="1"/>
    </xf>
    <xf numFmtId="1" fontId="0" fillId="2" borderId="17" xfId="0" applyNumberFormat="1" applyFill="1" applyBorder="1"/>
    <xf numFmtId="0" fontId="6" fillId="2" borderId="66" xfId="0" applyFont="1" applyFill="1" applyBorder="1" applyAlignment="1">
      <alignment horizontal="center" vertical="center" wrapText="1"/>
    </xf>
    <xf numFmtId="0" fontId="22" fillId="4" borderId="25" xfId="0" applyFont="1" applyFill="1" applyBorder="1" applyAlignment="1">
      <alignment vertical="center" wrapText="1"/>
    </xf>
    <xf numFmtId="0" fontId="8" fillId="4" borderId="28" xfId="0" applyFont="1" applyFill="1" applyBorder="1" applyAlignment="1">
      <alignment horizontal="right"/>
    </xf>
    <xf numFmtId="0" fontId="43" fillId="0" borderId="16" xfId="0" applyFont="1" applyBorder="1"/>
    <xf numFmtId="0" fontId="3" fillId="0" borderId="2" xfId="0" applyFont="1" applyBorder="1" applyAlignment="1">
      <alignment wrapText="1"/>
    </xf>
    <xf numFmtId="0" fontId="1" fillId="4" borderId="27" xfId="0" applyFont="1" applyFill="1" applyBorder="1" applyAlignment="1">
      <alignment horizontal="right"/>
    </xf>
    <xf numFmtId="0" fontId="6" fillId="9" borderId="20" xfId="0" applyFont="1" applyFill="1" applyBorder="1" applyAlignment="1">
      <alignment wrapText="1"/>
    </xf>
    <xf numFmtId="4" fontId="13" fillId="2" borderId="17" xfId="0" applyNumberFormat="1" applyFont="1" applyFill="1" applyBorder="1" applyAlignment="1">
      <alignment vertical="top"/>
    </xf>
    <xf numFmtId="0" fontId="6" fillId="0" borderId="14" xfId="0" applyFont="1" applyBorder="1" applyAlignment="1">
      <alignment vertical="top" wrapText="1"/>
    </xf>
    <xf numFmtId="0" fontId="44" fillId="0" borderId="14" xfId="0" applyFont="1" applyBorder="1" applyAlignment="1">
      <alignment vertical="top" wrapText="1"/>
    </xf>
    <xf numFmtId="0" fontId="6" fillId="0" borderId="63" xfId="0" applyFont="1" applyBorder="1" applyAlignment="1">
      <alignment vertical="top" wrapText="1"/>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0" fillId="3" borderId="0" xfId="0" applyFill="1" applyAlignment="1">
      <alignment horizontal="center" vertical="center"/>
    </xf>
    <xf numFmtId="0" fontId="8" fillId="3" borderId="7" xfId="0" applyFont="1" applyFill="1" applyBorder="1" applyAlignment="1">
      <alignment horizontal="center" vertical="center" wrapText="1"/>
    </xf>
    <xf numFmtId="0" fontId="0" fillId="3" borderId="8" xfId="0" applyFill="1" applyBorder="1" applyAlignment="1">
      <alignment horizontal="center" vertical="center" wrapText="1"/>
    </xf>
    <xf numFmtId="0" fontId="1" fillId="3" borderId="8" xfId="0" applyFont="1" applyFill="1" applyBorder="1" applyAlignment="1">
      <alignment horizontal="center" vertical="center" wrapText="1"/>
    </xf>
    <xf numFmtId="0" fontId="0" fillId="3" borderId="9" xfId="0"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0" fillId="4" borderId="19" xfId="0" applyFill="1" applyBorder="1" applyAlignment="1">
      <alignment horizontal="center" vertical="center"/>
    </xf>
    <xf numFmtId="0" fontId="0" fillId="2" borderId="20" xfId="0"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4" borderId="28" xfId="0" applyFill="1" applyBorder="1" applyAlignment="1">
      <alignment horizontal="center" vertical="center"/>
    </xf>
    <xf numFmtId="0" fontId="0" fillId="4" borderId="29" xfId="0" applyFill="1" applyBorder="1" applyAlignment="1">
      <alignment horizontal="center" vertical="center"/>
    </xf>
    <xf numFmtId="0" fontId="0" fillId="4" borderId="32" xfId="0" applyFill="1" applyBorder="1" applyAlignment="1">
      <alignment horizontal="center" vertical="center"/>
    </xf>
    <xf numFmtId="0" fontId="8" fillId="0" borderId="0" xfId="0" applyFont="1" applyAlignment="1">
      <alignment horizontal="center" vertical="center"/>
    </xf>
    <xf numFmtId="0" fontId="0" fillId="0" borderId="0" xfId="0" applyAlignment="1">
      <alignment horizontal="center" vertical="center" wrapText="1"/>
    </xf>
    <xf numFmtId="0" fontId="0" fillId="4" borderId="31" xfId="0" applyFill="1" applyBorder="1" applyAlignment="1">
      <alignment horizontal="center" vertical="center"/>
    </xf>
    <xf numFmtId="0" fontId="0" fillId="5" borderId="0" xfId="0" applyFill="1" applyAlignment="1">
      <alignment horizontal="center" vertical="center"/>
    </xf>
    <xf numFmtId="0" fontId="10" fillId="5" borderId="40" xfId="0" applyFont="1" applyFill="1" applyBorder="1" applyAlignment="1">
      <alignment horizontal="center" vertical="center" wrapText="1"/>
    </xf>
    <xf numFmtId="0" fontId="6" fillId="5" borderId="41" xfId="0" applyFont="1" applyFill="1" applyBorder="1" applyAlignment="1">
      <alignment horizontal="center" vertical="center" wrapText="1"/>
    </xf>
    <xf numFmtId="0" fontId="6" fillId="5" borderId="42" xfId="0" applyFont="1" applyFill="1" applyBorder="1" applyAlignment="1">
      <alignment horizontal="center" vertical="center" wrapText="1"/>
    </xf>
    <xf numFmtId="0" fontId="13" fillId="2" borderId="17" xfId="0" applyFont="1" applyFill="1" applyBorder="1" applyAlignment="1">
      <alignment horizontal="center"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13" fillId="0" borderId="17" xfId="0" applyFont="1" applyBorder="1" applyAlignment="1">
      <alignment horizontal="center" vertical="center"/>
    </xf>
    <xf numFmtId="0" fontId="15" fillId="6" borderId="0" xfId="0" applyFont="1" applyFill="1" applyAlignment="1">
      <alignment horizontal="center" vertical="center"/>
    </xf>
    <xf numFmtId="0" fontId="10" fillId="6" borderId="40" xfId="0" applyFont="1" applyFill="1" applyBorder="1" applyAlignment="1">
      <alignment horizontal="center" vertical="center" wrapText="1"/>
    </xf>
    <xf numFmtId="0" fontId="6" fillId="6" borderId="41" xfId="0" applyFont="1" applyFill="1" applyBorder="1" applyAlignment="1">
      <alignment horizontal="center" vertical="center" wrapText="1"/>
    </xf>
    <xf numFmtId="0" fontId="6" fillId="6" borderId="42" xfId="0" applyFont="1" applyFill="1" applyBorder="1" applyAlignment="1">
      <alignment horizontal="center" vertical="center" wrapText="1"/>
    </xf>
    <xf numFmtId="0" fontId="0" fillId="2" borderId="45" xfId="0" applyFill="1" applyBorder="1" applyAlignment="1">
      <alignment horizontal="center" vertical="center"/>
    </xf>
    <xf numFmtId="0" fontId="0" fillId="0" borderId="45" xfId="0" applyBorder="1" applyAlignment="1">
      <alignment horizontal="center" vertical="center"/>
    </xf>
    <xf numFmtId="0" fontId="8" fillId="4" borderId="46" xfId="0" applyFont="1" applyFill="1" applyBorder="1" applyAlignment="1">
      <alignment horizontal="center" vertical="center"/>
    </xf>
    <xf numFmtId="0" fontId="0" fillId="4" borderId="29" xfId="0" applyFill="1" applyBorder="1" applyAlignment="1">
      <alignment vertical="center"/>
    </xf>
    <xf numFmtId="0" fontId="0" fillId="7" borderId="0" xfId="0" applyFill="1" applyAlignment="1">
      <alignment horizontal="center" vertical="center"/>
    </xf>
    <xf numFmtId="0" fontId="6" fillId="7" borderId="47" xfId="0" applyFont="1" applyFill="1" applyBorder="1" applyAlignment="1">
      <alignment horizontal="center" vertical="center" wrapText="1"/>
    </xf>
    <xf numFmtId="0" fontId="6" fillId="7" borderId="37"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6" fillId="7" borderId="17" xfId="0" applyFont="1" applyFill="1" applyBorder="1" applyAlignment="1">
      <alignment horizontal="center" vertical="center" wrapText="1"/>
    </xf>
    <xf numFmtId="0" fontId="10" fillId="7" borderId="40" xfId="0" applyFont="1" applyFill="1" applyBorder="1" applyAlignment="1">
      <alignment horizontal="center" vertical="center" wrapText="1"/>
    </xf>
    <xf numFmtId="0" fontId="6" fillId="7" borderId="41" xfId="0" applyFont="1" applyFill="1" applyBorder="1" applyAlignment="1">
      <alignment horizontal="center" vertical="center" wrapText="1"/>
    </xf>
    <xf numFmtId="0" fontId="6" fillId="7" borderId="42" xfId="0" applyFont="1" applyFill="1" applyBorder="1" applyAlignment="1">
      <alignment horizontal="center" vertical="center" wrapText="1"/>
    </xf>
    <xf numFmtId="0" fontId="14" fillId="2" borderId="17" xfId="0" applyFont="1" applyFill="1" applyBorder="1" applyAlignment="1">
      <alignment horizontal="center" vertical="center"/>
    </xf>
    <xf numFmtId="0" fontId="17" fillId="7" borderId="41" xfId="0" applyFont="1" applyFill="1" applyBorder="1" applyAlignment="1">
      <alignment horizontal="center" vertical="center" wrapText="1"/>
    </xf>
    <xf numFmtId="0" fontId="5" fillId="7" borderId="19" xfId="0" applyFont="1" applyFill="1" applyBorder="1" applyAlignment="1">
      <alignment horizontal="center" vertical="center" wrapText="1"/>
    </xf>
    <xf numFmtId="0" fontId="8" fillId="4" borderId="31" xfId="0" applyFont="1" applyFill="1" applyBorder="1" applyAlignment="1">
      <alignment horizontal="center" vertical="center"/>
    </xf>
    <xf numFmtId="0" fontId="0" fillId="8" borderId="0" xfId="0" applyFill="1" applyAlignment="1">
      <alignment horizontal="center" vertical="center"/>
    </xf>
    <xf numFmtId="0" fontId="6" fillId="8" borderId="50" xfId="0" applyFont="1" applyFill="1" applyBorder="1" applyAlignment="1">
      <alignment horizontal="center" vertical="center" wrapText="1"/>
    </xf>
    <xf numFmtId="0" fontId="6" fillId="8" borderId="16" xfId="0" applyFont="1" applyFill="1" applyBorder="1" applyAlignment="1">
      <alignment horizontal="center" vertical="center" wrapText="1"/>
    </xf>
    <xf numFmtId="0" fontId="6" fillId="8" borderId="17" xfId="0" applyFont="1" applyFill="1" applyBorder="1" applyAlignment="1">
      <alignment horizontal="center" vertical="center" wrapText="1"/>
    </xf>
    <xf numFmtId="0" fontId="6" fillId="8" borderId="18" xfId="0" applyFont="1" applyFill="1" applyBorder="1" applyAlignment="1">
      <alignment horizontal="center" vertical="center" wrapText="1"/>
    </xf>
    <xf numFmtId="0" fontId="5" fillId="8" borderId="69" xfId="0" applyFont="1" applyFill="1" applyBorder="1" applyAlignment="1">
      <alignment horizontal="center" vertical="center" wrapText="1"/>
    </xf>
    <xf numFmtId="0" fontId="0" fillId="8" borderId="21" xfId="0" applyFill="1" applyBorder="1" applyAlignment="1">
      <alignment horizontal="center" vertical="center"/>
    </xf>
    <xf numFmtId="0" fontId="0" fillId="2" borderId="24" xfId="0" applyFill="1" applyBorder="1" applyAlignment="1">
      <alignment horizontal="center" vertical="center"/>
    </xf>
    <xf numFmtId="0" fontId="0" fillId="4" borderId="24" xfId="0" applyFill="1" applyBorder="1" applyAlignment="1">
      <alignment horizontal="center" vertical="center"/>
    </xf>
    <xf numFmtId="0" fontId="0" fillId="0" borderId="24" xfId="0"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0" fillId="4" borderId="27" xfId="0" applyFill="1" applyBorder="1" applyAlignment="1">
      <alignment horizontal="center" vertical="center"/>
    </xf>
    <xf numFmtId="0" fontId="8" fillId="0" borderId="53" xfId="0" applyFont="1" applyBorder="1" applyAlignment="1">
      <alignment horizontal="center" vertical="center"/>
    </xf>
    <xf numFmtId="0" fontId="0" fillId="0" borderId="23" xfId="0" applyBorder="1" applyAlignment="1">
      <alignment horizontal="center" vertical="center"/>
    </xf>
    <xf numFmtId="0" fontId="6" fillId="8" borderId="54" xfId="0" applyFont="1" applyFill="1" applyBorder="1" applyAlignment="1">
      <alignment horizontal="center" vertical="center" wrapText="1"/>
    </xf>
    <xf numFmtId="0" fontId="10" fillId="8" borderId="11" xfId="0" applyFont="1" applyFill="1" applyBorder="1" applyAlignment="1">
      <alignment horizontal="center" vertical="center" wrapText="1"/>
    </xf>
    <xf numFmtId="0" fontId="6" fillId="8" borderId="8" xfId="0" applyFont="1" applyFill="1" applyBorder="1" applyAlignment="1">
      <alignment horizontal="center" vertical="center" wrapText="1"/>
    </xf>
    <xf numFmtId="0" fontId="6" fillId="8" borderId="12" xfId="0" applyFont="1" applyFill="1" applyBorder="1" applyAlignment="1">
      <alignment horizontal="center" vertical="center" wrapText="1"/>
    </xf>
    <xf numFmtId="0" fontId="0" fillId="2" borderId="21" xfId="0" applyFill="1" applyBorder="1" applyAlignment="1">
      <alignment horizontal="center" vertical="center"/>
    </xf>
    <xf numFmtId="0" fontId="0" fillId="0" borderId="21" xfId="0" applyBorder="1" applyAlignment="1">
      <alignment horizontal="center" vertical="center"/>
    </xf>
    <xf numFmtId="0" fontId="0" fillId="4" borderId="33" xfId="0" applyFill="1" applyBorder="1" applyAlignment="1">
      <alignment horizontal="center" vertical="center"/>
    </xf>
    <xf numFmtId="0" fontId="0" fillId="9" borderId="0" xfId="0" applyFill="1" applyAlignment="1">
      <alignment horizontal="center" vertical="center"/>
    </xf>
    <xf numFmtId="0" fontId="6" fillId="9" borderId="47" xfId="0" applyFont="1" applyFill="1" applyBorder="1" applyAlignment="1">
      <alignment horizontal="center" vertical="center" wrapText="1"/>
    </xf>
    <xf numFmtId="0" fontId="6" fillId="9" borderId="37" xfId="0" applyFont="1" applyFill="1" applyBorder="1" applyAlignment="1">
      <alignment horizontal="center" vertical="center" wrapText="1"/>
    </xf>
    <xf numFmtId="0" fontId="6" fillId="9" borderId="50" xfId="0" applyFont="1" applyFill="1" applyBorder="1" applyAlignment="1">
      <alignment horizontal="center" vertical="center" wrapText="1"/>
    </xf>
    <xf numFmtId="0" fontId="6" fillId="9" borderId="48" xfId="0" applyFont="1" applyFill="1" applyBorder="1" applyAlignment="1">
      <alignment horizontal="center" vertical="center" wrapText="1"/>
    </xf>
    <xf numFmtId="0" fontId="6" fillId="9" borderId="42" xfId="0" applyFont="1" applyFill="1" applyBorder="1" applyAlignment="1">
      <alignment horizontal="center" vertical="center" wrapText="1"/>
    </xf>
    <xf numFmtId="0" fontId="6" fillId="9" borderId="41" xfId="0" applyFont="1" applyFill="1" applyBorder="1" applyAlignment="1">
      <alignment horizontal="center" vertical="center" wrapText="1"/>
    </xf>
    <xf numFmtId="0" fontId="5" fillId="9" borderId="24" xfId="0" applyFont="1" applyFill="1" applyBorder="1" applyAlignment="1">
      <alignment horizontal="center" vertical="center" wrapText="1"/>
    </xf>
    <xf numFmtId="0" fontId="5" fillId="9" borderId="55" xfId="0" applyFont="1" applyFill="1" applyBorder="1" applyAlignment="1">
      <alignment horizontal="center" vertical="center" wrapText="1"/>
    </xf>
    <xf numFmtId="0" fontId="6" fillId="9" borderId="40" xfId="0" applyFont="1" applyFill="1" applyBorder="1" applyAlignment="1">
      <alignment horizontal="center" vertical="center" wrapText="1"/>
    </xf>
    <xf numFmtId="0" fontId="0" fillId="4" borderId="46" xfId="0" applyFill="1" applyBorder="1" applyAlignment="1">
      <alignment horizontal="center" vertical="center"/>
    </xf>
    <xf numFmtId="0" fontId="9" fillId="9" borderId="17" xfId="0" applyFont="1" applyFill="1" applyBorder="1" applyAlignment="1">
      <alignment horizontal="center" vertical="center" wrapText="1"/>
    </xf>
    <xf numFmtId="0" fontId="9" fillId="9" borderId="16" xfId="0" applyFont="1" applyFill="1" applyBorder="1" applyAlignment="1">
      <alignment horizontal="center" vertical="center" wrapText="1"/>
    </xf>
    <xf numFmtId="0" fontId="0" fillId="2" borderId="42" xfId="0" applyFill="1" applyBorder="1" applyAlignment="1">
      <alignment horizontal="center" vertical="center"/>
    </xf>
    <xf numFmtId="0" fontId="0" fillId="4" borderId="51" xfId="0" applyFill="1" applyBorder="1" applyAlignment="1">
      <alignment horizontal="center" vertical="center"/>
    </xf>
    <xf numFmtId="0" fontId="6" fillId="5" borderId="54"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0" fillId="2" borderId="59" xfId="0" applyFill="1" applyBorder="1" applyAlignment="1">
      <alignment horizontal="center" vertical="center"/>
    </xf>
    <xf numFmtId="0" fontId="0" fillId="2" borderId="60" xfId="0" applyFill="1" applyBorder="1" applyAlignment="1">
      <alignment horizontal="center" vertical="center"/>
    </xf>
    <xf numFmtId="0" fontId="0" fillId="2" borderId="61" xfId="0" applyFill="1" applyBorder="1" applyAlignment="1">
      <alignment horizontal="center" vertical="center"/>
    </xf>
    <xf numFmtId="0" fontId="0" fillId="10" borderId="8" xfId="0" applyFill="1" applyBorder="1" applyAlignment="1">
      <alignment horizontal="center" vertical="center" wrapText="1"/>
    </xf>
    <xf numFmtId="0" fontId="0" fillId="10" borderId="12" xfId="0" applyFill="1" applyBorder="1" applyAlignment="1">
      <alignment horizontal="center" vertical="center" wrapText="1"/>
    </xf>
    <xf numFmtId="0" fontId="13" fillId="4" borderId="17" xfId="0" applyFont="1" applyFill="1" applyBorder="1" applyAlignment="1">
      <alignment horizontal="right" vertical="center"/>
    </xf>
    <xf numFmtId="0" fontId="13" fillId="4" borderId="21" xfId="0" applyFont="1" applyFill="1" applyBorder="1" applyAlignment="1">
      <alignment horizontal="right" vertical="center"/>
    </xf>
    <xf numFmtId="0" fontId="13" fillId="2" borderId="17" xfId="0" applyFont="1" applyFill="1" applyBorder="1" applyAlignment="1">
      <alignment horizontal="right"/>
    </xf>
    <xf numFmtId="0" fontId="13" fillId="2" borderId="17" xfId="0" applyFont="1" applyFill="1" applyBorder="1" applyAlignment="1">
      <alignment horizontal="right" vertical="center"/>
    </xf>
    <xf numFmtId="0" fontId="13" fillId="0" borderId="17" xfId="0" applyFont="1" applyBorder="1" applyAlignment="1">
      <alignment horizontal="right" vertical="center"/>
    </xf>
    <xf numFmtId="0" fontId="13" fillId="2" borderId="21" xfId="0" applyFont="1" applyFill="1" applyBorder="1" applyAlignment="1">
      <alignment horizontal="right" vertical="center"/>
    </xf>
    <xf numFmtId="4" fontId="45" fillId="0" borderId="0" xfId="0" applyNumberFormat="1" applyFont="1" applyAlignment="1">
      <alignment horizontal="right" vertical="center"/>
    </xf>
    <xf numFmtId="1" fontId="8" fillId="4" borderId="29" xfId="0" applyNumberFormat="1" applyFont="1" applyFill="1" applyBorder="1" applyAlignment="1">
      <alignment horizontal="right" vertical="center"/>
    </xf>
    <xf numFmtId="0" fontId="0" fillId="4" borderId="33" xfId="0" applyFill="1" applyBorder="1" applyAlignment="1">
      <alignment horizontal="right" vertical="center"/>
    </xf>
    <xf numFmtId="0" fontId="0" fillId="0" borderId="0" xfId="0" applyAlignment="1">
      <alignment vertical="top" wrapText="1"/>
    </xf>
    <xf numFmtId="0" fontId="5" fillId="3" borderId="14" xfId="0" applyFont="1" applyFill="1" applyBorder="1" applyAlignment="1">
      <alignment horizontal="center" wrapText="1"/>
    </xf>
    <xf numFmtId="0" fontId="6" fillId="7" borderId="6" xfId="0" applyFont="1" applyFill="1" applyBorder="1" applyAlignment="1">
      <alignment horizontal="center" wrapText="1"/>
    </xf>
    <xf numFmtId="0" fontId="6" fillId="7" borderId="15" xfId="0" applyFont="1" applyFill="1" applyBorder="1" applyAlignment="1">
      <alignment horizontal="center" wrapText="1"/>
    </xf>
    <xf numFmtId="0" fontId="5" fillId="8" borderId="5" xfId="0" applyFont="1" applyFill="1" applyBorder="1" applyAlignment="1">
      <alignment horizontal="center" wrapText="1"/>
    </xf>
    <xf numFmtId="0" fontId="5" fillId="8" borderId="5" xfId="0" applyFont="1" applyFill="1" applyBorder="1" applyAlignment="1">
      <alignment horizontal="center" wrapText="1"/>
    </xf>
    <xf numFmtId="0" fontId="6" fillId="7" borderId="6" xfId="0" applyFont="1" applyFill="1" applyBorder="1" applyAlignment="1">
      <alignment horizontal="center" wrapText="1"/>
    </xf>
    <xf numFmtId="0" fontId="6" fillId="7" borderId="15" xfId="0" applyFont="1" applyFill="1" applyBorder="1" applyAlignment="1">
      <alignment horizontal="center" wrapText="1"/>
    </xf>
    <xf numFmtId="0" fontId="5" fillId="3" borderId="14" xfId="0" applyFont="1" applyFill="1" applyBorder="1" applyAlignment="1">
      <alignment horizontal="center" wrapText="1"/>
    </xf>
    <xf numFmtId="0" fontId="6" fillId="2" borderId="60" xfId="0" applyFont="1" applyFill="1" applyBorder="1" applyAlignment="1">
      <alignment vertical="center" wrapText="1"/>
    </xf>
    <xf numFmtId="0" fontId="6" fillId="2" borderId="66" xfId="0" applyFont="1" applyFill="1" applyBorder="1" applyAlignment="1">
      <alignment horizontal="left" vertical="top" wrapText="1"/>
    </xf>
    <xf numFmtId="4" fontId="13" fillId="2" borderId="17" xfId="0" applyNumberFormat="1" applyFont="1" applyFill="1" applyBorder="1" applyAlignment="1">
      <alignment horizontal="right"/>
    </xf>
    <xf numFmtId="4" fontId="0" fillId="0" borderId="0" xfId="0" applyNumberFormat="1"/>
    <xf numFmtId="0" fontId="5" fillId="8" borderId="5" xfId="0" applyFont="1" applyFill="1" applyBorder="1" applyAlignment="1">
      <alignment horizontal="center" wrapText="1"/>
    </xf>
    <xf numFmtId="0" fontId="6" fillId="7" borderId="6" xfId="0" applyFont="1" applyFill="1" applyBorder="1" applyAlignment="1">
      <alignment horizontal="center" wrapText="1"/>
    </xf>
    <xf numFmtId="0" fontId="6" fillId="7" borderId="15" xfId="0" applyFont="1" applyFill="1" applyBorder="1" applyAlignment="1">
      <alignment horizontal="center" wrapText="1"/>
    </xf>
    <xf numFmtId="0" fontId="5" fillId="3" borderId="14" xfId="0" applyFont="1" applyFill="1" applyBorder="1" applyAlignment="1">
      <alignment horizontal="center" wrapText="1"/>
    </xf>
    <xf numFmtId="0" fontId="6" fillId="2" borderId="60" xfId="0" applyFont="1" applyFill="1" applyBorder="1" applyAlignment="1">
      <alignment vertical="center" wrapText="1"/>
    </xf>
    <xf numFmtId="0" fontId="0" fillId="0" borderId="0" xfId="0" applyAlignment="1">
      <alignment vertical="center" wrapText="1"/>
    </xf>
    <xf numFmtId="0" fontId="0" fillId="0" borderId="0" xfId="0"/>
    <xf numFmtId="14" fontId="3" fillId="0" borderId="3" xfId="0" applyNumberFormat="1" applyFont="1" applyBorder="1"/>
    <xf numFmtId="164" fontId="13" fillId="4" borderId="17" xfId="0" applyNumberFormat="1" applyFont="1" applyFill="1" applyBorder="1"/>
    <xf numFmtId="164" fontId="13" fillId="2" borderId="17" xfId="0" applyNumberFormat="1" applyFont="1" applyFill="1" applyBorder="1"/>
    <xf numFmtId="164" fontId="8" fillId="4" borderId="29" xfId="0" applyNumberFormat="1" applyFont="1" applyFill="1" applyBorder="1" applyAlignment="1">
      <alignment horizontal="right"/>
    </xf>
    <xf numFmtId="0" fontId="1" fillId="0" borderId="0" xfId="0" applyFont="1"/>
    <xf numFmtId="0" fontId="44" fillId="0" borderId="71" xfId="0" applyFont="1" applyBorder="1" applyAlignment="1">
      <alignment horizontal="right" vertical="center"/>
    </xf>
    <xf numFmtId="0" fontId="44" fillId="0" borderId="52" xfId="0" applyFont="1" applyBorder="1" applyAlignment="1">
      <alignment horizontal="right" vertical="center"/>
    </xf>
    <xf numFmtId="0" fontId="0" fillId="2" borderId="20" xfId="0" applyFill="1" applyBorder="1" applyAlignment="1">
      <alignment horizontal="right" vertical="center"/>
    </xf>
    <xf numFmtId="0" fontId="0" fillId="2" borderId="17" xfId="0" applyFill="1" applyBorder="1" applyAlignment="1">
      <alignment horizontal="right" vertical="center"/>
    </xf>
    <xf numFmtId="0" fontId="0" fillId="2" borderId="21" xfId="0" applyFill="1" applyBorder="1" applyAlignment="1">
      <alignment horizontal="right" vertical="center"/>
    </xf>
    <xf numFmtId="0" fontId="0" fillId="4" borderId="32" xfId="0" applyFill="1" applyBorder="1" applyAlignment="1">
      <alignment horizontal="right" vertical="center"/>
    </xf>
    <xf numFmtId="0" fontId="0" fillId="4" borderId="29" xfId="0" applyFill="1" applyBorder="1" applyAlignment="1">
      <alignment horizontal="right" vertical="center"/>
    </xf>
    <xf numFmtId="0" fontId="5" fillId="8" borderId="5" xfId="0" applyFont="1" applyFill="1" applyBorder="1" applyAlignment="1">
      <alignment horizontal="center" wrapText="1"/>
    </xf>
    <xf numFmtId="0" fontId="6" fillId="7" borderId="6" xfId="0" applyFont="1" applyFill="1" applyBorder="1" applyAlignment="1">
      <alignment horizontal="center" wrapText="1"/>
    </xf>
    <xf numFmtId="0" fontId="6" fillId="7" borderId="15" xfId="0" applyFont="1" applyFill="1" applyBorder="1" applyAlignment="1">
      <alignment horizontal="center" wrapText="1"/>
    </xf>
    <xf numFmtId="0" fontId="5" fillId="3" borderId="14" xfId="0" applyFont="1" applyFill="1" applyBorder="1" applyAlignment="1">
      <alignment horizontal="center" wrapText="1"/>
    </xf>
    <xf numFmtId="0" fontId="0" fillId="0" borderId="0" xfId="0" applyAlignment="1">
      <alignment vertical="center" wrapText="1"/>
    </xf>
    <xf numFmtId="0" fontId="0" fillId="0" borderId="0" xfId="0"/>
    <xf numFmtId="0" fontId="5" fillId="3" borderId="14" xfId="0" applyFont="1" applyFill="1" applyBorder="1" applyAlignment="1">
      <alignment horizontal="center" wrapText="1"/>
    </xf>
    <xf numFmtId="0" fontId="6" fillId="7" borderId="6" xfId="0" applyFont="1" applyFill="1" applyBorder="1" applyAlignment="1">
      <alignment horizontal="center" wrapText="1"/>
    </xf>
    <xf numFmtId="0" fontId="6" fillId="7" borderId="15" xfId="0" applyFont="1" applyFill="1" applyBorder="1" applyAlignment="1">
      <alignment horizontal="center" wrapText="1"/>
    </xf>
    <xf numFmtId="0" fontId="5" fillId="8" borderId="5" xfId="0" applyFont="1" applyFill="1" applyBorder="1" applyAlignment="1">
      <alignment horizontal="center" wrapText="1"/>
    </xf>
    <xf numFmtId="0" fontId="6" fillId="2" borderId="60" xfId="0" applyFont="1" applyFill="1" applyBorder="1" applyAlignment="1">
      <alignment vertical="center" wrapText="1"/>
    </xf>
    <xf numFmtId="0" fontId="0" fillId="0" borderId="0" xfId="0" applyAlignment="1">
      <alignment vertical="center" wrapText="1"/>
    </xf>
    <xf numFmtId="0" fontId="0" fillId="0" borderId="0" xfId="0"/>
    <xf numFmtId="2" fontId="0" fillId="0" borderId="0" xfId="0" applyNumberFormat="1"/>
    <xf numFmtId="0" fontId="5" fillId="8" borderId="5" xfId="0" applyFont="1" applyFill="1" applyBorder="1" applyAlignment="1">
      <alignment horizontal="center" wrapText="1"/>
    </xf>
    <xf numFmtId="0" fontId="6" fillId="7" borderId="6" xfId="0" applyFont="1" applyFill="1" applyBorder="1" applyAlignment="1">
      <alignment horizontal="center" wrapText="1"/>
    </xf>
    <xf numFmtId="0" fontId="6" fillId="7" borderId="15" xfId="0" applyFont="1" applyFill="1" applyBorder="1" applyAlignment="1">
      <alignment horizontal="center" wrapText="1"/>
    </xf>
    <xf numFmtId="0" fontId="5" fillId="3" borderId="14" xfId="0" applyFont="1" applyFill="1" applyBorder="1" applyAlignment="1">
      <alignment horizontal="center" wrapText="1"/>
    </xf>
    <xf numFmtId="0" fontId="6" fillId="2" borderId="60" xfId="0" applyFont="1" applyFill="1" applyBorder="1" applyAlignment="1">
      <alignment vertical="center" wrapText="1"/>
    </xf>
    <xf numFmtId="0" fontId="0" fillId="0" borderId="0" xfId="0" applyAlignment="1">
      <alignment vertical="center" wrapText="1"/>
    </xf>
    <xf numFmtId="0" fontId="0" fillId="0" borderId="0" xfId="0"/>
    <xf numFmtId="0" fontId="0" fillId="0" borderId="72" xfId="0" applyBorder="1"/>
    <xf numFmtId="3" fontId="13" fillId="4" borderId="17" xfId="0" applyNumberFormat="1" applyFont="1" applyFill="1" applyBorder="1"/>
    <xf numFmtId="3" fontId="13" fillId="2" borderId="17" xfId="0" applyNumberFormat="1" applyFont="1" applyFill="1" applyBorder="1"/>
    <xf numFmtId="3" fontId="13" fillId="0" borderId="17" xfId="0" applyNumberFormat="1" applyFont="1" applyBorder="1"/>
    <xf numFmtId="3" fontId="13" fillId="2" borderId="21" xfId="0" applyNumberFormat="1" applyFont="1" applyFill="1" applyBorder="1"/>
    <xf numFmtId="3" fontId="8" fillId="4" borderId="29" xfId="0" applyNumberFormat="1" applyFont="1" applyFill="1" applyBorder="1" applyAlignment="1">
      <alignment horizontal="right"/>
    </xf>
    <xf numFmtId="3" fontId="0" fillId="0" borderId="0" xfId="0" applyNumberFormat="1"/>
    <xf numFmtId="0" fontId="13" fillId="2" borderId="18" xfId="0" applyFont="1" applyFill="1" applyBorder="1"/>
    <xf numFmtId="0" fontId="13" fillId="2" borderId="20" xfId="0" applyFont="1" applyFill="1" applyBorder="1"/>
    <xf numFmtId="0" fontId="19" fillId="2" borderId="17" xfId="0" applyFont="1" applyFill="1" applyBorder="1"/>
    <xf numFmtId="49" fontId="13" fillId="2" borderId="0" xfId="0" applyNumberFormat="1" applyFont="1" applyFill="1" applyAlignment="1">
      <alignment horizontal="center" vertical="center"/>
    </xf>
    <xf numFmtId="0" fontId="0" fillId="0" borderId="0" xfId="0" applyAlignment="1">
      <alignment horizontal="center"/>
    </xf>
    <xf numFmtId="0" fontId="5" fillId="3" borderId="14" xfId="0" applyFont="1" applyFill="1" applyBorder="1" applyAlignment="1">
      <alignment horizontal="center" wrapText="1"/>
    </xf>
    <xf numFmtId="0" fontId="6" fillId="7" borderId="6" xfId="0" applyFont="1" applyFill="1" applyBorder="1" applyAlignment="1">
      <alignment horizontal="center" wrapText="1"/>
    </xf>
    <xf numFmtId="0" fontId="6" fillId="7" borderId="15" xfId="0" applyFont="1" applyFill="1" applyBorder="1" applyAlignment="1">
      <alignment horizontal="center" wrapText="1"/>
    </xf>
    <xf numFmtId="0" fontId="5" fillId="8" borderId="5" xfId="0" applyFont="1" applyFill="1" applyBorder="1" applyAlignment="1">
      <alignment horizontal="center" wrapText="1"/>
    </xf>
    <xf numFmtId="0" fontId="6" fillId="2" borderId="60" xfId="0" applyFont="1" applyFill="1" applyBorder="1" applyAlignment="1">
      <alignment vertical="center" wrapText="1"/>
    </xf>
    <xf numFmtId="0" fontId="0" fillId="0" borderId="0" xfId="0" applyAlignment="1">
      <alignment vertical="center" wrapText="1"/>
    </xf>
    <xf numFmtId="0" fontId="0" fillId="0" borderId="0" xfId="0"/>
    <xf numFmtId="0" fontId="5" fillId="8" borderId="5" xfId="0" applyFont="1" applyFill="1" applyBorder="1" applyAlignment="1">
      <alignment horizontal="center" wrapText="1"/>
    </xf>
    <xf numFmtId="0" fontId="6" fillId="7" borderId="6" xfId="0" applyFont="1" applyFill="1" applyBorder="1" applyAlignment="1">
      <alignment horizontal="center" wrapText="1"/>
    </xf>
    <xf numFmtId="0" fontId="6" fillId="7" borderId="15" xfId="0" applyFont="1" applyFill="1" applyBorder="1" applyAlignment="1">
      <alignment horizontal="center" wrapText="1"/>
    </xf>
    <xf numFmtId="0" fontId="5" fillId="3" borderId="14" xfId="0" applyFont="1" applyFill="1" applyBorder="1" applyAlignment="1">
      <alignment horizontal="center" wrapText="1"/>
    </xf>
    <xf numFmtId="0" fontId="6" fillId="2" borderId="60" xfId="0" applyFont="1" applyFill="1" applyBorder="1" applyAlignment="1">
      <alignment vertical="center" wrapText="1"/>
    </xf>
    <xf numFmtId="0" fontId="0" fillId="0" borderId="0" xfId="0" applyAlignment="1">
      <alignment vertical="center" wrapText="1"/>
    </xf>
    <xf numFmtId="0" fontId="0" fillId="0" borderId="0" xfId="0"/>
    <xf numFmtId="0" fontId="0" fillId="2" borderId="21" xfId="0" applyFill="1" applyBorder="1" applyAlignment="1">
      <alignment horizontal="center"/>
    </xf>
    <xf numFmtId="0" fontId="0" fillId="2" borderId="45" xfId="0" applyFill="1" applyBorder="1" applyAlignment="1">
      <alignment horizontal="center"/>
    </xf>
    <xf numFmtId="0" fontId="0" fillId="2" borderId="17" xfId="0" applyFill="1" applyBorder="1" applyAlignment="1">
      <alignment horizontal="center"/>
    </xf>
    <xf numFmtId="0" fontId="0" fillId="2" borderId="20" xfId="0" applyFill="1" applyBorder="1" applyAlignment="1">
      <alignment horizontal="center"/>
    </xf>
    <xf numFmtId="0" fontId="13" fillId="2" borderId="17" xfId="0" applyFont="1" applyFill="1" applyBorder="1" applyAlignment="1">
      <alignment horizontal="center"/>
    </xf>
    <xf numFmtId="4" fontId="13" fillId="4" borderId="17" xfId="0" applyNumberFormat="1" applyFont="1" applyFill="1" applyBorder="1" applyAlignment="1">
      <alignment horizontal="right"/>
    </xf>
    <xf numFmtId="4" fontId="0" fillId="2" borderId="16" xfId="0" applyNumberFormat="1" applyFill="1" applyBorder="1" applyAlignment="1">
      <alignment horizontal="right" vertical="center"/>
    </xf>
    <xf numFmtId="0" fontId="11" fillId="0" borderId="58" xfId="0" applyFont="1" applyBorder="1" applyAlignment="1">
      <alignment horizontal="left" vertical="top" wrapText="1"/>
    </xf>
    <xf numFmtId="0" fontId="11" fillId="0" borderId="59" xfId="0" applyFont="1" applyBorder="1" applyAlignment="1">
      <alignment horizontal="left" vertical="top" wrapText="1"/>
    </xf>
    <xf numFmtId="0" fontId="11" fillId="0" borderId="22" xfId="0" applyFont="1" applyBorder="1" applyAlignment="1">
      <alignment horizontal="left" vertical="top" wrapText="1"/>
    </xf>
    <xf numFmtId="0" fontId="11" fillId="0" borderId="23" xfId="0" applyFont="1" applyBorder="1" applyAlignment="1">
      <alignment horizontal="left" vertical="top" wrapText="1"/>
    </xf>
    <xf numFmtId="0" fontId="11" fillId="0" borderId="25" xfId="0" applyFont="1" applyBorder="1" applyAlignment="1">
      <alignment horizontal="left" vertical="top" wrapText="1"/>
    </xf>
    <xf numFmtId="0" fontId="11" fillId="0" borderId="26" xfId="0" applyFont="1" applyBorder="1" applyAlignment="1">
      <alignment horizontal="left" vertical="top" wrapText="1"/>
    </xf>
    <xf numFmtId="0" fontId="6" fillId="9" borderId="36" xfId="0" applyFont="1" applyFill="1" applyBorder="1" applyAlignment="1">
      <alignment horizontal="center" wrapText="1"/>
    </xf>
    <xf numFmtId="0" fontId="6" fillId="9" borderId="37" xfId="0" applyFont="1" applyFill="1" applyBorder="1" applyAlignment="1">
      <alignment horizontal="center" wrapText="1"/>
    </xf>
    <xf numFmtId="0" fontId="6" fillId="9" borderId="38" xfId="0" applyFont="1" applyFill="1" applyBorder="1" applyAlignment="1">
      <alignment horizontal="center" wrapText="1"/>
    </xf>
    <xf numFmtId="0" fontId="10" fillId="0" borderId="22" xfId="0" applyFont="1" applyBorder="1" applyAlignment="1">
      <alignment horizontal="left" vertical="top" wrapText="1"/>
    </xf>
    <xf numFmtId="0" fontId="6" fillId="0" borderId="23" xfId="0" applyFont="1" applyBorder="1" applyAlignment="1">
      <alignment horizontal="left" vertical="top" wrapText="1"/>
    </xf>
    <xf numFmtId="0" fontId="6" fillId="0" borderId="22" xfId="0" applyFont="1" applyBorder="1" applyAlignment="1">
      <alignment horizontal="left" vertical="top" wrapText="1"/>
    </xf>
    <xf numFmtId="0" fontId="6" fillId="0" borderId="25" xfId="0" applyFont="1" applyBorder="1" applyAlignment="1">
      <alignment horizontal="left" vertical="top" wrapText="1"/>
    </xf>
    <xf numFmtId="0" fontId="6" fillId="0" borderId="26" xfId="0" applyFont="1" applyBorder="1" applyAlignment="1">
      <alignment horizontal="left" vertical="top" wrapText="1"/>
    </xf>
    <xf numFmtId="0" fontId="7" fillId="9" borderId="56" xfId="0" applyFont="1" applyFill="1" applyBorder="1" applyAlignment="1">
      <alignment horizontal="left"/>
    </xf>
    <xf numFmtId="0" fontId="7" fillId="9" borderId="57" xfId="0" applyFont="1" applyFill="1" applyBorder="1" applyAlignment="1">
      <alignment horizontal="left"/>
    </xf>
    <xf numFmtId="0" fontId="5" fillId="9" borderId="8" xfId="0" applyFont="1" applyFill="1" applyBorder="1" applyAlignment="1">
      <alignment horizontal="center" wrapText="1"/>
    </xf>
    <xf numFmtId="0" fontId="5" fillId="9" borderId="17" xfId="0" applyFont="1" applyFill="1" applyBorder="1" applyAlignment="1">
      <alignment horizontal="center" wrapText="1"/>
    </xf>
    <xf numFmtId="0" fontId="6" fillId="9" borderId="8" xfId="0" applyFont="1" applyFill="1" applyBorder="1" applyAlignment="1">
      <alignment horizontal="center" wrapText="1"/>
    </xf>
    <xf numFmtId="0" fontId="6" fillId="9" borderId="17" xfId="0" applyFont="1" applyFill="1" applyBorder="1" applyAlignment="1">
      <alignment horizontal="center" wrapText="1"/>
    </xf>
    <xf numFmtId="0" fontId="6" fillId="9" borderId="10" xfId="0" applyFont="1" applyFill="1" applyBorder="1" applyAlignment="1">
      <alignment horizontal="center" wrapText="1"/>
    </xf>
    <xf numFmtId="0" fontId="6" fillId="9" borderId="7" xfId="0" applyFont="1" applyFill="1" applyBorder="1" applyAlignment="1">
      <alignment horizontal="center" wrapText="1"/>
    </xf>
    <xf numFmtId="0" fontId="6" fillId="9" borderId="12" xfId="0" applyFont="1" applyFill="1" applyBorder="1" applyAlignment="1">
      <alignment horizontal="center" wrapText="1"/>
    </xf>
    <xf numFmtId="0" fontId="6" fillId="8" borderId="49" xfId="0" applyFont="1" applyFill="1" applyBorder="1" applyAlignment="1">
      <alignment horizontal="center" wrapText="1"/>
    </xf>
    <xf numFmtId="0" fontId="6" fillId="8" borderId="51" xfId="0" applyFont="1" applyFill="1" applyBorder="1" applyAlignment="1">
      <alignment horizontal="center" wrapText="1"/>
    </xf>
    <xf numFmtId="0" fontId="10" fillId="0" borderId="23" xfId="0" applyFont="1" applyBorder="1" applyAlignment="1">
      <alignment horizontal="left" vertical="top" wrapText="1"/>
    </xf>
    <xf numFmtId="0" fontId="10" fillId="0" borderId="25" xfId="0" applyFont="1" applyBorder="1" applyAlignment="1">
      <alignment horizontal="left" vertical="top" wrapText="1"/>
    </xf>
    <xf numFmtId="0" fontId="10" fillId="0" borderId="26" xfId="0" applyFont="1" applyBorder="1" applyAlignment="1">
      <alignment horizontal="left" vertical="top" wrapText="1"/>
    </xf>
    <xf numFmtId="0" fontId="7" fillId="9" borderId="34" xfId="0" applyFont="1" applyFill="1" applyBorder="1" applyAlignment="1">
      <alignment horizontal="left" wrapText="1"/>
    </xf>
    <xf numFmtId="0" fontId="7" fillId="9" borderId="13" xfId="0" applyFont="1" applyFill="1" applyBorder="1" applyAlignment="1">
      <alignment horizontal="left" wrapText="1"/>
    </xf>
    <xf numFmtId="0" fontId="5" fillId="9" borderId="5" xfId="0" applyFont="1" applyFill="1" applyBorder="1" applyAlignment="1">
      <alignment horizontal="center" wrapText="1"/>
    </xf>
    <xf numFmtId="0" fontId="5" fillId="9" borderId="14" xfId="0" applyFont="1" applyFill="1" applyBorder="1" applyAlignment="1">
      <alignment horizontal="center" wrapText="1"/>
    </xf>
    <xf numFmtId="0" fontId="6" fillId="9" borderId="6" xfId="0" applyFont="1" applyFill="1" applyBorder="1" applyAlignment="1">
      <alignment wrapText="1"/>
    </xf>
    <xf numFmtId="0" fontId="6" fillId="9" borderId="15" xfId="0" applyFont="1" applyFill="1" applyBorder="1" applyAlignment="1">
      <alignment wrapText="1"/>
    </xf>
    <xf numFmtId="0" fontId="18" fillId="7" borderId="34" xfId="0" applyFont="1" applyFill="1" applyBorder="1" applyAlignment="1">
      <alignment horizontal="left" wrapText="1"/>
    </xf>
    <xf numFmtId="0" fontId="7" fillId="7" borderId="13" xfId="0" applyFont="1" applyFill="1" applyBorder="1" applyAlignment="1">
      <alignment horizontal="left" wrapText="1"/>
    </xf>
    <xf numFmtId="0" fontId="5" fillId="7" borderId="5" xfId="0" applyFont="1" applyFill="1" applyBorder="1" applyAlignment="1">
      <alignment horizontal="center" wrapText="1"/>
    </xf>
    <xf numFmtId="0" fontId="5" fillId="7" borderId="14" xfId="0" applyFont="1" applyFill="1" applyBorder="1" applyAlignment="1">
      <alignment horizontal="center" wrapText="1"/>
    </xf>
    <xf numFmtId="0" fontId="7" fillId="8" borderId="4" xfId="0" applyFont="1" applyFill="1" applyBorder="1" applyAlignment="1">
      <alignment horizontal="left" wrapText="1"/>
    </xf>
    <xf numFmtId="0" fontId="7" fillId="8" borderId="22" xfId="0" applyFont="1" applyFill="1" applyBorder="1" applyAlignment="1">
      <alignment horizontal="left" wrapText="1"/>
    </xf>
    <xf numFmtId="0" fontId="5" fillId="8" borderId="5" xfId="0" applyFont="1" applyFill="1" applyBorder="1" applyAlignment="1">
      <alignment horizontal="center" wrapText="1"/>
    </xf>
    <xf numFmtId="0" fontId="5" fillId="8" borderId="14" xfId="0" applyFont="1" applyFill="1" applyBorder="1" applyAlignment="1">
      <alignment horizontal="center" wrapText="1"/>
    </xf>
    <xf numFmtId="0" fontId="9" fillId="7" borderId="35" xfId="0" applyFont="1" applyFill="1" applyBorder="1" applyAlignment="1">
      <alignment horizontal="center" wrapText="1"/>
    </xf>
    <xf numFmtId="0" fontId="9" fillId="7" borderId="39" xfId="0" applyFont="1" applyFill="1" applyBorder="1" applyAlignment="1">
      <alignment horizontal="center" wrapText="1"/>
    </xf>
    <xf numFmtId="0" fontId="7" fillId="7" borderId="34" xfId="0" applyFont="1" applyFill="1" applyBorder="1" applyAlignment="1">
      <alignment horizontal="left" wrapText="1"/>
    </xf>
    <xf numFmtId="0" fontId="6" fillId="7" borderId="6" xfId="0" applyFont="1" applyFill="1" applyBorder="1" applyAlignment="1">
      <alignment horizontal="center" wrapText="1"/>
    </xf>
    <xf numFmtId="0" fontId="6" fillId="7" borderId="15" xfId="0" applyFont="1" applyFill="1" applyBorder="1" applyAlignment="1">
      <alignment horizontal="center" wrapText="1"/>
    </xf>
    <xf numFmtId="0" fontId="6" fillId="7" borderId="35" xfId="0" applyFont="1" applyFill="1" applyBorder="1" applyAlignment="1">
      <alignment horizontal="center" wrapText="1"/>
    </xf>
    <xf numFmtId="0" fontId="6" fillId="7" borderId="39" xfId="0" applyFont="1" applyFill="1" applyBorder="1" applyAlignment="1">
      <alignment horizontal="center" wrapText="1"/>
    </xf>
    <xf numFmtId="0" fontId="5" fillId="5" borderId="35" xfId="0" applyFont="1" applyFill="1" applyBorder="1" applyAlignment="1">
      <alignment horizontal="center" wrapText="1"/>
    </xf>
    <xf numFmtId="0" fontId="5" fillId="5" borderId="39" xfId="0" applyFont="1" applyFill="1" applyBorder="1" applyAlignment="1">
      <alignment horizontal="center" wrapText="1"/>
    </xf>
    <xf numFmtId="0" fontId="11" fillId="2" borderId="22" xfId="0" applyFont="1" applyFill="1" applyBorder="1" applyAlignment="1">
      <alignment horizontal="left" vertical="top" wrapText="1"/>
    </xf>
    <xf numFmtId="0" fontId="11" fillId="2" borderId="23" xfId="0" applyFont="1" applyFill="1" applyBorder="1" applyAlignment="1">
      <alignment horizontal="left" vertical="top" wrapText="1"/>
    </xf>
    <xf numFmtId="0" fontId="11" fillId="2" borderId="25" xfId="0" applyFont="1" applyFill="1" applyBorder="1" applyAlignment="1">
      <alignment horizontal="left" vertical="top" wrapText="1"/>
    </xf>
    <xf numFmtId="0" fontId="11" fillId="2" borderId="26" xfId="0" applyFont="1" applyFill="1" applyBorder="1" applyAlignment="1">
      <alignment horizontal="left" vertical="top" wrapText="1"/>
    </xf>
    <xf numFmtId="0" fontId="16" fillId="6" borderId="44" xfId="0" applyFont="1" applyFill="1" applyBorder="1" applyAlignment="1">
      <alignment horizontal="left" wrapText="1"/>
    </xf>
    <xf numFmtId="0" fontId="16" fillId="6" borderId="0" xfId="0" applyFont="1" applyFill="1" applyAlignment="1">
      <alignment horizontal="left" wrapText="1"/>
    </xf>
    <xf numFmtId="0" fontId="5" fillId="6" borderId="5" xfId="0" applyFont="1" applyFill="1" applyBorder="1" applyAlignment="1">
      <alignment horizontal="center" wrapText="1"/>
    </xf>
    <xf numFmtId="0" fontId="5" fillId="6" borderId="14" xfId="0" applyFont="1" applyFill="1" applyBorder="1" applyAlignment="1">
      <alignment horizontal="center" wrapText="1"/>
    </xf>
    <xf numFmtId="0" fontId="6" fillId="6" borderId="6" xfId="0" applyFont="1" applyFill="1" applyBorder="1" applyAlignment="1">
      <alignment horizontal="center" wrapText="1"/>
    </xf>
    <xf numFmtId="0" fontId="6" fillId="6" borderId="15" xfId="0" applyFont="1" applyFill="1" applyBorder="1" applyAlignment="1">
      <alignment horizontal="center" wrapText="1"/>
    </xf>
    <xf numFmtId="0" fontId="5" fillId="6" borderId="35" xfId="0" applyFont="1" applyFill="1" applyBorder="1" applyAlignment="1">
      <alignment horizontal="center" wrapText="1"/>
    </xf>
    <xf numFmtId="0" fontId="5" fillId="6" borderId="39" xfId="0" applyFont="1" applyFill="1" applyBorder="1" applyAlignment="1">
      <alignment horizontal="center" wrapText="1"/>
    </xf>
    <xf numFmtId="0" fontId="5" fillId="3" borderId="5" xfId="0" applyFont="1" applyFill="1" applyBorder="1" applyAlignment="1">
      <alignment horizontal="center" wrapText="1"/>
    </xf>
    <xf numFmtId="0" fontId="5" fillId="3" borderId="14" xfId="0" applyFont="1" applyFill="1" applyBorder="1" applyAlignment="1">
      <alignment horizontal="center" wrapText="1"/>
    </xf>
    <xf numFmtId="0" fontId="6" fillId="3" borderId="6" xfId="0" applyFont="1" applyFill="1" applyBorder="1" applyAlignment="1">
      <alignment horizontal="center" wrapText="1"/>
    </xf>
    <xf numFmtId="0" fontId="6" fillId="3" borderId="15" xfId="0" applyFont="1" applyFill="1" applyBorder="1" applyAlignment="1">
      <alignment horizontal="center" wrapText="1"/>
    </xf>
    <xf numFmtId="0" fontId="7" fillId="5" borderId="34" xfId="0" applyFont="1" applyFill="1" applyBorder="1" applyAlignment="1">
      <alignment horizontal="left"/>
    </xf>
    <xf numFmtId="0" fontId="7" fillId="5" borderId="13" xfId="0" applyFont="1" applyFill="1" applyBorder="1" applyAlignment="1">
      <alignment horizontal="left"/>
    </xf>
    <xf numFmtId="0" fontId="5" fillId="5" borderId="5" xfId="0" applyFont="1" applyFill="1" applyBorder="1" applyAlignment="1">
      <alignment horizontal="center" wrapText="1"/>
    </xf>
    <xf numFmtId="0" fontId="5" fillId="5" borderId="14" xfId="0" applyFont="1" applyFill="1" applyBorder="1" applyAlignment="1">
      <alignment horizontal="center" wrapText="1"/>
    </xf>
    <xf numFmtId="0" fontId="6" fillId="5" borderId="6" xfId="0" applyFont="1" applyFill="1" applyBorder="1" applyAlignment="1">
      <alignment horizontal="center" wrapText="1"/>
    </xf>
    <xf numFmtId="0" fontId="6" fillId="5" borderId="15" xfId="0" applyFont="1" applyFill="1" applyBorder="1" applyAlignment="1">
      <alignment horizontal="center" wrapText="1"/>
    </xf>
    <xf numFmtId="0" fontId="16" fillId="6" borderId="44" xfId="0" applyFont="1" applyFill="1" applyBorder="1" applyAlignment="1">
      <alignment horizontal="left" vertical="center" wrapText="1"/>
    </xf>
    <xf numFmtId="0" fontId="16" fillId="6" borderId="0" xfId="0" applyFont="1" applyFill="1" applyAlignment="1">
      <alignment horizontal="left" vertical="center" wrapText="1"/>
    </xf>
    <xf numFmtId="0" fontId="7" fillId="5" borderId="34" xfId="0" applyFont="1" applyFill="1" applyBorder="1" applyAlignment="1">
      <alignment horizontal="left" vertical="center"/>
    </xf>
    <xf numFmtId="0" fontId="7" fillId="5" borderId="13" xfId="0" applyFont="1" applyFill="1" applyBorder="1" applyAlignment="1">
      <alignment horizontal="left" vertical="center"/>
    </xf>
    <xf numFmtId="0" fontId="7" fillId="7" borderId="34" xfId="0" applyFont="1" applyFill="1" applyBorder="1" applyAlignment="1">
      <alignment horizontal="left" vertical="center" wrapText="1"/>
    </xf>
    <xf numFmtId="0" fontId="7" fillId="7" borderId="13" xfId="0" applyFont="1" applyFill="1" applyBorder="1" applyAlignment="1">
      <alignment horizontal="left" vertical="center" wrapText="1"/>
    </xf>
    <xf numFmtId="0" fontId="23" fillId="7" borderId="5" xfId="0" applyFont="1" applyFill="1" applyBorder="1" applyAlignment="1">
      <alignment horizontal="center" wrapText="1"/>
    </xf>
    <xf numFmtId="0" fontId="23" fillId="7" borderId="14" xfId="0" applyFont="1" applyFill="1" applyBorder="1" applyAlignment="1">
      <alignment horizontal="center" wrapText="1"/>
    </xf>
    <xf numFmtId="0" fontId="24" fillId="7" borderId="6" xfId="0" applyFont="1" applyFill="1" applyBorder="1" applyAlignment="1">
      <alignment horizontal="center" wrapText="1"/>
    </xf>
    <xf numFmtId="0" fontId="24" fillId="7" borderId="15" xfId="0" applyFont="1" applyFill="1" applyBorder="1" applyAlignment="1">
      <alignment horizontal="center" wrapText="1"/>
    </xf>
    <xf numFmtId="0" fontId="24" fillId="7" borderId="35" xfId="0" applyFont="1" applyFill="1" applyBorder="1" applyAlignment="1">
      <alignment horizontal="center" wrapText="1"/>
    </xf>
    <xf numFmtId="0" fontId="24" fillId="7" borderId="39" xfId="0" applyFont="1" applyFill="1" applyBorder="1" applyAlignment="1">
      <alignment horizontal="center" wrapText="1"/>
    </xf>
    <xf numFmtId="0" fontId="18" fillId="7" borderId="34" xfId="0" applyFont="1" applyFill="1" applyBorder="1" applyAlignment="1">
      <alignment horizontal="left" vertical="center" wrapText="1"/>
    </xf>
    <xf numFmtId="0" fontId="23" fillId="7" borderId="5" xfId="0" applyFont="1" applyFill="1" applyBorder="1" applyAlignment="1">
      <alignment horizontal="center" vertical="center" wrapText="1"/>
    </xf>
    <xf numFmtId="0" fontId="23" fillId="7" borderId="14" xfId="0" applyFont="1" applyFill="1" applyBorder="1" applyAlignment="1">
      <alignment horizontal="center" vertical="center" wrapText="1"/>
    </xf>
    <xf numFmtId="0" fontId="7" fillId="8" borderId="4" xfId="0" applyFont="1" applyFill="1" applyBorder="1" applyAlignment="1">
      <alignment horizontal="left" vertical="center" wrapText="1"/>
    </xf>
    <xf numFmtId="0" fontId="7" fillId="8" borderId="22" xfId="0" applyFont="1" applyFill="1" applyBorder="1" applyAlignment="1">
      <alignment horizontal="left" vertical="center" wrapText="1"/>
    </xf>
    <xf numFmtId="0" fontId="5" fillId="8" borderId="5"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7" fillId="9" borderId="34" xfId="0" applyFont="1" applyFill="1" applyBorder="1" applyAlignment="1">
      <alignment horizontal="left" vertical="center" wrapText="1"/>
    </xf>
    <xf numFmtId="0" fontId="7" fillId="9" borderId="13" xfId="0" applyFont="1" applyFill="1" applyBorder="1" applyAlignment="1">
      <alignment horizontal="left" vertical="center" wrapText="1"/>
    </xf>
    <xf numFmtId="0" fontId="5" fillId="9" borderId="5" xfId="0" applyFont="1" applyFill="1" applyBorder="1" applyAlignment="1">
      <alignment horizontal="center" vertical="center" wrapText="1"/>
    </xf>
    <xf numFmtId="0" fontId="5" fillId="9" borderId="14" xfId="0" applyFont="1" applyFill="1" applyBorder="1" applyAlignment="1">
      <alignment horizontal="center" vertical="center" wrapText="1"/>
    </xf>
    <xf numFmtId="0" fontId="6" fillId="9" borderId="6" xfId="0" applyFont="1" applyFill="1" applyBorder="1" applyAlignment="1">
      <alignment vertical="center" wrapText="1"/>
    </xf>
    <xf numFmtId="0" fontId="6" fillId="9" borderId="15" xfId="0" applyFont="1" applyFill="1" applyBorder="1" applyAlignment="1">
      <alignment vertical="center" wrapText="1"/>
    </xf>
    <xf numFmtId="0" fontId="10" fillId="0" borderId="58" xfId="0" applyFont="1" applyBorder="1" applyAlignment="1">
      <alignment horizontal="left" vertical="top" wrapText="1"/>
    </xf>
    <xf numFmtId="0" fontId="10" fillId="0" borderId="59" xfId="0" applyFont="1" applyBorder="1" applyAlignment="1">
      <alignment horizontal="left" vertical="top" wrapText="1"/>
    </xf>
    <xf numFmtId="0" fontId="24" fillId="2" borderId="60" xfId="0" applyFont="1" applyFill="1" applyBorder="1" applyAlignment="1">
      <alignment vertical="center" wrapText="1"/>
    </xf>
    <xf numFmtId="0" fontId="24" fillId="0" borderId="14" xfId="0" applyFont="1" applyBorder="1" applyAlignment="1">
      <alignment vertical="center" wrapText="1"/>
    </xf>
    <xf numFmtId="0" fontId="24" fillId="0" borderId="63" xfId="0" applyFont="1" applyBorder="1" applyAlignment="1">
      <alignment vertical="center" wrapText="1"/>
    </xf>
    <xf numFmtId="0" fontId="7" fillId="9" borderId="56" xfId="0" applyFont="1" applyFill="1" applyBorder="1" applyAlignment="1">
      <alignment horizontal="left" vertical="center"/>
    </xf>
    <xf numFmtId="0" fontId="7" fillId="9" borderId="57" xfId="0" applyFont="1" applyFill="1" applyBorder="1" applyAlignment="1">
      <alignment horizontal="left" vertical="center"/>
    </xf>
    <xf numFmtId="0" fontId="6" fillId="9" borderId="8" xfId="0" applyFont="1" applyFill="1" applyBorder="1" applyAlignment="1">
      <alignment horizontal="center" vertical="center" wrapText="1"/>
    </xf>
    <xf numFmtId="0" fontId="6" fillId="9" borderId="17" xfId="0" applyFont="1" applyFill="1" applyBorder="1" applyAlignment="1">
      <alignment horizontal="center" vertical="center" wrapText="1"/>
    </xf>
    <xf numFmtId="0" fontId="10" fillId="12" borderId="22" xfId="0" applyFont="1" applyFill="1" applyBorder="1" applyAlignment="1">
      <alignment horizontal="left" vertical="top" wrapText="1"/>
    </xf>
    <xf numFmtId="0" fontId="10" fillId="12" borderId="23" xfId="0" applyFont="1" applyFill="1" applyBorder="1" applyAlignment="1">
      <alignment horizontal="left" vertical="top" wrapText="1"/>
    </xf>
    <xf numFmtId="0" fontId="10" fillId="12" borderId="25" xfId="0" applyFont="1" applyFill="1" applyBorder="1" applyAlignment="1">
      <alignment horizontal="left" vertical="top" wrapText="1"/>
    </xf>
    <xf numFmtId="0" fontId="10" fillId="12" borderId="26" xfId="0" applyFont="1" applyFill="1" applyBorder="1" applyAlignment="1">
      <alignment horizontal="left" vertical="top" wrapText="1"/>
    </xf>
    <xf numFmtId="0" fontId="6" fillId="2" borderId="60" xfId="0" applyFont="1" applyFill="1" applyBorder="1" applyAlignment="1">
      <alignment vertical="center" wrapText="1"/>
    </xf>
    <xf numFmtId="0" fontId="0" fillId="0" borderId="14" xfId="0" applyBorder="1" applyAlignment="1">
      <alignment vertical="center" wrapText="1"/>
    </xf>
    <xf numFmtId="0" fontId="0" fillId="0" borderId="63" xfId="0" applyBorder="1" applyAlignment="1">
      <alignment vertical="center" wrapText="1"/>
    </xf>
    <xf numFmtId="0" fontId="17" fillId="2" borderId="60" xfId="0" applyFont="1" applyFill="1" applyBorder="1" applyAlignment="1">
      <alignment horizontal="left" vertical="center" wrapText="1"/>
    </xf>
    <xf numFmtId="0" fontId="17" fillId="2" borderId="14" xfId="0" applyFont="1" applyFill="1" applyBorder="1" applyAlignment="1">
      <alignment horizontal="left" vertical="center" wrapText="1"/>
    </xf>
    <xf numFmtId="0" fontId="35" fillId="0" borderId="22" xfId="0" applyFont="1" applyBorder="1" applyAlignment="1">
      <alignment horizontal="left" vertical="top" wrapText="1"/>
    </xf>
    <xf numFmtId="0" fontId="35" fillId="0" borderId="23" xfId="0" applyFont="1" applyBorder="1" applyAlignment="1">
      <alignment horizontal="left" vertical="top" wrapText="1"/>
    </xf>
    <xf numFmtId="0" fontId="35" fillId="0" borderId="25" xfId="0" applyFont="1" applyBorder="1" applyAlignment="1">
      <alignment horizontal="left" vertical="top" wrapText="1"/>
    </xf>
    <xf numFmtId="0" fontId="35" fillId="0" borderId="26" xfId="0" applyFont="1" applyBorder="1" applyAlignment="1">
      <alignment horizontal="left" vertical="top" wrapText="1"/>
    </xf>
    <xf numFmtId="0" fontId="41" fillId="0" borderId="58" xfId="0" applyFont="1" applyBorder="1" applyAlignment="1">
      <alignment horizontal="left" vertical="top" wrapText="1"/>
    </xf>
    <xf numFmtId="0" fontId="41" fillId="0" borderId="59" xfId="0" applyFont="1" applyBorder="1" applyAlignment="1">
      <alignment horizontal="left" vertical="top" wrapText="1"/>
    </xf>
    <xf numFmtId="0" fontId="41" fillId="0" borderId="22" xfId="0" applyFont="1" applyBorder="1" applyAlignment="1">
      <alignment horizontal="left" vertical="top" wrapText="1"/>
    </xf>
    <xf numFmtId="0" fontId="41" fillId="0" borderId="23" xfId="0" applyFont="1" applyBorder="1" applyAlignment="1">
      <alignment horizontal="left" vertical="top" wrapText="1"/>
    </xf>
    <xf numFmtId="0" fontId="41" fillId="0" borderId="25" xfId="0" applyFont="1" applyBorder="1" applyAlignment="1">
      <alignment horizontal="left" vertical="top" wrapText="1"/>
    </xf>
    <xf numFmtId="0" fontId="41" fillId="0" borderId="26" xfId="0" applyFont="1" applyBorder="1" applyAlignment="1">
      <alignment horizontal="left" vertical="top" wrapText="1"/>
    </xf>
    <xf numFmtId="0" fontId="3" fillId="0" borderId="0" xfId="0" applyFont="1" applyAlignment="1">
      <alignment horizontal="right" vertical="top" wrapText="1"/>
    </xf>
    <xf numFmtId="0" fontId="51" fillId="0" borderId="22" xfId="0" applyFont="1" applyBorder="1" applyAlignment="1">
      <alignment horizontal="left" vertical="top" wrapText="1"/>
    </xf>
    <xf numFmtId="0" fontId="51" fillId="0" borderId="23" xfId="0" applyFont="1" applyBorder="1" applyAlignment="1">
      <alignment horizontal="left" vertical="top" wrapText="1"/>
    </xf>
    <xf numFmtId="0" fontId="51" fillId="0" borderId="25" xfId="0" applyFont="1" applyBorder="1" applyAlignment="1">
      <alignment horizontal="left" vertical="top" wrapText="1"/>
    </xf>
    <xf numFmtId="0" fontId="51" fillId="0" borderId="26" xfId="0" applyFont="1" applyBorder="1" applyAlignment="1">
      <alignment horizontal="left" vertical="top" wrapText="1"/>
    </xf>
    <xf numFmtId="0" fontId="8" fillId="4" borderId="60" xfId="0" applyFont="1" applyFill="1" applyBorder="1" applyAlignment="1">
      <alignment horizontal="right" vertical="top"/>
    </xf>
    <xf numFmtId="0" fontId="8" fillId="4" borderId="14" xfId="0" applyFont="1" applyFill="1" applyBorder="1" applyAlignment="1">
      <alignment horizontal="right" vertical="top"/>
    </xf>
    <xf numFmtId="0" fontId="8" fillId="4" borderId="63" xfId="0" applyFont="1" applyFill="1" applyBorder="1" applyAlignment="1">
      <alignment horizontal="right" vertical="top"/>
    </xf>
    <xf numFmtId="4" fontId="8" fillId="4" borderId="60" xfId="0" applyNumberFormat="1" applyFont="1" applyFill="1" applyBorder="1" applyAlignment="1">
      <alignment horizontal="right" vertical="top"/>
    </xf>
    <xf numFmtId="4" fontId="8" fillId="4" borderId="14" xfId="0" applyNumberFormat="1" applyFont="1" applyFill="1" applyBorder="1" applyAlignment="1">
      <alignment horizontal="right" vertical="top"/>
    </xf>
    <xf numFmtId="4" fontId="8" fillId="4" borderId="63" xfId="0" applyNumberFormat="1" applyFont="1" applyFill="1" applyBorder="1" applyAlignment="1">
      <alignment horizontal="right" vertical="top"/>
    </xf>
    <xf numFmtId="0" fontId="1" fillId="4" borderId="61" xfId="0" applyFont="1" applyFill="1" applyBorder="1" applyAlignment="1">
      <alignment horizontal="right" vertical="top"/>
    </xf>
    <xf numFmtId="0" fontId="1" fillId="4" borderId="67" xfId="0" applyFont="1" applyFill="1" applyBorder="1" applyAlignment="1">
      <alignment horizontal="right" vertical="top"/>
    </xf>
    <xf numFmtId="0" fontId="1" fillId="4" borderId="68" xfId="0" applyFont="1" applyFill="1" applyBorder="1" applyAlignment="1">
      <alignment horizontal="right" vertical="top"/>
    </xf>
    <xf numFmtId="0" fontId="6" fillId="2" borderId="60" xfId="0" applyFont="1" applyFill="1" applyBorder="1" applyAlignment="1">
      <alignment horizontal="left" vertical="top" wrapText="1"/>
    </xf>
    <xf numFmtId="0" fontId="6" fillId="2" borderId="14" xfId="0" applyFont="1" applyFill="1" applyBorder="1" applyAlignment="1">
      <alignment horizontal="left" vertical="top" wrapText="1"/>
    </xf>
    <xf numFmtId="0" fontId="22" fillId="4" borderId="13" xfId="0" applyFont="1" applyFill="1" applyBorder="1" applyAlignment="1">
      <alignment horizontal="left" vertical="top" wrapText="1"/>
    </xf>
    <xf numFmtId="0" fontId="22" fillId="4" borderId="62" xfId="0" applyFont="1" applyFill="1" applyBorder="1" applyAlignment="1">
      <alignment horizontal="left" vertical="top" wrapText="1"/>
    </xf>
    <xf numFmtId="0" fontId="5" fillId="5" borderId="36"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5" fillId="5" borderId="35" xfId="0" applyFont="1" applyFill="1" applyBorder="1" applyAlignment="1">
      <alignment horizontal="center" vertical="center" wrapText="1"/>
    </xf>
    <xf numFmtId="0" fontId="5" fillId="5" borderId="39"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5" fillId="6" borderId="35" xfId="0" applyFont="1" applyFill="1" applyBorder="1" applyAlignment="1">
      <alignment horizontal="center" vertical="center" wrapText="1"/>
    </xf>
    <xf numFmtId="0" fontId="5" fillId="6" borderId="39" xfId="0" applyFont="1" applyFill="1" applyBorder="1" applyAlignment="1">
      <alignment horizontal="center" vertical="center" wrapText="1"/>
    </xf>
    <xf numFmtId="0" fontId="5" fillId="6" borderId="36"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7" borderId="36" xfId="0" applyFont="1" applyFill="1" applyBorder="1" applyAlignment="1">
      <alignment horizontal="center" vertical="center" wrapText="1"/>
    </xf>
    <xf numFmtId="0" fontId="5" fillId="7" borderId="37" xfId="0" applyFont="1" applyFill="1" applyBorder="1" applyAlignment="1">
      <alignment horizontal="center" vertical="center" wrapText="1"/>
    </xf>
    <xf numFmtId="0" fontId="5" fillId="7" borderId="38"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7" borderId="15" xfId="0" applyFont="1" applyFill="1" applyBorder="1" applyAlignment="1">
      <alignment horizontal="center" vertical="center" wrapText="1"/>
    </xf>
    <xf numFmtId="0" fontId="9" fillId="7" borderId="35" xfId="0" applyFont="1" applyFill="1" applyBorder="1" applyAlignment="1">
      <alignment horizontal="center" vertical="center" wrapText="1"/>
    </xf>
    <xf numFmtId="0" fontId="9" fillId="7" borderId="39" xfId="0" applyFont="1" applyFill="1" applyBorder="1" applyAlignment="1">
      <alignment horizontal="center" vertical="center" wrapText="1"/>
    </xf>
    <xf numFmtId="0" fontId="10" fillId="2" borderId="23" xfId="0" applyFont="1" applyFill="1" applyBorder="1" applyAlignment="1">
      <alignment horizontal="left" vertical="top" wrapText="1"/>
    </xf>
    <xf numFmtId="0" fontId="10" fillId="2" borderId="22" xfId="0" applyFont="1" applyFill="1" applyBorder="1" applyAlignment="1">
      <alignment horizontal="left" vertical="top" wrapText="1"/>
    </xf>
    <xf numFmtId="0" fontId="10" fillId="2" borderId="25" xfId="0" applyFont="1" applyFill="1" applyBorder="1" applyAlignment="1">
      <alignment horizontal="left" vertical="top" wrapText="1"/>
    </xf>
    <xf numFmtId="0" fontId="10" fillId="2" borderId="26" xfId="0" applyFont="1" applyFill="1" applyBorder="1" applyAlignment="1">
      <alignment horizontal="left" vertical="top" wrapText="1"/>
    </xf>
    <xf numFmtId="0" fontId="20" fillId="7" borderId="47" xfId="0" applyFont="1" applyFill="1" applyBorder="1" applyAlignment="1">
      <alignment horizontal="center" vertical="center" wrapText="1"/>
    </xf>
    <xf numFmtId="0" fontId="20" fillId="7" borderId="37" xfId="0" applyFont="1" applyFill="1" applyBorder="1" applyAlignment="1">
      <alignment horizontal="center" vertical="center" wrapText="1"/>
    </xf>
    <xf numFmtId="0" fontId="20" fillId="7" borderId="48" xfId="0" applyFont="1" applyFill="1" applyBorder="1" applyAlignment="1">
      <alignment horizontal="center" vertical="center" wrapText="1"/>
    </xf>
    <xf numFmtId="0" fontId="6" fillId="7" borderId="35" xfId="0" applyFont="1" applyFill="1" applyBorder="1" applyAlignment="1">
      <alignment horizontal="center" vertical="center" wrapText="1"/>
    </xf>
    <xf numFmtId="0" fontId="6" fillId="7" borderId="39" xfId="0" applyFont="1" applyFill="1" applyBorder="1" applyAlignment="1">
      <alignment horizontal="center" vertical="center" wrapText="1"/>
    </xf>
    <xf numFmtId="0" fontId="6" fillId="8" borderId="49" xfId="0" applyFont="1" applyFill="1" applyBorder="1" applyAlignment="1">
      <alignment horizontal="center" vertical="center" wrapText="1"/>
    </xf>
    <xf numFmtId="0" fontId="6" fillId="8" borderId="51" xfId="0" applyFont="1" applyFill="1" applyBorder="1" applyAlignment="1">
      <alignment horizontal="center" vertical="center" wrapText="1"/>
    </xf>
    <xf numFmtId="0" fontId="6" fillId="8" borderId="36" xfId="0" applyFont="1" applyFill="1" applyBorder="1" applyAlignment="1">
      <alignment horizontal="center" vertical="center" wrapText="1"/>
    </xf>
    <xf numFmtId="0" fontId="6" fillId="8" borderId="37" xfId="0" applyFont="1" applyFill="1" applyBorder="1" applyAlignment="1">
      <alignment horizontal="center" vertical="center" wrapText="1"/>
    </xf>
    <xf numFmtId="0" fontId="6" fillId="8" borderId="50" xfId="0" applyFont="1" applyFill="1" applyBorder="1" applyAlignment="1">
      <alignment horizontal="center" vertical="center" wrapText="1"/>
    </xf>
    <xf numFmtId="0" fontId="11" fillId="8" borderId="47" xfId="0" applyFont="1" applyFill="1" applyBorder="1" applyAlignment="1">
      <alignment horizontal="center" vertical="center" wrapText="1"/>
    </xf>
    <xf numFmtId="0" fontId="11" fillId="8" borderId="37" xfId="0" applyFont="1" applyFill="1" applyBorder="1" applyAlignment="1">
      <alignment horizontal="center" vertical="center" wrapText="1"/>
    </xf>
    <xf numFmtId="0" fontId="11" fillId="8" borderId="38" xfId="0" applyFont="1" applyFill="1" applyBorder="1" applyAlignment="1">
      <alignment horizontal="center" vertical="center" wrapText="1"/>
    </xf>
    <xf numFmtId="0" fontId="6" fillId="9" borderId="10" xfId="0" applyFont="1" applyFill="1" applyBorder="1" applyAlignment="1">
      <alignment horizontal="center" vertical="center" wrapText="1"/>
    </xf>
    <xf numFmtId="0" fontId="6" fillId="9" borderId="6" xfId="0" applyFont="1" applyFill="1" applyBorder="1" applyAlignment="1">
      <alignment horizontal="center" vertical="center" wrapText="1"/>
    </xf>
    <xf numFmtId="0" fontId="6" fillId="9" borderId="15" xfId="0" applyFont="1" applyFill="1" applyBorder="1" applyAlignment="1">
      <alignment horizontal="center" vertical="center" wrapText="1"/>
    </xf>
    <xf numFmtId="0" fontId="17" fillId="2" borderId="63" xfId="0" applyFont="1" applyFill="1" applyBorder="1" applyAlignment="1">
      <alignment horizontal="left" vertical="center" wrapText="1"/>
    </xf>
    <xf numFmtId="0" fontId="6" fillId="2" borderId="60"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63" xfId="0" applyFont="1" applyFill="1" applyBorder="1" applyAlignment="1">
      <alignment horizontal="center" vertical="center" wrapText="1"/>
    </xf>
    <xf numFmtId="0" fontId="6" fillId="2" borderId="60" xfId="0" applyFont="1" applyFill="1" applyBorder="1" applyAlignment="1">
      <alignment horizontal="center" vertical="top" wrapText="1"/>
    </xf>
    <xf numFmtId="0" fontId="6" fillId="2" borderId="14" xfId="0" applyFont="1" applyFill="1" applyBorder="1" applyAlignment="1">
      <alignment horizontal="center" vertical="top" wrapText="1"/>
    </xf>
    <xf numFmtId="0" fontId="17" fillId="0" borderId="0" xfId="0" applyFont="1" applyAlignment="1">
      <alignment horizontal="left" wrapText="1"/>
    </xf>
    <xf numFmtId="0" fontId="24" fillId="2" borderId="60" xfId="0" applyFont="1" applyFill="1" applyBorder="1" applyAlignment="1">
      <alignment horizontal="left" vertical="top" wrapText="1"/>
    </xf>
    <xf numFmtId="0" fontId="24" fillId="2" borderId="14" xfId="0" applyFont="1" applyFill="1" applyBorder="1" applyAlignment="1">
      <alignment horizontal="left" vertical="top" wrapText="1"/>
    </xf>
    <xf numFmtId="0" fontId="24" fillId="2" borderId="63" xfId="0" applyFont="1" applyFill="1" applyBorder="1" applyAlignment="1">
      <alignment horizontal="left" vertical="top" wrapText="1"/>
    </xf>
    <xf numFmtId="0" fontId="11" fillId="0" borderId="22" xfId="0" applyFont="1" applyBorder="1" applyAlignment="1">
      <alignment horizontal="left" vertical="center" wrapText="1"/>
    </xf>
    <xf numFmtId="0" fontId="11" fillId="0" borderId="23" xfId="0" applyFont="1" applyBorder="1" applyAlignment="1">
      <alignment horizontal="left"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6" fillId="2" borderId="70" xfId="0" applyFont="1" applyFill="1" applyBorder="1" applyAlignment="1">
      <alignment vertical="center" wrapText="1"/>
    </xf>
    <xf numFmtId="0" fontId="0" fillId="0" borderId="0" xfId="0" applyAlignment="1">
      <alignment vertical="center" wrapText="1"/>
    </xf>
    <xf numFmtId="0" fontId="0" fillId="0" borderId="0" xfId="0"/>
    <xf numFmtId="0" fontId="17" fillId="2" borderId="60" xfId="0" applyFont="1" applyFill="1" applyBorder="1" applyAlignment="1">
      <alignment vertical="center" wrapText="1"/>
    </xf>
    <xf numFmtId="0" fontId="17" fillId="0" borderId="14" xfId="0" applyFont="1" applyBorder="1" applyAlignment="1">
      <alignment vertical="center" wrapText="1"/>
    </xf>
    <xf numFmtId="0" fontId="17" fillId="0" borderId="63" xfId="0" applyFont="1" applyBorder="1" applyAlignment="1">
      <alignment vertical="center" wrapText="1"/>
    </xf>
    <xf numFmtId="0" fontId="10" fillId="0" borderId="59" xfId="0" applyFont="1" applyBorder="1" applyAlignment="1">
      <alignment horizontal="center" vertical="top" wrapText="1"/>
    </xf>
    <xf numFmtId="0" fontId="10" fillId="0" borderId="23" xfId="0" applyFont="1" applyBorder="1" applyAlignment="1">
      <alignment horizontal="center" vertical="top" wrapText="1"/>
    </xf>
    <xf numFmtId="0" fontId="10" fillId="0" borderId="26" xfId="0" applyFont="1" applyBorder="1" applyAlignment="1">
      <alignment horizontal="center" vertical="top" wrapText="1"/>
    </xf>
    <xf numFmtId="0" fontId="6" fillId="0" borderId="23" xfId="0" applyFont="1" applyBorder="1" applyAlignment="1">
      <alignment horizontal="center" vertical="top" wrapText="1"/>
    </xf>
    <xf numFmtId="0" fontId="6" fillId="0" borderId="26" xfId="0" applyFont="1" applyBorder="1" applyAlignment="1">
      <alignment horizontal="center" vertical="top" wrapText="1"/>
    </xf>
    <xf numFmtId="0" fontId="11" fillId="0" borderId="23" xfId="0" applyFont="1" applyBorder="1" applyAlignment="1">
      <alignment horizontal="center" vertical="top" wrapText="1"/>
    </xf>
    <xf numFmtId="0" fontId="11" fillId="0" borderId="26" xfId="0" applyFont="1" applyBorder="1" applyAlignment="1">
      <alignment horizontal="center" vertical="top" wrapText="1"/>
    </xf>
    <xf numFmtId="0" fontId="6" fillId="2" borderId="60" xfId="0" applyFont="1" applyFill="1" applyBorder="1" applyAlignment="1">
      <alignment vertical="top" wrapText="1"/>
    </xf>
    <xf numFmtId="0" fontId="0" fillId="0" borderId="14" xfId="0" applyBorder="1" applyAlignment="1">
      <alignment vertical="top" wrapText="1"/>
    </xf>
    <xf numFmtId="0" fontId="0" fillId="0" borderId="63" xfId="0" applyBorder="1" applyAlignment="1">
      <alignment vertical="top" wrapText="1"/>
    </xf>
    <xf numFmtId="0" fontId="52" fillId="0" borderId="0" xfId="0" applyFont="1"/>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471FF-5A67-4A0D-A1F1-0796366A9598}">
  <dimension ref="A1:S171"/>
  <sheetViews>
    <sheetView tabSelected="1" workbookViewId="0">
      <selection activeCell="B3" sqref="B3"/>
    </sheetView>
  </sheetViews>
  <sheetFormatPr defaultColWidth="8.85546875" defaultRowHeight="15" x14ac:dyDescent="0.25"/>
  <cols>
    <col min="1" max="1" width="87.28515625" style="578" customWidth="1"/>
    <col min="2" max="2" width="29.42578125" style="578" customWidth="1"/>
    <col min="3" max="3" width="15.7109375" style="578" customWidth="1"/>
    <col min="4" max="4" width="16.140625" style="578" customWidth="1"/>
    <col min="5" max="5" width="15.28515625" style="578" customWidth="1"/>
    <col min="6" max="6" width="18.42578125" style="578" customWidth="1"/>
    <col min="7" max="7" width="15.85546875" style="578" customWidth="1"/>
    <col min="8" max="8" width="16" style="578" customWidth="1"/>
    <col min="9" max="9" width="16.42578125" style="578" customWidth="1"/>
    <col min="10" max="10" width="17" style="578" customWidth="1"/>
    <col min="11" max="11" width="16.85546875" style="578" customWidth="1"/>
    <col min="12" max="12" width="17" style="578" customWidth="1"/>
    <col min="13" max="13" width="15.42578125" style="578" customWidth="1"/>
    <col min="14" max="14" width="14.85546875" style="578" customWidth="1"/>
    <col min="15" max="15" width="13.140625" style="578" customWidth="1"/>
    <col min="16" max="17" width="11.85546875" style="578" customWidth="1"/>
    <col min="18" max="18" width="12" style="578" customWidth="1"/>
    <col min="19" max="16384" width="8.85546875" style="578"/>
  </cols>
  <sheetData>
    <row r="1" spans="1:17" s="1" customFormat="1" ht="21.75" customHeight="1" x14ac:dyDescent="0.5">
      <c r="A1" s="805" t="s">
        <v>431</v>
      </c>
    </row>
    <row r="2" spans="1:17" s="2" customFormat="1" ht="31.5" x14ac:dyDescent="0.5">
      <c r="A2" s="1" t="s">
        <v>0</v>
      </c>
    </row>
    <row r="3" spans="1:17" s="2" customFormat="1" ht="15.75" x14ac:dyDescent="0.25">
      <c r="A3" s="3" t="s">
        <v>1</v>
      </c>
    </row>
    <row r="4" spans="1:17" s="2" customFormat="1" ht="15.75" x14ac:dyDescent="0.25">
      <c r="A4" s="4" t="s">
        <v>430</v>
      </c>
    </row>
    <row r="5" spans="1:17" s="2" customFormat="1" ht="15.75" x14ac:dyDescent="0.25">
      <c r="A5" s="5" t="s">
        <v>3</v>
      </c>
    </row>
    <row r="6" spans="1:17" s="2" customFormat="1" ht="15.75" x14ac:dyDescent="0.25"/>
    <row r="8" spans="1:17" ht="21" x14ac:dyDescent="0.35">
      <c r="A8" s="6" t="s">
        <v>4</v>
      </c>
      <c r="B8" s="7"/>
      <c r="C8" s="8"/>
      <c r="D8" s="8"/>
      <c r="E8" s="8"/>
      <c r="F8" s="8"/>
      <c r="G8" s="8"/>
      <c r="H8" s="8"/>
      <c r="I8" s="8"/>
      <c r="J8" s="8"/>
      <c r="K8" s="8"/>
      <c r="L8" s="8"/>
      <c r="M8" s="8"/>
      <c r="N8" s="8"/>
    </row>
    <row r="9" spans="1:17" ht="15.75" thickBot="1" x14ac:dyDescent="0.3">
      <c r="B9" s="9"/>
      <c r="O9" s="10"/>
      <c r="P9" s="10"/>
    </row>
    <row r="10" spans="1:17" s="10" customFormat="1" ht="18.75" x14ac:dyDescent="0.3">
      <c r="A10" s="11"/>
      <c r="B10" s="649" t="s">
        <v>5</v>
      </c>
      <c r="C10" s="651" t="s">
        <v>6</v>
      </c>
      <c r="D10" s="12"/>
      <c r="E10" s="13"/>
      <c r="F10" s="14" t="s">
        <v>7</v>
      </c>
      <c r="G10" s="15"/>
      <c r="H10" s="16"/>
      <c r="I10" s="17" t="s">
        <v>8</v>
      </c>
      <c r="J10" s="13"/>
      <c r="K10" s="13"/>
      <c r="L10" s="13"/>
      <c r="M10" s="13"/>
      <c r="N10" s="13"/>
      <c r="O10" s="18"/>
    </row>
    <row r="11" spans="1:17" s="10" customFormat="1" ht="90" customHeight="1" x14ac:dyDescent="0.3">
      <c r="A11" s="19" t="s">
        <v>9</v>
      </c>
      <c r="B11" s="650"/>
      <c r="C11" s="652"/>
      <c r="D11" s="20" t="s">
        <v>10</v>
      </c>
      <c r="E11" s="21" t="s">
        <v>11</v>
      </c>
      <c r="F11" s="22" t="s">
        <v>12</v>
      </c>
      <c r="G11" s="23" t="s">
        <v>13</v>
      </c>
      <c r="H11" s="24" t="s">
        <v>14</v>
      </c>
      <c r="I11" s="25" t="s">
        <v>15</v>
      </c>
      <c r="J11" s="26" t="s">
        <v>16</v>
      </c>
      <c r="K11" s="26" t="s">
        <v>17</v>
      </c>
      <c r="L11" s="27" t="s">
        <v>18</v>
      </c>
      <c r="M11" s="27" t="s">
        <v>19</v>
      </c>
      <c r="N11" s="27" t="s">
        <v>20</v>
      </c>
      <c r="O11" s="28" t="s">
        <v>21</v>
      </c>
    </row>
    <row r="12" spans="1:17" ht="15" customHeight="1" x14ac:dyDescent="0.25">
      <c r="A12" s="637"/>
      <c r="B12" s="638"/>
      <c r="C12" s="29">
        <v>2014</v>
      </c>
      <c r="D12" s="30"/>
      <c r="E12" s="31"/>
      <c r="F12" s="31"/>
      <c r="G12" s="32"/>
      <c r="H12" s="33">
        <f>SUM(D12:G12)</f>
        <v>0</v>
      </c>
      <c r="I12" s="34"/>
      <c r="J12" s="31"/>
      <c r="K12" s="31"/>
      <c r="L12" s="31"/>
      <c r="M12" s="31"/>
      <c r="N12" s="31"/>
      <c r="O12" s="35"/>
      <c r="P12" s="10"/>
      <c r="Q12" s="10"/>
    </row>
    <row r="13" spans="1:17" x14ac:dyDescent="0.25">
      <c r="A13" s="637"/>
      <c r="B13" s="638"/>
      <c r="C13" s="29">
        <v>2015</v>
      </c>
      <c r="D13" s="30"/>
      <c r="E13" s="31"/>
      <c r="F13" s="31"/>
      <c r="G13" s="32"/>
      <c r="H13" s="33">
        <f t="shared" ref="H13:H18" si="0">SUM(D13:G13)</f>
        <v>0</v>
      </c>
      <c r="I13" s="34"/>
      <c r="J13" s="31"/>
      <c r="K13" s="31"/>
      <c r="L13" s="31"/>
      <c r="M13" s="31"/>
      <c r="N13" s="31"/>
      <c r="O13" s="35"/>
      <c r="P13" s="10"/>
      <c r="Q13" s="10"/>
    </row>
    <row r="14" spans="1:17" x14ac:dyDescent="0.25">
      <c r="A14" s="637"/>
      <c r="B14" s="638"/>
      <c r="C14" s="29">
        <v>2016</v>
      </c>
      <c r="D14" s="30"/>
      <c r="E14" s="31"/>
      <c r="F14" s="31"/>
      <c r="G14" s="32"/>
      <c r="H14" s="33">
        <f t="shared" si="0"/>
        <v>0</v>
      </c>
      <c r="I14" s="34"/>
      <c r="J14" s="31"/>
      <c r="K14" s="31"/>
      <c r="L14" s="31"/>
      <c r="M14" s="31"/>
      <c r="N14" s="31"/>
      <c r="O14" s="35"/>
      <c r="P14" s="10"/>
      <c r="Q14" s="10"/>
    </row>
    <row r="15" spans="1:17" x14ac:dyDescent="0.25">
      <c r="A15" s="637"/>
      <c r="B15" s="638"/>
      <c r="C15" s="29">
        <v>2017</v>
      </c>
      <c r="D15" s="36"/>
      <c r="E15" s="37"/>
      <c r="F15" s="37"/>
      <c r="G15" s="38"/>
      <c r="H15" s="33">
        <f t="shared" si="0"/>
        <v>0</v>
      </c>
      <c r="I15" s="39"/>
      <c r="J15" s="37"/>
      <c r="K15" s="37"/>
      <c r="L15" s="37"/>
      <c r="M15" s="37"/>
      <c r="N15" s="37"/>
      <c r="O15" s="40"/>
      <c r="P15" s="10"/>
      <c r="Q15" s="10"/>
    </row>
    <row r="16" spans="1:17" x14ac:dyDescent="0.25">
      <c r="A16" s="637"/>
      <c r="B16" s="638"/>
      <c r="C16" s="29">
        <v>2018</v>
      </c>
      <c r="D16" s="30"/>
      <c r="E16" s="31"/>
      <c r="F16" s="31"/>
      <c r="G16" s="32"/>
      <c r="H16" s="33">
        <f t="shared" si="0"/>
        <v>0</v>
      </c>
      <c r="I16" s="34"/>
      <c r="J16" s="31"/>
      <c r="K16" s="31"/>
      <c r="L16" s="31"/>
      <c r="M16" s="31"/>
      <c r="N16" s="31"/>
      <c r="O16" s="35"/>
      <c r="P16" s="10"/>
      <c r="Q16" s="10"/>
    </row>
    <row r="17" spans="1:17" x14ac:dyDescent="0.25">
      <c r="A17" s="637"/>
      <c r="B17" s="638"/>
      <c r="C17" s="41">
        <v>2019</v>
      </c>
      <c r="D17" s="42">
        <f>SUM('dolnośląskie:CDR (JC)'!D17)</f>
        <v>966</v>
      </c>
      <c r="E17" s="42">
        <f>SUM('dolnośląskie:CDR (JC)'!E17)</f>
        <v>135</v>
      </c>
      <c r="F17" s="42">
        <f>SUM('dolnośląskie:CDR (JC)'!F17)</f>
        <v>24</v>
      </c>
      <c r="G17" s="42">
        <f>SUM('dolnośląskie:CDR (JC)'!G17)</f>
        <v>267</v>
      </c>
      <c r="H17" s="33">
        <f t="shared" si="0"/>
        <v>1392</v>
      </c>
      <c r="I17" s="42">
        <f>SUM('dolnośląskie:CDR (JC)'!I17)</f>
        <v>469</v>
      </c>
      <c r="J17" s="42">
        <f>SUM('dolnośląskie:CDR (JC)'!J17)</f>
        <v>80</v>
      </c>
      <c r="K17" s="42">
        <f>SUM('dolnośląskie:CDR (JC)'!K17)</f>
        <v>126</v>
      </c>
      <c r="L17" s="42">
        <f>SUM('dolnośląskie:CDR (JC)'!L17)</f>
        <v>12</v>
      </c>
      <c r="M17" s="42">
        <f>SUM('dolnośląskie:CDR (JC)'!M17)</f>
        <v>12</v>
      </c>
      <c r="N17" s="42">
        <f>SUM('dolnośląskie:CDR (JC)'!N17)</f>
        <v>532</v>
      </c>
      <c r="O17" s="579">
        <f>SUM('dolnośląskie:CDR (JC)'!O17)</f>
        <v>161</v>
      </c>
      <c r="P17" s="10"/>
      <c r="Q17" s="10"/>
    </row>
    <row r="18" spans="1:17" x14ac:dyDescent="0.25">
      <c r="A18" s="637"/>
      <c r="B18" s="638"/>
      <c r="C18" s="29">
        <v>2020</v>
      </c>
      <c r="D18" s="30"/>
      <c r="E18" s="31"/>
      <c r="F18" s="31"/>
      <c r="G18" s="32"/>
      <c r="H18" s="33">
        <f t="shared" si="0"/>
        <v>0</v>
      </c>
      <c r="I18" s="34"/>
      <c r="J18" s="31"/>
      <c r="K18" s="31"/>
      <c r="L18" s="31"/>
      <c r="M18" s="31"/>
      <c r="N18" s="31"/>
      <c r="O18" s="35"/>
      <c r="P18" s="10"/>
      <c r="Q18" s="10"/>
    </row>
    <row r="19" spans="1:17" ht="141.75" customHeight="1" thickBot="1" x14ac:dyDescent="0.3">
      <c r="A19" s="639"/>
      <c r="B19" s="640"/>
      <c r="C19" s="45" t="s">
        <v>14</v>
      </c>
      <c r="D19" s="46">
        <f>SUM(D12:D18)</f>
        <v>966</v>
      </c>
      <c r="E19" s="47">
        <f>SUM(E12:E18)</f>
        <v>135</v>
      </c>
      <c r="F19" s="47">
        <f>SUM(F12:F18)</f>
        <v>24</v>
      </c>
      <c r="G19" s="47">
        <f>SUM(G12:G18)</f>
        <v>267</v>
      </c>
      <c r="H19" s="49">
        <f>SUM(D19:F20)</f>
        <v>1125</v>
      </c>
      <c r="I19" s="50">
        <f t="shared" ref="I19:O19" si="1">SUM(I12:I18)</f>
        <v>469</v>
      </c>
      <c r="J19" s="50">
        <f t="shared" si="1"/>
        <v>80</v>
      </c>
      <c r="K19" s="47">
        <f t="shared" si="1"/>
        <v>126</v>
      </c>
      <c r="L19" s="47">
        <f t="shared" si="1"/>
        <v>12</v>
      </c>
      <c r="M19" s="47">
        <f t="shared" si="1"/>
        <v>12</v>
      </c>
      <c r="N19" s="47">
        <f t="shared" si="1"/>
        <v>532</v>
      </c>
      <c r="O19" s="51">
        <f t="shared" si="1"/>
        <v>161</v>
      </c>
      <c r="P19" s="10"/>
      <c r="Q19" s="10"/>
    </row>
    <row r="20" spans="1:17" ht="15.75" thickBot="1" x14ac:dyDescent="0.3">
      <c r="B20" s="9"/>
      <c r="D20" s="52"/>
      <c r="O20" s="10"/>
      <c r="P20" s="10"/>
    </row>
    <row r="21" spans="1:17" s="10" customFormat="1" ht="18.75" x14ac:dyDescent="0.3">
      <c r="A21" s="11"/>
      <c r="B21" s="53"/>
      <c r="C21" s="651" t="s">
        <v>6</v>
      </c>
      <c r="D21" s="12"/>
      <c r="E21" s="13"/>
      <c r="F21" s="14" t="s">
        <v>7</v>
      </c>
      <c r="G21" s="15"/>
      <c r="H21" s="16"/>
    </row>
    <row r="22" spans="1:17" s="10" customFormat="1" ht="44.25" customHeight="1" x14ac:dyDescent="0.3">
      <c r="A22" s="54" t="s">
        <v>23</v>
      </c>
      <c r="B22" s="575" t="s">
        <v>24</v>
      </c>
      <c r="C22" s="652"/>
      <c r="D22" s="20" t="s">
        <v>10</v>
      </c>
      <c r="E22" s="22" t="s">
        <v>11</v>
      </c>
      <c r="F22" s="22" t="s">
        <v>12</v>
      </c>
      <c r="G22" s="23" t="s">
        <v>13</v>
      </c>
      <c r="H22" s="24" t="s">
        <v>14</v>
      </c>
    </row>
    <row r="23" spans="1:17" ht="17.25" customHeight="1" x14ac:dyDescent="0.25">
      <c r="A23" s="637"/>
      <c r="B23" s="638"/>
      <c r="C23" s="29">
        <v>2014</v>
      </c>
      <c r="D23" s="30"/>
      <c r="E23" s="31"/>
      <c r="F23" s="31"/>
      <c r="G23" s="32"/>
      <c r="H23" s="33">
        <f>SUM(D23:G23)</f>
        <v>0</v>
      </c>
    </row>
    <row r="24" spans="1:17" x14ac:dyDescent="0.25">
      <c r="A24" s="637"/>
      <c r="B24" s="638"/>
      <c r="C24" s="29">
        <v>2015</v>
      </c>
      <c r="D24" s="30"/>
      <c r="E24" s="31"/>
      <c r="F24" s="31"/>
      <c r="G24" s="32"/>
      <c r="H24" s="33">
        <f t="shared" ref="H24:H29" si="2">SUM(D24:G24)</f>
        <v>0</v>
      </c>
    </row>
    <row r="25" spans="1:17" x14ac:dyDescent="0.25">
      <c r="A25" s="637"/>
      <c r="B25" s="638"/>
      <c r="C25" s="29">
        <v>2016</v>
      </c>
      <c r="D25" s="30"/>
      <c r="E25" s="31"/>
      <c r="F25" s="31"/>
      <c r="G25" s="32"/>
      <c r="H25" s="33">
        <f t="shared" si="2"/>
        <v>0</v>
      </c>
    </row>
    <row r="26" spans="1:17" x14ac:dyDescent="0.25">
      <c r="A26" s="637"/>
      <c r="B26" s="638"/>
      <c r="C26" s="29">
        <v>2017</v>
      </c>
      <c r="D26" s="36"/>
      <c r="E26" s="37"/>
      <c r="F26" s="37"/>
      <c r="G26" s="38"/>
      <c r="H26" s="33">
        <f t="shared" si="2"/>
        <v>0</v>
      </c>
    </row>
    <row r="27" spans="1:17" x14ac:dyDescent="0.25">
      <c r="A27" s="637"/>
      <c r="B27" s="638"/>
      <c r="C27" s="29">
        <v>2018</v>
      </c>
      <c r="D27" s="30"/>
      <c r="E27" s="31"/>
      <c r="F27" s="31"/>
      <c r="G27" s="32"/>
      <c r="H27" s="33">
        <f t="shared" si="2"/>
        <v>0</v>
      </c>
    </row>
    <row r="28" spans="1:17" x14ac:dyDescent="0.25">
      <c r="A28" s="637"/>
      <c r="B28" s="638"/>
      <c r="C28" s="41">
        <v>2019</v>
      </c>
      <c r="D28" s="42">
        <f>SUM('dolnośląskie:CDR (JC)'!D28)</f>
        <v>89915</v>
      </c>
      <c r="E28" s="42">
        <f>SUM('dolnośląskie:CDR (JC)'!E28)</f>
        <v>556373</v>
      </c>
      <c r="F28" s="42">
        <f>SUM('dolnośląskie:CDR (JC)'!F28)</f>
        <v>11129</v>
      </c>
      <c r="G28" s="42">
        <f>SUM('dolnośląskie:CDR (JC)'!G28)</f>
        <v>3026779</v>
      </c>
      <c r="H28" s="33">
        <f t="shared" si="2"/>
        <v>3684196</v>
      </c>
      <c r="I28" s="56"/>
    </row>
    <row r="29" spans="1:17" ht="29.25" customHeight="1" x14ac:dyDescent="0.25">
      <c r="A29" s="637"/>
      <c r="B29" s="638"/>
      <c r="C29" s="29">
        <v>2020</v>
      </c>
      <c r="D29" s="30"/>
      <c r="E29" s="31"/>
      <c r="F29" s="31"/>
      <c r="G29" s="32"/>
      <c r="H29" s="33">
        <f t="shared" si="2"/>
        <v>0</v>
      </c>
    </row>
    <row r="30" spans="1:17" ht="23.25" customHeight="1" thickBot="1" x14ac:dyDescent="0.3">
      <c r="A30" s="639"/>
      <c r="B30" s="640"/>
      <c r="C30" s="45" t="s">
        <v>14</v>
      </c>
      <c r="D30" s="46">
        <f>SUM(D23:D29)</f>
        <v>89915</v>
      </c>
      <c r="E30" s="47">
        <f>SUM(E23:E29)</f>
        <v>556373</v>
      </c>
      <c r="F30" s="47">
        <f>SUM(F23:F29)</f>
        <v>11129</v>
      </c>
      <c r="G30" s="47">
        <f>SUM(G23:G29)</f>
        <v>3026779</v>
      </c>
      <c r="H30" s="49">
        <f t="shared" ref="H30" si="3">SUM(D30:F30)</f>
        <v>657417</v>
      </c>
    </row>
    <row r="31" spans="1:17" x14ac:dyDescent="0.25">
      <c r="A31" s="577"/>
      <c r="B31" s="58"/>
      <c r="D31" s="52"/>
    </row>
    <row r="32" spans="1:17" ht="21" x14ac:dyDescent="0.35">
      <c r="A32" s="59" t="s">
        <v>26</v>
      </c>
      <c r="B32" s="60"/>
      <c r="C32" s="59"/>
      <c r="D32" s="61"/>
      <c r="E32" s="61"/>
      <c r="F32" s="61"/>
      <c r="G32" s="61"/>
      <c r="H32" s="61"/>
      <c r="I32" s="61"/>
      <c r="J32" s="61"/>
      <c r="K32" s="61"/>
      <c r="L32" s="61"/>
      <c r="M32" s="61"/>
      <c r="N32" s="61"/>
      <c r="O32" s="61"/>
    </row>
    <row r="33" spans="1:13" ht="15.75" thickBot="1" x14ac:dyDescent="0.3">
      <c r="B33" s="9"/>
    </row>
    <row r="34" spans="1:13" ht="21" customHeight="1" x14ac:dyDescent="0.25">
      <c r="A34" s="653" t="s">
        <v>27</v>
      </c>
      <c r="B34" s="655" t="s">
        <v>28</v>
      </c>
      <c r="C34" s="657" t="s">
        <v>6</v>
      </c>
      <c r="D34" s="635" t="s">
        <v>29</v>
      </c>
      <c r="E34" s="62" t="s">
        <v>8</v>
      </c>
      <c r="F34" s="63"/>
      <c r="G34" s="63"/>
      <c r="H34" s="63"/>
      <c r="I34" s="63"/>
      <c r="J34" s="63"/>
      <c r="K34" s="64"/>
    </row>
    <row r="35" spans="1:13" ht="98.25" customHeight="1" x14ac:dyDescent="0.25">
      <c r="A35" s="654"/>
      <c r="B35" s="656"/>
      <c r="C35" s="658"/>
      <c r="D35" s="636"/>
      <c r="E35" s="65" t="s">
        <v>15</v>
      </c>
      <c r="F35" s="66" t="s">
        <v>16</v>
      </c>
      <c r="G35" s="66" t="s">
        <v>17</v>
      </c>
      <c r="H35" s="67" t="s">
        <v>18</v>
      </c>
      <c r="I35" s="67" t="s">
        <v>30</v>
      </c>
      <c r="J35" s="68" t="s">
        <v>20</v>
      </c>
      <c r="K35" s="69" t="s">
        <v>21</v>
      </c>
    </row>
    <row r="36" spans="1:13" ht="15" customHeight="1" x14ac:dyDescent="0.25">
      <c r="A36" s="637"/>
      <c r="B36" s="638"/>
      <c r="C36" s="29">
        <v>2014</v>
      </c>
      <c r="D36" s="70"/>
      <c r="E36" s="71"/>
      <c r="F36" s="72"/>
      <c r="G36" s="72"/>
      <c r="H36" s="72"/>
      <c r="I36" s="72"/>
      <c r="J36" s="72"/>
      <c r="K36" s="73"/>
    </row>
    <row r="37" spans="1:13" x14ac:dyDescent="0.25">
      <c r="A37" s="637"/>
      <c r="B37" s="638"/>
      <c r="C37" s="29">
        <v>2015</v>
      </c>
      <c r="D37" s="70"/>
      <c r="E37" s="34"/>
      <c r="F37" s="31"/>
      <c r="G37" s="31"/>
      <c r="H37" s="31"/>
      <c r="I37" s="31"/>
      <c r="J37" s="31"/>
      <c r="K37" s="35"/>
    </row>
    <row r="38" spans="1:13" x14ac:dyDescent="0.25">
      <c r="A38" s="637"/>
      <c r="B38" s="638"/>
      <c r="C38" s="29">
        <v>2016</v>
      </c>
      <c r="D38" s="70"/>
      <c r="E38" s="34"/>
      <c r="F38" s="31"/>
      <c r="G38" s="31"/>
      <c r="H38" s="31"/>
      <c r="I38" s="31"/>
      <c r="J38" s="31"/>
      <c r="K38" s="35"/>
    </row>
    <row r="39" spans="1:13" x14ac:dyDescent="0.25">
      <c r="A39" s="637"/>
      <c r="B39" s="638"/>
      <c r="C39" s="29">
        <v>2017</v>
      </c>
      <c r="D39" s="74"/>
      <c r="E39" s="39"/>
      <c r="F39" s="37"/>
      <c r="G39" s="37"/>
      <c r="H39" s="37"/>
      <c r="I39" s="37"/>
      <c r="J39" s="37"/>
      <c r="K39" s="40"/>
    </row>
    <row r="40" spans="1:13" x14ac:dyDescent="0.25">
      <c r="A40" s="637"/>
      <c r="B40" s="638"/>
      <c r="C40" s="29">
        <v>2018</v>
      </c>
      <c r="D40" s="70"/>
      <c r="E40" s="34"/>
      <c r="F40" s="31"/>
      <c r="G40" s="31"/>
      <c r="H40" s="31"/>
      <c r="I40" s="31"/>
      <c r="J40" s="31"/>
      <c r="K40" s="35"/>
    </row>
    <row r="41" spans="1:13" x14ac:dyDescent="0.25">
      <c r="A41" s="637"/>
      <c r="B41" s="638"/>
      <c r="C41" s="41">
        <v>2019</v>
      </c>
      <c r="D41" s="583">
        <f>SUM('dolnośląskie:CDR (JC)'!D41)</f>
        <v>292</v>
      </c>
      <c r="E41" s="582">
        <f>SUM('dolnośląskie:CDR (JC)'!E41)</f>
        <v>137</v>
      </c>
      <c r="F41" s="42">
        <f>SUM('dolnośląskie:CDR (JC)'!F41)</f>
        <v>23</v>
      </c>
      <c r="G41" s="42">
        <f>SUM('dolnośląskie:CDR (JC)'!G41)</f>
        <v>6</v>
      </c>
      <c r="H41" s="42">
        <f>SUM('dolnośląskie:CDR (JC)'!H41)</f>
        <v>4</v>
      </c>
      <c r="I41" s="42">
        <f>SUM('dolnośląskie:CDR (JC)'!I41)</f>
        <v>0</v>
      </c>
      <c r="J41" s="42">
        <f>SUM('dolnośląskie:CDR (JC)'!J41)</f>
        <v>105</v>
      </c>
      <c r="K41" s="579">
        <f>SUM('dolnośląskie:CDR (JC)'!K41)</f>
        <v>17</v>
      </c>
    </row>
    <row r="42" spans="1:13" ht="17.25" customHeight="1" x14ac:dyDescent="0.25">
      <c r="A42" s="637"/>
      <c r="B42" s="638"/>
      <c r="C42" s="29">
        <v>2020</v>
      </c>
      <c r="D42" s="70"/>
      <c r="E42" s="34"/>
      <c r="F42" s="31"/>
      <c r="G42" s="31"/>
      <c r="H42" s="31"/>
      <c r="I42" s="31"/>
      <c r="J42" s="31"/>
      <c r="K42" s="35"/>
    </row>
    <row r="43" spans="1:13" ht="35.25" customHeight="1" thickBot="1" x14ac:dyDescent="0.3">
      <c r="A43" s="639"/>
      <c r="B43" s="640"/>
      <c r="C43" s="45" t="s">
        <v>14</v>
      </c>
      <c r="D43" s="75">
        <f>SUM(D36:D42)</f>
        <v>292</v>
      </c>
      <c r="E43" s="50">
        <f t="shared" ref="E43:J43" si="4">SUM(E36:E42)</f>
        <v>137</v>
      </c>
      <c r="F43" s="47">
        <f t="shared" si="4"/>
        <v>23</v>
      </c>
      <c r="G43" s="47">
        <f t="shared" si="4"/>
        <v>6</v>
      </c>
      <c r="H43" s="47">
        <f t="shared" si="4"/>
        <v>4</v>
      </c>
      <c r="I43" s="47">
        <f t="shared" si="4"/>
        <v>0</v>
      </c>
      <c r="J43" s="47">
        <f t="shared" si="4"/>
        <v>105</v>
      </c>
      <c r="K43" s="51">
        <f>SUM(K36:K42)</f>
        <v>17</v>
      </c>
    </row>
    <row r="44" spans="1:13" ht="18" customHeight="1" x14ac:dyDescent="0.25">
      <c r="A44" s="76"/>
      <c r="B44" s="76"/>
      <c r="C44" s="52"/>
      <c r="D44" s="77"/>
    </row>
    <row r="45" spans="1:13" ht="18" customHeight="1" x14ac:dyDescent="0.25">
      <c r="B45" s="9"/>
    </row>
    <row r="46" spans="1:13" ht="18" customHeight="1" x14ac:dyDescent="0.35">
      <c r="A46" s="78" t="s">
        <v>32</v>
      </c>
      <c r="B46" s="79"/>
      <c r="C46" s="78"/>
      <c r="D46" s="80"/>
      <c r="E46" s="80"/>
      <c r="F46" s="80"/>
      <c r="G46" s="80"/>
      <c r="H46" s="80"/>
      <c r="I46" s="80"/>
      <c r="J46" s="80"/>
      <c r="K46" s="80"/>
      <c r="L46" s="81"/>
      <c r="M46" s="81"/>
    </row>
    <row r="47" spans="1:13" ht="18" customHeight="1" thickBot="1" x14ac:dyDescent="0.3">
      <c r="A47" s="82"/>
      <c r="B47" s="83"/>
    </row>
    <row r="48" spans="1:13" ht="15.75" customHeight="1" x14ac:dyDescent="0.25">
      <c r="A48" s="641" t="s">
        <v>33</v>
      </c>
      <c r="B48" s="643" t="s">
        <v>34</v>
      </c>
      <c r="C48" s="645" t="s">
        <v>6</v>
      </c>
      <c r="D48" s="647" t="s">
        <v>35</v>
      </c>
      <c r="E48" s="84" t="s">
        <v>8</v>
      </c>
      <c r="F48" s="85"/>
      <c r="G48" s="85"/>
      <c r="H48" s="85"/>
      <c r="I48" s="85"/>
      <c r="J48" s="85"/>
      <c r="K48" s="86"/>
    </row>
    <row r="49" spans="1:14" s="10" customFormat="1" ht="88.5" customHeight="1" x14ac:dyDescent="0.25">
      <c r="A49" s="642"/>
      <c r="B49" s="644"/>
      <c r="C49" s="646"/>
      <c r="D49" s="648"/>
      <c r="E49" s="87" t="s">
        <v>15</v>
      </c>
      <c r="F49" s="88" t="s">
        <v>16</v>
      </c>
      <c r="G49" s="88" t="s">
        <v>17</v>
      </c>
      <c r="H49" s="89" t="s">
        <v>18</v>
      </c>
      <c r="I49" s="89" t="s">
        <v>30</v>
      </c>
      <c r="J49" s="90" t="s">
        <v>20</v>
      </c>
      <c r="K49" s="91" t="s">
        <v>21</v>
      </c>
    </row>
    <row r="50" spans="1:14" ht="18" customHeight="1" x14ac:dyDescent="0.25">
      <c r="A50" s="595" t="s">
        <v>36</v>
      </c>
      <c r="B50" s="611"/>
      <c r="C50" s="29">
        <v>2014</v>
      </c>
      <c r="D50" s="92"/>
      <c r="E50" s="34"/>
      <c r="F50" s="31"/>
      <c r="G50" s="31"/>
      <c r="H50" s="31"/>
      <c r="I50" s="31"/>
      <c r="J50" s="31"/>
      <c r="K50" s="35"/>
    </row>
    <row r="51" spans="1:14" ht="18" customHeight="1" x14ac:dyDescent="0.25">
      <c r="A51" s="595"/>
      <c r="B51" s="611"/>
      <c r="C51" s="29">
        <v>2015</v>
      </c>
      <c r="D51" s="92"/>
      <c r="E51" s="34"/>
      <c r="F51" s="31"/>
      <c r="G51" s="31"/>
      <c r="H51" s="31"/>
      <c r="I51" s="31"/>
      <c r="J51" s="31"/>
      <c r="K51" s="35"/>
    </row>
    <row r="52" spans="1:14" ht="18" customHeight="1" x14ac:dyDescent="0.25">
      <c r="A52" s="595"/>
      <c r="B52" s="611"/>
      <c r="C52" s="29">
        <v>2016</v>
      </c>
      <c r="D52" s="92"/>
      <c r="E52" s="34"/>
      <c r="F52" s="31"/>
      <c r="G52" s="31"/>
      <c r="H52" s="31"/>
      <c r="I52" s="31"/>
      <c r="J52" s="31"/>
      <c r="K52" s="35"/>
    </row>
    <row r="53" spans="1:14" ht="18" customHeight="1" x14ac:dyDescent="0.25">
      <c r="A53" s="595"/>
      <c r="B53" s="611"/>
      <c r="C53" s="29">
        <v>2017</v>
      </c>
      <c r="D53" s="93"/>
      <c r="E53" s="39"/>
      <c r="F53" s="37"/>
      <c r="G53" s="37"/>
      <c r="H53" s="37"/>
      <c r="I53" s="37"/>
      <c r="J53" s="37"/>
      <c r="K53" s="40"/>
    </row>
    <row r="54" spans="1:14" ht="18" customHeight="1" x14ac:dyDescent="0.25">
      <c r="A54" s="595"/>
      <c r="B54" s="611"/>
      <c r="C54" s="29">
        <v>2018</v>
      </c>
      <c r="D54" s="92"/>
      <c r="E54" s="34"/>
      <c r="F54" s="31"/>
      <c r="G54" s="31"/>
      <c r="H54" s="31"/>
      <c r="I54" s="31"/>
      <c r="J54" s="31"/>
      <c r="K54" s="35"/>
    </row>
    <row r="55" spans="1:14" ht="18" customHeight="1" x14ac:dyDescent="0.25">
      <c r="A55" s="595"/>
      <c r="B55" s="611"/>
      <c r="C55" s="41">
        <v>2019</v>
      </c>
      <c r="D55" s="580">
        <f>SUM('dolnośląskie:CDR (JC)'!D55)</f>
        <v>142</v>
      </c>
      <c r="E55" s="42">
        <f>SUM('dolnośląskie:CDR (JC)'!E55)</f>
        <v>39</v>
      </c>
      <c r="F55" s="42">
        <f>SUM('dolnośląskie:CDR (JC)'!F55)</f>
        <v>12</v>
      </c>
      <c r="G55" s="42">
        <f>SUM('dolnośląskie:CDR (JC)'!G55)</f>
        <v>11</v>
      </c>
      <c r="H55" s="42">
        <f>SUM('dolnośląskie:CDR (JC)'!H55)</f>
        <v>0</v>
      </c>
      <c r="I55" s="42">
        <f>SUM('dolnośląskie:CDR (JC)'!I55)</f>
        <v>9</v>
      </c>
      <c r="J55" s="42">
        <f>SUM('dolnośląskie:CDR (JC)'!J55)</f>
        <v>67</v>
      </c>
      <c r="K55" s="579">
        <f>SUM('dolnośląskie:CDR (JC)'!K55)</f>
        <v>4</v>
      </c>
    </row>
    <row r="56" spans="1:14" ht="18" customHeight="1" x14ac:dyDescent="0.25">
      <c r="A56" s="595"/>
      <c r="B56" s="611"/>
      <c r="C56" s="29">
        <v>2020</v>
      </c>
      <c r="D56" s="92"/>
      <c r="E56" s="34"/>
      <c r="F56" s="31"/>
      <c r="G56" s="31"/>
      <c r="H56" s="31"/>
      <c r="I56" s="31"/>
      <c r="J56" s="31"/>
      <c r="K56" s="35"/>
    </row>
    <row r="57" spans="1:14" ht="18" customHeight="1" thickBot="1" x14ac:dyDescent="0.3">
      <c r="A57" s="612"/>
      <c r="B57" s="613"/>
      <c r="C57" s="45" t="s">
        <v>14</v>
      </c>
      <c r="D57" s="94">
        <f t="shared" ref="D57:I57" si="5">SUM(D50:D56)</f>
        <v>142</v>
      </c>
      <c r="E57" s="50">
        <f t="shared" si="5"/>
        <v>39</v>
      </c>
      <c r="F57" s="47">
        <f t="shared" si="5"/>
        <v>12</v>
      </c>
      <c r="G57" s="47">
        <f t="shared" si="5"/>
        <v>11</v>
      </c>
      <c r="H57" s="47">
        <f t="shared" si="5"/>
        <v>0</v>
      </c>
      <c r="I57" s="47">
        <f t="shared" si="5"/>
        <v>9</v>
      </c>
      <c r="J57" s="47">
        <f>SUM(J50:J56)</f>
        <v>67</v>
      </c>
      <c r="K57" s="51">
        <f>SUM(K50:K56)</f>
        <v>4</v>
      </c>
    </row>
    <row r="58" spans="1:14" ht="18" customHeight="1" x14ac:dyDescent="0.25">
      <c r="B58" s="9"/>
    </row>
    <row r="59" spans="1:14" ht="18" customHeight="1" x14ac:dyDescent="0.35">
      <c r="A59" s="95" t="s">
        <v>37</v>
      </c>
      <c r="B59" s="96"/>
      <c r="C59" s="95"/>
      <c r="D59" s="97"/>
      <c r="E59" s="97"/>
      <c r="F59" s="97"/>
      <c r="G59" s="97"/>
      <c r="H59" s="97"/>
      <c r="I59" s="97"/>
      <c r="J59" s="97"/>
      <c r="K59" s="97"/>
      <c r="L59" s="97"/>
      <c r="M59" s="10"/>
    </row>
    <row r="60" spans="1:14" ht="18" customHeight="1" thickBot="1" x14ac:dyDescent="0.4">
      <c r="A60" s="98"/>
      <c r="B60" s="83"/>
      <c r="M60" s="10"/>
    </row>
    <row r="61" spans="1:14" s="10" customFormat="1" ht="18" customHeight="1" x14ac:dyDescent="0.25">
      <c r="A61" s="630" t="s">
        <v>38</v>
      </c>
      <c r="B61" s="622" t="s">
        <v>39</v>
      </c>
      <c r="C61" s="631" t="s">
        <v>6</v>
      </c>
      <c r="D61" s="99"/>
      <c r="E61" s="100"/>
      <c r="F61" s="101" t="s">
        <v>40</v>
      </c>
      <c r="G61" s="102"/>
      <c r="H61" s="102"/>
      <c r="I61" s="102"/>
      <c r="J61" s="102"/>
      <c r="K61" s="102"/>
      <c r="L61" s="103"/>
      <c r="N61" s="104"/>
    </row>
    <row r="62" spans="1:14" s="10" customFormat="1" ht="90" customHeight="1" x14ac:dyDescent="0.25">
      <c r="A62" s="621"/>
      <c r="B62" s="623"/>
      <c r="C62" s="632"/>
      <c r="D62" s="105" t="s">
        <v>41</v>
      </c>
      <c r="E62" s="106" t="s">
        <v>42</v>
      </c>
      <c r="F62" s="107" t="s">
        <v>15</v>
      </c>
      <c r="G62" s="108" t="s">
        <v>16</v>
      </c>
      <c r="H62" s="108" t="s">
        <v>17</v>
      </c>
      <c r="I62" s="109" t="s">
        <v>18</v>
      </c>
      <c r="J62" s="109" t="s">
        <v>30</v>
      </c>
      <c r="K62" s="110" t="s">
        <v>20</v>
      </c>
      <c r="L62" s="111" t="s">
        <v>21</v>
      </c>
    </row>
    <row r="63" spans="1:14" ht="18" customHeight="1" x14ac:dyDescent="0.25">
      <c r="A63" s="595" t="s">
        <v>36</v>
      </c>
      <c r="B63" s="611"/>
      <c r="C63" s="29">
        <v>2014</v>
      </c>
      <c r="D63" s="30"/>
      <c r="E63" s="31"/>
      <c r="F63" s="34"/>
      <c r="G63" s="31"/>
      <c r="H63" s="31"/>
      <c r="I63" s="31"/>
      <c r="J63" s="31"/>
      <c r="K63" s="31"/>
      <c r="L63" s="35"/>
      <c r="M63" s="10"/>
    </row>
    <row r="64" spans="1:14" ht="18" customHeight="1" x14ac:dyDescent="0.25">
      <c r="A64" s="595"/>
      <c r="B64" s="611"/>
      <c r="C64" s="29">
        <v>2015</v>
      </c>
      <c r="D64" s="30"/>
      <c r="E64" s="31"/>
      <c r="F64" s="34"/>
      <c r="G64" s="31"/>
      <c r="H64" s="31"/>
      <c r="I64" s="31"/>
      <c r="J64" s="31"/>
      <c r="K64" s="31"/>
      <c r="L64" s="35"/>
      <c r="M64" s="10"/>
    </row>
    <row r="65" spans="1:13" ht="18" customHeight="1" x14ac:dyDescent="0.25">
      <c r="A65" s="595"/>
      <c r="B65" s="611"/>
      <c r="C65" s="29">
        <v>2016</v>
      </c>
      <c r="D65" s="30"/>
      <c r="E65" s="31"/>
      <c r="F65" s="34"/>
      <c r="G65" s="31"/>
      <c r="H65" s="31"/>
      <c r="I65" s="31"/>
      <c r="J65" s="31"/>
      <c r="K65" s="31"/>
      <c r="L65" s="35"/>
      <c r="M65" s="10"/>
    </row>
    <row r="66" spans="1:13" ht="18" customHeight="1" x14ac:dyDescent="0.25">
      <c r="A66" s="595"/>
      <c r="B66" s="611"/>
      <c r="C66" s="29">
        <v>2017</v>
      </c>
      <c r="D66" s="36"/>
      <c r="E66" s="37"/>
      <c r="F66" s="39"/>
      <c r="G66" s="37"/>
      <c r="H66" s="37"/>
      <c r="I66" s="37"/>
      <c r="J66" s="37"/>
      <c r="K66" s="37"/>
      <c r="L66" s="40"/>
      <c r="M66" s="10"/>
    </row>
    <row r="67" spans="1:13" ht="18" customHeight="1" x14ac:dyDescent="0.25">
      <c r="A67" s="595"/>
      <c r="B67" s="611"/>
      <c r="C67" s="29">
        <v>2018</v>
      </c>
      <c r="D67" s="30"/>
      <c r="E67" s="31"/>
      <c r="F67" s="34"/>
      <c r="G67" s="31"/>
      <c r="H67" s="31"/>
      <c r="I67" s="31"/>
      <c r="J67" s="31"/>
      <c r="K67" s="31"/>
      <c r="L67" s="35"/>
      <c r="M67" s="10"/>
    </row>
    <row r="68" spans="1:13" ht="18" customHeight="1" x14ac:dyDescent="0.25">
      <c r="A68" s="595"/>
      <c r="B68" s="611"/>
      <c r="C68" s="29">
        <v>2019</v>
      </c>
      <c r="D68" s="42">
        <f>SUM('dolnośląskie:CDR (JC)'!D68)</f>
        <v>23</v>
      </c>
      <c r="E68" s="581">
        <f>SUM('dolnośląskie:CDR (JC)'!E68)</f>
        <v>123</v>
      </c>
      <c r="F68" s="582">
        <f>SUM('dolnośląskie:CDR (JC)'!F68)</f>
        <v>8</v>
      </c>
      <c r="G68" s="42">
        <f>SUM('dolnośląskie:CDR (JC)'!G68)</f>
        <v>0</v>
      </c>
      <c r="H68" s="42">
        <f>SUM('dolnośląskie:CDR (JC)'!H68)</f>
        <v>3</v>
      </c>
      <c r="I68" s="42">
        <f>SUM('dolnośląskie:CDR (JC)'!I68)</f>
        <v>2</v>
      </c>
      <c r="J68" s="42">
        <f>SUM('dolnośląskie:CDR (JC)'!J68)</f>
        <v>0</v>
      </c>
      <c r="K68" s="42">
        <f>SUM('dolnośląskie:CDR (JC)'!K68)</f>
        <v>5</v>
      </c>
      <c r="L68" s="579">
        <f>SUM('dolnośląskie:CDR (JC)'!L68)</f>
        <v>25</v>
      </c>
      <c r="M68" s="10"/>
    </row>
    <row r="69" spans="1:13" ht="18" customHeight="1" x14ac:dyDescent="0.25">
      <c r="A69" s="595"/>
      <c r="B69" s="611"/>
      <c r="C69" s="29">
        <v>2020</v>
      </c>
      <c r="D69" s="30"/>
      <c r="E69" s="31"/>
      <c r="F69" s="34"/>
      <c r="G69" s="31"/>
      <c r="H69" s="31"/>
      <c r="I69" s="31"/>
      <c r="J69" s="31"/>
      <c r="K69" s="31"/>
      <c r="L69" s="35"/>
      <c r="M69" s="10"/>
    </row>
    <row r="70" spans="1:13" ht="18" customHeight="1" thickBot="1" x14ac:dyDescent="0.3">
      <c r="A70" s="612"/>
      <c r="B70" s="613"/>
      <c r="C70" s="45" t="s">
        <v>14</v>
      </c>
      <c r="D70" s="46">
        <f t="shared" ref="D70:K70" si="6">SUM(D63:D69)</f>
        <v>23</v>
      </c>
      <c r="E70" s="47">
        <f t="shared" si="6"/>
        <v>123</v>
      </c>
      <c r="F70" s="50">
        <f t="shared" si="6"/>
        <v>8</v>
      </c>
      <c r="G70" s="47">
        <f t="shared" si="6"/>
        <v>0</v>
      </c>
      <c r="H70" s="47">
        <f t="shared" si="6"/>
        <v>3</v>
      </c>
      <c r="I70" s="47">
        <f t="shared" si="6"/>
        <v>2</v>
      </c>
      <c r="J70" s="47">
        <f t="shared" si="6"/>
        <v>0</v>
      </c>
      <c r="K70" s="47">
        <f t="shared" si="6"/>
        <v>5</v>
      </c>
      <c r="L70" s="51">
        <f>SUM(L63:L69)</f>
        <v>25</v>
      </c>
      <c r="M70" s="10"/>
    </row>
    <row r="71" spans="1:13" ht="18" customHeight="1" thickBot="1" x14ac:dyDescent="0.3">
      <c r="A71" s="112"/>
      <c r="B71" s="113"/>
      <c r="D71" s="52"/>
    </row>
    <row r="72" spans="1:13" s="10" customFormat="1" ht="18" customHeight="1" x14ac:dyDescent="0.25">
      <c r="A72" s="630" t="s">
        <v>43</v>
      </c>
      <c r="B72" s="622" t="s">
        <v>44</v>
      </c>
      <c r="C72" s="631" t="s">
        <v>6</v>
      </c>
      <c r="D72" s="628" t="s">
        <v>45</v>
      </c>
      <c r="E72" s="101" t="s">
        <v>46</v>
      </c>
      <c r="F72" s="102"/>
      <c r="G72" s="102"/>
      <c r="H72" s="102"/>
      <c r="I72" s="102"/>
      <c r="J72" s="102"/>
      <c r="K72" s="103"/>
      <c r="L72" s="578"/>
      <c r="M72" s="104"/>
    </row>
    <row r="73" spans="1:13" s="10" customFormat="1" ht="90.75" customHeight="1" x14ac:dyDescent="0.25">
      <c r="A73" s="621"/>
      <c r="B73" s="623"/>
      <c r="C73" s="632"/>
      <c r="D73" s="629"/>
      <c r="E73" s="107" t="s">
        <v>15</v>
      </c>
      <c r="F73" s="114" t="s">
        <v>16</v>
      </c>
      <c r="G73" s="108" t="s">
        <v>17</v>
      </c>
      <c r="H73" s="109" t="s">
        <v>18</v>
      </c>
      <c r="I73" s="109" t="s">
        <v>30</v>
      </c>
      <c r="J73" s="110" t="s">
        <v>20</v>
      </c>
      <c r="K73" s="111" t="s">
        <v>21</v>
      </c>
      <c r="L73" s="578"/>
    </row>
    <row r="74" spans="1:13" ht="18" customHeight="1" x14ac:dyDescent="0.25">
      <c r="A74" s="595" t="s">
        <v>36</v>
      </c>
      <c r="B74" s="611"/>
      <c r="C74" s="29">
        <v>2014</v>
      </c>
      <c r="D74" s="31"/>
      <c r="E74" s="34"/>
      <c r="F74" s="31"/>
      <c r="G74" s="31"/>
      <c r="H74" s="31"/>
      <c r="I74" s="31"/>
      <c r="J74" s="31"/>
      <c r="K74" s="35"/>
    </row>
    <row r="75" spans="1:13" ht="18" customHeight="1" x14ac:dyDescent="0.25">
      <c r="A75" s="595"/>
      <c r="B75" s="611"/>
      <c r="C75" s="29">
        <v>2015</v>
      </c>
      <c r="D75" s="31"/>
      <c r="E75" s="34"/>
      <c r="F75" s="31"/>
      <c r="G75" s="31"/>
      <c r="H75" s="31"/>
      <c r="I75" s="31"/>
      <c r="J75" s="31"/>
      <c r="K75" s="35"/>
    </row>
    <row r="76" spans="1:13" ht="18" customHeight="1" x14ac:dyDescent="0.25">
      <c r="A76" s="595"/>
      <c r="B76" s="611"/>
      <c r="C76" s="29">
        <v>2016</v>
      </c>
      <c r="D76" s="31"/>
      <c r="E76" s="34"/>
      <c r="F76" s="31"/>
      <c r="G76" s="31"/>
      <c r="H76" s="31"/>
      <c r="I76" s="31"/>
      <c r="J76" s="31"/>
      <c r="K76" s="35"/>
    </row>
    <row r="77" spans="1:13" ht="18" customHeight="1" x14ac:dyDescent="0.25">
      <c r="A77" s="595"/>
      <c r="B77" s="611"/>
      <c r="C77" s="29">
        <v>2017</v>
      </c>
      <c r="D77" s="37"/>
      <c r="E77" s="39"/>
      <c r="F77" s="37"/>
      <c r="G77" s="37"/>
      <c r="H77" s="37"/>
      <c r="I77" s="37"/>
      <c r="J77" s="37"/>
      <c r="K77" s="40"/>
    </row>
    <row r="78" spans="1:13" ht="18" customHeight="1" x14ac:dyDescent="0.25">
      <c r="A78" s="595"/>
      <c r="B78" s="611"/>
      <c r="C78" s="29">
        <v>2018</v>
      </c>
      <c r="D78" s="31"/>
      <c r="E78" s="34"/>
      <c r="F78" s="31"/>
      <c r="G78" s="31"/>
      <c r="H78" s="31"/>
      <c r="I78" s="31"/>
      <c r="J78" s="31"/>
      <c r="K78" s="35"/>
    </row>
    <row r="79" spans="1:13" ht="18" customHeight="1" x14ac:dyDescent="0.25">
      <c r="A79" s="595"/>
      <c r="B79" s="611"/>
      <c r="C79" s="29">
        <v>2019</v>
      </c>
      <c r="D79" s="42">
        <f>SUM('dolnośląskie:CDR (JC)'!D79)</f>
        <v>298</v>
      </c>
      <c r="E79" s="582">
        <f>SUM('dolnośląskie:CDR (JC)'!E79)</f>
        <v>244</v>
      </c>
      <c r="F79" s="42">
        <f>SUM('dolnośląskie:CDR (JC)'!F79)</f>
        <v>3</v>
      </c>
      <c r="G79" s="42">
        <f>SUM('dolnośląskie:CDR (JC)'!G79)</f>
        <v>5</v>
      </c>
      <c r="H79" s="42">
        <f>SUM('dolnośląskie:CDR (JC)'!H79)</f>
        <v>1</v>
      </c>
      <c r="I79" s="42">
        <f>SUM('dolnośląskie:CDR (JC)'!I79)</f>
        <v>0</v>
      </c>
      <c r="J79" s="42">
        <f>SUM('dolnośląskie:CDR (JC)'!J79)</f>
        <v>23</v>
      </c>
      <c r="K79" s="579">
        <f>SUM('dolnośląskie:CDR (JC)'!K79)</f>
        <v>33</v>
      </c>
    </row>
    <row r="80" spans="1:13" ht="18" customHeight="1" x14ac:dyDescent="0.25">
      <c r="A80" s="595"/>
      <c r="B80" s="611"/>
      <c r="C80" s="29">
        <v>2020</v>
      </c>
      <c r="D80" s="31"/>
      <c r="E80" s="34"/>
      <c r="F80" s="31"/>
      <c r="G80" s="31"/>
      <c r="H80" s="31"/>
      <c r="I80" s="31"/>
      <c r="J80" s="31"/>
      <c r="K80" s="35"/>
    </row>
    <row r="81" spans="1:14" ht="18" customHeight="1" thickBot="1" x14ac:dyDescent="0.3">
      <c r="A81" s="612"/>
      <c r="B81" s="613"/>
      <c r="C81" s="45" t="s">
        <v>14</v>
      </c>
      <c r="D81" s="47">
        <f t="shared" ref="D81:J81" si="7">SUM(D74:D80)</f>
        <v>298</v>
      </c>
      <c r="E81" s="50">
        <f t="shared" si="7"/>
        <v>244</v>
      </c>
      <c r="F81" s="47">
        <f t="shared" si="7"/>
        <v>3</v>
      </c>
      <c r="G81" s="47">
        <f t="shared" si="7"/>
        <v>5</v>
      </c>
      <c r="H81" s="47">
        <f t="shared" si="7"/>
        <v>1</v>
      </c>
      <c r="I81" s="47">
        <f t="shared" si="7"/>
        <v>0</v>
      </c>
      <c r="J81" s="47">
        <f t="shared" si="7"/>
        <v>23</v>
      </c>
      <c r="K81" s="51">
        <f>SUM(K74:K80)</f>
        <v>33</v>
      </c>
    </row>
    <row r="82" spans="1:14" ht="18" customHeight="1" thickBot="1" x14ac:dyDescent="0.4">
      <c r="A82" s="98"/>
      <c r="B82" s="83"/>
    </row>
    <row r="83" spans="1:14" ht="39" customHeight="1" x14ac:dyDescent="0.25">
      <c r="A83" s="630" t="s">
        <v>47</v>
      </c>
      <c r="B83" s="622" t="s">
        <v>44</v>
      </c>
      <c r="C83" s="631" t="s">
        <v>6</v>
      </c>
      <c r="D83" s="633" t="s">
        <v>48</v>
      </c>
      <c r="E83" s="101" t="s">
        <v>49</v>
      </c>
      <c r="F83" s="102"/>
      <c r="G83" s="102"/>
      <c r="H83" s="102"/>
      <c r="I83" s="102"/>
      <c r="J83" s="102"/>
      <c r="K83" s="103"/>
      <c r="L83" s="10"/>
    </row>
    <row r="84" spans="1:14" s="10" customFormat="1" ht="89.25" customHeight="1" x14ac:dyDescent="0.25">
      <c r="A84" s="621"/>
      <c r="B84" s="623"/>
      <c r="C84" s="632"/>
      <c r="D84" s="634"/>
      <c r="E84" s="107" t="s">
        <v>15</v>
      </c>
      <c r="F84" s="108" t="s">
        <v>16</v>
      </c>
      <c r="G84" s="108" t="s">
        <v>17</v>
      </c>
      <c r="H84" s="109" t="s">
        <v>18</v>
      </c>
      <c r="I84" s="109" t="s">
        <v>30</v>
      </c>
      <c r="J84" s="110" t="s">
        <v>20</v>
      </c>
      <c r="K84" s="111" t="s">
        <v>21</v>
      </c>
      <c r="L84" s="578"/>
    </row>
    <row r="85" spans="1:14" s="10" customFormat="1" ht="18" customHeight="1" x14ac:dyDescent="0.25">
      <c r="A85" s="595" t="s">
        <v>36</v>
      </c>
      <c r="B85" s="611"/>
      <c r="C85" s="29">
        <v>2014</v>
      </c>
      <c r="D85" s="31"/>
      <c r="E85" s="34"/>
      <c r="F85" s="31"/>
      <c r="G85" s="31"/>
      <c r="H85" s="31"/>
      <c r="I85" s="31"/>
      <c r="J85" s="31"/>
      <c r="K85" s="35"/>
      <c r="L85" s="578"/>
    </row>
    <row r="86" spans="1:14" ht="18" customHeight="1" x14ac:dyDescent="0.25">
      <c r="A86" s="595"/>
      <c r="B86" s="611"/>
      <c r="C86" s="29">
        <v>2015</v>
      </c>
      <c r="D86" s="31"/>
      <c r="E86" s="34"/>
      <c r="F86" s="31"/>
      <c r="G86" s="31"/>
      <c r="H86" s="31"/>
      <c r="I86" s="31"/>
      <c r="J86" s="31"/>
      <c r="K86" s="35"/>
    </row>
    <row r="87" spans="1:14" ht="18" customHeight="1" x14ac:dyDescent="0.25">
      <c r="A87" s="595"/>
      <c r="B87" s="611"/>
      <c r="C87" s="29">
        <v>2016</v>
      </c>
      <c r="D87" s="31"/>
      <c r="E87" s="34"/>
      <c r="F87" s="31"/>
      <c r="G87" s="31"/>
      <c r="H87" s="31"/>
      <c r="I87" s="31"/>
      <c r="J87" s="31"/>
      <c r="K87" s="35"/>
    </row>
    <row r="88" spans="1:14" ht="18" customHeight="1" x14ac:dyDescent="0.25">
      <c r="A88" s="595"/>
      <c r="B88" s="611"/>
      <c r="C88" s="29">
        <v>2017</v>
      </c>
      <c r="D88" s="37"/>
      <c r="E88" s="39"/>
      <c r="F88" s="37"/>
      <c r="G88" s="37"/>
      <c r="H88" s="37"/>
      <c r="I88" s="37"/>
      <c r="J88" s="37"/>
      <c r="K88" s="40"/>
    </row>
    <row r="89" spans="1:14" ht="18" customHeight="1" x14ac:dyDescent="0.25">
      <c r="A89" s="595"/>
      <c r="B89" s="611"/>
      <c r="C89" s="29">
        <v>2018</v>
      </c>
      <c r="D89" s="31"/>
      <c r="E89" s="34"/>
      <c r="F89" s="31"/>
      <c r="G89" s="31"/>
      <c r="H89" s="31"/>
      <c r="I89" s="31"/>
      <c r="J89" s="31"/>
      <c r="K89" s="35"/>
      <c r="L89" s="10"/>
    </row>
    <row r="90" spans="1:14" ht="18" customHeight="1" x14ac:dyDescent="0.25">
      <c r="A90" s="595"/>
      <c r="B90" s="611"/>
      <c r="C90" s="29">
        <v>2019</v>
      </c>
      <c r="D90" s="42">
        <f>SUM('dolnośląskie:CDR (JC)'!D90)</f>
        <v>24</v>
      </c>
      <c r="E90" s="582">
        <f>SUM('dolnośląskie:CDR (JC)'!E90)</f>
        <v>20</v>
      </c>
      <c r="F90" s="42">
        <v>0</v>
      </c>
      <c r="G90" s="42">
        <f>SUM('dolnośląskie:CDR (JC)'!G90)</f>
        <v>0</v>
      </c>
      <c r="H90" s="42">
        <f>SUM('dolnośląskie:CDR (JC)'!H90)</f>
        <v>0</v>
      </c>
      <c r="I90" s="42">
        <f>SUM('dolnośląskie:CDR (JC)'!I90)</f>
        <v>0</v>
      </c>
      <c r="J90" s="42">
        <f>SUM('dolnośląskie:CDR (JC)'!J90)</f>
        <v>3</v>
      </c>
      <c r="K90" s="579">
        <f>SUM('dolnośląskie:CDR (JC)'!K90)</f>
        <v>1</v>
      </c>
    </row>
    <row r="91" spans="1:14" ht="18" customHeight="1" x14ac:dyDescent="0.25">
      <c r="A91" s="595"/>
      <c r="B91" s="611"/>
      <c r="C91" s="29">
        <v>2020</v>
      </c>
      <c r="D91" s="31"/>
      <c r="E91" s="34"/>
      <c r="F91" s="31"/>
      <c r="G91" s="31"/>
      <c r="H91" s="31"/>
      <c r="I91" s="31"/>
      <c r="J91" s="31"/>
      <c r="K91" s="35"/>
    </row>
    <row r="92" spans="1:14" ht="18" customHeight="1" thickBot="1" x14ac:dyDescent="0.3">
      <c r="A92" s="612"/>
      <c r="B92" s="613"/>
      <c r="C92" s="45" t="s">
        <v>14</v>
      </c>
      <c r="D92" s="47">
        <f t="shared" ref="D92:J92" si="8">SUM(D85:D91)</f>
        <v>24</v>
      </c>
      <c r="E92" s="50">
        <f t="shared" si="8"/>
        <v>20</v>
      </c>
      <c r="F92" s="47">
        <f t="shared" si="8"/>
        <v>0</v>
      </c>
      <c r="G92" s="47">
        <f t="shared" si="8"/>
        <v>0</v>
      </c>
      <c r="H92" s="47">
        <f t="shared" si="8"/>
        <v>0</v>
      </c>
      <c r="I92" s="47">
        <f t="shared" si="8"/>
        <v>0</v>
      </c>
      <c r="J92" s="47">
        <f t="shared" si="8"/>
        <v>3</v>
      </c>
      <c r="K92" s="51">
        <f>SUM(K85:K91)</f>
        <v>1</v>
      </c>
    </row>
    <row r="93" spans="1:14" ht="18" customHeight="1" thickBot="1" x14ac:dyDescent="0.4">
      <c r="A93" s="98"/>
      <c r="B93" s="83"/>
    </row>
    <row r="94" spans="1:14" ht="18" customHeight="1" x14ac:dyDescent="0.25">
      <c r="A94" s="620" t="s">
        <v>50</v>
      </c>
      <c r="B94" s="622" t="s">
        <v>51</v>
      </c>
      <c r="C94" s="573" t="s">
        <v>6</v>
      </c>
      <c r="D94" s="116" t="s">
        <v>52</v>
      </c>
      <c r="E94" s="117"/>
      <c r="F94" s="117"/>
      <c r="G94" s="118"/>
      <c r="H94" s="10"/>
      <c r="I94" s="10"/>
      <c r="J94" s="10"/>
      <c r="K94" s="10"/>
    </row>
    <row r="95" spans="1:14" ht="81" customHeight="1" x14ac:dyDescent="0.25">
      <c r="A95" s="621"/>
      <c r="B95" s="623"/>
      <c r="C95" s="574"/>
      <c r="D95" s="105" t="s">
        <v>53</v>
      </c>
      <c r="E95" s="106" t="s">
        <v>54</v>
      </c>
      <c r="F95" s="106" t="s">
        <v>55</v>
      </c>
      <c r="G95" s="120" t="s">
        <v>14</v>
      </c>
      <c r="H95" s="10"/>
      <c r="I95" s="10"/>
      <c r="J95" s="10"/>
      <c r="K95" s="10"/>
      <c r="L95" s="10"/>
      <c r="M95" s="10"/>
      <c r="N95" s="10"/>
    </row>
    <row r="96" spans="1:14" s="10" customFormat="1" ht="18" customHeight="1" x14ac:dyDescent="0.25">
      <c r="A96" s="595" t="s">
        <v>36</v>
      </c>
      <c r="B96" s="611"/>
      <c r="C96" s="29">
        <v>2015</v>
      </c>
      <c r="D96" s="30"/>
      <c r="E96" s="31"/>
      <c r="F96" s="31"/>
      <c r="G96" s="33">
        <f t="shared" ref="G96:G101" si="9">SUM(D96:F96)</f>
        <v>0</v>
      </c>
      <c r="H96" s="578"/>
      <c r="I96" s="578"/>
      <c r="J96" s="578"/>
      <c r="K96" s="578"/>
    </row>
    <row r="97" spans="1:14" s="10" customFormat="1" ht="18" customHeight="1" x14ac:dyDescent="0.25">
      <c r="A97" s="595"/>
      <c r="B97" s="611"/>
      <c r="C97" s="29">
        <v>2016</v>
      </c>
      <c r="D97" s="30"/>
      <c r="E97" s="31"/>
      <c r="F97" s="31"/>
      <c r="G97" s="33">
        <f t="shared" si="9"/>
        <v>0</v>
      </c>
      <c r="H97" s="578"/>
      <c r="I97" s="578"/>
      <c r="J97" s="578"/>
      <c r="K97" s="578"/>
      <c r="L97" s="578"/>
      <c r="M97" s="578"/>
      <c r="N97" s="578"/>
    </row>
    <row r="98" spans="1:14" ht="18" customHeight="1" x14ac:dyDescent="0.25">
      <c r="A98" s="595"/>
      <c r="B98" s="611"/>
      <c r="C98" s="29">
        <v>2017</v>
      </c>
      <c r="D98" s="36"/>
      <c r="E98" s="37"/>
      <c r="F98" s="37"/>
      <c r="G98" s="33">
        <f t="shared" si="9"/>
        <v>0</v>
      </c>
    </row>
    <row r="99" spans="1:14" ht="18" customHeight="1" x14ac:dyDescent="0.25">
      <c r="A99" s="595"/>
      <c r="B99" s="611"/>
      <c r="C99" s="29">
        <v>2018</v>
      </c>
      <c r="D99" s="30"/>
      <c r="E99" s="31"/>
      <c r="F99" s="31"/>
      <c r="G99" s="33">
        <f t="shared" si="9"/>
        <v>0</v>
      </c>
    </row>
    <row r="100" spans="1:14" ht="18" customHeight="1" x14ac:dyDescent="0.25">
      <c r="A100" s="595"/>
      <c r="B100" s="611"/>
      <c r="C100" s="29">
        <v>2019</v>
      </c>
      <c r="D100" s="42">
        <f>SUM('dolnośląskie:CDR (JC)'!D100)</f>
        <v>1999</v>
      </c>
      <c r="E100" s="42">
        <f>SUM('dolnośląskie:CDR (JC)'!E100)</f>
        <v>1955</v>
      </c>
      <c r="F100" s="42">
        <f>SUM('dolnośląskie:CDR (JC)'!F100)</f>
        <v>740</v>
      </c>
      <c r="G100" s="33">
        <f t="shared" si="9"/>
        <v>4694</v>
      </c>
    </row>
    <row r="101" spans="1:14" ht="18" customHeight="1" x14ac:dyDescent="0.25">
      <c r="A101" s="595"/>
      <c r="B101" s="611"/>
      <c r="C101" s="29">
        <v>2020</v>
      </c>
      <c r="D101" s="30"/>
      <c r="E101" s="31"/>
      <c r="F101" s="31"/>
      <c r="G101" s="33">
        <f t="shared" si="9"/>
        <v>0</v>
      </c>
    </row>
    <row r="102" spans="1:14" ht="18" customHeight="1" thickBot="1" x14ac:dyDescent="0.3">
      <c r="A102" s="612"/>
      <c r="B102" s="613"/>
      <c r="C102" s="45" t="s">
        <v>14</v>
      </c>
      <c r="D102" s="46">
        <f>SUM(D96:D101)</f>
        <v>1999</v>
      </c>
      <c r="E102" s="47">
        <f>SUM(E96:E101)</f>
        <v>1955</v>
      </c>
      <c r="F102" s="47">
        <f>SUM(F96:F101)</f>
        <v>740</v>
      </c>
      <c r="G102" s="121">
        <f>SUM(G95:G101)</f>
        <v>4694</v>
      </c>
    </row>
    <row r="103" spans="1:14" ht="18" customHeight="1" x14ac:dyDescent="0.25">
      <c r="A103" s="113"/>
      <c r="B103" s="122"/>
      <c r="C103" s="52"/>
      <c r="D103" s="52"/>
      <c r="J103" s="82"/>
    </row>
    <row r="104" spans="1:14" ht="18" customHeight="1" x14ac:dyDescent="0.35">
      <c r="A104" s="123" t="s">
        <v>56</v>
      </c>
      <c r="B104" s="124"/>
      <c r="C104" s="123"/>
      <c r="D104" s="125"/>
      <c r="E104" s="125"/>
      <c r="F104" s="125"/>
      <c r="G104" s="125"/>
      <c r="H104" s="125"/>
      <c r="I104" s="125"/>
      <c r="J104" s="125"/>
      <c r="K104" s="125"/>
      <c r="L104" s="125"/>
    </row>
    <row r="105" spans="1:14" ht="18" customHeight="1" thickBot="1" x14ac:dyDescent="0.3">
      <c r="B105" s="9"/>
    </row>
    <row r="106" spans="1:14" s="10" customFormat="1" ht="18" customHeight="1" x14ac:dyDescent="0.25">
      <c r="A106" s="624" t="s">
        <v>57</v>
      </c>
      <c r="B106" s="626" t="s">
        <v>58</v>
      </c>
      <c r="C106" s="609" t="s">
        <v>6</v>
      </c>
      <c r="D106" s="126" t="s">
        <v>59</v>
      </c>
      <c r="E106" s="126"/>
      <c r="F106" s="127"/>
      <c r="G106" s="127"/>
      <c r="H106" s="128" t="s">
        <v>60</v>
      </c>
      <c r="I106" s="126"/>
      <c r="J106" s="129"/>
    </row>
    <row r="107" spans="1:14" s="10" customFormat="1" ht="90" customHeight="1" x14ac:dyDescent="0.25">
      <c r="A107" s="625"/>
      <c r="B107" s="627"/>
      <c r="C107" s="610"/>
      <c r="D107" s="130" t="s">
        <v>61</v>
      </c>
      <c r="E107" s="131" t="s">
        <v>62</v>
      </c>
      <c r="F107" s="132" t="s">
        <v>63</v>
      </c>
      <c r="G107" s="133" t="s">
        <v>64</v>
      </c>
      <c r="H107" s="130" t="s">
        <v>65</v>
      </c>
      <c r="I107" s="131" t="s">
        <v>66</v>
      </c>
      <c r="J107" s="134" t="s">
        <v>67</v>
      </c>
    </row>
    <row r="108" spans="1:14" ht="18" customHeight="1" x14ac:dyDescent="0.25">
      <c r="A108" s="595" t="s">
        <v>36</v>
      </c>
      <c r="B108" s="611"/>
      <c r="C108" s="135">
        <v>2014</v>
      </c>
      <c r="D108" s="30"/>
      <c r="E108" s="31"/>
      <c r="F108" s="136"/>
      <c r="G108" s="137">
        <f>SUM(D108:F108)</f>
        <v>0</v>
      </c>
      <c r="H108" s="30"/>
      <c r="I108" s="31"/>
      <c r="J108" s="35"/>
    </row>
    <row r="109" spans="1:14" ht="18" customHeight="1" x14ac:dyDescent="0.25">
      <c r="A109" s="595"/>
      <c r="B109" s="611"/>
      <c r="C109" s="135">
        <v>2015</v>
      </c>
      <c r="D109" s="30"/>
      <c r="E109" s="31"/>
      <c r="F109" s="136"/>
      <c r="G109" s="137">
        <f t="shared" ref="G109:G114" si="10">SUM(D109:F109)</f>
        <v>0</v>
      </c>
      <c r="H109" s="30"/>
      <c r="I109" s="31"/>
      <c r="J109" s="35"/>
    </row>
    <row r="110" spans="1:14" ht="18" customHeight="1" x14ac:dyDescent="0.25">
      <c r="A110" s="595"/>
      <c r="B110" s="611"/>
      <c r="C110" s="135">
        <v>2016</v>
      </c>
      <c r="D110" s="30"/>
      <c r="E110" s="31"/>
      <c r="F110" s="136"/>
      <c r="G110" s="137">
        <f t="shared" si="10"/>
        <v>0</v>
      </c>
      <c r="H110" s="30"/>
      <c r="I110" s="31"/>
      <c r="J110" s="35"/>
    </row>
    <row r="111" spans="1:14" ht="18" customHeight="1" x14ac:dyDescent="0.25">
      <c r="A111" s="595"/>
      <c r="B111" s="611"/>
      <c r="C111" s="135">
        <v>2017</v>
      </c>
      <c r="D111" s="36"/>
      <c r="E111" s="37"/>
      <c r="F111" s="138"/>
      <c r="G111" s="137">
        <f t="shared" si="10"/>
        <v>0</v>
      </c>
      <c r="H111" s="139"/>
      <c r="I111" s="140"/>
      <c r="J111" s="141"/>
    </row>
    <row r="112" spans="1:14" ht="18" customHeight="1" x14ac:dyDescent="0.25">
      <c r="A112" s="595"/>
      <c r="B112" s="611"/>
      <c r="C112" s="135">
        <v>2018</v>
      </c>
      <c r="D112" s="30"/>
      <c r="E112" s="31"/>
      <c r="F112" s="136"/>
      <c r="G112" s="137">
        <f t="shared" si="10"/>
        <v>0</v>
      </c>
      <c r="H112" s="30"/>
      <c r="I112" s="31"/>
      <c r="J112" s="35"/>
    </row>
    <row r="113" spans="1:19" ht="18" customHeight="1" x14ac:dyDescent="0.25">
      <c r="A113" s="595"/>
      <c r="B113" s="611"/>
      <c r="C113" s="135">
        <v>2019</v>
      </c>
      <c r="D113" s="42">
        <f>SUM('dolnośląskie:CDR (JC)'!D113)</f>
        <v>2</v>
      </c>
      <c r="E113" s="42">
        <f>SUM('dolnośląskie:CDR (JC)'!E113)</f>
        <v>14</v>
      </c>
      <c r="F113" s="42">
        <f>SUM('dolnośląskie:CDR (JC)'!F113)</f>
        <v>8</v>
      </c>
      <c r="G113" s="137">
        <f t="shared" si="10"/>
        <v>24</v>
      </c>
      <c r="H113" s="42">
        <f>SUM('dolnośląskie:CDR (JC)'!H113)</f>
        <v>23</v>
      </c>
      <c r="I113" s="42">
        <f>SUM('dolnośląskie:CDR (JC)'!I113)</f>
        <v>0</v>
      </c>
      <c r="J113" s="579">
        <f>SUM('dolnośląskie:CDR (JC)'!J113)</f>
        <v>1</v>
      </c>
    </row>
    <row r="114" spans="1:19" ht="18" customHeight="1" x14ac:dyDescent="0.25">
      <c r="A114" s="595"/>
      <c r="B114" s="611"/>
      <c r="C114" s="135">
        <v>2020</v>
      </c>
      <c r="D114" s="30"/>
      <c r="E114" s="31"/>
      <c r="F114" s="136"/>
      <c r="G114" s="137">
        <f t="shared" si="10"/>
        <v>0</v>
      </c>
      <c r="H114" s="30"/>
      <c r="I114" s="31"/>
      <c r="J114" s="35"/>
    </row>
    <row r="115" spans="1:19" ht="18" customHeight="1" thickBot="1" x14ac:dyDescent="0.3">
      <c r="A115" s="612"/>
      <c r="B115" s="613"/>
      <c r="C115" s="142" t="s">
        <v>14</v>
      </c>
      <c r="D115" s="46">
        <f t="shared" ref="D115:J115" si="11">SUM(D108:D114)</f>
        <v>2</v>
      </c>
      <c r="E115" s="47">
        <f t="shared" si="11"/>
        <v>14</v>
      </c>
      <c r="F115" s="143">
        <f t="shared" si="11"/>
        <v>8</v>
      </c>
      <c r="G115" s="143">
        <f t="shared" si="11"/>
        <v>24</v>
      </c>
      <c r="H115" s="46">
        <f t="shared" si="11"/>
        <v>23</v>
      </c>
      <c r="I115" s="47">
        <f t="shared" si="11"/>
        <v>0</v>
      </c>
      <c r="J115" s="144">
        <f t="shared" si="11"/>
        <v>1</v>
      </c>
    </row>
    <row r="116" spans="1:19" ht="18" customHeight="1" thickBot="1" x14ac:dyDescent="0.3">
      <c r="A116" s="145"/>
      <c r="B116" s="122"/>
      <c r="C116" s="146"/>
      <c r="D116" s="147"/>
      <c r="H116" s="148"/>
      <c r="K116" s="82"/>
    </row>
    <row r="117" spans="1:19" s="10" customFormat="1" ht="71.25" customHeight="1" x14ac:dyDescent="0.3">
      <c r="A117" s="149" t="s">
        <v>68</v>
      </c>
      <c r="B117" s="572" t="s">
        <v>39</v>
      </c>
      <c r="C117" s="151" t="s">
        <v>6</v>
      </c>
      <c r="D117" s="152" t="s">
        <v>69</v>
      </c>
      <c r="E117" s="153" t="s">
        <v>70</v>
      </c>
      <c r="F117" s="153" t="s">
        <v>71</v>
      </c>
      <c r="G117" s="153" t="s">
        <v>72</v>
      </c>
      <c r="H117" s="153" t="s">
        <v>73</v>
      </c>
      <c r="I117" s="154" t="s">
        <v>74</v>
      </c>
      <c r="J117" s="155" t="s">
        <v>75</v>
      </c>
      <c r="K117" s="155" t="s">
        <v>76</v>
      </c>
    </row>
    <row r="118" spans="1:19" ht="18" customHeight="1" x14ac:dyDescent="0.25">
      <c r="A118" s="595" t="s">
        <v>36</v>
      </c>
      <c r="B118" s="611"/>
      <c r="C118" s="29">
        <v>2014</v>
      </c>
      <c r="D118" s="34"/>
      <c r="E118" s="31"/>
      <c r="F118" s="31"/>
      <c r="G118" s="31"/>
      <c r="H118" s="31"/>
      <c r="I118" s="35"/>
      <c r="J118" s="156">
        <f t="shared" ref="J118:K124" si="12">D118+F118+H118</f>
        <v>0</v>
      </c>
      <c r="K118" s="156">
        <f t="shared" si="12"/>
        <v>0</v>
      </c>
    </row>
    <row r="119" spans="1:19" ht="18" customHeight="1" x14ac:dyDescent="0.25">
      <c r="A119" s="595"/>
      <c r="B119" s="611"/>
      <c r="C119" s="29">
        <v>2015</v>
      </c>
      <c r="D119" s="34"/>
      <c r="E119" s="31"/>
      <c r="F119" s="31"/>
      <c r="G119" s="31"/>
      <c r="H119" s="31"/>
      <c r="I119" s="35"/>
      <c r="J119" s="156">
        <f t="shared" si="12"/>
        <v>0</v>
      </c>
      <c r="K119" s="156">
        <f t="shared" si="12"/>
        <v>0</v>
      </c>
    </row>
    <row r="120" spans="1:19" ht="18" customHeight="1" x14ac:dyDescent="0.25">
      <c r="A120" s="595"/>
      <c r="B120" s="611"/>
      <c r="C120" s="29">
        <v>2016</v>
      </c>
      <c r="D120" s="34"/>
      <c r="E120" s="31"/>
      <c r="F120" s="31"/>
      <c r="G120" s="31"/>
      <c r="H120" s="31"/>
      <c r="I120" s="35"/>
      <c r="J120" s="156">
        <f t="shared" si="12"/>
        <v>0</v>
      </c>
      <c r="K120" s="156">
        <f t="shared" si="12"/>
        <v>0</v>
      </c>
    </row>
    <row r="121" spans="1:19" ht="18" customHeight="1" x14ac:dyDescent="0.25">
      <c r="A121" s="595"/>
      <c r="B121" s="611"/>
      <c r="C121" s="29">
        <v>2017</v>
      </c>
      <c r="D121" s="39"/>
      <c r="E121" s="37"/>
      <c r="F121" s="37"/>
      <c r="G121" s="37"/>
      <c r="H121" s="37"/>
      <c r="I121" s="40"/>
      <c r="J121" s="156">
        <f t="shared" si="12"/>
        <v>0</v>
      </c>
      <c r="K121" s="156">
        <f t="shared" si="12"/>
        <v>0</v>
      </c>
    </row>
    <row r="122" spans="1:19" ht="18" customHeight="1" x14ac:dyDescent="0.25">
      <c r="A122" s="595"/>
      <c r="B122" s="611"/>
      <c r="C122" s="29">
        <v>2018</v>
      </c>
      <c r="D122" s="34"/>
      <c r="E122" s="31"/>
      <c r="F122" s="31"/>
      <c r="G122" s="31"/>
      <c r="H122" s="31"/>
      <c r="I122" s="35"/>
      <c r="J122" s="156">
        <f t="shared" si="12"/>
        <v>0</v>
      </c>
      <c r="K122" s="156">
        <f t="shared" si="12"/>
        <v>0</v>
      </c>
    </row>
    <row r="123" spans="1:19" ht="18" customHeight="1" x14ac:dyDescent="0.25">
      <c r="A123" s="595"/>
      <c r="B123" s="611"/>
      <c r="C123" s="29">
        <v>2019</v>
      </c>
      <c r="D123" s="42">
        <f>SUM('dolnośląskie:CDR (JC)'!D123)</f>
        <v>9</v>
      </c>
      <c r="E123" s="42">
        <f>SUM('dolnośląskie:CDR (JC)'!E123)</f>
        <v>9</v>
      </c>
      <c r="F123" s="42">
        <f>SUM('dolnośląskie:CDR (JC)'!F123)</f>
        <v>0</v>
      </c>
      <c r="G123" s="42">
        <f>SUM('dolnośląskie:CDR (JC)'!G123)</f>
        <v>0</v>
      </c>
      <c r="H123" s="42">
        <f>SUM('dolnośląskie:CDR (JC)'!H123)</f>
        <v>3</v>
      </c>
      <c r="I123" s="579">
        <f>SUM('dolnośląskie:CDR (JC)'!I123)</f>
        <v>106</v>
      </c>
      <c r="J123" s="156">
        <f t="shared" si="12"/>
        <v>12</v>
      </c>
      <c r="K123" s="156">
        <f t="shared" si="12"/>
        <v>115</v>
      </c>
    </row>
    <row r="124" spans="1:19" ht="18" customHeight="1" x14ac:dyDescent="0.25">
      <c r="A124" s="595"/>
      <c r="B124" s="611"/>
      <c r="C124" s="29">
        <v>2020</v>
      </c>
      <c r="D124" s="34"/>
      <c r="E124" s="31"/>
      <c r="F124" s="31"/>
      <c r="G124" s="31"/>
      <c r="H124" s="31"/>
      <c r="I124" s="35"/>
      <c r="J124" s="156">
        <f t="shared" si="12"/>
        <v>0</v>
      </c>
      <c r="K124" s="156">
        <f t="shared" si="12"/>
        <v>0</v>
      </c>
    </row>
    <row r="125" spans="1:19" ht="18" customHeight="1" thickBot="1" x14ac:dyDescent="0.3">
      <c r="A125" s="612"/>
      <c r="B125" s="613"/>
      <c r="C125" s="45" t="s">
        <v>14</v>
      </c>
      <c r="D125" s="47">
        <f t="shared" ref="D125" si="13">SUM(D118:D124)</f>
        <v>9</v>
      </c>
      <c r="E125" s="47">
        <f>SUM(E118:E124)</f>
        <v>9</v>
      </c>
      <c r="F125" s="47">
        <f t="shared" ref="F125:I125" si="14">SUM(F118:F124)</f>
        <v>0</v>
      </c>
      <c r="G125" s="47">
        <f t="shared" si="14"/>
        <v>0</v>
      </c>
      <c r="H125" s="47">
        <f t="shared" si="14"/>
        <v>3</v>
      </c>
      <c r="I125" s="47">
        <f t="shared" si="14"/>
        <v>106</v>
      </c>
      <c r="J125" s="51">
        <f>SUM(J118:J124)</f>
        <v>12</v>
      </c>
      <c r="K125" s="51">
        <f>SUM(K118:K124)</f>
        <v>115</v>
      </c>
    </row>
    <row r="126" spans="1:19" ht="18" customHeight="1" x14ac:dyDescent="0.25">
      <c r="A126" s="157"/>
      <c r="B126" s="122"/>
      <c r="C126" s="52"/>
      <c r="D126" s="52"/>
      <c r="S126" s="82"/>
    </row>
    <row r="127" spans="1:19" ht="21" x14ac:dyDescent="0.35">
      <c r="A127" s="158" t="s">
        <v>77</v>
      </c>
      <c r="B127" s="159"/>
      <c r="C127" s="158"/>
      <c r="D127" s="160"/>
      <c r="E127" s="160"/>
      <c r="F127" s="160"/>
      <c r="G127" s="160"/>
      <c r="H127" s="160"/>
      <c r="I127" s="160"/>
      <c r="J127" s="160"/>
      <c r="K127" s="160"/>
      <c r="L127" s="160"/>
      <c r="M127" s="160"/>
      <c r="N127" s="160"/>
      <c r="O127" s="160"/>
    </row>
    <row r="128" spans="1:19" ht="21.75" thickBot="1" x14ac:dyDescent="0.4">
      <c r="A128" s="98"/>
      <c r="B128" s="83"/>
    </row>
    <row r="129" spans="1:15" s="10" customFormat="1" ht="27" customHeight="1" x14ac:dyDescent="0.25">
      <c r="A129" s="614" t="s">
        <v>78</v>
      </c>
      <c r="B129" s="616" t="s">
        <v>39</v>
      </c>
      <c r="C129" s="618" t="s">
        <v>79</v>
      </c>
      <c r="D129" s="161" t="s">
        <v>80</v>
      </c>
      <c r="E129" s="162"/>
      <c r="F129" s="162"/>
      <c r="G129" s="163"/>
      <c r="H129" s="164"/>
      <c r="I129" s="592" t="s">
        <v>8</v>
      </c>
      <c r="J129" s="593"/>
      <c r="K129" s="593"/>
      <c r="L129" s="593"/>
      <c r="M129" s="593"/>
      <c r="N129" s="593"/>
      <c r="O129" s="594"/>
    </row>
    <row r="130" spans="1:15" s="10" customFormat="1" ht="110.25" customHeight="1" x14ac:dyDescent="0.25">
      <c r="A130" s="615"/>
      <c r="B130" s="617"/>
      <c r="C130" s="619"/>
      <c r="D130" s="165" t="s">
        <v>81</v>
      </c>
      <c r="E130" s="166" t="s">
        <v>82</v>
      </c>
      <c r="F130" s="166" t="s">
        <v>83</v>
      </c>
      <c r="G130" s="167" t="s">
        <v>84</v>
      </c>
      <c r="H130" s="168" t="s">
        <v>85</v>
      </c>
      <c r="I130" s="169" t="s">
        <v>15</v>
      </c>
      <c r="J130" s="166" t="s">
        <v>16</v>
      </c>
      <c r="K130" s="166" t="s">
        <v>17</v>
      </c>
      <c r="L130" s="165" t="s">
        <v>18</v>
      </c>
      <c r="M130" s="165" t="s">
        <v>30</v>
      </c>
      <c r="N130" s="166" t="s">
        <v>20</v>
      </c>
      <c r="O130" s="170" t="s">
        <v>21</v>
      </c>
    </row>
    <row r="131" spans="1:15" ht="15" customHeight="1" x14ac:dyDescent="0.25">
      <c r="A131" s="595"/>
      <c r="B131" s="596"/>
      <c r="C131" s="29">
        <v>2014</v>
      </c>
      <c r="D131" s="30"/>
      <c r="E131" s="31"/>
      <c r="F131" s="31"/>
      <c r="G131" s="137">
        <f>SUM(D131:F131)</f>
        <v>0</v>
      </c>
      <c r="H131" s="92"/>
      <c r="I131" s="34"/>
      <c r="J131" s="31"/>
      <c r="K131" s="31"/>
      <c r="L131" s="31"/>
      <c r="M131" s="31"/>
      <c r="N131" s="31"/>
      <c r="O131" s="35"/>
    </row>
    <row r="132" spans="1:15" x14ac:dyDescent="0.25">
      <c r="A132" s="597"/>
      <c r="B132" s="596"/>
      <c r="C132" s="29">
        <v>2015</v>
      </c>
      <c r="D132" s="30"/>
      <c r="E132" s="31"/>
      <c r="F132" s="31"/>
      <c r="G132" s="137">
        <f t="shared" ref="G132:G137" si="15">SUM(D132:F132)</f>
        <v>0</v>
      </c>
      <c r="H132" s="92"/>
      <c r="I132" s="34"/>
      <c r="J132" s="31"/>
      <c r="K132" s="31"/>
      <c r="L132" s="31"/>
      <c r="M132" s="31"/>
      <c r="N132" s="31"/>
      <c r="O132" s="35"/>
    </row>
    <row r="133" spans="1:15" x14ac:dyDescent="0.25">
      <c r="A133" s="597"/>
      <c r="B133" s="596"/>
      <c r="C133" s="29">
        <v>2016</v>
      </c>
      <c r="D133" s="30"/>
      <c r="E133" s="31"/>
      <c r="F133" s="31"/>
      <c r="G133" s="137">
        <f t="shared" si="15"/>
        <v>0</v>
      </c>
      <c r="H133" s="92"/>
      <c r="I133" s="34"/>
      <c r="J133" s="31"/>
      <c r="K133" s="31"/>
      <c r="L133" s="31"/>
      <c r="M133" s="31"/>
      <c r="N133" s="31"/>
      <c r="O133" s="35"/>
    </row>
    <row r="134" spans="1:15" x14ac:dyDescent="0.25">
      <c r="A134" s="597"/>
      <c r="B134" s="596"/>
      <c r="C134" s="29">
        <v>2017</v>
      </c>
      <c r="D134" s="36"/>
      <c r="E134" s="37"/>
      <c r="F134" s="37"/>
      <c r="G134" s="137">
        <f t="shared" si="15"/>
        <v>0</v>
      </c>
      <c r="H134" s="92"/>
      <c r="I134" s="39"/>
      <c r="J134" s="37"/>
      <c r="K134" s="37"/>
      <c r="L134" s="37"/>
      <c r="M134" s="37"/>
      <c r="N134" s="37"/>
      <c r="O134" s="40"/>
    </row>
    <row r="135" spans="1:15" x14ac:dyDescent="0.25">
      <c r="A135" s="597"/>
      <c r="B135" s="596"/>
      <c r="C135" s="29">
        <v>2018</v>
      </c>
      <c r="D135" s="30"/>
      <c r="E135" s="31"/>
      <c r="F135" s="31"/>
      <c r="G135" s="137">
        <f t="shared" si="15"/>
        <v>0</v>
      </c>
      <c r="H135" s="92"/>
      <c r="I135" s="34"/>
      <c r="J135" s="31"/>
      <c r="K135" s="31"/>
      <c r="L135" s="31"/>
      <c r="M135" s="31"/>
      <c r="N135" s="31"/>
      <c r="O135" s="35"/>
    </row>
    <row r="136" spans="1:15" x14ac:dyDescent="0.25">
      <c r="A136" s="597"/>
      <c r="B136" s="596"/>
      <c r="C136" s="41">
        <v>2019</v>
      </c>
      <c r="D136" s="42">
        <f>SUM('dolnośląskie:CDR (JC)'!D136)</f>
        <v>693</v>
      </c>
      <c r="E136" s="42">
        <f>SUM('dolnośląskie:CDR (JC)'!E136)</f>
        <v>197</v>
      </c>
      <c r="F136" s="42">
        <f>SUM('dolnośląskie:CDR (JC)'!F136)</f>
        <v>101</v>
      </c>
      <c r="G136" s="137">
        <f t="shared" si="15"/>
        <v>991</v>
      </c>
      <c r="H136" s="42">
        <f>SUM('dolnośląskie:CDR (JC)'!H136)</f>
        <v>1411</v>
      </c>
      <c r="I136" s="582">
        <f>SUM('dolnośląskie:CDR (JC)'!I136)</f>
        <v>432</v>
      </c>
      <c r="J136" s="42">
        <f>SUM('dolnośląskie:CDR (JC)'!J136)</f>
        <v>64</v>
      </c>
      <c r="K136" s="42">
        <f>SUM('dolnośląskie:CDR (JC)'!K136)</f>
        <v>91</v>
      </c>
      <c r="L136" s="42">
        <f>SUM('dolnośląskie:CDR (JC)'!L136)</f>
        <v>11</v>
      </c>
      <c r="M136" s="42">
        <f>SUM('dolnośląskie:CDR (JC)'!M136)</f>
        <v>10</v>
      </c>
      <c r="N136" s="42">
        <f>SUM('dolnośląskie:CDR (JC)'!N136)</f>
        <v>340</v>
      </c>
      <c r="O136" s="579">
        <f>SUM('dolnośląskie:CDR (JC)'!O136)</f>
        <v>18</v>
      </c>
    </row>
    <row r="137" spans="1:15" x14ac:dyDescent="0.25">
      <c r="A137" s="597"/>
      <c r="B137" s="596"/>
      <c r="C137" s="29">
        <v>2020</v>
      </c>
      <c r="D137" s="30"/>
      <c r="E137" s="31"/>
      <c r="F137" s="31"/>
      <c r="G137" s="137">
        <f t="shared" si="15"/>
        <v>0</v>
      </c>
      <c r="H137" s="92"/>
      <c r="I137" s="34"/>
      <c r="J137" s="31"/>
      <c r="K137" s="31"/>
      <c r="L137" s="31"/>
      <c r="M137" s="31"/>
      <c r="N137" s="31"/>
      <c r="O137" s="35"/>
    </row>
    <row r="138" spans="1:15" ht="15.95" customHeight="1" thickBot="1" x14ac:dyDescent="0.3">
      <c r="A138" s="598"/>
      <c r="B138" s="599"/>
      <c r="C138" s="45" t="s">
        <v>14</v>
      </c>
      <c r="D138" s="46">
        <f>SUM(D131:D137)</f>
        <v>693</v>
      </c>
      <c r="E138" s="47">
        <f>SUM(E131:E137)</f>
        <v>197</v>
      </c>
      <c r="F138" s="47">
        <f>SUM(F131:F137)</f>
        <v>101</v>
      </c>
      <c r="G138" s="143">
        <f t="shared" ref="G138:O138" si="16">SUM(G131:G137)</f>
        <v>991</v>
      </c>
      <c r="H138" s="171">
        <f t="shared" si="16"/>
        <v>1411</v>
      </c>
      <c r="I138" s="50">
        <f t="shared" si="16"/>
        <v>432</v>
      </c>
      <c r="J138" s="47">
        <f t="shared" si="16"/>
        <v>64</v>
      </c>
      <c r="K138" s="47">
        <f t="shared" si="16"/>
        <v>91</v>
      </c>
      <c r="L138" s="47">
        <f t="shared" si="16"/>
        <v>11</v>
      </c>
      <c r="M138" s="47">
        <f t="shared" si="16"/>
        <v>10</v>
      </c>
      <c r="N138" s="47">
        <f t="shared" si="16"/>
        <v>340</v>
      </c>
      <c r="O138" s="51">
        <f t="shared" si="16"/>
        <v>18</v>
      </c>
    </row>
    <row r="139" spans="1:15" ht="15.75" thickBot="1" x14ac:dyDescent="0.3">
      <c r="B139" s="9"/>
    </row>
    <row r="140" spans="1:15" ht="19.5" customHeight="1" x14ac:dyDescent="0.25">
      <c r="A140" s="600" t="s">
        <v>87</v>
      </c>
      <c r="B140" s="602" t="s">
        <v>88</v>
      </c>
      <c r="C140" s="604" t="s">
        <v>6</v>
      </c>
      <c r="D140" s="604" t="s">
        <v>80</v>
      </c>
      <c r="E140" s="604"/>
      <c r="F140" s="604"/>
      <c r="G140" s="606"/>
      <c r="H140" s="607" t="s">
        <v>89</v>
      </c>
      <c r="I140" s="604"/>
      <c r="J140" s="604"/>
      <c r="K140" s="604"/>
      <c r="L140" s="608"/>
    </row>
    <row r="141" spans="1:15" ht="102.75" x14ac:dyDescent="0.25">
      <c r="A141" s="601"/>
      <c r="B141" s="603"/>
      <c r="C141" s="605"/>
      <c r="D141" s="172" t="s">
        <v>90</v>
      </c>
      <c r="E141" s="173" t="s">
        <v>91</v>
      </c>
      <c r="F141" s="172" t="s">
        <v>92</v>
      </c>
      <c r="G141" s="174" t="s">
        <v>93</v>
      </c>
      <c r="H141" s="175" t="s">
        <v>94</v>
      </c>
      <c r="I141" s="172" t="s">
        <v>95</v>
      </c>
      <c r="J141" s="172" t="s">
        <v>96</v>
      </c>
      <c r="K141" s="172" t="s">
        <v>97</v>
      </c>
      <c r="L141" s="176" t="s">
        <v>98</v>
      </c>
    </row>
    <row r="142" spans="1:15" ht="15" customHeight="1" x14ac:dyDescent="0.25">
      <c r="A142" s="586"/>
      <c r="B142" s="587"/>
      <c r="C142" s="177">
        <v>2014</v>
      </c>
      <c r="D142" s="178"/>
      <c r="E142" s="72"/>
      <c r="F142" s="72"/>
      <c r="G142" s="179">
        <f>SUM(D142:F142)</f>
        <v>0</v>
      </c>
      <c r="H142" s="71"/>
      <c r="I142" s="72"/>
      <c r="J142" s="72"/>
      <c r="K142" s="72"/>
      <c r="L142" s="73"/>
    </row>
    <row r="143" spans="1:15" x14ac:dyDescent="0.25">
      <c r="A143" s="588"/>
      <c r="B143" s="589"/>
      <c r="C143" s="29">
        <v>2015</v>
      </c>
      <c r="D143" s="30"/>
      <c r="E143" s="31"/>
      <c r="F143" s="31"/>
      <c r="G143" s="179">
        <f t="shared" ref="G143:G148" si="17">SUM(D143:F143)</f>
        <v>0</v>
      </c>
      <c r="H143" s="34"/>
      <c r="I143" s="31"/>
      <c r="J143" s="31"/>
      <c r="K143" s="31"/>
      <c r="L143" s="35"/>
    </row>
    <row r="144" spans="1:15" x14ac:dyDescent="0.25">
      <c r="A144" s="588"/>
      <c r="B144" s="589"/>
      <c r="C144" s="29">
        <v>2016</v>
      </c>
      <c r="D144" s="30"/>
      <c r="E144" s="31"/>
      <c r="F144" s="31"/>
      <c r="G144" s="179">
        <f t="shared" si="17"/>
        <v>0</v>
      </c>
      <c r="H144" s="34"/>
      <c r="I144" s="31"/>
      <c r="J144" s="31"/>
      <c r="K144" s="31"/>
      <c r="L144" s="35"/>
    </row>
    <row r="145" spans="1:12" x14ac:dyDescent="0.25">
      <c r="A145" s="588"/>
      <c r="B145" s="589"/>
      <c r="C145" s="29">
        <v>2017</v>
      </c>
      <c r="D145" s="36"/>
      <c r="E145" s="37"/>
      <c r="F145" s="37"/>
      <c r="G145" s="179">
        <f t="shared" si="17"/>
        <v>0</v>
      </c>
      <c r="H145" s="39"/>
      <c r="I145" s="37"/>
      <c r="J145" s="37"/>
      <c r="K145" s="37"/>
      <c r="L145" s="40"/>
    </row>
    <row r="146" spans="1:12" x14ac:dyDescent="0.25">
      <c r="A146" s="588"/>
      <c r="B146" s="589"/>
      <c r="C146" s="29">
        <v>2018</v>
      </c>
      <c r="D146" s="30"/>
      <c r="E146" s="31"/>
      <c r="F146" s="31"/>
      <c r="G146" s="179">
        <f t="shared" si="17"/>
        <v>0</v>
      </c>
      <c r="H146" s="34"/>
      <c r="I146" s="31"/>
      <c r="J146" s="31"/>
      <c r="K146" s="31"/>
      <c r="L146" s="35"/>
    </row>
    <row r="147" spans="1:12" x14ac:dyDescent="0.25">
      <c r="A147" s="588"/>
      <c r="B147" s="589"/>
      <c r="C147" s="41">
        <v>2019</v>
      </c>
      <c r="D147" s="42">
        <f>SUM('dolnośląskie:CDR (JC)'!D147)</f>
        <v>26855</v>
      </c>
      <c r="E147" s="42">
        <f>SUM('dolnośląskie:CDR (JC)'!E147)</f>
        <v>10150</v>
      </c>
      <c r="F147" s="42">
        <f>SUM('dolnośląskie:CDR (JC)'!F147)</f>
        <v>28616</v>
      </c>
      <c r="G147" s="179">
        <f t="shared" si="17"/>
        <v>65621</v>
      </c>
      <c r="H147" s="42">
        <f>SUM('dolnośląskie:CDR (JC)'!H147)</f>
        <v>454</v>
      </c>
      <c r="I147" s="42">
        <f>SUM('dolnośląskie:CDR (JC)'!I147)</f>
        <v>3364</v>
      </c>
      <c r="J147" s="42">
        <f>SUM('dolnośląskie:CDR (JC)'!J147)</f>
        <v>5834</v>
      </c>
      <c r="K147" s="42">
        <f>SUM('dolnośląskie:CDR (JC)'!K147)</f>
        <v>34889</v>
      </c>
      <c r="L147" s="579">
        <f>SUM('dolnośląskie:CDR (JC)'!L147)</f>
        <v>15983</v>
      </c>
    </row>
    <row r="148" spans="1:12" x14ac:dyDescent="0.25">
      <c r="A148" s="588"/>
      <c r="B148" s="589"/>
      <c r="C148" s="29">
        <v>2020</v>
      </c>
      <c r="D148" s="30"/>
      <c r="E148" s="31"/>
      <c r="F148" s="31"/>
      <c r="G148" s="179">
        <f t="shared" si="17"/>
        <v>0</v>
      </c>
      <c r="H148" s="34"/>
      <c r="I148" s="31"/>
      <c r="J148" s="31"/>
      <c r="K148" s="31"/>
      <c r="L148" s="35"/>
    </row>
    <row r="149" spans="1:12" ht="57" customHeight="1" thickBot="1" x14ac:dyDescent="0.3">
      <c r="A149" s="590"/>
      <c r="B149" s="591"/>
      <c r="C149" s="45" t="s">
        <v>14</v>
      </c>
      <c r="D149" s="46">
        <f t="shared" ref="D149:L149" si="18">SUM(D142:D148)</f>
        <v>26855</v>
      </c>
      <c r="E149" s="47">
        <f t="shared" si="18"/>
        <v>10150</v>
      </c>
      <c r="F149" s="47">
        <f t="shared" si="18"/>
        <v>28616</v>
      </c>
      <c r="G149" s="49">
        <f t="shared" si="18"/>
        <v>65621</v>
      </c>
      <c r="H149" s="50">
        <f t="shared" si="18"/>
        <v>454</v>
      </c>
      <c r="I149" s="47">
        <f t="shared" si="18"/>
        <v>3364</v>
      </c>
      <c r="J149" s="47">
        <f t="shared" si="18"/>
        <v>5834</v>
      </c>
      <c r="K149" s="47">
        <f t="shared" si="18"/>
        <v>34889</v>
      </c>
      <c r="L149" s="51">
        <f t="shared" si="18"/>
        <v>15983</v>
      </c>
    </row>
    <row r="150" spans="1:12" ht="20.25" customHeight="1" x14ac:dyDescent="0.25">
      <c r="A150" s="76"/>
      <c r="B150" s="76"/>
      <c r="C150" s="52"/>
    </row>
    <row r="151" spans="1:12" ht="18" customHeight="1" x14ac:dyDescent="0.25">
      <c r="B151" s="9"/>
    </row>
    <row r="152" spans="1:12" ht="18" customHeight="1" x14ac:dyDescent="0.35">
      <c r="A152" s="180" t="s">
        <v>100</v>
      </c>
      <c r="B152" s="60"/>
      <c r="C152" s="59"/>
      <c r="D152" s="61"/>
      <c r="E152" s="61"/>
      <c r="F152" s="61"/>
      <c r="G152" s="61"/>
      <c r="H152" s="61"/>
      <c r="I152" s="61"/>
      <c r="J152" s="61"/>
      <c r="K152" s="61"/>
      <c r="L152" s="61"/>
    </row>
    <row r="153" spans="1:12" ht="18" customHeight="1" thickBot="1" x14ac:dyDescent="0.3">
      <c r="A153" s="82"/>
      <c r="B153" s="83"/>
    </row>
    <row r="154" spans="1:12" s="10" customFormat="1" ht="68.25" customHeight="1" x14ac:dyDescent="0.3">
      <c r="A154" s="181" t="s">
        <v>101</v>
      </c>
      <c r="B154" s="182" t="s">
        <v>102</v>
      </c>
      <c r="C154" s="183" t="s">
        <v>103</v>
      </c>
      <c r="D154" s="184" t="s">
        <v>104</v>
      </c>
      <c r="E154" s="185" t="s">
        <v>105</v>
      </c>
      <c r="F154" s="185" t="s">
        <v>106</v>
      </c>
      <c r="G154" s="186" t="s">
        <v>107</v>
      </c>
    </row>
    <row r="155" spans="1:12" ht="18" customHeight="1" x14ac:dyDescent="0.25">
      <c r="A155" s="588" t="s">
        <v>36</v>
      </c>
      <c r="B155" s="589"/>
      <c r="C155" s="29">
        <v>2014</v>
      </c>
      <c r="D155" s="30"/>
      <c r="E155" s="31"/>
      <c r="F155" s="31"/>
      <c r="G155" s="35"/>
    </row>
    <row r="156" spans="1:12" ht="18" customHeight="1" x14ac:dyDescent="0.25">
      <c r="A156" s="588"/>
      <c r="B156" s="589"/>
      <c r="C156" s="29">
        <v>2015</v>
      </c>
      <c r="D156" s="30"/>
      <c r="E156" s="31"/>
      <c r="F156" s="31"/>
      <c r="G156" s="35"/>
    </row>
    <row r="157" spans="1:12" ht="18" customHeight="1" x14ac:dyDescent="0.25">
      <c r="A157" s="588"/>
      <c r="B157" s="589"/>
      <c r="C157" s="29">
        <v>2016</v>
      </c>
      <c r="D157" s="30"/>
      <c r="E157" s="31"/>
      <c r="F157" s="31"/>
      <c r="G157" s="35"/>
    </row>
    <row r="158" spans="1:12" ht="18" customHeight="1" x14ac:dyDescent="0.25">
      <c r="A158" s="588"/>
      <c r="B158" s="589"/>
      <c r="C158" s="29">
        <v>2017</v>
      </c>
      <c r="D158" s="36"/>
      <c r="E158" s="37"/>
      <c r="F158" s="37"/>
      <c r="G158" s="40"/>
    </row>
    <row r="159" spans="1:12" ht="18" customHeight="1" x14ac:dyDescent="0.25">
      <c r="A159" s="588"/>
      <c r="B159" s="589"/>
      <c r="C159" s="29">
        <v>2018</v>
      </c>
      <c r="D159" s="30"/>
      <c r="E159" s="31"/>
      <c r="F159" s="31"/>
      <c r="G159" s="35"/>
    </row>
    <row r="160" spans="1:12" ht="18" customHeight="1" x14ac:dyDescent="0.25">
      <c r="A160" s="588"/>
      <c r="B160" s="589"/>
      <c r="C160" s="29">
        <v>2019</v>
      </c>
      <c r="D160" s="42">
        <f>SUM('dolnośląskie:CDR (JC)'!D160)</f>
        <v>18</v>
      </c>
      <c r="E160" s="42">
        <f>SUM('dolnośląskie:CDR (JC)'!E160)</f>
        <v>610</v>
      </c>
      <c r="F160" s="42">
        <f>SUM('dolnośląskie:CDR (JC)'!F160)</f>
        <v>0</v>
      </c>
      <c r="G160" s="579">
        <f>SUM('dolnośląskie:CDR (JC)'!G160)</f>
        <v>30</v>
      </c>
    </row>
    <row r="161" spans="1:10" ht="18" customHeight="1" x14ac:dyDescent="0.25">
      <c r="A161" s="588"/>
      <c r="B161" s="589"/>
      <c r="C161" s="29">
        <v>2020</v>
      </c>
      <c r="D161" s="187"/>
      <c r="E161" s="188"/>
      <c r="F161" s="188"/>
      <c r="G161" s="189"/>
    </row>
    <row r="162" spans="1:10" ht="18" customHeight="1" thickBot="1" x14ac:dyDescent="0.3">
      <c r="A162" s="590"/>
      <c r="B162" s="591"/>
      <c r="C162" s="45" t="s">
        <v>14</v>
      </c>
      <c r="D162" s="46">
        <f>SUM(D155:D161)</f>
        <v>18</v>
      </c>
      <c r="E162" s="46">
        <f t="shared" ref="E162:G162" si="19">SUM(E155:E161)</f>
        <v>610</v>
      </c>
      <c r="F162" s="46">
        <f t="shared" si="19"/>
        <v>0</v>
      </c>
      <c r="G162" s="51">
        <f t="shared" si="19"/>
        <v>30</v>
      </c>
    </row>
    <row r="163" spans="1:10" ht="18" customHeight="1" x14ac:dyDescent="0.25">
      <c r="A163" s="76"/>
      <c r="B163" s="76"/>
      <c r="C163" s="52"/>
    </row>
    <row r="164" spans="1:10" ht="18" customHeight="1" thickBot="1" x14ac:dyDescent="0.3">
      <c r="B164" s="9"/>
    </row>
    <row r="165" spans="1:10" ht="18.75" x14ac:dyDescent="0.3">
      <c r="A165" s="190" t="s">
        <v>108</v>
      </c>
      <c r="B165" s="191" t="s">
        <v>109</v>
      </c>
      <c r="C165" s="192">
        <v>2014</v>
      </c>
      <c r="D165" s="192">
        <v>2015</v>
      </c>
      <c r="E165" s="192">
        <v>2016</v>
      </c>
      <c r="F165" s="192">
        <v>2017</v>
      </c>
      <c r="G165" s="192">
        <v>2018</v>
      </c>
      <c r="H165" s="192">
        <v>2019</v>
      </c>
      <c r="I165" s="193">
        <v>2020</v>
      </c>
    </row>
    <row r="166" spans="1:10" ht="14.1" customHeight="1" x14ac:dyDescent="0.25">
      <c r="A166" s="194" t="s">
        <v>110</v>
      </c>
      <c r="B166" s="576"/>
      <c r="C166" s="196">
        <f>SUM(C167:C169)</f>
        <v>0</v>
      </c>
      <c r="D166" s="196">
        <f t="shared" ref="D166:I166" si="20">SUM(D167:D169)</f>
        <v>0</v>
      </c>
      <c r="E166" s="196">
        <f t="shared" si="20"/>
        <v>0</v>
      </c>
      <c r="F166" s="196">
        <f t="shared" si="20"/>
        <v>0</v>
      </c>
      <c r="G166" s="196">
        <f t="shared" si="20"/>
        <v>0</v>
      </c>
      <c r="H166" s="584">
        <f>SUM(H167:H168)</f>
        <v>30732121.589999996</v>
      </c>
      <c r="I166" s="197">
        <f t="shared" si="20"/>
        <v>0</v>
      </c>
    </row>
    <row r="167" spans="1:10" ht="15.75" x14ac:dyDescent="0.25">
      <c r="A167" s="198" t="s">
        <v>111</v>
      </c>
      <c r="B167" s="199"/>
      <c r="C167" s="70"/>
      <c r="D167" s="70"/>
      <c r="E167" s="70"/>
      <c r="F167" s="74"/>
      <c r="G167" s="70"/>
      <c r="H167" s="585">
        <f>SUM('dolnośląskie:CDR (JC)'!H167)</f>
        <v>22573625.199999996</v>
      </c>
      <c r="I167" s="200"/>
      <c r="J167" s="201"/>
    </row>
    <row r="168" spans="1:10" ht="15.75" x14ac:dyDescent="0.25">
      <c r="A168" s="198" t="s">
        <v>112</v>
      </c>
      <c r="B168" s="199"/>
      <c r="C168" s="70"/>
      <c r="D168" s="70"/>
      <c r="E168" s="70"/>
      <c r="F168" s="74"/>
      <c r="G168" s="70"/>
      <c r="H168" s="585">
        <f>SUM('dolnośląskie:CDR (JC)'!H168)</f>
        <v>8158496.3900000006</v>
      </c>
      <c r="I168" s="200"/>
      <c r="J168" s="201"/>
    </row>
    <row r="169" spans="1:10" ht="15.75" x14ac:dyDescent="0.25">
      <c r="A169" s="198" t="s">
        <v>113</v>
      </c>
      <c r="B169" s="199"/>
      <c r="C169" s="70"/>
      <c r="D169" s="70"/>
      <c r="E169" s="70"/>
      <c r="F169" s="74"/>
      <c r="G169" s="70"/>
      <c r="H169" s="585">
        <f>SUM('dolnośląskie:CDR (JC)'!H169)</f>
        <v>3878804.54</v>
      </c>
      <c r="I169" s="200"/>
    </row>
    <row r="170" spans="1:10" ht="31.5" x14ac:dyDescent="0.25">
      <c r="A170" s="194" t="s">
        <v>114</v>
      </c>
      <c r="B170" s="202"/>
      <c r="C170" s="70"/>
      <c r="D170" s="70"/>
      <c r="E170" s="70"/>
      <c r="F170" s="74"/>
      <c r="G170" s="70"/>
      <c r="H170" s="585">
        <f>SUM('dolnośląskie:CDR (JC)'!H170)</f>
        <v>15328724.689999996</v>
      </c>
      <c r="I170" s="200"/>
    </row>
    <row r="171" spans="1:10" ht="16.5" thickBot="1" x14ac:dyDescent="0.3">
      <c r="A171" s="203" t="s">
        <v>116</v>
      </c>
      <c r="B171" s="204"/>
      <c r="C171" s="205">
        <f t="shared" ref="C171:I171" si="21">C166+C170</f>
        <v>0</v>
      </c>
      <c r="D171" s="205">
        <f t="shared" si="21"/>
        <v>0</v>
      </c>
      <c r="E171" s="205">
        <f t="shared" si="21"/>
        <v>0</v>
      </c>
      <c r="F171" s="205">
        <f t="shared" si="21"/>
        <v>0</v>
      </c>
      <c r="G171" s="205">
        <f t="shared" si="21"/>
        <v>0</v>
      </c>
      <c r="H171" s="316">
        <f t="shared" si="21"/>
        <v>46060846.279999994</v>
      </c>
      <c r="I171" s="51">
        <f t="shared" si="21"/>
        <v>0</v>
      </c>
    </row>
  </sheetData>
  <mergeCells count="49">
    <mergeCell ref="B10:B11"/>
    <mergeCell ref="C10:C11"/>
    <mergeCell ref="A12:B19"/>
    <mergeCell ref="C21:C22"/>
    <mergeCell ref="A23:B30"/>
    <mergeCell ref="D34:D35"/>
    <mergeCell ref="A36:B43"/>
    <mergeCell ref="A48:A49"/>
    <mergeCell ref="B48:B49"/>
    <mergeCell ref="C48:C49"/>
    <mergeCell ref="D48:D49"/>
    <mergeCell ref="A34:A35"/>
    <mergeCell ref="B34:B35"/>
    <mergeCell ref="C34:C35"/>
    <mergeCell ref="A50:B57"/>
    <mergeCell ref="A61:A62"/>
    <mergeCell ref="B61:B62"/>
    <mergeCell ref="C61:C62"/>
    <mergeCell ref="A63:B70"/>
    <mergeCell ref="D72:D73"/>
    <mergeCell ref="A74:B81"/>
    <mergeCell ref="A83:A84"/>
    <mergeCell ref="B83:B84"/>
    <mergeCell ref="C83:C84"/>
    <mergeCell ref="D83:D84"/>
    <mergeCell ref="A72:A73"/>
    <mergeCell ref="B72:B73"/>
    <mergeCell ref="C72:C73"/>
    <mergeCell ref="A85:B92"/>
    <mergeCell ref="A94:A95"/>
    <mergeCell ref="B94:B95"/>
    <mergeCell ref="A96:B102"/>
    <mergeCell ref="A106:A107"/>
    <mergeCell ref="B106:B107"/>
    <mergeCell ref="C106:C107"/>
    <mergeCell ref="A108:B115"/>
    <mergeCell ref="A118:B125"/>
    <mergeCell ref="A129:A130"/>
    <mergeCell ref="B129:B130"/>
    <mergeCell ref="C129:C130"/>
    <mergeCell ref="A142:B149"/>
    <mergeCell ref="A155:B162"/>
    <mergeCell ref="I129:O129"/>
    <mergeCell ref="A131:B138"/>
    <mergeCell ref="A140:A141"/>
    <mergeCell ref="B140:B141"/>
    <mergeCell ref="C140:C141"/>
    <mergeCell ref="D140:G140"/>
    <mergeCell ref="H140:L140"/>
  </mergeCell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F705B-B4E4-4428-AEE4-03A08C92601D}">
  <sheetPr codeName="Arkusz9"/>
  <dimension ref="A1:S171"/>
  <sheetViews>
    <sheetView topLeftCell="A139" zoomScale="80" zoomScaleNormal="80" workbookViewId="0">
      <selection activeCell="L81" sqref="L81"/>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181</v>
      </c>
    </row>
    <row r="5" spans="1:17" s="2" customFormat="1" ht="15.75" x14ac:dyDescent="0.25">
      <c r="A5" s="206" t="s">
        <v>182</v>
      </c>
    </row>
    <row r="6" spans="1:17" s="2" customFormat="1" ht="15.75" x14ac:dyDescent="0.25"/>
    <row r="8" spans="1:17" ht="21" x14ac:dyDescent="0.35">
      <c r="A8" s="6" t="s">
        <v>4</v>
      </c>
      <c r="B8" s="7"/>
      <c r="C8" s="8"/>
      <c r="D8" s="8"/>
      <c r="E8" s="8"/>
      <c r="F8" s="8"/>
      <c r="G8" s="8"/>
      <c r="H8" s="8"/>
      <c r="I8" s="8"/>
      <c r="J8" s="8"/>
      <c r="K8" s="8"/>
      <c r="L8" s="8"/>
      <c r="M8" s="8"/>
      <c r="N8" s="8"/>
    </row>
    <row r="9" spans="1:17" ht="15.75" thickBot="1" x14ac:dyDescent="0.3">
      <c r="B9" s="9"/>
      <c r="O9" s="10"/>
      <c r="P9" s="10"/>
    </row>
    <row r="10" spans="1:17" s="10" customFormat="1" ht="18.75" x14ac:dyDescent="0.3">
      <c r="A10" s="11"/>
      <c r="B10" s="649" t="s">
        <v>5</v>
      </c>
      <c r="C10" s="651" t="s">
        <v>6</v>
      </c>
      <c r="D10" s="12"/>
      <c r="E10" s="13"/>
      <c r="F10" s="14" t="s">
        <v>7</v>
      </c>
      <c r="G10" s="15"/>
      <c r="H10" s="16"/>
      <c r="I10" s="17" t="s">
        <v>8</v>
      </c>
      <c r="J10" s="13"/>
      <c r="K10" s="13"/>
      <c r="L10" s="13"/>
      <c r="M10" s="13"/>
      <c r="N10" s="13"/>
      <c r="O10" s="18"/>
    </row>
    <row r="11" spans="1:17" s="10" customFormat="1" ht="90" customHeight="1" x14ac:dyDescent="0.3">
      <c r="A11" s="19" t="s">
        <v>9</v>
      </c>
      <c r="B11" s="650"/>
      <c r="C11" s="652"/>
      <c r="D11" s="20" t="s">
        <v>10</v>
      </c>
      <c r="E11" s="21" t="s">
        <v>11</v>
      </c>
      <c r="F11" s="22" t="s">
        <v>12</v>
      </c>
      <c r="G11" s="23" t="s">
        <v>13</v>
      </c>
      <c r="H11" s="24" t="s">
        <v>14</v>
      </c>
      <c r="I11" s="25" t="s">
        <v>15</v>
      </c>
      <c r="J11" s="26" t="s">
        <v>16</v>
      </c>
      <c r="K11" s="26" t="s">
        <v>17</v>
      </c>
      <c r="L11" s="27" t="s">
        <v>18</v>
      </c>
      <c r="M11" s="27" t="s">
        <v>19</v>
      </c>
      <c r="N11" s="27" t="s">
        <v>20</v>
      </c>
      <c r="O11" s="28" t="s">
        <v>21</v>
      </c>
    </row>
    <row r="12" spans="1:17" ht="15" customHeight="1" x14ac:dyDescent="0.25">
      <c r="A12" s="595" t="s">
        <v>36</v>
      </c>
      <c r="B12" s="611"/>
      <c r="C12" s="29">
        <v>2014</v>
      </c>
      <c r="D12" s="30"/>
      <c r="E12" s="31"/>
      <c r="F12" s="31"/>
      <c r="G12" s="32"/>
      <c r="H12" s="33">
        <f>SUM(D12:G12)</f>
        <v>0</v>
      </c>
      <c r="I12" s="34"/>
      <c r="J12" s="31"/>
      <c r="K12" s="31"/>
      <c r="L12" s="31"/>
      <c r="M12" s="31"/>
      <c r="N12" s="31"/>
      <c r="O12" s="35"/>
      <c r="P12" s="10"/>
      <c r="Q12" s="10"/>
    </row>
    <row r="13" spans="1:17" x14ac:dyDescent="0.25">
      <c r="A13" s="595"/>
      <c r="B13" s="611"/>
      <c r="C13" s="29">
        <v>2015</v>
      </c>
      <c r="D13" s="30"/>
      <c r="E13" s="31"/>
      <c r="F13" s="31"/>
      <c r="G13" s="32"/>
      <c r="H13" s="33">
        <f t="shared" ref="H13:H18" si="0">SUM(D13:G13)</f>
        <v>0</v>
      </c>
      <c r="I13" s="34"/>
      <c r="J13" s="31"/>
      <c r="K13" s="31"/>
      <c r="L13" s="31"/>
      <c r="M13" s="31"/>
      <c r="N13" s="31"/>
      <c r="O13" s="35"/>
      <c r="P13" s="10"/>
      <c r="Q13" s="10"/>
    </row>
    <row r="14" spans="1:17" x14ac:dyDescent="0.25">
      <c r="A14" s="595"/>
      <c r="B14" s="611"/>
      <c r="C14" s="29">
        <v>2016</v>
      </c>
      <c r="D14" s="30"/>
      <c r="E14" s="31"/>
      <c r="F14" s="31"/>
      <c r="G14" s="32"/>
      <c r="H14" s="33">
        <f t="shared" si="0"/>
        <v>0</v>
      </c>
      <c r="I14" s="34"/>
      <c r="J14" s="31"/>
      <c r="K14" s="31"/>
      <c r="L14" s="31"/>
      <c r="M14" s="31"/>
      <c r="N14" s="31"/>
      <c r="O14" s="35"/>
      <c r="P14" s="10"/>
      <c r="Q14" s="10"/>
    </row>
    <row r="15" spans="1:17" x14ac:dyDescent="0.25">
      <c r="A15" s="595"/>
      <c r="B15" s="611"/>
      <c r="C15" s="29">
        <v>2017</v>
      </c>
      <c r="D15" s="36"/>
      <c r="E15" s="37"/>
      <c r="F15" s="37"/>
      <c r="G15" s="38"/>
      <c r="H15" s="33">
        <f t="shared" si="0"/>
        <v>0</v>
      </c>
      <c r="I15" s="39"/>
      <c r="J15" s="37"/>
      <c r="K15" s="37"/>
      <c r="L15" s="37"/>
      <c r="M15" s="37"/>
      <c r="N15" s="37"/>
      <c r="O15" s="40"/>
      <c r="P15" s="10"/>
      <c r="Q15" s="10"/>
    </row>
    <row r="16" spans="1:17" x14ac:dyDescent="0.25">
      <c r="A16" s="595"/>
      <c r="B16" s="611"/>
      <c r="C16" s="29">
        <v>2018</v>
      </c>
      <c r="D16" s="30"/>
      <c r="E16" s="31"/>
      <c r="F16" s="31"/>
      <c r="G16" s="32"/>
      <c r="H16" s="33">
        <f t="shared" si="0"/>
        <v>0</v>
      </c>
      <c r="I16" s="34"/>
      <c r="J16" s="31"/>
      <c r="K16" s="31"/>
      <c r="L16" s="31"/>
      <c r="M16" s="31"/>
      <c r="N16" s="31"/>
      <c r="O16" s="35"/>
      <c r="P16" s="10"/>
      <c r="Q16" s="10"/>
    </row>
    <row r="17" spans="1:17" x14ac:dyDescent="0.25">
      <c r="A17" s="595"/>
      <c r="B17" s="611"/>
      <c r="C17" s="29">
        <v>2019</v>
      </c>
      <c r="D17" s="30">
        <v>17</v>
      </c>
      <c r="E17" s="31"/>
      <c r="F17" s="31">
        <v>1</v>
      </c>
      <c r="G17" s="32"/>
      <c r="H17" s="33">
        <f t="shared" si="0"/>
        <v>18</v>
      </c>
      <c r="I17" s="34"/>
      <c r="J17" s="31"/>
      <c r="K17" s="31"/>
      <c r="L17" s="31"/>
      <c r="M17" s="31"/>
      <c r="N17" s="31"/>
      <c r="O17" s="35">
        <v>18</v>
      </c>
      <c r="P17" s="10"/>
      <c r="Q17" s="10"/>
    </row>
    <row r="18" spans="1:17" x14ac:dyDescent="0.25">
      <c r="A18" s="595"/>
      <c r="B18" s="611"/>
      <c r="C18" s="29">
        <v>2020</v>
      </c>
      <c r="D18" s="30"/>
      <c r="E18" s="31"/>
      <c r="F18" s="31"/>
      <c r="G18" s="32"/>
      <c r="H18" s="33">
        <f t="shared" si="0"/>
        <v>0</v>
      </c>
      <c r="I18" s="34"/>
      <c r="J18" s="31"/>
      <c r="K18" s="31"/>
      <c r="L18" s="31"/>
      <c r="M18" s="31"/>
      <c r="N18" s="31"/>
      <c r="O18" s="35"/>
      <c r="P18" s="10"/>
      <c r="Q18" s="10"/>
    </row>
    <row r="19" spans="1:17" ht="77.25" customHeight="1" thickBot="1" x14ac:dyDescent="0.3">
      <c r="A19" s="612"/>
      <c r="B19" s="613"/>
      <c r="C19" s="45" t="s">
        <v>14</v>
      </c>
      <c r="D19" s="46">
        <f>SUM(D12:D18)</f>
        <v>17</v>
      </c>
      <c r="E19" s="47">
        <f>SUM(E12:E18)</f>
        <v>0</v>
      </c>
      <c r="F19" s="47">
        <f>SUM(F12:F18)</f>
        <v>1</v>
      </c>
      <c r="G19" s="48">
        <v>6</v>
      </c>
      <c r="H19" s="49">
        <f>SUM(D19:F19)</f>
        <v>18</v>
      </c>
      <c r="I19" s="50">
        <f t="shared" ref="I19:O19" si="1">SUM(I12:I18)</f>
        <v>0</v>
      </c>
      <c r="J19" s="50">
        <f t="shared" si="1"/>
        <v>0</v>
      </c>
      <c r="K19" s="47">
        <f t="shared" si="1"/>
        <v>0</v>
      </c>
      <c r="L19" s="47">
        <f t="shared" si="1"/>
        <v>0</v>
      </c>
      <c r="M19" s="47">
        <f t="shared" si="1"/>
        <v>0</v>
      </c>
      <c r="N19" s="47">
        <f t="shared" si="1"/>
        <v>0</v>
      </c>
      <c r="O19" s="51">
        <f t="shared" si="1"/>
        <v>18</v>
      </c>
      <c r="P19" s="10"/>
      <c r="Q19" s="10"/>
    </row>
    <row r="20" spans="1:17" ht="15.75" thickBot="1" x14ac:dyDescent="0.3">
      <c r="B20" s="9"/>
      <c r="D20" s="52"/>
      <c r="O20" s="10"/>
      <c r="P20" s="10"/>
    </row>
    <row r="21" spans="1:17" s="10" customFormat="1" ht="18.75" x14ac:dyDescent="0.3">
      <c r="A21" s="11"/>
      <c r="B21" s="53"/>
      <c r="C21" s="651" t="s">
        <v>6</v>
      </c>
      <c r="D21" s="12"/>
      <c r="E21" s="13"/>
      <c r="F21" s="14" t="s">
        <v>7</v>
      </c>
      <c r="G21" s="15"/>
      <c r="H21" s="16"/>
    </row>
    <row r="22" spans="1:17" s="10" customFormat="1" ht="44.25" customHeight="1" x14ac:dyDescent="0.3">
      <c r="A22" s="54" t="s">
        <v>23</v>
      </c>
      <c r="B22" s="320" t="s">
        <v>24</v>
      </c>
      <c r="C22" s="652"/>
      <c r="D22" s="20" t="s">
        <v>10</v>
      </c>
      <c r="E22" s="22" t="s">
        <v>11</v>
      </c>
      <c r="F22" s="22" t="s">
        <v>12</v>
      </c>
      <c r="G22" s="23" t="s">
        <v>13</v>
      </c>
      <c r="H22" s="24" t="s">
        <v>14</v>
      </c>
    </row>
    <row r="23" spans="1:17" ht="15" customHeight="1" x14ac:dyDescent="0.25">
      <c r="A23" s="595" t="s">
        <v>36</v>
      </c>
      <c r="B23" s="611"/>
      <c r="C23" s="29">
        <v>2014</v>
      </c>
      <c r="D23" s="30"/>
      <c r="E23" s="31"/>
      <c r="F23" s="31"/>
      <c r="G23" s="32"/>
      <c r="H23" s="33">
        <f>SUM(D23:G23)</f>
        <v>0</v>
      </c>
    </row>
    <row r="24" spans="1:17" x14ac:dyDescent="0.25">
      <c r="A24" s="595"/>
      <c r="B24" s="611"/>
      <c r="C24" s="29">
        <v>2015</v>
      </c>
      <c r="D24" s="30"/>
      <c r="E24" s="31"/>
      <c r="F24" s="31"/>
      <c r="G24" s="32"/>
      <c r="H24" s="33">
        <f t="shared" ref="H24:H29" si="2">SUM(D24:G24)</f>
        <v>0</v>
      </c>
    </row>
    <row r="25" spans="1:17" x14ac:dyDescent="0.25">
      <c r="A25" s="595"/>
      <c r="B25" s="611"/>
      <c r="C25" s="29">
        <v>2016</v>
      </c>
      <c r="D25" s="30"/>
      <c r="E25" s="31"/>
      <c r="F25" s="31"/>
      <c r="G25" s="32"/>
      <c r="H25" s="33">
        <f t="shared" si="2"/>
        <v>0</v>
      </c>
    </row>
    <row r="26" spans="1:17" x14ac:dyDescent="0.25">
      <c r="A26" s="595"/>
      <c r="B26" s="611"/>
      <c r="C26" s="29">
        <v>2017</v>
      </c>
      <c r="D26" s="36"/>
      <c r="E26" s="37"/>
      <c r="F26" s="37"/>
      <c r="G26" s="38"/>
      <c r="H26" s="33">
        <f t="shared" si="2"/>
        <v>0</v>
      </c>
    </row>
    <row r="27" spans="1:17" x14ac:dyDescent="0.25">
      <c r="A27" s="595"/>
      <c r="B27" s="611"/>
      <c r="C27" s="29">
        <v>2018</v>
      </c>
      <c r="D27" s="30"/>
      <c r="E27" s="31"/>
      <c r="F27" s="31"/>
      <c r="G27" s="32"/>
      <c r="H27" s="33">
        <f t="shared" si="2"/>
        <v>0</v>
      </c>
    </row>
    <row r="28" spans="1:17" x14ac:dyDescent="0.25">
      <c r="A28" s="595"/>
      <c r="B28" s="611"/>
      <c r="C28" s="29">
        <v>2019</v>
      </c>
      <c r="D28" s="30">
        <v>41703</v>
      </c>
      <c r="E28" s="31"/>
      <c r="F28" s="31">
        <v>10000</v>
      </c>
      <c r="G28" s="32"/>
      <c r="H28" s="33">
        <f t="shared" si="2"/>
        <v>51703</v>
      </c>
    </row>
    <row r="29" spans="1:17" x14ac:dyDescent="0.25">
      <c r="A29" s="595"/>
      <c r="B29" s="611"/>
      <c r="C29" s="29">
        <v>2020</v>
      </c>
      <c r="D29" s="30"/>
      <c r="E29" s="31"/>
      <c r="F29" s="31"/>
      <c r="G29" s="32"/>
      <c r="H29" s="33">
        <f t="shared" si="2"/>
        <v>0</v>
      </c>
    </row>
    <row r="30" spans="1:17" ht="24" customHeight="1" thickBot="1" x14ac:dyDescent="0.3">
      <c r="A30" s="612"/>
      <c r="B30" s="613"/>
      <c r="C30" s="45" t="s">
        <v>14</v>
      </c>
      <c r="D30" s="46">
        <f>SUM(D23:D29)</f>
        <v>41703</v>
      </c>
      <c r="E30" s="47">
        <f>SUM(E23:E29)</f>
        <v>0</v>
      </c>
      <c r="F30" s="47">
        <f>SUM(F23:F29)</f>
        <v>10000</v>
      </c>
      <c r="G30" s="47">
        <f>SUM(G23:G29)</f>
        <v>0</v>
      </c>
      <c r="H30" s="49">
        <f t="shared" ref="H30" si="3">SUM(D30:F30)</f>
        <v>51703</v>
      </c>
    </row>
    <row r="31" spans="1:17" x14ac:dyDescent="0.25">
      <c r="A31" s="57"/>
      <c r="B31" s="58"/>
      <c r="D31" s="52"/>
    </row>
    <row r="32" spans="1:17" ht="21" x14ac:dyDescent="0.35">
      <c r="A32" s="59" t="s">
        <v>26</v>
      </c>
      <c r="B32" s="60"/>
      <c r="C32" s="59"/>
      <c r="D32" s="61"/>
      <c r="E32" s="61"/>
      <c r="F32" s="61"/>
      <c r="G32" s="61"/>
      <c r="H32" s="61"/>
      <c r="I32" s="61"/>
      <c r="J32" s="61"/>
      <c r="K32" s="61"/>
      <c r="L32" s="61"/>
      <c r="M32" s="61"/>
      <c r="N32" s="61"/>
      <c r="O32" s="61"/>
    </row>
    <row r="33" spans="1:13" ht="15.75" thickBot="1" x14ac:dyDescent="0.3">
      <c r="B33" s="9"/>
    </row>
    <row r="34" spans="1:13" ht="21" customHeight="1" x14ac:dyDescent="0.25">
      <c r="A34" s="653" t="s">
        <v>27</v>
      </c>
      <c r="B34" s="655" t="s">
        <v>28</v>
      </c>
      <c r="C34" s="657" t="s">
        <v>6</v>
      </c>
      <c r="D34" s="635" t="s">
        <v>29</v>
      </c>
      <c r="E34" s="62" t="s">
        <v>8</v>
      </c>
      <c r="F34" s="63"/>
      <c r="G34" s="63"/>
      <c r="H34" s="63"/>
      <c r="I34" s="63"/>
      <c r="J34" s="63"/>
      <c r="K34" s="64"/>
    </row>
    <row r="35" spans="1:13" ht="98.25" customHeight="1" x14ac:dyDescent="0.25">
      <c r="A35" s="654"/>
      <c r="B35" s="656"/>
      <c r="C35" s="658"/>
      <c r="D35" s="636"/>
      <c r="E35" s="65" t="s">
        <v>15</v>
      </c>
      <c r="F35" s="66" t="s">
        <v>16</v>
      </c>
      <c r="G35" s="66" t="s">
        <v>17</v>
      </c>
      <c r="H35" s="67" t="s">
        <v>18</v>
      </c>
      <c r="I35" s="67" t="s">
        <v>30</v>
      </c>
      <c r="J35" s="68" t="s">
        <v>20</v>
      </c>
      <c r="K35" s="69" t="s">
        <v>21</v>
      </c>
    </row>
    <row r="36" spans="1:13" ht="15" customHeight="1" x14ac:dyDescent="0.25">
      <c r="A36" s="588" t="s">
        <v>121</v>
      </c>
      <c r="B36" s="589"/>
      <c r="C36" s="29">
        <v>2014</v>
      </c>
      <c r="D36" s="70"/>
      <c r="E36" s="71"/>
      <c r="F36" s="72"/>
      <c r="G36" s="72"/>
      <c r="H36" s="72"/>
      <c r="I36" s="72"/>
      <c r="J36" s="72"/>
      <c r="K36" s="73"/>
    </row>
    <row r="37" spans="1:13" x14ac:dyDescent="0.25">
      <c r="A37" s="588"/>
      <c r="B37" s="589"/>
      <c r="C37" s="29">
        <v>2015</v>
      </c>
      <c r="D37" s="70"/>
      <c r="E37" s="34"/>
      <c r="F37" s="31"/>
      <c r="G37" s="31"/>
      <c r="H37" s="31"/>
      <c r="I37" s="31"/>
      <c r="J37" s="31"/>
      <c r="K37" s="35"/>
    </row>
    <row r="38" spans="1:13" x14ac:dyDescent="0.25">
      <c r="A38" s="588"/>
      <c r="B38" s="589"/>
      <c r="C38" s="29">
        <v>2016</v>
      </c>
      <c r="D38" s="70"/>
      <c r="E38" s="34"/>
      <c r="F38" s="31"/>
      <c r="G38" s="31"/>
      <c r="H38" s="31"/>
      <c r="I38" s="31"/>
      <c r="J38" s="31"/>
      <c r="K38" s="35"/>
    </row>
    <row r="39" spans="1:13" x14ac:dyDescent="0.25">
      <c r="A39" s="588"/>
      <c r="B39" s="589"/>
      <c r="C39" s="29">
        <v>2017</v>
      </c>
      <c r="D39" s="74"/>
      <c r="E39" s="39"/>
      <c r="F39" s="37"/>
      <c r="G39" s="37"/>
      <c r="H39" s="37"/>
      <c r="I39" s="37"/>
      <c r="J39" s="37"/>
      <c r="K39" s="40"/>
    </row>
    <row r="40" spans="1:13" x14ac:dyDescent="0.25">
      <c r="A40" s="588"/>
      <c r="B40" s="589"/>
      <c r="C40" s="29">
        <v>2018</v>
      </c>
      <c r="D40" s="70"/>
      <c r="E40" s="34"/>
      <c r="F40" s="31"/>
      <c r="G40" s="31"/>
      <c r="H40" s="31"/>
      <c r="I40" s="31"/>
      <c r="J40" s="31"/>
      <c r="K40" s="35"/>
    </row>
    <row r="41" spans="1:13" x14ac:dyDescent="0.25">
      <c r="A41" s="588"/>
      <c r="B41" s="589"/>
      <c r="C41" s="29">
        <v>2019</v>
      </c>
      <c r="D41" s="70">
        <v>1</v>
      </c>
      <c r="E41" s="34"/>
      <c r="F41" s="31"/>
      <c r="G41" s="31"/>
      <c r="H41" s="31"/>
      <c r="I41" s="31"/>
      <c r="J41" s="31">
        <v>1</v>
      </c>
      <c r="K41" s="35"/>
    </row>
    <row r="42" spans="1:13" ht="17.25" customHeight="1" x14ac:dyDescent="0.25">
      <c r="A42" s="588"/>
      <c r="B42" s="589"/>
      <c r="C42" s="29">
        <v>2020</v>
      </c>
      <c r="D42" s="70"/>
      <c r="E42" s="34"/>
      <c r="F42" s="31"/>
      <c r="G42" s="31"/>
      <c r="H42" s="31"/>
      <c r="I42" s="31"/>
      <c r="J42" s="31"/>
      <c r="K42" s="35"/>
    </row>
    <row r="43" spans="1:13" ht="35.25" customHeight="1" thickBot="1" x14ac:dyDescent="0.3">
      <c r="A43" s="590"/>
      <c r="B43" s="591"/>
      <c r="C43" s="45" t="s">
        <v>14</v>
      </c>
      <c r="D43" s="75">
        <f>SUM(D36:D42)</f>
        <v>1</v>
      </c>
      <c r="E43" s="50">
        <f t="shared" ref="E43:J43" si="4">SUM(E36:E42)</f>
        <v>0</v>
      </c>
      <c r="F43" s="47">
        <f t="shared" si="4"/>
        <v>0</v>
      </c>
      <c r="G43" s="47">
        <f t="shared" si="4"/>
        <v>0</v>
      </c>
      <c r="H43" s="47">
        <f t="shared" si="4"/>
        <v>0</v>
      </c>
      <c r="I43" s="47">
        <f t="shared" si="4"/>
        <v>0</v>
      </c>
      <c r="J43" s="47">
        <f t="shared" si="4"/>
        <v>1</v>
      </c>
      <c r="K43" s="51">
        <f>SUM(K36:K42)</f>
        <v>0</v>
      </c>
    </row>
    <row r="44" spans="1:13" x14ac:dyDescent="0.25">
      <c r="B44" s="9"/>
    </row>
    <row r="45" spans="1:13" x14ac:dyDescent="0.25">
      <c r="B45" s="9"/>
    </row>
    <row r="46" spans="1:13" ht="21" x14ac:dyDescent="0.35">
      <c r="A46" s="78" t="s">
        <v>32</v>
      </c>
      <c r="B46" s="79"/>
      <c r="C46" s="78"/>
      <c r="D46" s="80"/>
      <c r="E46" s="80"/>
      <c r="F46" s="80"/>
      <c r="G46" s="80"/>
      <c r="H46" s="80"/>
      <c r="I46" s="80"/>
      <c r="J46" s="80"/>
      <c r="K46" s="80"/>
      <c r="L46" s="81"/>
      <c r="M46" s="81"/>
    </row>
    <row r="47" spans="1:13" ht="14.25" customHeight="1" thickBot="1" x14ac:dyDescent="0.3">
      <c r="A47" s="82"/>
      <c r="B47" s="83"/>
    </row>
    <row r="48" spans="1:13" ht="14.25" customHeight="1" x14ac:dyDescent="0.25">
      <c r="A48" s="641" t="s">
        <v>33</v>
      </c>
      <c r="B48" s="643" t="s">
        <v>34</v>
      </c>
      <c r="C48" s="645" t="s">
        <v>6</v>
      </c>
      <c r="D48" s="647" t="s">
        <v>35</v>
      </c>
      <c r="E48" s="84" t="s">
        <v>8</v>
      </c>
      <c r="F48" s="85"/>
      <c r="G48" s="85"/>
      <c r="H48" s="85"/>
      <c r="I48" s="85"/>
      <c r="J48" s="85"/>
      <c r="K48" s="86"/>
    </row>
    <row r="49" spans="1:14" s="10" customFormat="1" ht="117" customHeight="1" x14ac:dyDescent="0.25">
      <c r="A49" s="642"/>
      <c r="B49" s="644"/>
      <c r="C49" s="646"/>
      <c r="D49" s="648"/>
      <c r="E49" s="87" t="s">
        <v>15</v>
      </c>
      <c r="F49" s="88" t="s">
        <v>16</v>
      </c>
      <c r="G49" s="88" t="s">
        <v>17</v>
      </c>
      <c r="H49" s="89" t="s">
        <v>18</v>
      </c>
      <c r="I49" s="89" t="s">
        <v>30</v>
      </c>
      <c r="J49" s="90" t="s">
        <v>20</v>
      </c>
      <c r="K49" s="91" t="s">
        <v>21</v>
      </c>
    </row>
    <row r="50" spans="1:14" ht="15" customHeight="1" x14ac:dyDescent="0.25">
      <c r="A50" s="595" t="s">
        <v>183</v>
      </c>
      <c r="B50" s="611"/>
      <c r="C50" s="29">
        <v>2014</v>
      </c>
      <c r="D50" s="92"/>
      <c r="E50" s="34"/>
      <c r="F50" s="31"/>
      <c r="G50" s="31"/>
      <c r="H50" s="31"/>
      <c r="I50" s="31"/>
      <c r="J50" s="31"/>
      <c r="K50" s="35"/>
    </row>
    <row r="51" spans="1:14" x14ac:dyDescent="0.25">
      <c r="A51" s="595"/>
      <c r="B51" s="611"/>
      <c r="C51" s="29">
        <v>2015</v>
      </c>
      <c r="D51" s="92"/>
      <c r="E51" s="34"/>
      <c r="F51" s="31"/>
      <c r="G51" s="31"/>
      <c r="H51" s="31"/>
      <c r="I51" s="31"/>
      <c r="J51" s="31"/>
      <c r="K51" s="35"/>
    </row>
    <row r="52" spans="1:14" x14ac:dyDescent="0.25">
      <c r="A52" s="595"/>
      <c r="B52" s="611"/>
      <c r="C52" s="29">
        <v>2016</v>
      </c>
      <c r="D52" s="92"/>
      <c r="E52" s="34"/>
      <c r="F52" s="31"/>
      <c r="G52" s="31"/>
      <c r="H52" s="31"/>
      <c r="I52" s="31"/>
      <c r="J52" s="31"/>
      <c r="K52" s="35"/>
    </row>
    <row r="53" spans="1:14" x14ac:dyDescent="0.25">
      <c r="A53" s="595"/>
      <c r="B53" s="611"/>
      <c r="C53" s="29">
        <v>2017</v>
      </c>
      <c r="D53" s="93"/>
      <c r="E53" s="39"/>
      <c r="F53" s="37"/>
      <c r="G53" s="37"/>
      <c r="H53" s="37"/>
      <c r="I53" s="37"/>
      <c r="J53" s="37"/>
      <c r="K53" s="40"/>
    </row>
    <row r="54" spans="1:14" x14ac:dyDescent="0.25">
      <c r="A54" s="595"/>
      <c r="B54" s="611"/>
      <c r="C54" s="29">
        <v>2018</v>
      </c>
      <c r="D54" s="92"/>
      <c r="E54" s="34"/>
      <c r="F54" s="31"/>
      <c r="G54" s="31"/>
      <c r="H54" s="31"/>
      <c r="I54" s="31"/>
      <c r="J54" s="31"/>
      <c r="K54" s="35"/>
    </row>
    <row r="55" spans="1:14" x14ac:dyDescent="0.25">
      <c r="A55" s="595"/>
      <c r="B55" s="611"/>
      <c r="C55" s="29">
        <v>2019</v>
      </c>
      <c r="D55" s="92">
        <v>4</v>
      </c>
      <c r="E55" s="34"/>
      <c r="F55" s="31"/>
      <c r="G55" s="31"/>
      <c r="H55" s="31"/>
      <c r="I55" s="31"/>
      <c r="J55" s="31"/>
      <c r="K55" s="35">
        <v>4</v>
      </c>
    </row>
    <row r="56" spans="1:14" x14ac:dyDescent="0.25">
      <c r="A56" s="595"/>
      <c r="B56" s="611"/>
      <c r="C56" s="29">
        <v>2020</v>
      </c>
      <c r="D56" s="92"/>
      <c r="E56" s="34"/>
      <c r="F56" s="31"/>
      <c r="G56" s="31"/>
      <c r="H56" s="31"/>
      <c r="I56" s="31"/>
      <c r="J56" s="31"/>
      <c r="K56" s="35"/>
    </row>
    <row r="57" spans="1:14" ht="94.9" customHeight="1" thickBot="1" x14ac:dyDescent="0.3">
      <c r="A57" s="612"/>
      <c r="B57" s="613"/>
      <c r="C57" s="45" t="s">
        <v>14</v>
      </c>
      <c r="D57" s="94">
        <f t="shared" ref="D57:I57" si="5">SUM(D50:D56)</f>
        <v>4</v>
      </c>
      <c r="E57" s="50">
        <f t="shared" si="5"/>
        <v>0</v>
      </c>
      <c r="F57" s="47">
        <f t="shared" si="5"/>
        <v>0</v>
      </c>
      <c r="G57" s="47">
        <f t="shared" si="5"/>
        <v>0</v>
      </c>
      <c r="H57" s="47">
        <f t="shared" si="5"/>
        <v>0</v>
      </c>
      <c r="I57" s="47">
        <f t="shared" si="5"/>
        <v>0</v>
      </c>
      <c r="J57" s="47">
        <f>SUM(J50:J56)</f>
        <v>0</v>
      </c>
      <c r="K57" s="51">
        <f>SUM(K50:K56)</f>
        <v>4</v>
      </c>
    </row>
    <row r="58" spans="1:14" x14ac:dyDescent="0.25">
      <c r="B58" s="9"/>
    </row>
    <row r="59" spans="1:14" ht="21" x14ac:dyDescent="0.35">
      <c r="A59" s="95" t="s">
        <v>37</v>
      </c>
      <c r="B59" s="96"/>
      <c r="C59" s="95"/>
      <c r="D59" s="97"/>
      <c r="E59" s="97"/>
      <c r="F59" s="97"/>
      <c r="G59" s="97"/>
      <c r="H59" s="97"/>
      <c r="I59" s="97"/>
      <c r="J59" s="97"/>
      <c r="K59" s="97"/>
      <c r="L59" s="97"/>
      <c r="M59" s="10"/>
    </row>
    <row r="60" spans="1:14" ht="15" customHeight="1" thickBot="1" x14ac:dyDescent="0.4">
      <c r="A60" s="98"/>
      <c r="B60" s="83"/>
      <c r="M60" s="10"/>
    </row>
    <row r="61" spans="1:14" s="10" customFormat="1" x14ac:dyDescent="0.25">
      <c r="A61" s="630" t="s">
        <v>38</v>
      </c>
      <c r="B61" s="622" t="s">
        <v>39</v>
      </c>
      <c r="C61" s="631" t="s">
        <v>6</v>
      </c>
      <c r="D61" s="99"/>
      <c r="E61" s="100"/>
      <c r="F61" s="101" t="s">
        <v>40</v>
      </c>
      <c r="G61" s="102"/>
      <c r="H61" s="102"/>
      <c r="I61" s="102"/>
      <c r="J61" s="102"/>
      <c r="K61" s="102"/>
      <c r="L61" s="103"/>
      <c r="N61" s="104"/>
    </row>
    <row r="62" spans="1:14" s="10" customFormat="1" ht="90" customHeight="1" x14ac:dyDescent="0.25">
      <c r="A62" s="621"/>
      <c r="B62" s="623"/>
      <c r="C62" s="632"/>
      <c r="D62" s="105" t="s">
        <v>41</v>
      </c>
      <c r="E62" s="106" t="s">
        <v>42</v>
      </c>
      <c r="F62" s="107" t="s">
        <v>15</v>
      </c>
      <c r="G62" s="108" t="s">
        <v>16</v>
      </c>
      <c r="H62" s="108" t="s">
        <v>17</v>
      </c>
      <c r="I62" s="109" t="s">
        <v>18</v>
      </c>
      <c r="J62" s="109" t="s">
        <v>30</v>
      </c>
      <c r="K62" s="110" t="s">
        <v>20</v>
      </c>
      <c r="L62" s="111" t="s">
        <v>21</v>
      </c>
    </row>
    <row r="63" spans="1:14" x14ac:dyDescent="0.25">
      <c r="A63" s="595" t="s">
        <v>184</v>
      </c>
      <c r="B63" s="611"/>
      <c r="C63" s="29">
        <v>2014</v>
      </c>
      <c r="D63" s="30"/>
      <c r="E63" s="31"/>
      <c r="F63" s="34"/>
      <c r="G63" s="31"/>
      <c r="H63" s="31"/>
      <c r="I63" s="31"/>
      <c r="J63" s="31"/>
      <c r="K63" s="31"/>
      <c r="L63" s="35"/>
      <c r="M63" s="10"/>
    </row>
    <row r="64" spans="1:14" x14ac:dyDescent="0.25">
      <c r="A64" s="595"/>
      <c r="B64" s="611"/>
      <c r="C64" s="29">
        <v>2015</v>
      </c>
      <c r="D64" s="30"/>
      <c r="E64" s="31"/>
      <c r="F64" s="34"/>
      <c r="G64" s="31"/>
      <c r="H64" s="31"/>
      <c r="I64" s="31"/>
      <c r="J64" s="31"/>
      <c r="K64" s="31"/>
      <c r="L64" s="35"/>
      <c r="M64" s="10"/>
    </row>
    <row r="65" spans="1:13" x14ac:dyDescent="0.25">
      <c r="A65" s="595"/>
      <c r="B65" s="611"/>
      <c r="C65" s="29">
        <v>2016</v>
      </c>
      <c r="D65" s="30"/>
      <c r="E65" s="31"/>
      <c r="F65" s="34"/>
      <c r="G65" s="31"/>
      <c r="H65" s="31"/>
      <c r="I65" s="31"/>
      <c r="J65" s="31"/>
      <c r="K65" s="31"/>
      <c r="L65" s="35"/>
      <c r="M65" s="10"/>
    </row>
    <row r="66" spans="1:13" x14ac:dyDescent="0.25">
      <c r="A66" s="595"/>
      <c r="B66" s="611"/>
      <c r="C66" s="29">
        <v>2017</v>
      </c>
      <c r="D66" s="36"/>
      <c r="E66" s="37"/>
      <c r="F66" s="39"/>
      <c r="G66" s="37"/>
      <c r="H66" s="37"/>
      <c r="I66" s="37"/>
      <c r="J66" s="37"/>
      <c r="K66" s="37"/>
      <c r="L66" s="40"/>
      <c r="M66" s="10"/>
    </row>
    <row r="67" spans="1:13" x14ac:dyDescent="0.25">
      <c r="A67" s="595"/>
      <c r="B67" s="611"/>
      <c r="C67" s="29">
        <v>2018</v>
      </c>
      <c r="D67" s="30"/>
      <c r="E67" s="31"/>
      <c r="F67" s="34"/>
      <c r="G67" s="31"/>
      <c r="H67" s="31"/>
      <c r="I67" s="31"/>
      <c r="J67" s="31"/>
      <c r="K67" s="31"/>
      <c r="L67" s="35"/>
      <c r="M67" s="10"/>
    </row>
    <row r="68" spans="1:13" x14ac:dyDescent="0.25">
      <c r="A68" s="595"/>
      <c r="B68" s="611"/>
      <c r="C68" s="29">
        <v>2019</v>
      </c>
      <c r="D68" s="30">
        <v>1</v>
      </c>
      <c r="E68" s="31">
        <v>8</v>
      </c>
      <c r="F68" s="34"/>
      <c r="G68" s="31"/>
      <c r="H68" s="31"/>
      <c r="I68" s="31"/>
      <c r="J68" s="31"/>
      <c r="K68" s="31"/>
      <c r="L68" s="35">
        <v>1</v>
      </c>
      <c r="M68" s="10"/>
    </row>
    <row r="69" spans="1:13" x14ac:dyDescent="0.25">
      <c r="A69" s="595"/>
      <c r="B69" s="611"/>
      <c r="C69" s="29">
        <v>2020</v>
      </c>
      <c r="D69" s="30"/>
      <c r="E69" s="31"/>
      <c r="F69" s="34"/>
      <c r="G69" s="31"/>
      <c r="H69" s="31"/>
      <c r="I69" s="31"/>
      <c r="J69" s="31"/>
      <c r="K69" s="31"/>
      <c r="L69" s="35"/>
      <c r="M69" s="10"/>
    </row>
    <row r="70" spans="1:13" ht="33" customHeight="1" thickBot="1" x14ac:dyDescent="0.3">
      <c r="A70" s="612"/>
      <c r="B70" s="613"/>
      <c r="C70" s="45" t="s">
        <v>14</v>
      </c>
      <c r="D70" s="46">
        <f t="shared" ref="D70:K70" si="6">SUM(D63:D69)</f>
        <v>1</v>
      </c>
      <c r="E70" s="47">
        <f t="shared" si="6"/>
        <v>8</v>
      </c>
      <c r="F70" s="50">
        <f t="shared" si="6"/>
        <v>0</v>
      </c>
      <c r="G70" s="47">
        <f t="shared" si="6"/>
        <v>0</v>
      </c>
      <c r="H70" s="47">
        <f t="shared" si="6"/>
        <v>0</v>
      </c>
      <c r="I70" s="47">
        <f t="shared" si="6"/>
        <v>0</v>
      </c>
      <c r="J70" s="47">
        <f t="shared" si="6"/>
        <v>0</v>
      </c>
      <c r="K70" s="47">
        <f t="shared" si="6"/>
        <v>0</v>
      </c>
      <c r="L70" s="51">
        <f>SUM(L63:L69)</f>
        <v>1</v>
      </c>
      <c r="M70" s="10"/>
    </row>
    <row r="71" spans="1:13" ht="15.75" thickBot="1" x14ac:dyDescent="0.3">
      <c r="A71" s="112"/>
      <c r="B71" s="113"/>
      <c r="D71" s="52"/>
    </row>
    <row r="72" spans="1:13" s="10" customFormat="1" ht="18.95" customHeight="1" x14ac:dyDescent="0.25">
      <c r="A72" s="630" t="s">
        <v>43</v>
      </c>
      <c r="B72" s="622" t="s">
        <v>44</v>
      </c>
      <c r="C72" s="631" t="s">
        <v>6</v>
      </c>
      <c r="D72" s="628" t="s">
        <v>45</v>
      </c>
      <c r="E72" s="101" t="s">
        <v>46</v>
      </c>
      <c r="F72" s="102"/>
      <c r="G72" s="102"/>
      <c r="H72" s="102"/>
      <c r="I72" s="102"/>
      <c r="J72" s="102"/>
      <c r="K72" s="103"/>
      <c r="L72"/>
      <c r="M72" s="104"/>
    </row>
    <row r="73" spans="1:13" s="10" customFormat="1" ht="93.75" customHeight="1" x14ac:dyDescent="0.25">
      <c r="A73" s="621"/>
      <c r="B73" s="623"/>
      <c r="C73" s="632"/>
      <c r="D73" s="629"/>
      <c r="E73" s="107" t="s">
        <v>15</v>
      </c>
      <c r="F73" s="114" t="s">
        <v>16</v>
      </c>
      <c r="G73" s="108" t="s">
        <v>17</v>
      </c>
      <c r="H73" s="109" t="s">
        <v>18</v>
      </c>
      <c r="I73" s="109" t="s">
        <v>30</v>
      </c>
      <c r="J73" s="110" t="s">
        <v>20</v>
      </c>
      <c r="K73" s="111" t="s">
        <v>21</v>
      </c>
      <c r="L73"/>
    </row>
    <row r="74" spans="1:13" ht="15" customHeight="1" x14ac:dyDescent="0.25">
      <c r="A74" s="595"/>
      <c r="B74" s="611"/>
      <c r="C74" s="29">
        <v>2014</v>
      </c>
      <c r="D74" s="31"/>
      <c r="E74" s="34"/>
      <c r="F74" s="31"/>
      <c r="G74" s="31"/>
      <c r="H74" s="31"/>
      <c r="I74" s="31"/>
      <c r="J74" s="31"/>
      <c r="K74" s="35"/>
    </row>
    <row r="75" spans="1:13" x14ac:dyDescent="0.25">
      <c r="A75" s="595"/>
      <c r="B75" s="611"/>
      <c r="C75" s="29">
        <v>2015</v>
      </c>
      <c r="D75" s="31"/>
      <c r="E75" s="34"/>
      <c r="F75" s="31"/>
      <c r="G75" s="31"/>
      <c r="H75" s="31"/>
      <c r="I75" s="31"/>
      <c r="J75" s="31"/>
      <c r="K75" s="35"/>
    </row>
    <row r="76" spans="1:13" x14ac:dyDescent="0.25">
      <c r="A76" s="595"/>
      <c r="B76" s="611"/>
      <c r="C76" s="29">
        <v>2016</v>
      </c>
      <c r="D76" s="31"/>
      <c r="E76" s="34"/>
      <c r="F76" s="31"/>
      <c r="G76" s="31"/>
      <c r="H76" s="31"/>
      <c r="I76" s="31"/>
      <c r="J76" s="31"/>
      <c r="K76" s="35"/>
    </row>
    <row r="77" spans="1:13" x14ac:dyDescent="0.25">
      <c r="A77" s="595"/>
      <c r="B77" s="611"/>
      <c r="C77" s="29">
        <v>2017</v>
      </c>
      <c r="D77" s="37"/>
      <c r="E77" s="39"/>
      <c r="F77" s="37"/>
      <c r="G77" s="37"/>
      <c r="H77" s="37"/>
      <c r="I77" s="37"/>
      <c r="J77" s="37"/>
      <c r="K77" s="40"/>
    </row>
    <row r="78" spans="1:13" x14ac:dyDescent="0.25">
      <c r="A78" s="595"/>
      <c r="B78" s="611"/>
      <c r="C78" s="29">
        <v>2018</v>
      </c>
      <c r="D78" s="31"/>
      <c r="E78" s="34"/>
      <c r="F78" s="31"/>
      <c r="G78" s="31"/>
      <c r="H78" s="31"/>
      <c r="I78" s="31"/>
      <c r="J78" s="31"/>
      <c r="K78" s="35"/>
    </row>
    <row r="79" spans="1:13" x14ac:dyDescent="0.25">
      <c r="A79" s="595"/>
      <c r="B79" s="611"/>
      <c r="C79" s="29">
        <v>2019</v>
      </c>
      <c r="D79" s="37"/>
      <c r="E79" s="34"/>
      <c r="F79" s="31"/>
      <c r="G79" s="31"/>
      <c r="H79" s="31"/>
      <c r="I79" s="31"/>
      <c r="J79" s="31"/>
      <c r="K79" s="35"/>
    </row>
    <row r="80" spans="1:13" x14ac:dyDescent="0.25">
      <c r="A80" s="595"/>
      <c r="B80" s="611"/>
      <c r="C80" s="29">
        <v>2020</v>
      </c>
      <c r="D80" s="31"/>
      <c r="E80" s="34"/>
      <c r="F80" s="31"/>
      <c r="G80" s="31"/>
      <c r="H80" s="31"/>
      <c r="I80" s="31"/>
      <c r="J80" s="31"/>
      <c r="K80" s="35"/>
    </row>
    <row r="81" spans="1:14" ht="42" customHeight="1" thickBot="1" x14ac:dyDescent="0.3">
      <c r="A81" s="612"/>
      <c r="B81" s="613"/>
      <c r="C81" s="45" t="s">
        <v>14</v>
      </c>
      <c r="D81" s="47">
        <f t="shared" ref="D81:J81" si="7">SUM(D74:D80)</f>
        <v>0</v>
      </c>
      <c r="E81" s="50">
        <f t="shared" si="7"/>
        <v>0</v>
      </c>
      <c r="F81" s="47">
        <f t="shared" si="7"/>
        <v>0</v>
      </c>
      <c r="G81" s="47">
        <f t="shared" si="7"/>
        <v>0</v>
      </c>
      <c r="H81" s="47">
        <f t="shared" si="7"/>
        <v>0</v>
      </c>
      <c r="I81" s="47">
        <f t="shared" si="7"/>
        <v>0</v>
      </c>
      <c r="J81" s="47">
        <f t="shared" si="7"/>
        <v>0</v>
      </c>
      <c r="K81" s="51">
        <f>SUM(K74:K80)</f>
        <v>0</v>
      </c>
    </row>
    <row r="82" spans="1:14" ht="15" customHeight="1" thickBot="1" x14ac:dyDescent="0.4">
      <c r="A82" s="98"/>
      <c r="B82" s="83"/>
    </row>
    <row r="83" spans="1:14" ht="24.95" customHeight="1" x14ac:dyDescent="0.25">
      <c r="A83" s="630" t="s">
        <v>47</v>
      </c>
      <c r="B83" s="622" t="s">
        <v>44</v>
      </c>
      <c r="C83" s="631" t="s">
        <v>6</v>
      </c>
      <c r="D83" s="633" t="s">
        <v>48</v>
      </c>
      <c r="E83" s="101" t="s">
        <v>49</v>
      </c>
      <c r="F83" s="102"/>
      <c r="G83" s="102"/>
      <c r="H83" s="102"/>
      <c r="I83" s="102"/>
      <c r="J83" s="102"/>
      <c r="K83" s="103"/>
      <c r="L83" s="10"/>
    </row>
    <row r="84" spans="1:14" s="10" customFormat="1" ht="93.75" customHeight="1" x14ac:dyDescent="0.25">
      <c r="A84" s="621"/>
      <c r="B84" s="623"/>
      <c r="C84" s="632"/>
      <c r="D84" s="634"/>
      <c r="E84" s="107" t="s">
        <v>15</v>
      </c>
      <c r="F84" s="108" t="s">
        <v>16</v>
      </c>
      <c r="G84" s="108" t="s">
        <v>17</v>
      </c>
      <c r="H84" s="109" t="s">
        <v>18</v>
      </c>
      <c r="I84" s="109" t="s">
        <v>30</v>
      </c>
      <c r="J84" s="110" t="s">
        <v>20</v>
      </c>
      <c r="K84" s="111" t="s">
        <v>21</v>
      </c>
      <c r="L84"/>
    </row>
    <row r="85" spans="1:14" s="10" customFormat="1" ht="18" customHeight="1" x14ac:dyDescent="0.25">
      <c r="A85" s="595" t="s">
        <v>36</v>
      </c>
      <c r="B85" s="611"/>
      <c r="C85" s="29">
        <v>2014</v>
      </c>
      <c r="D85" s="31"/>
      <c r="E85" s="34"/>
      <c r="F85" s="31"/>
      <c r="G85" s="31"/>
      <c r="H85" s="31"/>
      <c r="I85" s="31"/>
      <c r="J85" s="31"/>
      <c r="K85" s="35"/>
      <c r="L85"/>
    </row>
    <row r="86" spans="1:14" ht="15.95" customHeight="1" x14ac:dyDescent="0.25">
      <c r="A86" s="595"/>
      <c r="B86" s="611"/>
      <c r="C86" s="29">
        <v>2015</v>
      </c>
      <c r="D86" s="31"/>
      <c r="E86" s="34"/>
      <c r="F86" s="31"/>
      <c r="G86" s="31"/>
      <c r="H86" s="31"/>
      <c r="I86" s="31"/>
      <c r="J86" s="31"/>
      <c r="K86" s="35"/>
    </row>
    <row r="87" spans="1:14" x14ac:dyDescent="0.25">
      <c r="A87" s="595"/>
      <c r="B87" s="611"/>
      <c r="C87" s="29">
        <v>2016</v>
      </c>
      <c r="D87" s="31"/>
      <c r="E87" s="34"/>
      <c r="F87" s="31"/>
      <c r="G87" s="31"/>
      <c r="H87" s="31"/>
      <c r="I87" s="31"/>
      <c r="J87" s="31"/>
      <c r="K87" s="35"/>
    </row>
    <row r="88" spans="1:14" x14ac:dyDescent="0.25">
      <c r="A88" s="595"/>
      <c r="B88" s="611"/>
      <c r="C88" s="29">
        <v>2017</v>
      </c>
      <c r="D88" s="37"/>
      <c r="E88" s="39"/>
      <c r="F88" s="37"/>
      <c r="G88" s="37"/>
      <c r="H88" s="37"/>
      <c r="I88" s="37"/>
      <c r="J88" s="37"/>
      <c r="K88" s="40"/>
    </row>
    <row r="89" spans="1:14" x14ac:dyDescent="0.25">
      <c r="A89" s="595"/>
      <c r="B89" s="611"/>
      <c r="C89" s="29">
        <v>2018</v>
      </c>
      <c r="D89" s="31"/>
      <c r="E89" s="34"/>
      <c r="F89" s="31"/>
      <c r="G89" s="31"/>
      <c r="H89" s="31"/>
      <c r="I89" s="31"/>
      <c r="J89" s="31"/>
      <c r="K89" s="35"/>
      <c r="L89" s="10"/>
    </row>
    <row r="90" spans="1:14" x14ac:dyDescent="0.25">
      <c r="A90" s="595"/>
      <c r="B90" s="611"/>
      <c r="C90" s="29">
        <v>2019</v>
      </c>
      <c r="D90" s="31"/>
      <c r="E90" s="34"/>
      <c r="F90" s="31"/>
      <c r="G90" s="31"/>
      <c r="H90" s="31"/>
      <c r="I90" s="31"/>
      <c r="J90" s="31"/>
      <c r="K90" s="35"/>
    </row>
    <row r="91" spans="1:14" x14ac:dyDescent="0.25">
      <c r="A91" s="595"/>
      <c r="B91" s="611"/>
      <c r="C91" s="29">
        <v>2020</v>
      </c>
      <c r="D91" s="31"/>
      <c r="E91" s="34"/>
      <c r="F91" s="31"/>
      <c r="G91" s="31"/>
      <c r="H91" s="31"/>
      <c r="I91" s="31"/>
      <c r="J91" s="31"/>
      <c r="K91" s="35"/>
    </row>
    <row r="92" spans="1:14" ht="18.95" customHeight="1" thickBot="1" x14ac:dyDescent="0.3">
      <c r="A92" s="612"/>
      <c r="B92" s="613"/>
      <c r="C92" s="45" t="s">
        <v>14</v>
      </c>
      <c r="D92" s="47">
        <f t="shared" ref="D92:J92" si="8">SUM(D85:D91)</f>
        <v>0</v>
      </c>
      <c r="E92" s="50">
        <f t="shared" si="8"/>
        <v>0</v>
      </c>
      <c r="F92" s="47">
        <f t="shared" si="8"/>
        <v>0</v>
      </c>
      <c r="G92" s="47">
        <f t="shared" si="8"/>
        <v>0</v>
      </c>
      <c r="H92" s="47">
        <f t="shared" si="8"/>
        <v>0</v>
      </c>
      <c r="I92" s="47">
        <f t="shared" si="8"/>
        <v>0</v>
      </c>
      <c r="J92" s="47">
        <f t="shared" si="8"/>
        <v>0</v>
      </c>
      <c r="K92" s="51">
        <f>SUM(K85:K91)</f>
        <v>0</v>
      </c>
    </row>
    <row r="93" spans="1:14" ht="18.75" customHeight="1" thickBot="1" x14ac:dyDescent="0.4">
      <c r="A93" s="98"/>
      <c r="B93" s="83"/>
    </row>
    <row r="94" spans="1:14" x14ac:dyDescent="0.25">
      <c r="A94" s="620" t="s">
        <v>50</v>
      </c>
      <c r="B94" s="622" t="s">
        <v>51</v>
      </c>
      <c r="C94" s="318" t="s">
        <v>6</v>
      </c>
      <c r="D94" s="116" t="s">
        <v>52</v>
      </c>
      <c r="E94" s="117"/>
      <c r="F94" s="117"/>
      <c r="G94" s="118"/>
      <c r="H94" s="10"/>
      <c r="I94" s="10"/>
      <c r="J94" s="10"/>
      <c r="K94" s="10"/>
    </row>
    <row r="95" spans="1:14" ht="64.5" x14ac:dyDescent="0.25">
      <c r="A95" s="621"/>
      <c r="B95" s="623"/>
      <c r="C95" s="319"/>
      <c r="D95" s="105" t="s">
        <v>53</v>
      </c>
      <c r="E95" s="106" t="s">
        <v>54</v>
      </c>
      <c r="F95" s="106" t="s">
        <v>55</v>
      </c>
      <c r="G95" s="120" t="s">
        <v>14</v>
      </c>
      <c r="H95" s="10"/>
      <c r="I95" s="10"/>
      <c r="J95" s="10"/>
      <c r="K95" s="10"/>
      <c r="L95" s="10"/>
      <c r="M95" s="10"/>
      <c r="N95" s="10"/>
    </row>
    <row r="96" spans="1:14" s="10" customFormat="1" ht="26.25" customHeight="1" x14ac:dyDescent="0.25">
      <c r="A96" s="595" t="s">
        <v>185</v>
      </c>
      <c r="B96" s="611"/>
      <c r="C96" s="29">
        <v>2015</v>
      </c>
      <c r="D96" s="30"/>
      <c r="E96" s="31"/>
      <c r="F96" s="31"/>
      <c r="G96" s="33">
        <f t="shared" ref="G96:G101" si="9">SUM(D96:F96)</f>
        <v>0</v>
      </c>
      <c r="H96"/>
      <c r="I96"/>
      <c r="J96"/>
      <c r="K96"/>
    </row>
    <row r="97" spans="1:14" s="10" customFormat="1" ht="16.5" customHeight="1" x14ac:dyDescent="0.25">
      <c r="A97" s="595"/>
      <c r="B97" s="611"/>
      <c r="C97" s="29">
        <v>2016</v>
      </c>
      <c r="D97" s="30"/>
      <c r="E97" s="31"/>
      <c r="F97" s="31"/>
      <c r="G97" s="33">
        <f t="shared" si="9"/>
        <v>0</v>
      </c>
      <c r="H97"/>
      <c r="I97"/>
      <c r="J97"/>
      <c r="K97"/>
      <c r="L97"/>
      <c r="M97"/>
      <c r="N97"/>
    </row>
    <row r="98" spans="1:14" x14ac:dyDescent="0.25">
      <c r="A98" s="595"/>
      <c r="B98" s="611"/>
      <c r="C98" s="29">
        <v>2017</v>
      </c>
      <c r="D98" s="36"/>
      <c r="E98" s="37"/>
      <c r="F98" s="37"/>
      <c r="G98" s="33">
        <f t="shared" si="9"/>
        <v>0</v>
      </c>
    </row>
    <row r="99" spans="1:14" x14ac:dyDescent="0.25">
      <c r="A99" s="595"/>
      <c r="B99" s="611"/>
      <c r="C99" s="29">
        <v>2018</v>
      </c>
      <c r="D99" s="30"/>
      <c r="E99" s="31"/>
      <c r="F99" s="31"/>
      <c r="G99" s="33">
        <f t="shared" si="9"/>
        <v>0</v>
      </c>
    </row>
    <row r="100" spans="1:14" x14ac:dyDescent="0.25">
      <c r="A100" s="595"/>
      <c r="B100" s="611"/>
      <c r="C100" s="29">
        <v>2019</v>
      </c>
      <c r="D100" s="30">
        <v>91</v>
      </c>
      <c r="E100" s="31"/>
      <c r="F100" s="31"/>
      <c r="G100" s="33">
        <f t="shared" si="9"/>
        <v>91</v>
      </c>
    </row>
    <row r="101" spans="1:14" x14ac:dyDescent="0.25">
      <c r="A101" s="595"/>
      <c r="B101" s="611"/>
      <c r="C101" s="29">
        <v>2020</v>
      </c>
      <c r="D101" s="30"/>
      <c r="E101" s="31"/>
      <c r="F101" s="31"/>
      <c r="G101" s="33">
        <f t="shared" si="9"/>
        <v>0</v>
      </c>
    </row>
    <row r="102" spans="1:14" ht="15.75" thickBot="1" x14ac:dyDescent="0.3">
      <c r="A102" s="612"/>
      <c r="B102" s="613"/>
      <c r="C102" s="45" t="s">
        <v>14</v>
      </c>
      <c r="D102" s="46">
        <f>SUM(D96:D101)</f>
        <v>91</v>
      </c>
      <c r="E102" s="47">
        <f>SUM(E96:E101)</f>
        <v>0</v>
      </c>
      <c r="F102" s="47">
        <f>SUM(F96:F101)</f>
        <v>0</v>
      </c>
      <c r="G102" s="121">
        <f>SUM(G95:G101)</f>
        <v>91</v>
      </c>
    </row>
    <row r="103" spans="1:14" x14ac:dyDescent="0.25">
      <c r="A103" s="113"/>
      <c r="B103" s="122"/>
      <c r="C103" s="52"/>
      <c r="D103" s="52"/>
      <c r="J103" s="82"/>
    </row>
    <row r="104" spans="1:14" ht="21" x14ac:dyDescent="0.35">
      <c r="A104" s="123" t="s">
        <v>56</v>
      </c>
      <c r="B104" s="124"/>
      <c r="C104" s="123"/>
      <c r="D104" s="125"/>
      <c r="E104" s="125"/>
      <c r="F104" s="125"/>
      <c r="G104" s="125"/>
      <c r="H104" s="125"/>
      <c r="I104" s="125"/>
      <c r="J104" s="125"/>
      <c r="K104" s="125"/>
      <c r="L104" s="125"/>
    </row>
    <row r="105" spans="1:14" ht="15.75" thickBot="1" x14ac:dyDescent="0.3">
      <c r="B105" s="9"/>
    </row>
    <row r="106" spans="1:14" s="10" customFormat="1" ht="47.25" customHeight="1" x14ac:dyDescent="0.25">
      <c r="A106" s="624" t="s">
        <v>57</v>
      </c>
      <c r="B106" s="626" t="s">
        <v>58</v>
      </c>
      <c r="C106" s="609" t="s">
        <v>6</v>
      </c>
      <c r="D106" s="126" t="s">
        <v>59</v>
      </c>
      <c r="E106" s="126"/>
      <c r="F106" s="127"/>
      <c r="G106" s="127"/>
      <c r="H106" s="128" t="s">
        <v>60</v>
      </c>
      <c r="I106" s="126"/>
      <c r="J106" s="129"/>
    </row>
    <row r="107" spans="1:14" s="10" customFormat="1" ht="87.75" customHeight="1" x14ac:dyDescent="0.25">
      <c r="A107" s="625"/>
      <c r="B107" s="627"/>
      <c r="C107" s="610"/>
      <c r="D107" s="130" t="s">
        <v>61</v>
      </c>
      <c r="E107" s="131" t="s">
        <v>62</v>
      </c>
      <c r="F107" s="132" t="s">
        <v>63</v>
      </c>
      <c r="G107" s="133" t="s">
        <v>64</v>
      </c>
      <c r="H107" s="130" t="s">
        <v>65</v>
      </c>
      <c r="I107" s="131" t="s">
        <v>66</v>
      </c>
      <c r="J107" s="134" t="s">
        <v>67</v>
      </c>
    </row>
    <row r="108" spans="1:14" x14ac:dyDescent="0.25">
      <c r="A108" s="595" t="s">
        <v>36</v>
      </c>
      <c r="B108" s="611"/>
      <c r="C108" s="135">
        <v>2014</v>
      </c>
      <c r="D108" s="30"/>
      <c r="E108" s="31"/>
      <c r="F108" s="136"/>
      <c r="G108" s="137">
        <f>SUM(D108:F108)</f>
        <v>0</v>
      </c>
      <c r="H108" s="30"/>
      <c r="I108" s="31"/>
      <c r="J108" s="35"/>
    </row>
    <row r="109" spans="1:14" x14ac:dyDescent="0.25">
      <c r="A109" s="595"/>
      <c r="B109" s="611"/>
      <c r="C109" s="135">
        <v>2015</v>
      </c>
      <c r="D109" s="30"/>
      <c r="E109" s="31"/>
      <c r="F109" s="136"/>
      <c r="G109" s="137">
        <f t="shared" ref="G109:G114" si="10">SUM(D109:F109)</f>
        <v>0</v>
      </c>
      <c r="H109" s="30"/>
      <c r="I109" s="31"/>
      <c r="J109" s="35"/>
    </row>
    <row r="110" spans="1:14" x14ac:dyDescent="0.25">
      <c r="A110" s="595"/>
      <c r="B110" s="611"/>
      <c r="C110" s="135">
        <v>2016</v>
      </c>
      <c r="D110" s="30"/>
      <c r="E110" s="31"/>
      <c r="F110" s="136"/>
      <c r="G110" s="137">
        <f t="shared" si="10"/>
        <v>0</v>
      </c>
      <c r="H110" s="30"/>
      <c r="I110" s="31"/>
      <c r="J110" s="35"/>
    </row>
    <row r="111" spans="1:14" x14ac:dyDescent="0.25">
      <c r="A111" s="595"/>
      <c r="B111" s="611"/>
      <c r="C111" s="135">
        <v>2017</v>
      </c>
      <c r="D111" s="36"/>
      <c r="E111" s="37"/>
      <c r="F111" s="138"/>
      <c r="G111" s="137">
        <f t="shared" si="10"/>
        <v>0</v>
      </c>
      <c r="H111" s="139"/>
      <c r="I111" s="140"/>
      <c r="J111" s="141"/>
    </row>
    <row r="112" spans="1:14" x14ac:dyDescent="0.25">
      <c r="A112" s="595"/>
      <c r="B112" s="611"/>
      <c r="C112" s="135">
        <v>2018</v>
      </c>
      <c r="D112" s="30"/>
      <c r="E112" s="31"/>
      <c r="F112" s="136"/>
      <c r="G112" s="137">
        <f t="shared" si="10"/>
        <v>0</v>
      </c>
      <c r="H112" s="30"/>
      <c r="I112" s="31"/>
      <c r="J112" s="35"/>
    </row>
    <row r="113" spans="1:19" x14ac:dyDescent="0.25">
      <c r="A113" s="595"/>
      <c r="B113" s="611"/>
      <c r="C113" s="135">
        <v>2019</v>
      </c>
      <c r="D113" s="30"/>
      <c r="E113" s="31"/>
      <c r="F113" s="136"/>
      <c r="G113" s="137">
        <f t="shared" si="10"/>
        <v>0</v>
      </c>
      <c r="H113" s="30"/>
      <c r="I113" s="31"/>
      <c r="J113" s="35"/>
    </row>
    <row r="114" spans="1:19" x14ac:dyDescent="0.25">
      <c r="A114" s="595"/>
      <c r="B114" s="611"/>
      <c r="C114" s="135">
        <v>2020</v>
      </c>
      <c r="D114" s="30"/>
      <c r="E114" s="31"/>
      <c r="F114" s="136"/>
      <c r="G114" s="137">
        <f t="shared" si="10"/>
        <v>0</v>
      </c>
      <c r="H114" s="30"/>
      <c r="I114" s="31"/>
      <c r="J114" s="35"/>
    </row>
    <row r="115" spans="1:19" ht="30.6" customHeight="1" thickBot="1" x14ac:dyDescent="0.3">
      <c r="A115" s="612"/>
      <c r="B115" s="613"/>
      <c r="C115" s="142" t="s">
        <v>14</v>
      </c>
      <c r="D115" s="46">
        <f t="shared" ref="D115:J115" si="11">SUM(D108:D114)</f>
        <v>0</v>
      </c>
      <c r="E115" s="47">
        <f t="shared" si="11"/>
        <v>0</v>
      </c>
      <c r="F115" s="143">
        <f t="shared" si="11"/>
        <v>0</v>
      </c>
      <c r="G115" s="143">
        <f t="shared" si="11"/>
        <v>0</v>
      </c>
      <c r="H115" s="46">
        <f t="shared" si="11"/>
        <v>0</v>
      </c>
      <c r="I115" s="47">
        <f t="shared" si="11"/>
        <v>0</v>
      </c>
      <c r="J115" s="144">
        <f t="shared" si="11"/>
        <v>0</v>
      </c>
    </row>
    <row r="116" spans="1:19" ht="17.100000000000001" customHeight="1" thickBot="1" x14ac:dyDescent="0.3">
      <c r="A116" s="145"/>
      <c r="B116" s="122"/>
      <c r="C116" s="146"/>
      <c r="D116" s="147"/>
      <c r="H116" s="148"/>
      <c r="K116" s="82"/>
    </row>
    <row r="117" spans="1:19" s="10" customFormat="1" ht="78" customHeight="1" x14ac:dyDescent="0.3">
      <c r="A117" s="149" t="s">
        <v>68</v>
      </c>
      <c r="B117" s="317" t="s">
        <v>39</v>
      </c>
      <c r="C117" s="151" t="s">
        <v>6</v>
      </c>
      <c r="D117" s="152" t="s">
        <v>69</v>
      </c>
      <c r="E117" s="153" t="s">
        <v>70</v>
      </c>
      <c r="F117" s="153" t="s">
        <v>71</v>
      </c>
      <c r="G117" s="153" t="s">
        <v>72</v>
      </c>
      <c r="H117" s="153" t="s">
        <v>73</v>
      </c>
      <c r="I117" s="154" t="s">
        <v>74</v>
      </c>
      <c r="J117" s="155" t="s">
        <v>75</v>
      </c>
      <c r="K117" s="155" t="s">
        <v>76</v>
      </c>
    </row>
    <row r="118" spans="1:19" x14ac:dyDescent="0.25">
      <c r="A118" s="595" t="s">
        <v>36</v>
      </c>
      <c r="B118" s="611"/>
      <c r="C118" s="29">
        <v>2014</v>
      </c>
      <c r="D118" s="34"/>
      <c r="E118" s="31"/>
      <c r="F118" s="31"/>
      <c r="G118" s="31"/>
      <c r="H118" s="31"/>
      <c r="I118" s="35"/>
      <c r="J118" s="156">
        <f t="shared" ref="J118:K124" si="12">D118+F118+H118</f>
        <v>0</v>
      </c>
      <c r="K118" s="156">
        <f t="shared" si="12"/>
        <v>0</v>
      </c>
    </row>
    <row r="119" spans="1:19" x14ac:dyDescent="0.25">
      <c r="A119" s="595"/>
      <c r="B119" s="611"/>
      <c r="C119" s="29">
        <v>2015</v>
      </c>
      <c r="D119" s="34"/>
      <c r="E119" s="31"/>
      <c r="F119" s="31"/>
      <c r="G119" s="31"/>
      <c r="H119" s="31"/>
      <c r="I119" s="35"/>
      <c r="J119" s="156">
        <f t="shared" si="12"/>
        <v>0</v>
      </c>
      <c r="K119" s="156">
        <f t="shared" si="12"/>
        <v>0</v>
      </c>
    </row>
    <row r="120" spans="1:19" x14ac:dyDescent="0.25">
      <c r="A120" s="595"/>
      <c r="B120" s="611"/>
      <c r="C120" s="29">
        <v>2016</v>
      </c>
      <c r="D120" s="34"/>
      <c r="E120" s="31"/>
      <c r="F120" s="31"/>
      <c r="G120" s="31"/>
      <c r="H120" s="31"/>
      <c r="I120" s="35"/>
      <c r="J120" s="156">
        <f t="shared" si="12"/>
        <v>0</v>
      </c>
      <c r="K120" s="156">
        <f t="shared" si="12"/>
        <v>0</v>
      </c>
    </row>
    <row r="121" spans="1:19" x14ac:dyDescent="0.25">
      <c r="A121" s="595"/>
      <c r="B121" s="611"/>
      <c r="C121" s="29">
        <v>2017</v>
      </c>
      <c r="D121" s="39"/>
      <c r="E121" s="37"/>
      <c r="F121" s="37"/>
      <c r="G121" s="37"/>
      <c r="H121" s="37"/>
      <c r="I121" s="40"/>
      <c r="J121" s="156">
        <f t="shared" si="12"/>
        <v>0</v>
      </c>
      <c r="K121" s="156">
        <f t="shared" si="12"/>
        <v>0</v>
      </c>
    </row>
    <row r="122" spans="1:19" x14ac:dyDescent="0.25">
      <c r="A122" s="595"/>
      <c r="B122" s="611"/>
      <c r="C122" s="29">
        <v>2018</v>
      </c>
      <c r="D122" s="34"/>
      <c r="E122" s="31"/>
      <c r="F122" s="31"/>
      <c r="G122" s="31"/>
      <c r="H122" s="31"/>
      <c r="I122" s="35"/>
      <c r="J122" s="156">
        <f t="shared" si="12"/>
        <v>0</v>
      </c>
      <c r="K122" s="156">
        <f t="shared" si="12"/>
        <v>0</v>
      </c>
    </row>
    <row r="123" spans="1:19" x14ac:dyDescent="0.25">
      <c r="A123" s="595"/>
      <c r="B123" s="611"/>
      <c r="C123" s="29">
        <v>2019</v>
      </c>
      <c r="D123" s="34"/>
      <c r="E123" s="31"/>
      <c r="F123" s="31"/>
      <c r="G123" s="31"/>
      <c r="H123" s="31"/>
      <c r="I123" s="35"/>
      <c r="J123" s="156">
        <f t="shared" si="12"/>
        <v>0</v>
      </c>
      <c r="K123" s="156">
        <f t="shared" si="12"/>
        <v>0</v>
      </c>
    </row>
    <row r="124" spans="1:19" x14ac:dyDescent="0.25">
      <c r="A124" s="595"/>
      <c r="B124" s="611"/>
      <c r="C124" s="29">
        <v>2020</v>
      </c>
      <c r="D124" s="34"/>
      <c r="E124" s="31"/>
      <c r="F124" s="31"/>
      <c r="G124" s="31"/>
      <c r="H124" s="31"/>
      <c r="I124" s="35"/>
      <c r="J124" s="156">
        <f t="shared" si="12"/>
        <v>0</v>
      </c>
      <c r="K124" s="156">
        <f t="shared" si="12"/>
        <v>0</v>
      </c>
    </row>
    <row r="125" spans="1:19" ht="51" customHeight="1" thickBot="1" x14ac:dyDescent="0.3">
      <c r="A125" s="612"/>
      <c r="B125" s="613"/>
      <c r="C125" s="45" t="s">
        <v>14</v>
      </c>
      <c r="D125" s="47">
        <f t="shared" ref="D125" si="13">SUM(D118:D124)</f>
        <v>0</v>
      </c>
      <c r="E125" s="47">
        <f>SUM(E118:E124)</f>
        <v>0</v>
      </c>
      <c r="F125" s="47">
        <f t="shared" ref="F125:I125" si="14">SUM(F118:F124)</f>
        <v>0</v>
      </c>
      <c r="G125" s="47">
        <f t="shared" si="14"/>
        <v>0</v>
      </c>
      <c r="H125" s="47">
        <f t="shared" si="14"/>
        <v>0</v>
      </c>
      <c r="I125" s="47">
        <f t="shared" si="14"/>
        <v>0</v>
      </c>
      <c r="J125" s="51">
        <f>SUM(J118:J124)</f>
        <v>0</v>
      </c>
      <c r="K125" s="51">
        <f>SUM(K118:K124)</f>
        <v>0</v>
      </c>
    </row>
    <row r="126" spans="1:19" ht="18.95" customHeight="1" x14ac:dyDescent="0.25">
      <c r="A126" s="157"/>
      <c r="B126" s="122"/>
      <c r="C126" s="52"/>
      <c r="D126" s="52"/>
      <c r="S126" s="82"/>
    </row>
    <row r="127" spans="1:19" ht="21" x14ac:dyDescent="0.35">
      <c r="A127" s="158" t="s">
        <v>77</v>
      </c>
      <c r="B127" s="159"/>
      <c r="C127" s="158"/>
      <c r="D127" s="160"/>
      <c r="E127" s="160"/>
      <c r="F127" s="160"/>
      <c r="G127" s="160"/>
      <c r="H127" s="160"/>
      <c r="I127" s="160"/>
      <c r="J127" s="160"/>
      <c r="K127" s="160"/>
      <c r="L127" s="160"/>
      <c r="M127" s="160"/>
      <c r="N127" s="160"/>
      <c r="O127" s="160"/>
    </row>
    <row r="128" spans="1:19" ht="21.75" thickBot="1" x14ac:dyDescent="0.4">
      <c r="A128" s="98"/>
      <c r="B128" s="83"/>
    </row>
    <row r="129" spans="1:15" s="10" customFormat="1" ht="27" customHeight="1" x14ac:dyDescent="0.25">
      <c r="A129" s="614" t="s">
        <v>78</v>
      </c>
      <c r="B129" s="616" t="s">
        <v>39</v>
      </c>
      <c r="C129" s="618" t="s">
        <v>79</v>
      </c>
      <c r="D129" s="161" t="s">
        <v>80</v>
      </c>
      <c r="E129" s="162"/>
      <c r="F129" s="162"/>
      <c r="G129" s="163"/>
      <c r="H129" s="164"/>
      <c r="I129" s="592" t="s">
        <v>8</v>
      </c>
      <c r="J129" s="593"/>
      <c r="K129" s="593"/>
      <c r="L129" s="593"/>
      <c r="M129" s="593"/>
      <c r="N129" s="593"/>
      <c r="O129" s="594"/>
    </row>
    <row r="130" spans="1:15" s="10" customFormat="1" ht="110.25" customHeight="1" x14ac:dyDescent="0.25">
      <c r="A130" s="615"/>
      <c r="B130" s="617"/>
      <c r="C130" s="619"/>
      <c r="D130" s="165" t="s">
        <v>81</v>
      </c>
      <c r="E130" s="166" t="s">
        <v>82</v>
      </c>
      <c r="F130" s="166" t="s">
        <v>83</v>
      </c>
      <c r="G130" s="167" t="s">
        <v>84</v>
      </c>
      <c r="H130" s="168" t="s">
        <v>85</v>
      </c>
      <c r="I130" s="169" t="s">
        <v>15</v>
      </c>
      <c r="J130" s="169" t="s">
        <v>16</v>
      </c>
      <c r="K130" s="166" t="s">
        <v>17</v>
      </c>
      <c r="L130" s="165" t="s">
        <v>18</v>
      </c>
      <c r="M130" s="165" t="s">
        <v>30</v>
      </c>
      <c r="N130" s="166" t="s">
        <v>20</v>
      </c>
      <c r="O130" s="170" t="s">
        <v>21</v>
      </c>
    </row>
    <row r="131" spans="1:15" ht="15" customHeight="1" x14ac:dyDescent="0.25">
      <c r="A131" s="597" t="s">
        <v>36</v>
      </c>
      <c r="B131" s="596"/>
      <c r="C131" s="29">
        <v>2014</v>
      </c>
      <c r="D131" s="30"/>
      <c r="E131" s="31"/>
      <c r="F131" s="31"/>
      <c r="G131" s="137">
        <f>SUM(D131:F131)</f>
        <v>0</v>
      </c>
      <c r="H131" s="92"/>
      <c r="I131" s="34"/>
      <c r="J131" s="31"/>
      <c r="K131" s="31"/>
      <c r="L131" s="31"/>
      <c r="M131" s="31"/>
      <c r="N131" s="31"/>
      <c r="O131" s="35"/>
    </row>
    <row r="132" spans="1:15" x14ac:dyDescent="0.25">
      <c r="A132" s="597"/>
      <c r="B132" s="596"/>
      <c r="C132" s="29">
        <v>2015</v>
      </c>
      <c r="D132" s="30"/>
      <c r="E132" s="31"/>
      <c r="F132" s="31"/>
      <c r="G132" s="137">
        <f t="shared" ref="G132:G137" si="15">SUM(D132:F132)</f>
        <v>0</v>
      </c>
      <c r="H132" s="92"/>
      <c r="I132" s="34"/>
      <c r="J132" s="31"/>
      <c r="K132" s="31"/>
      <c r="L132" s="31"/>
      <c r="M132" s="31"/>
      <c r="N132" s="31"/>
      <c r="O132" s="35"/>
    </row>
    <row r="133" spans="1:15" x14ac:dyDescent="0.25">
      <c r="A133" s="597"/>
      <c r="B133" s="596"/>
      <c r="C133" s="29">
        <v>2016</v>
      </c>
      <c r="D133" s="30"/>
      <c r="E133" s="31"/>
      <c r="F133" s="31"/>
      <c r="G133" s="137">
        <f t="shared" si="15"/>
        <v>0</v>
      </c>
      <c r="H133" s="92"/>
      <c r="I133" s="34"/>
      <c r="J133" s="31"/>
      <c r="K133" s="31"/>
      <c r="L133" s="31"/>
      <c r="M133" s="31"/>
      <c r="N133" s="31"/>
      <c r="O133" s="35"/>
    </row>
    <row r="134" spans="1:15" x14ac:dyDescent="0.25">
      <c r="A134" s="597"/>
      <c r="B134" s="596"/>
      <c r="C134" s="29">
        <v>2017</v>
      </c>
      <c r="D134" s="36"/>
      <c r="E134" s="37"/>
      <c r="F134" s="37"/>
      <c r="G134" s="137">
        <f t="shared" si="15"/>
        <v>0</v>
      </c>
      <c r="H134" s="92"/>
      <c r="I134" s="39"/>
      <c r="J134" s="37"/>
      <c r="K134" s="37"/>
      <c r="L134" s="37"/>
      <c r="M134" s="37"/>
      <c r="N134" s="37"/>
      <c r="O134" s="40"/>
    </row>
    <row r="135" spans="1:15" x14ac:dyDescent="0.25">
      <c r="A135" s="597"/>
      <c r="B135" s="596"/>
      <c r="C135" s="29">
        <v>2018</v>
      </c>
      <c r="D135" s="30"/>
      <c r="E135" s="31"/>
      <c r="F135" s="31"/>
      <c r="G135" s="137">
        <f t="shared" si="15"/>
        <v>0</v>
      </c>
      <c r="H135" s="92"/>
      <c r="I135" s="34"/>
      <c r="J135" s="31"/>
      <c r="K135" s="31"/>
      <c r="L135" s="31"/>
      <c r="M135" s="31"/>
      <c r="N135" s="31"/>
      <c r="O135" s="35"/>
    </row>
    <row r="136" spans="1:15" x14ac:dyDescent="0.25">
      <c r="A136" s="597"/>
      <c r="B136" s="596"/>
      <c r="C136" s="29">
        <v>2019</v>
      </c>
      <c r="D136" s="30">
        <v>1</v>
      </c>
      <c r="E136" s="31">
        <v>3</v>
      </c>
      <c r="F136" s="31"/>
      <c r="G136" s="137">
        <f t="shared" si="15"/>
        <v>4</v>
      </c>
      <c r="H136" s="92"/>
      <c r="I136" s="34"/>
      <c r="J136" s="31">
        <v>1</v>
      </c>
      <c r="K136" s="31"/>
      <c r="L136" s="31"/>
      <c r="M136" s="31"/>
      <c r="N136" s="31">
        <v>3</v>
      </c>
      <c r="O136" s="35"/>
    </row>
    <row r="137" spans="1:15" x14ac:dyDescent="0.25">
      <c r="A137" s="597"/>
      <c r="B137" s="596"/>
      <c r="C137" s="29">
        <v>2020</v>
      </c>
      <c r="D137" s="30"/>
      <c r="E137" s="31"/>
      <c r="F137" s="31"/>
      <c r="G137" s="137">
        <f t="shared" si="15"/>
        <v>0</v>
      </c>
      <c r="H137" s="92"/>
      <c r="I137" s="34"/>
      <c r="J137" s="31"/>
      <c r="K137" s="31"/>
      <c r="L137" s="31"/>
      <c r="M137" s="31"/>
      <c r="N137" s="31"/>
      <c r="O137" s="35"/>
    </row>
    <row r="138" spans="1:15" ht="15.95" customHeight="1" thickBot="1" x14ac:dyDescent="0.3">
      <c r="A138" s="598"/>
      <c r="B138" s="599"/>
      <c r="C138" s="45" t="s">
        <v>14</v>
      </c>
      <c r="D138" s="46">
        <f>SUM(D131:D137)</f>
        <v>1</v>
      </c>
      <c r="E138" s="47">
        <f>SUM(E131:E137)</f>
        <v>3</v>
      </c>
      <c r="F138" s="47">
        <f>SUM(F131:F137)</f>
        <v>0</v>
      </c>
      <c r="G138" s="143">
        <f t="shared" ref="G138:O138" si="16">SUM(G131:G137)</f>
        <v>4</v>
      </c>
      <c r="H138" s="171">
        <f t="shared" si="16"/>
        <v>0</v>
      </c>
      <c r="I138" s="50">
        <f t="shared" si="16"/>
        <v>0</v>
      </c>
      <c r="J138" s="47">
        <f t="shared" si="16"/>
        <v>1</v>
      </c>
      <c r="K138" s="47">
        <f t="shared" si="16"/>
        <v>0</v>
      </c>
      <c r="L138" s="47">
        <f t="shared" si="16"/>
        <v>0</v>
      </c>
      <c r="M138" s="47">
        <f t="shared" si="16"/>
        <v>0</v>
      </c>
      <c r="N138" s="47">
        <f t="shared" si="16"/>
        <v>3</v>
      </c>
      <c r="O138" s="51">
        <f t="shared" si="16"/>
        <v>0</v>
      </c>
    </row>
    <row r="139" spans="1:15" ht="15.75" thickBot="1" x14ac:dyDescent="0.3">
      <c r="B139" s="9"/>
    </row>
    <row r="140" spans="1:15" ht="19.5" customHeight="1" x14ac:dyDescent="0.25">
      <c r="A140" s="600" t="s">
        <v>87</v>
      </c>
      <c r="B140" s="602" t="s">
        <v>88</v>
      </c>
      <c r="C140" s="604" t="s">
        <v>6</v>
      </c>
      <c r="D140" s="604" t="s">
        <v>80</v>
      </c>
      <c r="E140" s="604"/>
      <c r="F140" s="604"/>
      <c r="G140" s="606"/>
      <c r="H140" s="607" t="s">
        <v>89</v>
      </c>
      <c r="I140" s="604"/>
      <c r="J140" s="604"/>
      <c r="K140" s="604"/>
      <c r="L140" s="608"/>
    </row>
    <row r="141" spans="1:15" ht="102.75" x14ac:dyDescent="0.25">
      <c r="A141" s="601"/>
      <c r="B141" s="603"/>
      <c r="C141" s="605"/>
      <c r="D141" s="172" t="s">
        <v>90</v>
      </c>
      <c r="E141" s="173" t="s">
        <v>91</v>
      </c>
      <c r="F141" s="172" t="s">
        <v>92</v>
      </c>
      <c r="G141" s="174" t="s">
        <v>93</v>
      </c>
      <c r="H141" s="175" t="s">
        <v>94</v>
      </c>
      <c r="I141" s="172" t="s">
        <v>95</v>
      </c>
      <c r="J141" s="172" t="s">
        <v>96</v>
      </c>
      <c r="K141" s="172" t="s">
        <v>97</v>
      </c>
      <c r="L141" s="176" t="s">
        <v>98</v>
      </c>
    </row>
    <row r="142" spans="1:15" ht="15" customHeight="1" x14ac:dyDescent="0.25">
      <c r="A142" s="684" t="s">
        <v>36</v>
      </c>
      <c r="B142" s="685"/>
      <c r="C142" s="177">
        <v>2014</v>
      </c>
      <c r="D142" s="178"/>
      <c r="E142" s="72"/>
      <c r="F142" s="72"/>
      <c r="G142" s="179">
        <f>SUM(D142:F142)</f>
        <v>0</v>
      </c>
      <c r="H142" s="71"/>
      <c r="I142" s="72"/>
      <c r="J142" s="72"/>
      <c r="K142" s="72"/>
      <c r="L142" s="73"/>
    </row>
    <row r="143" spans="1:15" x14ac:dyDescent="0.25">
      <c r="A143" s="595"/>
      <c r="B143" s="611"/>
      <c r="C143" s="29">
        <v>2015</v>
      </c>
      <c r="D143" s="30"/>
      <c r="E143" s="31"/>
      <c r="F143" s="31"/>
      <c r="G143" s="179">
        <f t="shared" ref="G143:G148" si="17">SUM(D143:F143)</f>
        <v>0</v>
      </c>
      <c r="H143" s="34"/>
      <c r="I143" s="31"/>
      <c r="J143" s="31"/>
      <c r="K143" s="31"/>
      <c r="L143" s="35"/>
    </row>
    <row r="144" spans="1:15" x14ac:dyDescent="0.25">
      <c r="A144" s="595"/>
      <c r="B144" s="611"/>
      <c r="C144" s="29">
        <v>2016</v>
      </c>
      <c r="D144" s="30"/>
      <c r="E144" s="31"/>
      <c r="F144" s="31"/>
      <c r="G144" s="179">
        <f t="shared" si="17"/>
        <v>0</v>
      </c>
      <c r="H144" s="34"/>
      <c r="I144" s="31"/>
      <c r="J144" s="31"/>
      <c r="K144" s="31"/>
      <c r="L144" s="35"/>
    </row>
    <row r="145" spans="1:12" x14ac:dyDescent="0.25">
      <c r="A145" s="595"/>
      <c r="B145" s="611"/>
      <c r="C145" s="29">
        <v>2017</v>
      </c>
      <c r="D145" s="36"/>
      <c r="E145" s="37"/>
      <c r="F145" s="37"/>
      <c r="G145" s="179">
        <f t="shared" si="17"/>
        <v>0</v>
      </c>
      <c r="H145" s="39"/>
      <c r="I145" s="37"/>
      <c r="J145" s="37"/>
      <c r="K145" s="37"/>
      <c r="L145" s="40"/>
    </row>
    <row r="146" spans="1:12" x14ac:dyDescent="0.25">
      <c r="A146" s="595"/>
      <c r="B146" s="611"/>
      <c r="C146" s="29">
        <v>2018</v>
      </c>
      <c r="D146" s="30"/>
      <c r="E146" s="31"/>
      <c r="F146" s="31"/>
      <c r="G146" s="179">
        <f t="shared" si="17"/>
        <v>0</v>
      </c>
      <c r="H146" s="34"/>
      <c r="I146" s="31"/>
      <c r="J146" s="31"/>
      <c r="K146" s="31"/>
      <c r="L146" s="35"/>
    </row>
    <row r="147" spans="1:12" x14ac:dyDescent="0.25">
      <c r="A147" s="595"/>
      <c r="B147" s="611"/>
      <c r="C147" s="29">
        <v>2019</v>
      </c>
      <c r="D147" s="30">
        <v>70</v>
      </c>
      <c r="E147" s="31">
        <v>130</v>
      </c>
      <c r="F147" s="31"/>
      <c r="G147" s="179">
        <f t="shared" si="17"/>
        <v>200</v>
      </c>
      <c r="H147" s="34"/>
      <c r="I147" s="31">
        <v>180</v>
      </c>
      <c r="J147" s="31"/>
      <c r="K147" s="31">
        <v>20</v>
      </c>
      <c r="L147" s="35"/>
    </row>
    <row r="148" spans="1:12" x14ac:dyDescent="0.25">
      <c r="A148" s="595"/>
      <c r="B148" s="611"/>
      <c r="C148" s="29">
        <v>2020</v>
      </c>
      <c r="D148" s="30"/>
      <c r="E148" s="31"/>
      <c r="F148" s="31"/>
      <c r="G148" s="179">
        <f t="shared" si="17"/>
        <v>0</v>
      </c>
      <c r="H148" s="34"/>
      <c r="I148" s="31"/>
      <c r="J148" s="31"/>
      <c r="K148" s="31"/>
      <c r="L148" s="35"/>
    </row>
    <row r="149" spans="1:12" ht="15.75" thickBot="1" x14ac:dyDescent="0.3">
      <c r="A149" s="612"/>
      <c r="B149" s="613"/>
      <c r="C149" s="45" t="s">
        <v>14</v>
      </c>
      <c r="D149" s="46">
        <f t="shared" ref="D149:L149" si="18">SUM(D142:D148)</f>
        <v>70</v>
      </c>
      <c r="E149" s="47">
        <f t="shared" si="18"/>
        <v>130</v>
      </c>
      <c r="F149" s="47">
        <f t="shared" si="18"/>
        <v>0</v>
      </c>
      <c r="G149" s="49">
        <f t="shared" si="18"/>
        <v>200</v>
      </c>
      <c r="H149" s="50">
        <f t="shared" si="18"/>
        <v>0</v>
      </c>
      <c r="I149" s="47">
        <f t="shared" si="18"/>
        <v>180</v>
      </c>
      <c r="J149" s="47">
        <f t="shared" si="18"/>
        <v>0</v>
      </c>
      <c r="K149" s="47">
        <f t="shared" si="18"/>
        <v>20</v>
      </c>
      <c r="L149" s="51">
        <f t="shared" si="18"/>
        <v>0</v>
      </c>
    </row>
    <row r="150" spans="1:12" x14ac:dyDescent="0.25">
      <c r="B150" s="9"/>
    </row>
    <row r="151" spans="1:12" x14ac:dyDescent="0.25">
      <c r="B151" s="9"/>
    </row>
    <row r="152" spans="1:12" ht="21" x14ac:dyDescent="0.35">
      <c r="A152" s="180" t="s">
        <v>100</v>
      </c>
      <c r="B152" s="60"/>
      <c r="C152" s="59"/>
      <c r="D152" s="61"/>
      <c r="E152" s="61"/>
      <c r="F152" s="61"/>
      <c r="G152" s="61"/>
      <c r="H152" s="61"/>
      <c r="I152" s="61"/>
      <c r="J152" s="61"/>
      <c r="K152" s="61"/>
      <c r="L152" s="61"/>
    </row>
    <row r="153" spans="1:12" ht="15.75" thickBot="1" x14ac:dyDescent="0.3">
      <c r="A153" s="82"/>
      <c r="B153" s="83"/>
    </row>
    <row r="154" spans="1:12" s="10" customFormat="1" ht="65.25" x14ac:dyDescent="0.3">
      <c r="A154" s="181" t="s">
        <v>101</v>
      </c>
      <c r="B154" s="182" t="s">
        <v>102</v>
      </c>
      <c r="C154" s="183" t="s">
        <v>103</v>
      </c>
      <c r="D154" s="184" t="s">
        <v>104</v>
      </c>
      <c r="E154" s="185" t="s">
        <v>105</v>
      </c>
      <c r="F154" s="185" t="s">
        <v>106</v>
      </c>
      <c r="G154" s="186" t="s">
        <v>107</v>
      </c>
    </row>
    <row r="155" spans="1:12" ht="15" customHeight="1" x14ac:dyDescent="0.25">
      <c r="A155" s="588" t="s">
        <v>36</v>
      </c>
      <c r="B155" s="589"/>
      <c r="C155" s="29">
        <v>2014</v>
      </c>
      <c r="D155" s="30"/>
      <c r="E155" s="31"/>
      <c r="F155" s="31"/>
      <c r="G155" s="35"/>
    </row>
    <row r="156" spans="1:12" x14ac:dyDescent="0.25">
      <c r="A156" s="588"/>
      <c r="B156" s="589"/>
      <c r="C156" s="29">
        <v>2015</v>
      </c>
      <c r="D156" s="30"/>
      <c r="E156" s="31"/>
      <c r="F156" s="31"/>
      <c r="G156" s="35"/>
    </row>
    <row r="157" spans="1:12" x14ac:dyDescent="0.25">
      <c r="A157" s="588"/>
      <c r="B157" s="589"/>
      <c r="C157" s="29">
        <v>2016</v>
      </c>
      <c r="D157" s="30"/>
      <c r="E157" s="31"/>
      <c r="F157" s="31"/>
      <c r="G157" s="35"/>
    </row>
    <row r="158" spans="1:12" x14ac:dyDescent="0.25">
      <c r="A158" s="588"/>
      <c r="B158" s="589"/>
      <c r="C158" s="29">
        <v>2017</v>
      </c>
      <c r="D158" s="36"/>
      <c r="E158" s="37"/>
      <c r="F158" s="37"/>
      <c r="G158" s="40"/>
    </row>
    <row r="159" spans="1:12" x14ac:dyDescent="0.25">
      <c r="A159" s="588"/>
      <c r="B159" s="589"/>
      <c r="C159" s="29">
        <v>2018</v>
      </c>
      <c r="D159" s="30"/>
      <c r="E159" s="31"/>
      <c r="F159" s="31"/>
      <c r="G159" s="35"/>
    </row>
    <row r="160" spans="1:12" x14ac:dyDescent="0.25">
      <c r="A160" s="588"/>
      <c r="B160" s="589"/>
      <c r="C160" s="29">
        <v>2019</v>
      </c>
      <c r="D160" s="30">
        <v>1</v>
      </c>
      <c r="E160" s="31">
        <v>70</v>
      </c>
      <c r="F160" s="31"/>
      <c r="G160" s="35"/>
    </row>
    <row r="161" spans="1:9" x14ac:dyDescent="0.25">
      <c r="A161" s="588"/>
      <c r="B161" s="589"/>
      <c r="C161" s="29">
        <v>2020</v>
      </c>
      <c r="D161" s="187"/>
      <c r="E161" s="188"/>
      <c r="F161" s="188"/>
      <c r="G161" s="189"/>
    </row>
    <row r="162" spans="1:9" ht="15.75" thickBot="1" x14ac:dyDescent="0.3">
      <c r="A162" s="590"/>
      <c r="B162" s="591"/>
      <c r="C162" s="45" t="s">
        <v>14</v>
      </c>
      <c r="D162" s="46">
        <f>SUM(D155:D161)</f>
        <v>1</v>
      </c>
      <c r="E162" s="46">
        <f t="shared" ref="E162:G162" si="19">SUM(E155:E161)</f>
        <v>70</v>
      </c>
      <c r="F162" s="46">
        <f t="shared" si="19"/>
        <v>0</v>
      </c>
      <c r="G162" s="51">
        <f t="shared" si="19"/>
        <v>0</v>
      </c>
    </row>
    <row r="163" spans="1:9" x14ac:dyDescent="0.25">
      <c r="B163" s="9"/>
    </row>
    <row r="164" spans="1:9" ht="15.75" thickBot="1" x14ac:dyDescent="0.3">
      <c r="B164" s="9"/>
    </row>
    <row r="165" spans="1:9" ht="18.75" x14ac:dyDescent="0.3">
      <c r="A165" s="190" t="s">
        <v>108</v>
      </c>
      <c r="B165" s="191" t="s">
        <v>109</v>
      </c>
      <c r="C165" s="192">
        <v>2014</v>
      </c>
      <c r="D165" s="192">
        <v>2015</v>
      </c>
      <c r="E165" s="192">
        <v>2016</v>
      </c>
      <c r="F165" s="192">
        <v>2017</v>
      </c>
      <c r="G165" s="192">
        <v>2018</v>
      </c>
      <c r="H165" s="192">
        <v>2019</v>
      </c>
      <c r="I165" s="193">
        <v>2020</v>
      </c>
    </row>
    <row r="166" spans="1:9" ht="14.1" customHeight="1" x14ac:dyDescent="0.25">
      <c r="A166" s="194" t="s">
        <v>110</v>
      </c>
      <c r="B166" s="321"/>
      <c r="C166" s="196">
        <f>SUM(C167:C169)</f>
        <v>0</v>
      </c>
      <c r="D166" s="196">
        <f t="shared" ref="D166:I166" si="20">SUM(D167:D169)</f>
        <v>0</v>
      </c>
      <c r="E166" s="196">
        <f t="shared" si="20"/>
        <v>0</v>
      </c>
      <c r="F166" s="196">
        <f t="shared" si="20"/>
        <v>0</v>
      </c>
      <c r="G166" s="196">
        <f t="shared" si="20"/>
        <v>0</v>
      </c>
      <c r="H166" s="196">
        <f t="shared" si="20"/>
        <v>945004.08</v>
      </c>
      <c r="I166" s="197">
        <f t="shared" si="20"/>
        <v>0</v>
      </c>
    </row>
    <row r="167" spans="1:9" ht="15.75" x14ac:dyDescent="0.25">
      <c r="A167" s="198" t="s">
        <v>111</v>
      </c>
      <c r="B167" s="199"/>
      <c r="C167" s="70"/>
      <c r="D167" s="70"/>
      <c r="E167" s="70"/>
      <c r="F167" s="74"/>
      <c r="G167" s="70"/>
      <c r="H167" s="70">
        <v>835684.08</v>
      </c>
      <c r="I167" s="200"/>
    </row>
    <row r="168" spans="1:9" ht="15.75" x14ac:dyDescent="0.25">
      <c r="A168" s="198" t="s">
        <v>112</v>
      </c>
      <c r="B168" s="199"/>
      <c r="C168" s="70"/>
      <c r="D168" s="70"/>
      <c r="E168" s="70"/>
      <c r="F168" s="74"/>
      <c r="G168" s="70"/>
      <c r="H168" s="322">
        <v>109320</v>
      </c>
      <c r="I168" s="200"/>
    </row>
    <row r="169" spans="1:9" ht="15.75" x14ac:dyDescent="0.25">
      <c r="A169" s="198" t="s">
        <v>113</v>
      </c>
      <c r="B169" s="199"/>
      <c r="C169" s="70"/>
      <c r="D169" s="70"/>
      <c r="E169" s="70"/>
      <c r="F169" s="74"/>
      <c r="G169" s="70"/>
      <c r="H169" s="70"/>
      <c r="I169" s="200"/>
    </row>
    <row r="170" spans="1:9" ht="28.5" customHeight="1" x14ac:dyDescent="0.25">
      <c r="A170" s="194" t="s">
        <v>114</v>
      </c>
      <c r="B170" s="199"/>
      <c r="C170" s="70"/>
      <c r="D170" s="70"/>
      <c r="E170" s="70"/>
      <c r="F170" s="74"/>
      <c r="G170" s="70"/>
      <c r="H170" s="323">
        <v>330483.65999999997</v>
      </c>
      <c r="I170" s="200"/>
    </row>
    <row r="171" spans="1:9" ht="16.5" thickBot="1" x14ac:dyDescent="0.3">
      <c r="A171" s="203" t="s">
        <v>116</v>
      </c>
      <c r="B171" s="204"/>
      <c r="C171" s="205">
        <f t="shared" ref="C171:I171" si="21">C166+C170</f>
        <v>0</v>
      </c>
      <c r="D171" s="205">
        <f t="shared" si="21"/>
        <v>0</v>
      </c>
      <c r="E171" s="205">
        <f t="shared" si="21"/>
        <v>0</v>
      </c>
      <c r="F171" s="205">
        <f t="shared" si="21"/>
        <v>0</v>
      </c>
      <c r="G171" s="205">
        <f t="shared" si="21"/>
        <v>0</v>
      </c>
      <c r="H171" s="205">
        <f t="shared" si="21"/>
        <v>1275487.74</v>
      </c>
      <c r="I171" s="51">
        <f t="shared" si="21"/>
        <v>0</v>
      </c>
    </row>
  </sheetData>
  <mergeCells count="49">
    <mergeCell ref="B10:B11"/>
    <mergeCell ref="C10:C11"/>
    <mergeCell ref="A12:B19"/>
    <mergeCell ref="C21:C22"/>
    <mergeCell ref="A23:B30"/>
    <mergeCell ref="D34:D35"/>
    <mergeCell ref="A36:B43"/>
    <mergeCell ref="A48:A49"/>
    <mergeCell ref="B48:B49"/>
    <mergeCell ref="C48:C49"/>
    <mergeCell ref="D48:D49"/>
    <mergeCell ref="A34:A35"/>
    <mergeCell ref="B34:B35"/>
    <mergeCell ref="C34:C35"/>
    <mergeCell ref="A50:B57"/>
    <mergeCell ref="A61:A62"/>
    <mergeCell ref="B61:B62"/>
    <mergeCell ref="C61:C62"/>
    <mergeCell ref="A63:B70"/>
    <mergeCell ref="D72:D73"/>
    <mergeCell ref="A74:B81"/>
    <mergeCell ref="A83:A84"/>
    <mergeCell ref="B83:B84"/>
    <mergeCell ref="C83:C84"/>
    <mergeCell ref="D83:D84"/>
    <mergeCell ref="A72:A73"/>
    <mergeCell ref="B72:B73"/>
    <mergeCell ref="C72:C73"/>
    <mergeCell ref="A85:B92"/>
    <mergeCell ref="A94:A95"/>
    <mergeCell ref="B94:B95"/>
    <mergeCell ref="A96:B102"/>
    <mergeCell ref="A106:A107"/>
    <mergeCell ref="B106:B107"/>
    <mergeCell ref="C106:C107"/>
    <mergeCell ref="A108:B115"/>
    <mergeCell ref="A118:B125"/>
    <mergeCell ref="A129:A130"/>
    <mergeCell ref="B129:B130"/>
    <mergeCell ref="C129:C130"/>
    <mergeCell ref="A142:B149"/>
    <mergeCell ref="A155:B162"/>
    <mergeCell ref="I129:O129"/>
    <mergeCell ref="A131:B138"/>
    <mergeCell ref="A140:A141"/>
    <mergeCell ref="B140:B141"/>
    <mergeCell ref="C140:C141"/>
    <mergeCell ref="D140:G140"/>
    <mergeCell ref="H140:L14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82640-5B3C-40B1-B660-E1E4E7D498B0}">
  <sheetPr codeName="Arkusz10"/>
  <dimension ref="A1:S171"/>
  <sheetViews>
    <sheetView topLeftCell="A70" workbookViewId="0">
      <selection activeCell="F86" sqref="F86"/>
    </sheetView>
  </sheetViews>
  <sheetFormatPr defaultColWidth="8.85546875" defaultRowHeight="15" x14ac:dyDescent="0.25"/>
  <cols>
    <col min="1" max="1" width="87.28515625" customWidth="1"/>
    <col min="2" max="2" width="18.710937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186</v>
      </c>
    </row>
    <row r="5" spans="1:17" s="2" customFormat="1" ht="15.75" x14ac:dyDescent="0.25">
      <c r="A5" s="206" t="s">
        <v>187</v>
      </c>
    </row>
    <row r="6" spans="1:17" s="2" customFormat="1" ht="15.75" x14ac:dyDescent="0.25"/>
    <row r="8" spans="1:17" ht="21" x14ac:dyDescent="0.35">
      <c r="A8" s="6" t="s">
        <v>4</v>
      </c>
      <c r="B8" s="7"/>
      <c r="C8" s="8"/>
      <c r="D8" s="8"/>
      <c r="E8" s="8"/>
      <c r="F8" s="8"/>
      <c r="G8" s="8"/>
      <c r="H8" s="8"/>
      <c r="I8" s="8"/>
      <c r="J8" s="8"/>
      <c r="K8" s="8"/>
      <c r="L8" s="8"/>
      <c r="M8" s="8"/>
      <c r="N8" s="8"/>
    </row>
    <row r="9" spans="1:17" ht="15.75" thickBot="1" x14ac:dyDescent="0.3">
      <c r="B9" s="9"/>
      <c r="O9" s="10"/>
      <c r="P9" s="10"/>
    </row>
    <row r="10" spans="1:17" s="10" customFormat="1" ht="18.75" x14ac:dyDescent="0.3">
      <c r="A10" s="11"/>
      <c r="B10" s="649" t="s">
        <v>5</v>
      </c>
      <c r="C10" s="651" t="s">
        <v>6</v>
      </c>
      <c r="D10" s="12"/>
      <c r="E10" s="13"/>
      <c r="F10" s="14" t="s">
        <v>7</v>
      </c>
      <c r="G10" s="15"/>
      <c r="H10" s="16"/>
      <c r="I10" s="17" t="s">
        <v>8</v>
      </c>
      <c r="J10" s="13"/>
      <c r="K10" s="13"/>
      <c r="L10" s="13"/>
      <c r="M10" s="13"/>
      <c r="N10" s="13"/>
      <c r="O10" s="18"/>
    </row>
    <row r="11" spans="1:17" s="10" customFormat="1" ht="90" customHeight="1" x14ac:dyDescent="0.3">
      <c r="A11" s="19" t="s">
        <v>9</v>
      </c>
      <c r="B11" s="650"/>
      <c r="C11" s="652"/>
      <c r="D11" s="20" t="s">
        <v>10</v>
      </c>
      <c r="E11" s="21" t="s">
        <v>11</v>
      </c>
      <c r="F11" s="22" t="s">
        <v>12</v>
      </c>
      <c r="G11" s="23" t="s">
        <v>13</v>
      </c>
      <c r="H11" s="24" t="s">
        <v>14</v>
      </c>
      <c r="I11" s="25" t="s">
        <v>15</v>
      </c>
      <c r="J11" s="26" t="s">
        <v>16</v>
      </c>
      <c r="K11" s="26" t="s">
        <v>17</v>
      </c>
      <c r="L11" s="27" t="s">
        <v>18</v>
      </c>
      <c r="M11" s="27" t="s">
        <v>19</v>
      </c>
      <c r="N11" s="27" t="s">
        <v>20</v>
      </c>
      <c r="O11" s="28" t="s">
        <v>21</v>
      </c>
    </row>
    <row r="12" spans="1:17" ht="31.5" customHeight="1" x14ac:dyDescent="0.25">
      <c r="A12" s="702" t="s">
        <v>188</v>
      </c>
      <c r="B12" s="703"/>
      <c r="C12" s="29">
        <v>2014</v>
      </c>
      <c r="D12" s="30"/>
      <c r="E12" s="31"/>
      <c r="F12" s="31"/>
      <c r="G12" s="32"/>
      <c r="H12" s="33">
        <f>SUM(D12:G12)</f>
        <v>0</v>
      </c>
      <c r="I12" s="34"/>
      <c r="J12" s="31"/>
      <c r="K12" s="31"/>
      <c r="L12" s="31"/>
      <c r="M12" s="31"/>
      <c r="N12" s="31"/>
      <c r="O12" s="35"/>
      <c r="P12" s="10"/>
      <c r="Q12" s="10"/>
    </row>
    <row r="13" spans="1:17" x14ac:dyDescent="0.25">
      <c r="A13" s="702"/>
      <c r="B13" s="703"/>
      <c r="C13" s="29">
        <v>2015</v>
      </c>
      <c r="D13" s="30"/>
      <c r="E13" s="31"/>
      <c r="F13" s="31"/>
      <c r="G13" s="32"/>
      <c r="H13" s="33">
        <f t="shared" ref="H13:H18" si="0">SUM(D13:G13)</f>
        <v>0</v>
      </c>
      <c r="I13" s="34"/>
      <c r="J13" s="31"/>
      <c r="K13" s="31"/>
      <c r="L13" s="31"/>
      <c r="M13" s="31"/>
      <c r="N13" s="31"/>
      <c r="O13" s="35"/>
      <c r="P13" s="10"/>
      <c r="Q13" s="10"/>
    </row>
    <row r="14" spans="1:17" x14ac:dyDescent="0.25">
      <c r="A14" s="702"/>
      <c r="B14" s="703"/>
      <c r="C14" s="29">
        <v>2016</v>
      </c>
      <c r="D14" s="30"/>
      <c r="E14" s="31"/>
      <c r="F14" s="31"/>
      <c r="G14" s="32"/>
      <c r="H14" s="33">
        <f t="shared" si="0"/>
        <v>0</v>
      </c>
      <c r="I14" s="34"/>
      <c r="J14" s="31"/>
      <c r="K14" s="31"/>
      <c r="L14" s="31"/>
      <c r="M14" s="31"/>
      <c r="N14" s="31"/>
      <c r="O14" s="35"/>
      <c r="P14" s="10"/>
      <c r="Q14" s="10"/>
    </row>
    <row r="15" spans="1:17" ht="194.25" customHeight="1" x14ac:dyDescent="0.25">
      <c r="A15" s="702"/>
      <c r="B15" s="703"/>
      <c r="C15" s="29">
        <v>2017</v>
      </c>
      <c r="D15" s="36"/>
      <c r="E15" s="37"/>
      <c r="F15" s="37"/>
      <c r="G15" s="38"/>
      <c r="H15" s="33">
        <f t="shared" si="0"/>
        <v>0</v>
      </c>
      <c r="I15" s="39"/>
      <c r="J15" s="37"/>
      <c r="K15" s="37"/>
      <c r="L15" s="37"/>
      <c r="M15" s="37"/>
      <c r="N15" s="37"/>
      <c r="O15" s="40"/>
      <c r="P15" s="10"/>
      <c r="Q15" s="10"/>
    </row>
    <row r="16" spans="1:17" ht="194.25" customHeight="1" x14ac:dyDescent="0.25">
      <c r="A16" s="702"/>
      <c r="B16" s="703"/>
      <c r="C16" s="29">
        <v>2018</v>
      </c>
      <c r="D16" s="30"/>
      <c r="E16" s="31"/>
      <c r="F16" s="31"/>
      <c r="G16" s="32"/>
      <c r="H16" s="33">
        <f t="shared" si="0"/>
        <v>0</v>
      </c>
      <c r="I16" s="34"/>
      <c r="J16" s="31"/>
      <c r="K16" s="31"/>
      <c r="L16" s="31"/>
      <c r="M16" s="31"/>
      <c r="N16" s="31"/>
      <c r="O16" s="35"/>
      <c r="P16" s="10"/>
      <c r="Q16" s="10"/>
    </row>
    <row r="17" spans="1:17" ht="66" customHeight="1" x14ac:dyDescent="0.25">
      <c r="A17" s="702"/>
      <c r="B17" s="703"/>
      <c r="C17" s="29">
        <v>2019</v>
      </c>
      <c r="D17" s="30">
        <v>85</v>
      </c>
      <c r="E17" s="31">
        <v>1</v>
      </c>
      <c r="F17" s="31"/>
      <c r="G17" s="32">
        <v>20</v>
      </c>
      <c r="H17" s="33">
        <f t="shared" si="0"/>
        <v>106</v>
      </c>
      <c r="I17" s="34">
        <v>26</v>
      </c>
      <c r="J17" s="31">
        <v>14</v>
      </c>
      <c r="K17" s="31">
        <v>13</v>
      </c>
      <c r="L17" s="31"/>
      <c r="M17" s="31"/>
      <c r="N17" s="31">
        <v>36</v>
      </c>
      <c r="O17" s="35">
        <v>17</v>
      </c>
      <c r="P17" s="10"/>
      <c r="Q17" s="10"/>
    </row>
    <row r="18" spans="1:17" ht="232.5" customHeight="1" x14ac:dyDescent="0.25">
      <c r="A18" s="702"/>
      <c r="B18" s="703"/>
      <c r="C18" s="29">
        <v>2020</v>
      </c>
      <c r="D18" s="30"/>
      <c r="E18" s="31"/>
      <c r="F18" s="31"/>
      <c r="G18" s="32"/>
      <c r="H18" s="33">
        <f t="shared" si="0"/>
        <v>0</v>
      </c>
      <c r="I18" s="34"/>
      <c r="J18" s="31"/>
      <c r="K18" s="31"/>
      <c r="L18" s="31"/>
      <c r="M18" s="31"/>
      <c r="N18" s="31"/>
      <c r="O18" s="35"/>
      <c r="P18" s="10"/>
      <c r="Q18" s="10"/>
    </row>
    <row r="19" spans="1:17" ht="351" customHeight="1" thickBot="1" x14ac:dyDescent="0.3">
      <c r="A19" s="704"/>
      <c r="B19" s="705"/>
      <c r="C19" s="45" t="s">
        <v>14</v>
      </c>
      <c r="D19" s="46">
        <f>SUM(D12:D18)</f>
        <v>85</v>
      </c>
      <c r="E19" s="47">
        <f>SUM(E12:E18)</f>
        <v>1</v>
      </c>
      <c r="F19" s="47">
        <f>SUM(F12:F18)</f>
        <v>0</v>
      </c>
      <c r="G19" s="48">
        <v>20</v>
      </c>
      <c r="H19" s="49">
        <f>SUM(D19:G19)</f>
        <v>106</v>
      </c>
      <c r="I19" s="50">
        <v>26</v>
      </c>
      <c r="J19" s="50">
        <f t="shared" ref="J19:M19" si="1">SUM(J12:J18)</f>
        <v>14</v>
      </c>
      <c r="K19" s="47">
        <f t="shared" si="1"/>
        <v>13</v>
      </c>
      <c r="L19" s="47">
        <f t="shared" si="1"/>
        <v>0</v>
      </c>
      <c r="M19" s="47">
        <f t="shared" si="1"/>
        <v>0</v>
      </c>
      <c r="N19" s="47">
        <v>36</v>
      </c>
      <c r="O19" s="51">
        <v>17</v>
      </c>
      <c r="P19" s="10"/>
      <c r="Q19" s="10"/>
    </row>
    <row r="20" spans="1:17" ht="21.75" customHeight="1" thickBot="1" x14ac:dyDescent="0.3">
      <c r="A20" t="s">
        <v>189</v>
      </c>
      <c r="B20" s="9"/>
      <c r="D20" s="52"/>
      <c r="O20" s="10"/>
      <c r="P20" s="10"/>
    </row>
    <row r="21" spans="1:17" s="10" customFormat="1" ht="18.75" customHeight="1" x14ac:dyDescent="0.3">
      <c r="A21" s="11"/>
      <c r="B21" s="53"/>
      <c r="C21" s="651" t="s">
        <v>6</v>
      </c>
      <c r="D21" s="12"/>
      <c r="E21" s="13"/>
      <c r="F21" s="14" t="s">
        <v>7</v>
      </c>
      <c r="G21" s="15"/>
      <c r="H21" s="16"/>
    </row>
    <row r="22" spans="1:17" s="10" customFormat="1" ht="67.5" customHeight="1" x14ac:dyDescent="0.3">
      <c r="A22" s="54" t="s">
        <v>23</v>
      </c>
      <c r="B22" s="327" t="s">
        <v>24</v>
      </c>
      <c r="C22" s="652"/>
      <c r="D22" s="20" t="s">
        <v>10</v>
      </c>
      <c r="E22" s="22" t="s">
        <v>11</v>
      </c>
      <c r="F22" s="22" t="s">
        <v>12</v>
      </c>
      <c r="G22" s="23" t="s">
        <v>13</v>
      </c>
      <c r="H22" s="24" t="s">
        <v>14</v>
      </c>
    </row>
    <row r="23" spans="1:17" ht="15" customHeight="1" x14ac:dyDescent="0.25">
      <c r="A23" s="702" t="s">
        <v>190</v>
      </c>
      <c r="B23" s="703"/>
      <c r="C23" s="29">
        <v>2014</v>
      </c>
      <c r="D23" s="30"/>
      <c r="E23" s="31"/>
      <c r="F23" s="31"/>
      <c r="G23" s="32"/>
      <c r="H23" s="33">
        <f>SUM(D23:G23)</f>
        <v>0</v>
      </c>
    </row>
    <row r="24" spans="1:17" x14ac:dyDescent="0.25">
      <c r="A24" s="702"/>
      <c r="B24" s="703"/>
      <c r="C24" s="29">
        <v>2015</v>
      </c>
      <c r="D24" s="30"/>
      <c r="E24" s="31"/>
      <c r="F24" s="31"/>
      <c r="G24" s="32"/>
      <c r="H24" s="33">
        <f t="shared" ref="H24:H28" si="2">SUM(D24:G24)</f>
        <v>0</v>
      </c>
    </row>
    <row r="25" spans="1:17" ht="96" customHeight="1" x14ac:dyDescent="0.25">
      <c r="A25" s="702"/>
      <c r="B25" s="703"/>
      <c r="C25" s="29">
        <v>2016</v>
      </c>
      <c r="D25" s="30"/>
      <c r="E25" s="31"/>
      <c r="F25" s="31"/>
      <c r="G25" s="32"/>
      <c r="H25" s="33">
        <f t="shared" si="2"/>
        <v>0</v>
      </c>
    </row>
    <row r="26" spans="1:17" x14ac:dyDescent="0.25">
      <c r="A26" s="702"/>
      <c r="B26" s="703"/>
      <c r="C26" s="29">
        <v>2017</v>
      </c>
      <c r="D26" s="36"/>
      <c r="E26" s="37"/>
      <c r="F26" s="37"/>
      <c r="G26" s="38"/>
      <c r="H26" s="33">
        <f t="shared" si="2"/>
        <v>0</v>
      </c>
    </row>
    <row r="27" spans="1:17" ht="185.25" customHeight="1" x14ac:dyDescent="0.25">
      <c r="A27" s="702"/>
      <c r="B27" s="703"/>
      <c r="C27" s="29">
        <v>2018</v>
      </c>
      <c r="D27" s="30"/>
      <c r="E27" s="31"/>
      <c r="F27" s="31"/>
      <c r="G27" s="32"/>
      <c r="H27" s="33">
        <f t="shared" si="2"/>
        <v>0</v>
      </c>
    </row>
    <row r="28" spans="1:17" ht="406.5" customHeight="1" x14ac:dyDescent="0.25">
      <c r="A28" s="702"/>
      <c r="B28" s="703"/>
      <c r="C28" s="29">
        <v>2019</v>
      </c>
      <c r="D28" s="30">
        <v>3074</v>
      </c>
      <c r="E28" s="31">
        <v>16</v>
      </c>
      <c r="F28" s="31">
        <v>0</v>
      </c>
      <c r="G28" s="32">
        <v>219586</v>
      </c>
      <c r="H28" s="33">
        <f t="shared" si="2"/>
        <v>222676</v>
      </c>
    </row>
    <row r="29" spans="1:17" ht="184.5" customHeight="1" x14ac:dyDescent="0.25">
      <c r="A29" s="702"/>
      <c r="B29" s="703"/>
      <c r="C29" s="29">
        <v>2020</v>
      </c>
      <c r="D29" s="30"/>
      <c r="E29" s="31"/>
      <c r="F29" s="31"/>
      <c r="G29" s="32"/>
      <c r="H29" s="33">
        <f>SUM(D29:G29)</f>
        <v>0</v>
      </c>
    </row>
    <row r="30" spans="1:17" ht="409.5" customHeight="1" thickBot="1" x14ac:dyDescent="0.3">
      <c r="A30" s="704"/>
      <c r="B30" s="705"/>
      <c r="C30" s="45" t="s">
        <v>14</v>
      </c>
      <c r="D30" s="46">
        <f>SUM(D23:D29)</f>
        <v>3074</v>
      </c>
      <c r="E30" s="47">
        <f>SUM(E23:E29)</f>
        <v>16</v>
      </c>
      <c r="F30" s="47">
        <f>SUM(F23:F29)</f>
        <v>0</v>
      </c>
      <c r="G30" s="47">
        <v>219586</v>
      </c>
      <c r="H30" s="49">
        <v>222676</v>
      </c>
    </row>
    <row r="31" spans="1:17" x14ac:dyDescent="0.25">
      <c r="A31" s="57"/>
      <c r="B31" s="58"/>
      <c r="D31" s="52"/>
    </row>
    <row r="32" spans="1:17" ht="21" x14ac:dyDescent="0.35">
      <c r="A32" s="59" t="s">
        <v>26</v>
      </c>
      <c r="B32" s="60"/>
      <c r="C32" s="59"/>
      <c r="D32" s="61"/>
      <c r="E32" s="61"/>
      <c r="F32" s="61"/>
      <c r="G32" s="61"/>
      <c r="H32" s="61"/>
      <c r="I32" s="61"/>
      <c r="J32" s="61"/>
      <c r="K32" s="61"/>
      <c r="L32" s="61"/>
      <c r="M32" s="61"/>
      <c r="N32" s="61"/>
      <c r="O32" s="61"/>
    </row>
    <row r="33" spans="1:13" ht="15.75" thickBot="1" x14ac:dyDescent="0.3">
      <c r="B33" s="9"/>
    </row>
    <row r="34" spans="1:13" ht="21" customHeight="1" x14ac:dyDescent="0.25">
      <c r="A34" s="653" t="s">
        <v>27</v>
      </c>
      <c r="B34" s="655" t="s">
        <v>28</v>
      </c>
      <c r="C34" s="657" t="s">
        <v>6</v>
      </c>
      <c r="D34" s="635" t="s">
        <v>29</v>
      </c>
      <c r="E34" s="62" t="s">
        <v>8</v>
      </c>
      <c r="F34" s="63"/>
      <c r="G34" s="63"/>
      <c r="H34" s="63"/>
      <c r="I34" s="63"/>
      <c r="J34" s="63"/>
      <c r="K34" s="64"/>
    </row>
    <row r="35" spans="1:13" ht="98.25" customHeight="1" x14ac:dyDescent="0.25">
      <c r="A35" s="654"/>
      <c r="B35" s="656"/>
      <c r="C35" s="658"/>
      <c r="D35" s="636"/>
      <c r="E35" s="65" t="s">
        <v>15</v>
      </c>
      <c r="F35" s="66" t="s">
        <v>16</v>
      </c>
      <c r="G35" s="66" t="s">
        <v>17</v>
      </c>
      <c r="H35" s="67" t="s">
        <v>18</v>
      </c>
      <c r="I35" s="67" t="s">
        <v>30</v>
      </c>
      <c r="J35" s="68" t="s">
        <v>20</v>
      </c>
      <c r="K35" s="69" t="s">
        <v>21</v>
      </c>
    </row>
    <row r="36" spans="1:13" ht="15" customHeight="1" x14ac:dyDescent="0.25">
      <c r="A36" s="588" t="s">
        <v>191</v>
      </c>
      <c r="B36" s="589"/>
      <c r="C36" s="29">
        <v>2014</v>
      </c>
      <c r="D36" s="70"/>
      <c r="E36" s="71"/>
      <c r="F36" s="72"/>
      <c r="G36" s="72"/>
      <c r="H36" s="72"/>
      <c r="I36" s="72"/>
      <c r="J36" s="72"/>
      <c r="K36" s="73"/>
    </row>
    <row r="37" spans="1:13" x14ac:dyDescent="0.25">
      <c r="A37" s="588"/>
      <c r="B37" s="589"/>
      <c r="C37" s="29">
        <v>2015</v>
      </c>
      <c r="D37" s="70"/>
      <c r="E37" s="34"/>
      <c r="F37" s="31"/>
      <c r="G37" s="31"/>
      <c r="H37" s="31"/>
      <c r="I37" s="31"/>
      <c r="J37" s="31"/>
      <c r="K37" s="35"/>
    </row>
    <row r="38" spans="1:13" x14ac:dyDescent="0.25">
      <c r="A38" s="588"/>
      <c r="B38" s="589"/>
      <c r="C38" s="29">
        <v>2016</v>
      </c>
      <c r="D38" s="70"/>
      <c r="E38" s="34"/>
      <c r="F38" s="31"/>
      <c r="G38" s="31"/>
      <c r="H38" s="31"/>
      <c r="I38" s="31"/>
      <c r="J38" s="31"/>
      <c r="K38" s="35"/>
    </row>
    <row r="39" spans="1:13" x14ac:dyDescent="0.25">
      <c r="A39" s="588"/>
      <c r="B39" s="589"/>
      <c r="C39" s="29">
        <v>2017</v>
      </c>
      <c r="D39" s="74"/>
      <c r="E39" s="39"/>
      <c r="F39" s="37"/>
      <c r="G39" s="37"/>
      <c r="H39" s="37"/>
      <c r="I39" s="37"/>
      <c r="J39" s="37"/>
      <c r="K39" s="40"/>
    </row>
    <row r="40" spans="1:13" x14ac:dyDescent="0.25">
      <c r="A40" s="588"/>
      <c r="B40" s="589"/>
      <c r="C40" s="29">
        <v>2018</v>
      </c>
      <c r="D40" s="70"/>
      <c r="E40" s="34"/>
      <c r="F40" s="31"/>
      <c r="G40" s="31"/>
      <c r="H40" s="31"/>
      <c r="I40" s="31"/>
      <c r="J40" s="31"/>
      <c r="K40" s="35"/>
    </row>
    <row r="41" spans="1:13" x14ac:dyDescent="0.25">
      <c r="A41" s="588"/>
      <c r="B41" s="589"/>
      <c r="C41" s="29">
        <v>2019</v>
      </c>
      <c r="D41" s="70">
        <v>8</v>
      </c>
      <c r="E41" s="34">
        <v>3</v>
      </c>
      <c r="F41" s="31">
        <v>2</v>
      </c>
      <c r="G41" s="31"/>
      <c r="H41" s="31"/>
      <c r="I41" s="31"/>
      <c r="J41" s="31">
        <v>3</v>
      </c>
      <c r="K41" s="35"/>
    </row>
    <row r="42" spans="1:13" ht="17.25" customHeight="1" x14ac:dyDescent="0.25">
      <c r="A42" s="588"/>
      <c r="B42" s="589"/>
      <c r="C42" s="29">
        <v>2020</v>
      </c>
      <c r="D42" s="70"/>
      <c r="E42" s="34"/>
      <c r="F42" s="31"/>
      <c r="G42" s="31"/>
      <c r="H42" s="31"/>
      <c r="I42" s="31"/>
      <c r="J42" s="31"/>
      <c r="K42" s="35"/>
    </row>
    <row r="43" spans="1:13" ht="243" customHeight="1" thickBot="1" x14ac:dyDescent="0.3">
      <c r="A43" s="590"/>
      <c r="B43" s="591"/>
      <c r="C43" s="45" t="s">
        <v>14</v>
      </c>
      <c r="D43" s="75">
        <f>SUM(D36:D42)</f>
        <v>8</v>
      </c>
      <c r="E43" s="50">
        <f t="shared" ref="E43:J43" si="3">SUM(E36:E42)</f>
        <v>3</v>
      </c>
      <c r="F43" s="47">
        <f t="shared" si="3"/>
        <v>2</v>
      </c>
      <c r="G43" s="47">
        <f t="shared" si="3"/>
        <v>0</v>
      </c>
      <c r="H43" s="47">
        <f t="shared" si="3"/>
        <v>0</v>
      </c>
      <c r="I43" s="47">
        <f t="shared" si="3"/>
        <v>0</v>
      </c>
      <c r="J43" s="47">
        <f t="shared" si="3"/>
        <v>3</v>
      </c>
      <c r="K43" s="51">
        <f>SUM(K36:K42)</f>
        <v>0</v>
      </c>
    </row>
    <row r="44" spans="1:13" x14ac:dyDescent="0.25">
      <c r="B44" s="9"/>
    </row>
    <row r="45" spans="1:13" x14ac:dyDescent="0.25">
      <c r="B45" s="9"/>
    </row>
    <row r="46" spans="1:13" ht="21" x14ac:dyDescent="0.35">
      <c r="A46" s="78" t="s">
        <v>32</v>
      </c>
      <c r="B46" s="79"/>
      <c r="C46" s="78"/>
      <c r="D46" s="80"/>
      <c r="E46" s="80"/>
      <c r="F46" s="80"/>
      <c r="G46" s="80"/>
      <c r="H46" s="80"/>
      <c r="I46" s="80"/>
      <c r="J46" s="80"/>
      <c r="K46" s="80"/>
      <c r="L46" s="81"/>
      <c r="M46" s="81"/>
    </row>
    <row r="47" spans="1:13" ht="14.25" customHeight="1" thickBot="1" x14ac:dyDescent="0.3">
      <c r="A47" s="82"/>
      <c r="B47" s="83"/>
    </row>
    <row r="48" spans="1:13" ht="14.25" customHeight="1" x14ac:dyDescent="0.25">
      <c r="A48" s="641" t="s">
        <v>33</v>
      </c>
      <c r="B48" s="643" t="s">
        <v>34</v>
      </c>
      <c r="C48" s="645" t="s">
        <v>6</v>
      </c>
      <c r="D48" s="647" t="s">
        <v>35</v>
      </c>
      <c r="E48" s="84" t="s">
        <v>8</v>
      </c>
      <c r="F48" s="85"/>
      <c r="G48" s="85"/>
      <c r="H48" s="85"/>
      <c r="I48" s="85"/>
      <c r="J48" s="85"/>
      <c r="K48" s="86"/>
    </row>
    <row r="49" spans="1:14" s="10" customFormat="1" ht="117" customHeight="1" x14ac:dyDescent="0.25">
      <c r="A49" s="642"/>
      <c r="B49" s="644"/>
      <c r="C49" s="646"/>
      <c r="D49" s="648"/>
      <c r="E49" s="87" t="s">
        <v>15</v>
      </c>
      <c r="F49" s="88" t="s">
        <v>16</v>
      </c>
      <c r="G49" s="88" t="s">
        <v>17</v>
      </c>
      <c r="H49" s="89" t="s">
        <v>18</v>
      </c>
      <c r="I49" s="89" t="s">
        <v>30</v>
      </c>
      <c r="J49" s="90" t="s">
        <v>20</v>
      </c>
      <c r="K49" s="91" t="s">
        <v>21</v>
      </c>
    </row>
    <row r="50" spans="1:14" ht="15" customHeight="1" x14ac:dyDescent="0.25">
      <c r="A50" s="588" t="s">
        <v>192</v>
      </c>
      <c r="B50" s="589"/>
      <c r="C50" s="29">
        <v>2014</v>
      </c>
      <c r="D50" s="92"/>
      <c r="E50" s="34"/>
      <c r="F50" s="31"/>
      <c r="G50" s="31"/>
      <c r="H50" s="31"/>
      <c r="I50" s="31"/>
      <c r="J50" s="31"/>
      <c r="K50" s="35"/>
    </row>
    <row r="51" spans="1:14" x14ac:dyDescent="0.25">
      <c r="A51" s="588"/>
      <c r="B51" s="589"/>
      <c r="C51" s="29">
        <v>2015</v>
      </c>
      <c r="D51" s="92"/>
      <c r="E51" s="34"/>
      <c r="F51" s="31"/>
      <c r="G51" s="31"/>
      <c r="H51" s="31"/>
      <c r="I51" s="31"/>
      <c r="J51" s="31"/>
      <c r="K51" s="35"/>
    </row>
    <row r="52" spans="1:14" x14ac:dyDescent="0.25">
      <c r="A52" s="588"/>
      <c r="B52" s="589"/>
      <c r="C52" s="29">
        <v>2016</v>
      </c>
      <c r="D52" s="92"/>
      <c r="E52" s="34"/>
      <c r="F52" s="31"/>
      <c r="G52" s="31"/>
      <c r="H52" s="31"/>
      <c r="I52" s="31"/>
      <c r="J52" s="31"/>
      <c r="K52" s="35"/>
    </row>
    <row r="53" spans="1:14" x14ac:dyDescent="0.25">
      <c r="A53" s="588"/>
      <c r="B53" s="589"/>
      <c r="C53" s="29">
        <v>2017</v>
      </c>
      <c r="D53" s="93"/>
      <c r="E53" s="39"/>
      <c r="F53" s="37"/>
      <c r="G53" s="37"/>
      <c r="H53" s="37"/>
      <c r="I53" s="37"/>
      <c r="J53" s="37"/>
      <c r="K53" s="40"/>
    </row>
    <row r="54" spans="1:14" x14ac:dyDescent="0.25">
      <c r="A54" s="588"/>
      <c r="B54" s="589"/>
      <c r="C54" s="29">
        <v>2018</v>
      </c>
      <c r="D54" s="92"/>
      <c r="E54" s="34"/>
      <c r="F54" s="31"/>
      <c r="G54" s="31"/>
      <c r="H54" s="31"/>
      <c r="I54" s="31"/>
      <c r="J54" s="31"/>
      <c r="K54" s="35"/>
    </row>
    <row r="55" spans="1:14" x14ac:dyDescent="0.25">
      <c r="A55" s="588"/>
      <c r="B55" s="589"/>
      <c r="C55" s="29">
        <v>2019</v>
      </c>
      <c r="D55" s="92">
        <v>5</v>
      </c>
      <c r="E55" s="34"/>
      <c r="F55" s="31">
        <v>3</v>
      </c>
      <c r="G55" s="31"/>
      <c r="H55" s="31"/>
      <c r="I55" s="31"/>
      <c r="J55" s="31">
        <v>2</v>
      </c>
      <c r="K55" s="35"/>
    </row>
    <row r="56" spans="1:14" x14ac:dyDescent="0.25">
      <c r="A56" s="588"/>
      <c r="B56" s="589"/>
      <c r="C56" s="29">
        <v>2020</v>
      </c>
      <c r="E56" s="34"/>
      <c r="F56" s="31"/>
      <c r="G56" s="31"/>
      <c r="H56" s="31"/>
      <c r="I56" s="31"/>
      <c r="J56" s="31"/>
      <c r="K56" s="35"/>
    </row>
    <row r="57" spans="1:14" ht="94.9" customHeight="1" thickBot="1" x14ac:dyDescent="0.3">
      <c r="A57" s="590"/>
      <c r="B57" s="591"/>
      <c r="C57" s="45" t="s">
        <v>14</v>
      </c>
      <c r="D57" s="94">
        <f>SUM(D50:D55)</f>
        <v>5</v>
      </c>
      <c r="E57" s="50">
        <f t="shared" ref="E57:K57" si="4">SUM(E50:E56)</f>
        <v>0</v>
      </c>
      <c r="F57" s="47">
        <f t="shared" si="4"/>
        <v>3</v>
      </c>
      <c r="G57" s="47">
        <f t="shared" si="4"/>
        <v>0</v>
      </c>
      <c r="H57" s="47">
        <f t="shared" si="4"/>
        <v>0</v>
      </c>
      <c r="I57" s="47">
        <f t="shared" si="4"/>
        <v>0</v>
      </c>
      <c r="J57" s="47">
        <f t="shared" si="4"/>
        <v>2</v>
      </c>
      <c r="K57" s="51">
        <f t="shared" si="4"/>
        <v>0</v>
      </c>
    </row>
    <row r="58" spans="1:14" x14ac:dyDescent="0.25">
      <c r="B58" s="9"/>
    </row>
    <row r="59" spans="1:14" ht="21" x14ac:dyDescent="0.35">
      <c r="A59" s="95" t="s">
        <v>37</v>
      </c>
      <c r="B59" s="96"/>
      <c r="C59" s="95"/>
      <c r="D59" s="97"/>
      <c r="E59" s="97"/>
      <c r="F59" s="97"/>
      <c r="G59" s="97"/>
      <c r="H59" s="97"/>
      <c r="I59" s="97"/>
      <c r="J59" s="97"/>
      <c r="K59" s="97"/>
      <c r="L59" s="97"/>
      <c r="M59" s="10"/>
    </row>
    <row r="60" spans="1:14" ht="15" customHeight="1" thickBot="1" x14ac:dyDescent="0.4">
      <c r="A60" s="98"/>
      <c r="B60" s="83"/>
      <c r="M60" s="10"/>
    </row>
    <row r="61" spans="1:14" s="10" customFormat="1" x14ac:dyDescent="0.25">
      <c r="A61" s="630" t="s">
        <v>38</v>
      </c>
      <c r="B61" s="622" t="s">
        <v>39</v>
      </c>
      <c r="C61" s="631" t="s">
        <v>6</v>
      </c>
      <c r="D61" s="99"/>
      <c r="E61" s="100"/>
      <c r="F61" s="101" t="s">
        <v>40</v>
      </c>
      <c r="G61" s="102"/>
      <c r="H61" s="102"/>
      <c r="I61" s="102"/>
      <c r="J61" s="102"/>
      <c r="K61" s="102"/>
      <c r="L61" s="103"/>
      <c r="N61" s="104"/>
    </row>
    <row r="62" spans="1:14" s="10" customFormat="1" ht="90" customHeight="1" x14ac:dyDescent="0.25">
      <c r="A62" s="621"/>
      <c r="B62" s="623"/>
      <c r="C62" s="632"/>
      <c r="D62" s="105" t="s">
        <v>41</v>
      </c>
      <c r="E62" s="106" t="s">
        <v>42</v>
      </c>
      <c r="F62" s="107" t="s">
        <v>15</v>
      </c>
      <c r="G62" s="108" t="s">
        <v>16</v>
      </c>
      <c r="H62" s="108" t="s">
        <v>17</v>
      </c>
      <c r="I62" s="109" t="s">
        <v>18</v>
      </c>
      <c r="J62" s="109" t="s">
        <v>30</v>
      </c>
      <c r="K62" s="110" t="s">
        <v>20</v>
      </c>
      <c r="L62" s="111" t="s">
        <v>21</v>
      </c>
    </row>
    <row r="63" spans="1:14" x14ac:dyDescent="0.25">
      <c r="A63" s="595" t="s">
        <v>193</v>
      </c>
      <c r="B63" s="611"/>
      <c r="C63" s="29">
        <v>2014</v>
      </c>
      <c r="D63" s="30"/>
      <c r="E63" s="31"/>
      <c r="F63" s="34"/>
      <c r="G63" s="31"/>
      <c r="H63" s="31"/>
      <c r="I63" s="31"/>
      <c r="J63" s="31"/>
      <c r="K63" s="31"/>
      <c r="L63" s="35"/>
      <c r="M63" s="10"/>
    </row>
    <row r="64" spans="1:14" x14ac:dyDescent="0.25">
      <c r="A64" s="595"/>
      <c r="B64" s="611"/>
      <c r="C64" s="29">
        <v>2015</v>
      </c>
      <c r="D64" s="30"/>
      <c r="E64" s="31"/>
      <c r="F64" s="34"/>
      <c r="G64" s="31"/>
      <c r="H64" s="31"/>
      <c r="I64" s="31"/>
      <c r="J64" s="31"/>
      <c r="K64" s="31"/>
      <c r="L64" s="35"/>
      <c r="M64" s="10"/>
    </row>
    <row r="65" spans="1:13" x14ac:dyDescent="0.25">
      <c r="A65" s="595"/>
      <c r="B65" s="611"/>
      <c r="C65" s="29">
        <v>2016</v>
      </c>
      <c r="D65" s="30"/>
      <c r="E65" s="31"/>
      <c r="F65" s="34"/>
      <c r="G65" s="31"/>
      <c r="H65" s="31"/>
      <c r="I65" s="31"/>
      <c r="J65" s="31"/>
      <c r="K65" s="31"/>
      <c r="L65" s="35"/>
      <c r="M65" s="10"/>
    </row>
    <row r="66" spans="1:13" x14ac:dyDescent="0.25">
      <c r="A66" s="595"/>
      <c r="B66" s="611"/>
      <c r="C66" s="29">
        <v>2017</v>
      </c>
      <c r="D66" s="36"/>
      <c r="E66" s="37"/>
      <c r="F66" s="39"/>
      <c r="G66" s="37"/>
      <c r="H66" s="37"/>
      <c r="I66" s="37"/>
      <c r="J66" s="37"/>
      <c r="K66" s="37"/>
      <c r="L66" s="40"/>
      <c r="M66" s="10"/>
    </row>
    <row r="67" spans="1:13" x14ac:dyDescent="0.25">
      <c r="A67" s="595"/>
      <c r="B67" s="611"/>
      <c r="C67" s="29">
        <v>2018</v>
      </c>
      <c r="D67" s="30"/>
      <c r="E67" s="31"/>
      <c r="F67" s="34"/>
      <c r="G67" s="31"/>
      <c r="H67" s="31"/>
      <c r="I67" s="31"/>
      <c r="J67" s="31"/>
      <c r="K67" s="31"/>
      <c r="L67" s="35"/>
      <c r="M67" s="10"/>
    </row>
    <row r="68" spans="1:13" x14ac:dyDescent="0.25">
      <c r="A68" s="595"/>
      <c r="B68" s="611"/>
      <c r="C68" s="29">
        <v>2019</v>
      </c>
      <c r="D68" s="30">
        <v>2</v>
      </c>
      <c r="E68" s="31">
        <v>8</v>
      </c>
      <c r="F68" s="34"/>
      <c r="G68" s="31"/>
      <c r="H68" s="31">
        <v>1</v>
      </c>
      <c r="I68" s="31"/>
      <c r="J68" s="31"/>
      <c r="K68" s="31"/>
      <c r="L68" s="35">
        <v>1</v>
      </c>
      <c r="M68" s="10"/>
    </row>
    <row r="69" spans="1:13" x14ac:dyDescent="0.25">
      <c r="A69" s="595"/>
      <c r="B69" s="611"/>
      <c r="C69" s="29">
        <v>2020</v>
      </c>
      <c r="D69" s="30"/>
      <c r="E69" s="31"/>
      <c r="F69" s="34"/>
      <c r="G69" s="31"/>
      <c r="H69" s="31"/>
      <c r="I69" s="31"/>
      <c r="J69" s="31"/>
      <c r="K69" s="31"/>
      <c r="L69" s="35"/>
      <c r="M69" s="10"/>
    </row>
    <row r="70" spans="1:13" ht="33" customHeight="1" thickBot="1" x14ac:dyDescent="0.3">
      <c r="A70" s="612"/>
      <c r="B70" s="613"/>
      <c r="C70" s="45" t="s">
        <v>14</v>
      </c>
      <c r="D70" s="46">
        <f t="shared" ref="D70:K70" si="5">SUM(D63:D69)</f>
        <v>2</v>
      </c>
      <c r="E70" s="47">
        <f t="shared" si="5"/>
        <v>8</v>
      </c>
      <c r="F70" s="50">
        <f t="shared" si="5"/>
        <v>0</v>
      </c>
      <c r="G70" s="47">
        <f t="shared" si="5"/>
        <v>0</v>
      </c>
      <c r="H70" s="47">
        <f t="shared" si="5"/>
        <v>1</v>
      </c>
      <c r="I70" s="47">
        <f t="shared" si="5"/>
        <v>0</v>
      </c>
      <c r="J70" s="47">
        <f t="shared" si="5"/>
        <v>0</v>
      </c>
      <c r="K70" s="47">
        <f t="shared" si="5"/>
        <v>0</v>
      </c>
      <c r="L70" s="51">
        <f>SUM(L63:L69)</f>
        <v>1</v>
      </c>
      <c r="M70" s="10"/>
    </row>
    <row r="71" spans="1:13" ht="15.75" thickBot="1" x14ac:dyDescent="0.3">
      <c r="A71" s="112"/>
      <c r="B71" s="113"/>
      <c r="D71" s="52"/>
    </row>
    <row r="72" spans="1:13" s="10" customFormat="1" ht="18.95" customHeight="1" x14ac:dyDescent="0.25">
      <c r="A72" s="630" t="s">
        <v>43</v>
      </c>
      <c r="B72" s="622" t="s">
        <v>44</v>
      </c>
      <c r="C72" s="631" t="s">
        <v>6</v>
      </c>
      <c r="D72" s="628" t="s">
        <v>45</v>
      </c>
      <c r="E72" s="101" t="s">
        <v>46</v>
      </c>
      <c r="F72" s="102"/>
      <c r="G72" s="102"/>
      <c r="H72" s="102"/>
      <c r="I72" s="102"/>
      <c r="J72" s="102"/>
      <c r="K72" s="103"/>
      <c r="L72"/>
      <c r="M72" s="104"/>
    </row>
    <row r="73" spans="1:13" s="10" customFormat="1" ht="93.75" customHeight="1" x14ac:dyDescent="0.25">
      <c r="A73" s="621"/>
      <c r="B73" s="623"/>
      <c r="C73" s="632"/>
      <c r="D73" s="629"/>
      <c r="E73" s="107" t="s">
        <v>15</v>
      </c>
      <c r="F73" s="114" t="s">
        <v>16</v>
      </c>
      <c r="G73" s="108" t="s">
        <v>17</v>
      </c>
      <c r="H73" s="109" t="s">
        <v>18</v>
      </c>
      <c r="I73" s="109" t="s">
        <v>30</v>
      </c>
      <c r="J73" s="110" t="s">
        <v>20</v>
      </c>
      <c r="K73" s="111" t="s">
        <v>21</v>
      </c>
      <c r="L73"/>
    </row>
    <row r="74" spans="1:13" ht="15" customHeight="1" x14ac:dyDescent="0.25">
      <c r="A74" s="595" t="s">
        <v>194</v>
      </c>
      <c r="B74" s="611"/>
      <c r="C74" s="29">
        <v>2014</v>
      </c>
      <c r="D74" s="31"/>
      <c r="E74" s="34"/>
      <c r="F74" s="31"/>
      <c r="G74" s="31"/>
      <c r="H74" s="31"/>
      <c r="I74" s="31"/>
      <c r="J74" s="31"/>
      <c r="K74" s="35"/>
    </row>
    <row r="75" spans="1:13" x14ac:dyDescent="0.25">
      <c r="A75" s="595"/>
      <c r="B75" s="611"/>
      <c r="C75" s="29">
        <v>2015</v>
      </c>
      <c r="D75" s="31"/>
      <c r="E75" s="34"/>
      <c r="F75" s="31"/>
      <c r="G75" s="31"/>
      <c r="H75" s="31"/>
      <c r="I75" s="31"/>
      <c r="J75" s="31"/>
      <c r="K75" s="35"/>
    </row>
    <row r="76" spans="1:13" x14ac:dyDescent="0.25">
      <c r="A76" s="595"/>
      <c r="B76" s="611"/>
      <c r="C76" s="29">
        <v>2016</v>
      </c>
      <c r="D76" s="31"/>
      <c r="E76" s="34"/>
      <c r="F76" s="31"/>
      <c r="G76" s="31"/>
      <c r="H76" s="31"/>
      <c r="I76" s="31"/>
      <c r="J76" s="31"/>
      <c r="K76" s="35"/>
    </row>
    <row r="77" spans="1:13" x14ac:dyDescent="0.25">
      <c r="A77" s="595"/>
      <c r="B77" s="611"/>
      <c r="C77" s="29">
        <v>2017</v>
      </c>
      <c r="D77" s="37"/>
      <c r="E77" s="39"/>
      <c r="F77" s="37"/>
      <c r="G77" s="37"/>
      <c r="H77" s="37"/>
      <c r="I77" s="37"/>
      <c r="J77" s="37"/>
      <c r="K77" s="40"/>
    </row>
    <row r="78" spans="1:13" x14ac:dyDescent="0.25">
      <c r="A78" s="595"/>
      <c r="B78" s="611"/>
      <c r="C78" s="29">
        <v>2018</v>
      </c>
      <c r="D78" s="31"/>
      <c r="E78" s="34"/>
      <c r="F78" s="31"/>
      <c r="G78" s="31"/>
      <c r="H78" s="31"/>
      <c r="I78" s="31"/>
      <c r="J78" s="31"/>
      <c r="K78" s="35"/>
    </row>
    <row r="79" spans="1:13" x14ac:dyDescent="0.25">
      <c r="A79" s="595"/>
      <c r="B79" s="611"/>
      <c r="C79" s="29">
        <v>2019</v>
      </c>
      <c r="D79" s="31"/>
      <c r="E79" s="34"/>
      <c r="F79" s="31"/>
      <c r="G79" s="31"/>
      <c r="H79" s="31"/>
      <c r="I79" s="31"/>
      <c r="J79" s="31"/>
      <c r="K79" s="35"/>
    </row>
    <row r="80" spans="1:13" x14ac:dyDescent="0.25">
      <c r="A80" s="595"/>
      <c r="B80" s="611"/>
      <c r="C80" s="29">
        <v>2020</v>
      </c>
      <c r="D80" s="31"/>
      <c r="E80" s="34"/>
      <c r="F80" s="31"/>
      <c r="G80" s="31"/>
      <c r="H80" s="31"/>
      <c r="I80" s="31"/>
      <c r="J80" s="31"/>
      <c r="K80" s="35"/>
    </row>
    <row r="81" spans="1:14" ht="42" customHeight="1" thickBot="1" x14ac:dyDescent="0.3">
      <c r="A81" s="612"/>
      <c r="B81" s="613"/>
      <c r="C81" s="45" t="s">
        <v>14</v>
      </c>
      <c r="D81" s="47">
        <f t="shared" ref="D81:J81" si="6">SUM(D74:D80)</f>
        <v>0</v>
      </c>
      <c r="E81" s="50">
        <f t="shared" si="6"/>
        <v>0</v>
      </c>
      <c r="F81" s="47">
        <f t="shared" si="6"/>
        <v>0</v>
      </c>
      <c r="G81" s="47">
        <f t="shared" si="6"/>
        <v>0</v>
      </c>
      <c r="H81" s="47">
        <f t="shared" si="6"/>
        <v>0</v>
      </c>
      <c r="I81" s="47">
        <f t="shared" si="6"/>
        <v>0</v>
      </c>
      <c r="J81" s="47">
        <f t="shared" si="6"/>
        <v>0</v>
      </c>
      <c r="K81" s="51">
        <f>SUM(K74:K80)</f>
        <v>0</v>
      </c>
    </row>
    <row r="82" spans="1:14" ht="15" customHeight="1" thickBot="1" x14ac:dyDescent="0.4">
      <c r="A82" s="98"/>
      <c r="B82" s="83"/>
    </row>
    <row r="83" spans="1:14" ht="24.95" customHeight="1" x14ac:dyDescent="0.25">
      <c r="A83" s="630" t="s">
        <v>47</v>
      </c>
      <c r="B83" s="622" t="s">
        <v>44</v>
      </c>
      <c r="C83" s="631" t="s">
        <v>6</v>
      </c>
      <c r="D83" s="633" t="s">
        <v>48</v>
      </c>
      <c r="E83" s="101" t="s">
        <v>49</v>
      </c>
      <c r="F83" s="102"/>
      <c r="G83" s="102"/>
      <c r="H83" s="102"/>
      <c r="I83" s="102"/>
      <c r="J83" s="102"/>
      <c r="K83" s="103"/>
      <c r="L83" s="10"/>
    </row>
    <row r="84" spans="1:14" s="10" customFormat="1" ht="93.75" customHeight="1" x14ac:dyDescent="0.25">
      <c r="A84" s="621"/>
      <c r="B84" s="623"/>
      <c r="C84" s="632"/>
      <c r="D84" s="634"/>
      <c r="E84" s="107" t="s">
        <v>15</v>
      </c>
      <c r="F84" s="108" t="s">
        <v>16</v>
      </c>
      <c r="G84" s="108" t="s">
        <v>17</v>
      </c>
      <c r="H84" s="109" t="s">
        <v>18</v>
      </c>
      <c r="I84" s="109" t="s">
        <v>30</v>
      </c>
      <c r="J84" s="110" t="s">
        <v>20</v>
      </c>
      <c r="K84" s="111" t="s">
        <v>21</v>
      </c>
      <c r="L84"/>
    </row>
    <row r="85" spans="1:14" s="10" customFormat="1" ht="18" customHeight="1" x14ac:dyDescent="0.25">
      <c r="A85" s="595" t="s">
        <v>194</v>
      </c>
      <c r="B85" s="611"/>
      <c r="C85" s="29">
        <v>2014</v>
      </c>
      <c r="D85" s="31"/>
      <c r="E85" s="34"/>
      <c r="F85" s="31"/>
      <c r="G85" s="31"/>
      <c r="H85" s="31"/>
      <c r="I85" s="31"/>
      <c r="J85" s="31"/>
      <c r="K85" s="35"/>
      <c r="L85"/>
    </row>
    <row r="86" spans="1:14" ht="15.95" customHeight="1" x14ac:dyDescent="0.25">
      <c r="A86" s="595"/>
      <c r="B86" s="611"/>
      <c r="C86" s="29">
        <v>2015</v>
      </c>
      <c r="D86" s="31"/>
      <c r="E86" s="34"/>
      <c r="F86" s="31"/>
      <c r="G86" s="31"/>
      <c r="H86" s="31"/>
      <c r="I86" s="31"/>
      <c r="J86" s="31"/>
      <c r="K86" s="35"/>
    </row>
    <row r="87" spans="1:14" x14ac:dyDescent="0.25">
      <c r="A87" s="595"/>
      <c r="B87" s="611"/>
      <c r="C87" s="29">
        <v>2016</v>
      </c>
      <c r="D87" s="31"/>
      <c r="E87" s="34"/>
      <c r="F87" s="31"/>
      <c r="G87" s="31"/>
      <c r="H87" s="31"/>
      <c r="I87" s="31"/>
      <c r="J87" s="31"/>
      <c r="K87" s="35"/>
    </row>
    <row r="88" spans="1:14" x14ac:dyDescent="0.25">
      <c r="A88" s="595"/>
      <c r="B88" s="611"/>
      <c r="C88" s="29">
        <v>2017</v>
      </c>
      <c r="D88" s="37"/>
      <c r="E88" s="39"/>
      <c r="F88" s="37"/>
      <c r="G88" s="37"/>
      <c r="H88" s="37"/>
      <c r="I88" s="37"/>
      <c r="J88" s="37"/>
      <c r="K88" s="40"/>
    </row>
    <row r="89" spans="1:14" x14ac:dyDescent="0.25">
      <c r="A89" s="595"/>
      <c r="B89" s="611"/>
      <c r="C89" s="29">
        <v>2018</v>
      </c>
      <c r="D89" s="31"/>
      <c r="E89" s="34"/>
      <c r="F89" s="31"/>
      <c r="G89" s="31"/>
      <c r="H89" s="31"/>
      <c r="I89" s="31"/>
      <c r="J89" s="31"/>
      <c r="K89" s="35"/>
      <c r="L89" s="10"/>
    </row>
    <row r="90" spans="1:14" x14ac:dyDescent="0.25">
      <c r="A90" s="595"/>
      <c r="B90" s="611"/>
      <c r="C90" s="29">
        <v>2019</v>
      </c>
      <c r="D90" s="31"/>
      <c r="E90" s="34"/>
      <c r="F90" s="31"/>
      <c r="G90" s="31"/>
      <c r="H90" s="31"/>
      <c r="I90" s="31"/>
      <c r="J90" s="31"/>
      <c r="K90" s="35"/>
    </row>
    <row r="91" spans="1:14" x14ac:dyDescent="0.25">
      <c r="A91" s="595"/>
      <c r="B91" s="611"/>
      <c r="C91" s="29">
        <v>2020</v>
      </c>
      <c r="D91" s="31"/>
      <c r="E91" s="34"/>
      <c r="F91" s="31"/>
      <c r="G91" s="31"/>
      <c r="H91" s="31"/>
      <c r="I91" s="31"/>
      <c r="J91" s="31"/>
      <c r="K91" s="35"/>
    </row>
    <row r="92" spans="1:14" ht="18.95" customHeight="1" thickBot="1" x14ac:dyDescent="0.3">
      <c r="A92" s="612"/>
      <c r="B92" s="613"/>
      <c r="C92" s="45" t="s">
        <v>14</v>
      </c>
      <c r="D92" s="47">
        <f t="shared" ref="D92:J92" si="7">SUM(D85:D91)</f>
        <v>0</v>
      </c>
      <c r="E92" s="50">
        <f t="shared" si="7"/>
        <v>0</v>
      </c>
      <c r="F92" s="47">
        <f t="shared" si="7"/>
        <v>0</v>
      </c>
      <c r="G92" s="47">
        <f t="shared" si="7"/>
        <v>0</v>
      </c>
      <c r="H92" s="47">
        <f t="shared" si="7"/>
        <v>0</v>
      </c>
      <c r="I92" s="47">
        <f t="shared" si="7"/>
        <v>0</v>
      </c>
      <c r="J92" s="47">
        <f t="shared" si="7"/>
        <v>0</v>
      </c>
      <c r="K92" s="51">
        <f>SUM(K85:K91)</f>
        <v>0</v>
      </c>
    </row>
    <row r="93" spans="1:14" ht="18.75" customHeight="1" thickBot="1" x14ac:dyDescent="0.4">
      <c r="A93" s="98"/>
      <c r="B93" s="83"/>
    </row>
    <row r="94" spans="1:14" x14ac:dyDescent="0.25">
      <c r="A94" s="620" t="s">
        <v>50</v>
      </c>
      <c r="B94" s="622" t="s">
        <v>51</v>
      </c>
      <c r="C94" s="325" t="s">
        <v>6</v>
      </c>
      <c r="D94" s="116" t="s">
        <v>52</v>
      </c>
      <c r="E94" s="117"/>
      <c r="F94" s="117"/>
      <c r="G94" s="118"/>
      <c r="H94" s="10"/>
      <c r="I94" s="10"/>
      <c r="J94" s="10"/>
      <c r="K94" s="10"/>
    </row>
    <row r="95" spans="1:14" ht="64.5" x14ac:dyDescent="0.25">
      <c r="A95" s="621"/>
      <c r="B95" s="623"/>
      <c r="C95" s="326"/>
      <c r="D95" s="105" t="s">
        <v>53</v>
      </c>
      <c r="E95" s="106" t="s">
        <v>54</v>
      </c>
      <c r="F95" s="106" t="s">
        <v>55</v>
      </c>
      <c r="G95" s="120" t="s">
        <v>14</v>
      </c>
      <c r="H95" s="10"/>
      <c r="I95" s="10"/>
      <c r="J95" s="10"/>
      <c r="K95" s="10"/>
      <c r="L95" s="10"/>
      <c r="M95" s="10"/>
      <c r="N95" s="10"/>
    </row>
    <row r="96" spans="1:14" s="10" customFormat="1" ht="26.25" customHeight="1" x14ac:dyDescent="0.25">
      <c r="A96" s="595" t="s">
        <v>194</v>
      </c>
      <c r="B96" s="611"/>
      <c r="C96" s="29">
        <v>2015</v>
      </c>
      <c r="D96" s="30"/>
      <c r="E96" s="31"/>
      <c r="F96" s="31"/>
      <c r="G96" s="33">
        <f t="shared" ref="G96:G101" si="8">SUM(D96:F96)</f>
        <v>0</v>
      </c>
      <c r="H96"/>
      <c r="I96"/>
      <c r="J96"/>
      <c r="K96"/>
    </row>
    <row r="97" spans="1:14" s="10" customFormat="1" ht="16.5" customHeight="1" x14ac:dyDescent="0.25">
      <c r="A97" s="595"/>
      <c r="B97" s="611"/>
      <c r="C97" s="29">
        <v>2016</v>
      </c>
      <c r="D97" s="30"/>
      <c r="E97" s="31"/>
      <c r="F97" s="31"/>
      <c r="G97" s="33">
        <f t="shared" si="8"/>
        <v>0</v>
      </c>
      <c r="H97"/>
      <c r="I97"/>
      <c r="J97"/>
      <c r="K97"/>
      <c r="L97"/>
      <c r="M97"/>
      <c r="N97"/>
    </row>
    <row r="98" spans="1:14" x14ac:dyDescent="0.25">
      <c r="A98" s="595"/>
      <c r="B98" s="611"/>
      <c r="C98" s="29">
        <v>2017</v>
      </c>
      <c r="D98" s="36"/>
      <c r="E98" s="37"/>
      <c r="F98" s="37"/>
      <c r="G98" s="33">
        <f t="shared" si="8"/>
        <v>0</v>
      </c>
    </row>
    <row r="99" spans="1:14" x14ac:dyDescent="0.25">
      <c r="A99" s="595"/>
      <c r="B99" s="611"/>
      <c r="C99" s="29">
        <v>2018</v>
      </c>
      <c r="D99" s="30"/>
      <c r="E99" s="31"/>
      <c r="F99" s="31"/>
      <c r="G99" s="33">
        <f t="shared" si="8"/>
        <v>0</v>
      </c>
    </row>
    <row r="100" spans="1:14" x14ac:dyDescent="0.25">
      <c r="A100" s="595"/>
      <c r="B100" s="611"/>
      <c r="C100" s="29">
        <v>2019</v>
      </c>
      <c r="D100" s="30">
        <v>376</v>
      </c>
      <c r="E100" s="31"/>
      <c r="F100" s="31"/>
      <c r="G100" s="33">
        <f t="shared" si="8"/>
        <v>376</v>
      </c>
    </row>
    <row r="101" spans="1:14" x14ac:dyDescent="0.25">
      <c r="A101" s="595"/>
      <c r="B101" s="611"/>
      <c r="C101" s="29">
        <v>2020</v>
      </c>
      <c r="D101" s="30"/>
      <c r="E101" s="31"/>
      <c r="F101" s="31">
        <v>0</v>
      </c>
      <c r="G101" s="33">
        <f t="shared" si="8"/>
        <v>0</v>
      </c>
    </row>
    <row r="102" spans="1:14" ht="15.75" thickBot="1" x14ac:dyDescent="0.3">
      <c r="A102" s="612"/>
      <c r="B102" s="613"/>
      <c r="C102" s="45" t="s">
        <v>14</v>
      </c>
      <c r="D102" s="46">
        <f>SUM(D96:D101)</f>
        <v>376</v>
      </c>
      <c r="E102" s="47">
        <f>SUM(E96:E101)</f>
        <v>0</v>
      </c>
      <c r="F102" s="47">
        <f>SUM(F96:F101)</f>
        <v>0</v>
      </c>
      <c r="G102" s="121">
        <f>SUM(G95:G101)</f>
        <v>376</v>
      </c>
    </row>
    <row r="103" spans="1:14" x14ac:dyDescent="0.25">
      <c r="A103" s="113"/>
      <c r="B103" s="122"/>
      <c r="C103" s="52"/>
      <c r="D103" s="52"/>
      <c r="J103" s="82"/>
    </row>
    <row r="104" spans="1:14" ht="21" x14ac:dyDescent="0.35">
      <c r="A104" s="123" t="s">
        <v>56</v>
      </c>
      <c r="B104" s="124"/>
      <c r="C104" s="123"/>
      <c r="D104" s="125"/>
      <c r="E104" s="125"/>
      <c r="F104" s="125"/>
      <c r="G104" s="125"/>
      <c r="H104" s="125"/>
      <c r="I104" s="125"/>
      <c r="J104" s="125"/>
      <c r="K104" s="125"/>
      <c r="L104" s="125"/>
    </row>
    <row r="105" spans="1:14" ht="15.75" thickBot="1" x14ac:dyDescent="0.3">
      <c r="B105" s="9"/>
    </row>
    <row r="106" spans="1:14" s="10" customFormat="1" ht="47.25" customHeight="1" x14ac:dyDescent="0.25">
      <c r="A106" s="624" t="s">
        <v>57</v>
      </c>
      <c r="B106" s="626" t="s">
        <v>58</v>
      </c>
      <c r="C106" s="609" t="s">
        <v>6</v>
      </c>
      <c r="D106" s="126" t="s">
        <v>59</v>
      </c>
      <c r="E106" s="126"/>
      <c r="F106" s="127"/>
      <c r="G106" s="127"/>
      <c r="H106" s="128" t="s">
        <v>60</v>
      </c>
      <c r="I106" s="126"/>
      <c r="J106" s="129"/>
    </row>
    <row r="107" spans="1:14" s="10" customFormat="1" ht="87.75" customHeight="1" x14ac:dyDescent="0.25">
      <c r="A107" s="625"/>
      <c r="B107" s="627"/>
      <c r="C107" s="610"/>
      <c r="D107" s="130" t="s">
        <v>61</v>
      </c>
      <c r="E107" s="131" t="s">
        <v>62</v>
      </c>
      <c r="F107" s="132" t="s">
        <v>63</v>
      </c>
      <c r="G107" s="133" t="s">
        <v>64</v>
      </c>
      <c r="H107" s="130" t="s">
        <v>65</v>
      </c>
      <c r="I107" s="131" t="s">
        <v>66</v>
      </c>
      <c r="J107" s="134" t="s">
        <v>67</v>
      </c>
    </row>
    <row r="108" spans="1:14" x14ac:dyDescent="0.25">
      <c r="A108" s="595" t="s">
        <v>194</v>
      </c>
      <c r="B108" s="611"/>
      <c r="C108" s="135">
        <v>2014</v>
      </c>
      <c r="D108" s="30"/>
      <c r="E108" s="31"/>
      <c r="F108" s="136"/>
      <c r="G108" s="137">
        <f>SUM(D108:F108)</f>
        <v>0</v>
      </c>
      <c r="H108" s="30"/>
      <c r="I108" s="31"/>
      <c r="J108" s="35"/>
    </row>
    <row r="109" spans="1:14" x14ac:dyDescent="0.25">
      <c r="A109" s="595"/>
      <c r="B109" s="611"/>
      <c r="C109" s="135">
        <v>2015</v>
      </c>
      <c r="D109" s="30"/>
      <c r="E109" s="31"/>
      <c r="F109" s="136"/>
      <c r="G109" s="137">
        <f t="shared" ref="G109:G114" si="9">SUM(D109:F109)</f>
        <v>0</v>
      </c>
      <c r="H109" s="30"/>
      <c r="I109" s="31"/>
      <c r="J109" s="35"/>
    </row>
    <row r="110" spans="1:14" x14ac:dyDescent="0.25">
      <c r="A110" s="595"/>
      <c r="B110" s="611"/>
      <c r="C110" s="135">
        <v>2016</v>
      </c>
      <c r="D110" s="30"/>
      <c r="E110" s="31"/>
      <c r="F110" s="136"/>
      <c r="G110" s="137">
        <f t="shared" si="9"/>
        <v>0</v>
      </c>
      <c r="H110" s="30"/>
      <c r="I110" s="31"/>
      <c r="J110" s="35"/>
    </row>
    <row r="111" spans="1:14" x14ac:dyDescent="0.25">
      <c r="A111" s="595"/>
      <c r="B111" s="611"/>
      <c r="C111" s="135">
        <v>2017</v>
      </c>
      <c r="D111" s="36"/>
      <c r="E111" s="37"/>
      <c r="F111" s="138"/>
      <c r="G111" s="137">
        <f t="shared" si="9"/>
        <v>0</v>
      </c>
      <c r="H111" s="139"/>
      <c r="I111" s="140"/>
      <c r="J111" s="141"/>
    </row>
    <row r="112" spans="1:14" x14ac:dyDescent="0.25">
      <c r="A112" s="595"/>
      <c r="B112" s="611"/>
      <c r="C112" s="135">
        <v>2018</v>
      </c>
      <c r="D112" s="30"/>
      <c r="E112" s="31"/>
      <c r="F112" s="136"/>
      <c r="G112" s="137">
        <f t="shared" si="9"/>
        <v>0</v>
      </c>
      <c r="H112" s="30"/>
      <c r="I112" s="31"/>
      <c r="J112" s="35"/>
    </row>
    <row r="113" spans="1:19" x14ac:dyDescent="0.25">
      <c r="A113" s="595"/>
      <c r="B113" s="611"/>
      <c r="C113" s="135">
        <v>2019</v>
      </c>
      <c r="D113" s="30"/>
      <c r="E113" s="31"/>
      <c r="F113" s="136"/>
      <c r="G113" s="137">
        <f t="shared" si="9"/>
        <v>0</v>
      </c>
      <c r="H113" s="30"/>
      <c r="I113" s="31"/>
      <c r="J113" s="35"/>
    </row>
    <row r="114" spans="1:19" x14ac:dyDescent="0.25">
      <c r="A114" s="595"/>
      <c r="B114" s="611"/>
      <c r="C114" s="135">
        <v>2020</v>
      </c>
      <c r="D114" s="30"/>
      <c r="E114" s="31"/>
      <c r="F114" s="136"/>
      <c r="G114" s="137">
        <f t="shared" si="9"/>
        <v>0</v>
      </c>
      <c r="H114" s="30"/>
      <c r="I114" s="31"/>
      <c r="J114" s="35"/>
    </row>
    <row r="115" spans="1:19" ht="30.6" customHeight="1" thickBot="1" x14ac:dyDescent="0.3">
      <c r="A115" s="612"/>
      <c r="B115" s="613"/>
      <c r="C115" s="142" t="s">
        <v>14</v>
      </c>
      <c r="D115" s="46">
        <f t="shared" ref="D115:J115" si="10">SUM(D108:D114)</f>
        <v>0</v>
      </c>
      <c r="E115" s="47">
        <f t="shared" si="10"/>
        <v>0</v>
      </c>
      <c r="F115" s="143">
        <f t="shared" si="10"/>
        <v>0</v>
      </c>
      <c r="G115" s="143">
        <f t="shared" si="10"/>
        <v>0</v>
      </c>
      <c r="H115" s="46">
        <f t="shared" si="10"/>
        <v>0</v>
      </c>
      <c r="I115" s="47">
        <f t="shared" si="10"/>
        <v>0</v>
      </c>
      <c r="J115" s="144">
        <f t="shared" si="10"/>
        <v>0</v>
      </c>
    </row>
    <row r="116" spans="1:19" ht="17.100000000000001" customHeight="1" thickBot="1" x14ac:dyDescent="0.3">
      <c r="A116" s="145"/>
      <c r="B116" s="122"/>
      <c r="C116" s="146"/>
      <c r="D116" s="147"/>
      <c r="H116" s="148"/>
      <c r="K116" s="82"/>
    </row>
    <row r="117" spans="1:19" s="10" customFormat="1" ht="78" customHeight="1" x14ac:dyDescent="0.3">
      <c r="A117" s="149" t="s">
        <v>68</v>
      </c>
      <c r="B117" s="324" t="s">
        <v>39</v>
      </c>
      <c r="C117" s="151" t="s">
        <v>6</v>
      </c>
      <c r="D117" s="152" t="s">
        <v>69</v>
      </c>
      <c r="E117" s="153" t="s">
        <v>70</v>
      </c>
      <c r="F117" s="153" t="s">
        <v>71</v>
      </c>
      <c r="G117" s="153" t="s">
        <v>72</v>
      </c>
      <c r="H117" s="153" t="s">
        <v>73</v>
      </c>
      <c r="I117" s="154" t="s">
        <v>74</v>
      </c>
      <c r="J117" s="155" t="s">
        <v>75</v>
      </c>
      <c r="K117" s="155" t="s">
        <v>76</v>
      </c>
    </row>
    <row r="118" spans="1:19" x14ac:dyDescent="0.25">
      <c r="A118" s="595" t="s">
        <v>194</v>
      </c>
      <c r="B118" s="611"/>
      <c r="C118" s="29">
        <v>2014</v>
      </c>
      <c r="D118" s="34"/>
      <c r="E118" s="31"/>
      <c r="F118" s="31"/>
      <c r="G118" s="31"/>
      <c r="H118" s="31"/>
      <c r="I118" s="35"/>
      <c r="J118" s="156">
        <f t="shared" ref="J118:K124" si="11">D118+F118+H118</f>
        <v>0</v>
      </c>
      <c r="K118" s="156">
        <f t="shared" si="11"/>
        <v>0</v>
      </c>
    </row>
    <row r="119" spans="1:19" x14ac:dyDescent="0.25">
      <c r="A119" s="595"/>
      <c r="B119" s="611"/>
      <c r="C119" s="29">
        <v>2015</v>
      </c>
      <c r="D119" s="34"/>
      <c r="E119" s="31"/>
      <c r="F119" s="31"/>
      <c r="G119" s="31"/>
      <c r="H119" s="31"/>
      <c r="I119" s="35"/>
      <c r="J119" s="156">
        <f t="shared" si="11"/>
        <v>0</v>
      </c>
      <c r="K119" s="156">
        <f t="shared" si="11"/>
        <v>0</v>
      </c>
    </row>
    <row r="120" spans="1:19" x14ac:dyDescent="0.25">
      <c r="A120" s="595"/>
      <c r="B120" s="611"/>
      <c r="C120" s="29">
        <v>2016</v>
      </c>
      <c r="D120" s="34"/>
      <c r="E120" s="31"/>
      <c r="F120" s="31"/>
      <c r="G120" s="31"/>
      <c r="H120" s="31"/>
      <c r="I120" s="35"/>
      <c r="J120" s="156">
        <f t="shared" si="11"/>
        <v>0</v>
      </c>
      <c r="K120" s="156">
        <f t="shared" si="11"/>
        <v>0</v>
      </c>
    </row>
    <row r="121" spans="1:19" x14ac:dyDescent="0.25">
      <c r="A121" s="595"/>
      <c r="B121" s="611"/>
      <c r="C121" s="29">
        <v>2017</v>
      </c>
      <c r="D121" s="39"/>
      <c r="E121" s="37"/>
      <c r="F121" s="37"/>
      <c r="G121" s="37"/>
      <c r="H121" s="37"/>
      <c r="I121" s="40"/>
      <c r="J121" s="156">
        <f t="shared" si="11"/>
        <v>0</v>
      </c>
      <c r="K121" s="156">
        <f t="shared" si="11"/>
        <v>0</v>
      </c>
    </row>
    <row r="122" spans="1:19" x14ac:dyDescent="0.25">
      <c r="A122" s="595"/>
      <c r="B122" s="611"/>
      <c r="C122" s="29">
        <v>2018</v>
      </c>
      <c r="D122" s="34"/>
      <c r="E122" s="31"/>
      <c r="F122" s="31"/>
      <c r="G122" s="31"/>
      <c r="H122" s="31"/>
      <c r="I122" s="35"/>
      <c r="J122" s="156">
        <f t="shared" si="11"/>
        <v>0</v>
      </c>
      <c r="K122" s="156">
        <f t="shared" si="11"/>
        <v>0</v>
      </c>
    </row>
    <row r="123" spans="1:19" x14ac:dyDescent="0.25">
      <c r="A123" s="595"/>
      <c r="B123" s="611"/>
      <c r="C123" s="29">
        <v>2019</v>
      </c>
      <c r="D123" s="34"/>
      <c r="E123" s="31"/>
      <c r="F123" s="31"/>
      <c r="G123" s="31"/>
      <c r="H123" s="31"/>
      <c r="I123" s="35"/>
      <c r="J123" s="156">
        <f t="shared" si="11"/>
        <v>0</v>
      </c>
      <c r="K123" s="156">
        <f t="shared" si="11"/>
        <v>0</v>
      </c>
    </row>
    <row r="124" spans="1:19" x14ac:dyDescent="0.25">
      <c r="A124" s="595"/>
      <c r="B124" s="611"/>
      <c r="C124" s="29">
        <v>2020</v>
      </c>
      <c r="D124" s="34"/>
      <c r="E124" s="31"/>
      <c r="F124" s="31"/>
      <c r="G124" s="31"/>
      <c r="H124" s="31"/>
      <c r="I124" s="35"/>
      <c r="J124" s="156">
        <f t="shared" si="11"/>
        <v>0</v>
      </c>
      <c r="K124" s="156">
        <f t="shared" si="11"/>
        <v>0</v>
      </c>
    </row>
    <row r="125" spans="1:19" ht="51" customHeight="1" thickBot="1" x14ac:dyDescent="0.3">
      <c r="A125" s="612"/>
      <c r="B125" s="613"/>
      <c r="C125" s="45" t="s">
        <v>14</v>
      </c>
      <c r="D125" s="47">
        <f t="shared" ref="D125" si="12">SUM(D118:D124)</f>
        <v>0</v>
      </c>
      <c r="E125" s="47">
        <f>SUM(E118:E124)</f>
        <v>0</v>
      </c>
      <c r="F125" s="47">
        <f t="shared" ref="F125:I125" si="13">SUM(F118:F124)</f>
        <v>0</v>
      </c>
      <c r="G125" s="47">
        <f t="shared" si="13"/>
        <v>0</v>
      </c>
      <c r="H125" s="47">
        <f t="shared" si="13"/>
        <v>0</v>
      </c>
      <c r="I125" s="47">
        <f t="shared" si="13"/>
        <v>0</v>
      </c>
      <c r="J125" s="51">
        <f>SUM(J118:J124)</f>
        <v>0</v>
      </c>
      <c r="K125" s="51">
        <f>SUM(K118:K124)</f>
        <v>0</v>
      </c>
    </row>
    <row r="126" spans="1:19" ht="18.95" customHeight="1" x14ac:dyDescent="0.25">
      <c r="A126" s="157"/>
      <c r="B126" s="122"/>
      <c r="C126" s="52"/>
      <c r="D126" s="52"/>
      <c r="S126" s="82"/>
    </row>
    <row r="127" spans="1:19" ht="21" x14ac:dyDescent="0.35">
      <c r="A127" s="158" t="s">
        <v>77</v>
      </c>
      <c r="B127" s="159"/>
      <c r="C127" s="158"/>
      <c r="D127" s="160"/>
      <c r="E127" s="160"/>
      <c r="F127" s="160"/>
      <c r="G127" s="160"/>
      <c r="H127" s="160"/>
      <c r="I127" s="160"/>
      <c r="J127" s="160"/>
      <c r="K127" s="160"/>
      <c r="L127" s="160"/>
      <c r="M127" s="160"/>
      <c r="N127" s="160"/>
      <c r="O127" s="160"/>
    </row>
    <row r="128" spans="1:19" ht="21.75" thickBot="1" x14ac:dyDescent="0.4">
      <c r="A128" s="98"/>
      <c r="B128" s="83"/>
    </row>
    <row r="129" spans="1:15" s="10" customFormat="1" ht="27" customHeight="1" x14ac:dyDescent="0.25">
      <c r="A129" s="614" t="s">
        <v>78</v>
      </c>
      <c r="B129" s="616" t="s">
        <v>39</v>
      </c>
      <c r="C129" s="618" t="s">
        <v>79</v>
      </c>
      <c r="D129" s="161" t="s">
        <v>80</v>
      </c>
      <c r="E129" s="162"/>
      <c r="F129" s="162"/>
      <c r="G129" s="163"/>
      <c r="H129" s="164"/>
      <c r="I129" s="592" t="s">
        <v>8</v>
      </c>
      <c r="J129" s="593"/>
      <c r="K129" s="593"/>
      <c r="L129" s="593"/>
      <c r="M129" s="593"/>
      <c r="N129" s="593"/>
      <c r="O129" s="594"/>
    </row>
    <row r="130" spans="1:15" s="10" customFormat="1" ht="110.25" customHeight="1" x14ac:dyDescent="0.25">
      <c r="A130" s="615"/>
      <c r="B130" s="617"/>
      <c r="C130" s="619"/>
      <c r="D130" s="165" t="s">
        <v>81</v>
      </c>
      <c r="E130" s="166" t="s">
        <v>82</v>
      </c>
      <c r="F130" s="166" t="s">
        <v>83</v>
      </c>
      <c r="G130" s="167" t="s">
        <v>84</v>
      </c>
      <c r="H130" s="168" t="s">
        <v>85</v>
      </c>
      <c r="I130" s="169" t="s">
        <v>15</v>
      </c>
      <c r="J130" s="169" t="s">
        <v>16</v>
      </c>
      <c r="K130" s="166" t="s">
        <v>17</v>
      </c>
      <c r="L130" s="165" t="s">
        <v>18</v>
      </c>
      <c r="M130" s="165" t="s">
        <v>30</v>
      </c>
      <c r="N130" s="166" t="s">
        <v>20</v>
      </c>
      <c r="O130" s="170" t="s">
        <v>21</v>
      </c>
    </row>
    <row r="131" spans="1:15" ht="15" customHeight="1" x14ac:dyDescent="0.25">
      <c r="A131" s="702" t="s">
        <v>195</v>
      </c>
      <c r="B131" s="703"/>
      <c r="C131" s="29">
        <v>2014</v>
      </c>
      <c r="D131" s="30"/>
      <c r="E131" s="31"/>
      <c r="F131" s="31"/>
      <c r="G131" s="137">
        <f>SUM(D131:F131)</f>
        <v>0</v>
      </c>
      <c r="H131" s="92"/>
      <c r="I131" s="34"/>
      <c r="J131" s="31"/>
      <c r="K131" s="31"/>
      <c r="L131" s="31"/>
      <c r="M131" s="31"/>
      <c r="N131" s="31"/>
      <c r="O131" s="35"/>
    </row>
    <row r="132" spans="1:15" x14ac:dyDescent="0.25">
      <c r="A132" s="702"/>
      <c r="B132" s="703"/>
      <c r="C132" s="29">
        <v>2015</v>
      </c>
      <c r="D132" s="30"/>
      <c r="E132" s="31"/>
      <c r="F132" s="31"/>
      <c r="G132" s="137">
        <f t="shared" ref="G132:G137" si="14">SUM(D132:F132)</f>
        <v>0</v>
      </c>
      <c r="H132" s="92"/>
      <c r="I132" s="34"/>
      <c r="J132" s="31"/>
      <c r="K132" s="31"/>
      <c r="L132" s="31"/>
      <c r="M132" s="31"/>
      <c r="N132" s="31"/>
      <c r="O132" s="35"/>
    </row>
    <row r="133" spans="1:15" x14ac:dyDescent="0.25">
      <c r="A133" s="702"/>
      <c r="B133" s="703"/>
      <c r="C133" s="29">
        <v>2016</v>
      </c>
      <c r="D133" s="30"/>
      <c r="E133" s="31"/>
      <c r="F133" s="31"/>
      <c r="G133" s="137">
        <f t="shared" si="14"/>
        <v>0</v>
      </c>
      <c r="H133" s="92"/>
      <c r="I133" s="34"/>
      <c r="J133" s="31"/>
      <c r="K133" s="31"/>
      <c r="L133" s="31"/>
      <c r="M133" s="31"/>
      <c r="N133" s="31"/>
      <c r="O133" s="35"/>
    </row>
    <row r="134" spans="1:15" x14ac:dyDescent="0.25">
      <c r="A134" s="702"/>
      <c r="B134" s="703"/>
      <c r="C134" s="29">
        <v>2017</v>
      </c>
      <c r="D134" s="36"/>
      <c r="E134" s="37"/>
      <c r="F134" s="37"/>
      <c r="G134" s="137">
        <f t="shared" si="14"/>
        <v>0</v>
      </c>
      <c r="H134" s="92"/>
      <c r="I134" s="39"/>
      <c r="J134" s="37"/>
      <c r="K134" s="37"/>
      <c r="L134" s="37"/>
      <c r="M134" s="37"/>
      <c r="N134" s="37"/>
      <c r="O134" s="40"/>
    </row>
    <row r="135" spans="1:15" ht="288" customHeight="1" x14ac:dyDescent="0.25">
      <c r="A135" s="702"/>
      <c r="B135" s="703"/>
      <c r="C135" s="29">
        <v>2018</v>
      </c>
      <c r="D135" s="30"/>
      <c r="E135" s="31"/>
      <c r="F135" s="31"/>
      <c r="G135" s="137">
        <f t="shared" si="14"/>
        <v>0</v>
      </c>
      <c r="H135" s="92"/>
      <c r="I135" s="34"/>
      <c r="J135" s="31"/>
      <c r="K135" s="31"/>
      <c r="L135" s="31"/>
      <c r="M135" s="31"/>
      <c r="N135" s="31"/>
      <c r="O135" s="35"/>
    </row>
    <row r="136" spans="1:15" ht="178.5" customHeight="1" x14ac:dyDescent="0.25">
      <c r="A136" s="702"/>
      <c r="B136" s="703"/>
      <c r="C136" s="29">
        <v>2019</v>
      </c>
      <c r="D136" s="30">
        <v>72</v>
      </c>
      <c r="E136" s="31">
        <v>14</v>
      </c>
      <c r="F136" s="31"/>
      <c r="G136" s="137">
        <f t="shared" si="14"/>
        <v>86</v>
      </c>
      <c r="H136" s="92">
        <v>129</v>
      </c>
      <c r="I136" s="34">
        <v>21</v>
      </c>
      <c r="J136" s="31">
        <v>14</v>
      </c>
      <c r="K136" s="31">
        <v>11</v>
      </c>
      <c r="L136" s="31">
        <v>0</v>
      </c>
      <c r="M136" s="31">
        <v>0</v>
      </c>
      <c r="N136" s="31">
        <v>32</v>
      </c>
      <c r="O136" s="35">
        <v>8</v>
      </c>
    </row>
    <row r="137" spans="1:15" ht="147" customHeight="1" x14ac:dyDescent="0.25">
      <c r="A137" s="702"/>
      <c r="B137" s="703"/>
      <c r="C137" s="29">
        <v>2020</v>
      </c>
      <c r="D137" s="30"/>
      <c r="E137" s="31"/>
      <c r="F137" s="31">
        <v>0</v>
      </c>
      <c r="G137" s="137">
        <f t="shared" si="14"/>
        <v>0</v>
      </c>
      <c r="H137" s="92"/>
      <c r="I137" s="34"/>
      <c r="J137" s="31"/>
      <c r="K137" s="31"/>
      <c r="L137" s="31"/>
      <c r="M137" s="31"/>
      <c r="N137" s="31"/>
      <c r="O137" s="35"/>
    </row>
    <row r="138" spans="1:15" ht="216.75" customHeight="1" thickBot="1" x14ac:dyDescent="0.3">
      <c r="A138" s="704"/>
      <c r="B138" s="705"/>
      <c r="C138" s="45" t="s">
        <v>14</v>
      </c>
      <c r="D138" s="46">
        <f>SUM(D131:D137)</f>
        <v>72</v>
      </c>
      <c r="E138" s="47">
        <f>SUM(E131:E137)</f>
        <v>14</v>
      </c>
      <c r="F138" s="47">
        <f>SUM(F131:F137)</f>
        <v>0</v>
      </c>
      <c r="G138" s="143">
        <f t="shared" ref="G138:O138" si="15">SUM(G131:G137)</f>
        <v>86</v>
      </c>
      <c r="H138" s="171">
        <f t="shared" si="15"/>
        <v>129</v>
      </c>
      <c r="I138" s="50">
        <f t="shared" si="15"/>
        <v>21</v>
      </c>
      <c r="J138" s="47">
        <f t="shared" si="15"/>
        <v>14</v>
      </c>
      <c r="K138" s="47">
        <f t="shared" si="15"/>
        <v>11</v>
      </c>
      <c r="L138" s="47">
        <f t="shared" si="15"/>
        <v>0</v>
      </c>
      <c r="M138" s="47">
        <f t="shared" si="15"/>
        <v>0</v>
      </c>
      <c r="N138" s="47">
        <f t="shared" si="15"/>
        <v>32</v>
      </c>
      <c r="O138" s="51">
        <f t="shared" si="15"/>
        <v>8</v>
      </c>
    </row>
    <row r="139" spans="1:15" ht="15.75" thickBot="1" x14ac:dyDescent="0.3">
      <c r="B139" s="9"/>
    </row>
    <row r="140" spans="1:15" ht="19.5" customHeight="1" x14ac:dyDescent="0.25">
      <c r="A140" s="600" t="s">
        <v>87</v>
      </c>
      <c r="B140" s="602" t="s">
        <v>88</v>
      </c>
      <c r="C140" s="604" t="s">
        <v>6</v>
      </c>
      <c r="D140" s="604" t="s">
        <v>80</v>
      </c>
      <c r="E140" s="604"/>
      <c r="F140" s="604"/>
      <c r="G140" s="606"/>
      <c r="H140" s="607" t="s">
        <v>89</v>
      </c>
      <c r="I140" s="604"/>
      <c r="J140" s="604"/>
      <c r="K140" s="604"/>
      <c r="L140" s="608"/>
    </row>
    <row r="141" spans="1:15" ht="102.75" x14ac:dyDescent="0.25">
      <c r="A141" s="601"/>
      <c r="B141" s="603"/>
      <c r="C141" s="605"/>
      <c r="D141" s="172" t="s">
        <v>90</v>
      </c>
      <c r="E141" s="173" t="s">
        <v>91</v>
      </c>
      <c r="F141" s="172" t="s">
        <v>92</v>
      </c>
      <c r="G141" s="174" t="s">
        <v>93</v>
      </c>
      <c r="H141" s="175" t="s">
        <v>94</v>
      </c>
      <c r="I141" s="172" t="s">
        <v>95</v>
      </c>
      <c r="J141" s="172" t="s">
        <v>96</v>
      </c>
      <c r="K141" s="172" t="s">
        <v>97</v>
      </c>
      <c r="L141" s="176" t="s">
        <v>98</v>
      </c>
    </row>
    <row r="142" spans="1:15" ht="15" customHeight="1" x14ac:dyDescent="0.25">
      <c r="A142" s="702" t="s">
        <v>196</v>
      </c>
      <c r="B142" s="703"/>
      <c r="C142" s="177">
        <v>2014</v>
      </c>
      <c r="D142" s="178"/>
      <c r="E142" s="72"/>
      <c r="F142" s="72"/>
      <c r="G142" s="179">
        <f>SUM(D142:F142)</f>
        <v>0</v>
      </c>
      <c r="H142" s="71"/>
      <c r="I142" s="72"/>
      <c r="J142" s="72"/>
      <c r="K142" s="72"/>
      <c r="L142" s="73"/>
    </row>
    <row r="143" spans="1:15" x14ac:dyDescent="0.25">
      <c r="A143" s="702"/>
      <c r="B143" s="703"/>
      <c r="C143" s="29">
        <v>2015</v>
      </c>
      <c r="D143" s="30"/>
      <c r="E143" s="31"/>
      <c r="F143" s="31"/>
      <c r="G143" s="179">
        <f t="shared" ref="G143:G147" si="16">SUM(D143:F143)</f>
        <v>0</v>
      </c>
      <c r="H143" s="34"/>
      <c r="I143" s="31"/>
      <c r="J143" s="31"/>
      <c r="K143" s="31"/>
      <c r="L143" s="35"/>
    </row>
    <row r="144" spans="1:15" x14ac:dyDescent="0.25">
      <c r="A144" s="702"/>
      <c r="B144" s="703"/>
      <c r="C144" s="29">
        <v>2016</v>
      </c>
      <c r="D144" s="30"/>
      <c r="E144" s="31"/>
      <c r="F144" s="31"/>
      <c r="G144" s="179">
        <f t="shared" si="16"/>
        <v>0</v>
      </c>
      <c r="H144" s="34"/>
      <c r="I144" s="31"/>
      <c r="J144" s="31"/>
      <c r="K144" s="31"/>
      <c r="L144" s="35"/>
    </row>
    <row r="145" spans="1:12" x14ac:dyDescent="0.25">
      <c r="A145" s="702"/>
      <c r="B145" s="703"/>
      <c r="C145" s="29">
        <v>2017</v>
      </c>
      <c r="D145" s="36"/>
      <c r="E145" s="37"/>
      <c r="F145" s="37"/>
      <c r="G145" s="179">
        <f t="shared" si="16"/>
        <v>0</v>
      </c>
      <c r="H145" s="39"/>
      <c r="I145" s="37"/>
      <c r="J145" s="37"/>
      <c r="K145" s="37"/>
      <c r="L145" s="40"/>
    </row>
    <row r="146" spans="1:12" x14ac:dyDescent="0.25">
      <c r="A146" s="702"/>
      <c r="B146" s="703"/>
      <c r="C146" s="29">
        <v>2018</v>
      </c>
      <c r="D146" s="30"/>
      <c r="E146" s="31"/>
      <c r="F146" s="31"/>
      <c r="G146" s="179">
        <f t="shared" si="16"/>
        <v>0</v>
      </c>
      <c r="H146" s="34"/>
      <c r="I146" s="31"/>
      <c r="J146" s="31"/>
      <c r="K146" s="31"/>
      <c r="L146" s="35"/>
    </row>
    <row r="147" spans="1:12" ht="255" customHeight="1" x14ac:dyDescent="0.25">
      <c r="A147" s="702"/>
      <c r="B147" s="703"/>
      <c r="C147" s="29">
        <v>2019</v>
      </c>
      <c r="D147" s="30">
        <v>2647</v>
      </c>
      <c r="E147" s="31">
        <v>335</v>
      </c>
      <c r="F147" s="31">
        <v>0</v>
      </c>
      <c r="G147" s="179">
        <f t="shared" si="16"/>
        <v>2982</v>
      </c>
      <c r="H147" s="34">
        <v>10</v>
      </c>
      <c r="I147" s="31">
        <v>181</v>
      </c>
      <c r="J147" s="31">
        <v>27</v>
      </c>
      <c r="K147" s="31">
        <v>0</v>
      </c>
      <c r="L147" s="35">
        <v>10</v>
      </c>
    </row>
    <row r="148" spans="1:12" ht="369" customHeight="1" x14ac:dyDescent="0.25">
      <c r="A148" s="702"/>
      <c r="B148" s="703"/>
      <c r="C148" s="29"/>
      <c r="D148" s="30"/>
      <c r="E148" s="31"/>
      <c r="F148" s="31"/>
      <c r="G148" s="179">
        <f>SUM(D148:F148)</f>
        <v>0</v>
      </c>
      <c r="H148" s="34"/>
      <c r="I148" s="31"/>
      <c r="J148" s="31"/>
      <c r="K148" s="31"/>
      <c r="L148" s="35"/>
    </row>
    <row r="149" spans="1:12" ht="409.5" customHeight="1" thickBot="1" x14ac:dyDescent="0.3">
      <c r="A149" s="704"/>
      <c r="B149" s="705"/>
      <c r="C149" s="45" t="s">
        <v>14</v>
      </c>
      <c r="D149" s="46">
        <f t="shared" ref="D149:L149" si="17">SUM(D142:D148)</f>
        <v>2647</v>
      </c>
      <c r="E149" s="47">
        <f t="shared" si="17"/>
        <v>335</v>
      </c>
      <c r="F149" s="47">
        <f t="shared" si="17"/>
        <v>0</v>
      </c>
      <c r="G149" s="49">
        <f t="shared" si="17"/>
        <v>2982</v>
      </c>
      <c r="H149" s="50">
        <f t="shared" si="17"/>
        <v>10</v>
      </c>
      <c r="I149" s="47">
        <f t="shared" si="17"/>
        <v>181</v>
      </c>
      <c r="J149" s="47">
        <f t="shared" si="17"/>
        <v>27</v>
      </c>
      <c r="K149" s="47">
        <f t="shared" si="17"/>
        <v>0</v>
      </c>
      <c r="L149" s="51">
        <f t="shared" si="17"/>
        <v>10</v>
      </c>
    </row>
    <row r="150" spans="1:12" x14ac:dyDescent="0.25">
      <c r="B150" s="9"/>
    </row>
    <row r="151" spans="1:12" x14ac:dyDescent="0.25">
      <c r="B151" s="9"/>
    </row>
    <row r="152" spans="1:12" ht="21" x14ac:dyDescent="0.35">
      <c r="A152" s="180" t="s">
        <v>100</v>
      </c>
      <c r="B152" s="60"/>
      <c r="C152" s="59"/>
      <c r="D152" s="61"/>
      <c r="E152" s="61"/>
      <c r="F152" s="61"/>
      <c r="G152" s="61"/>
      <c r="H152" s="61"/>
      <c r="I152" s="61"/>
      <c r="J152" s="61"/>
      <c r="K152" s="61"/>
      <c r="L152" s="61"/>
    </row>
    <row r="153" spans="1:12" ht="15.75" thickBot="1" x14ac:dyDescent="0.3">
      <c r="A153" s="82"/>
      <c r="B153" s="83"/>
    </row>
    <row r="154" spans="1:12" s="10" customFormat="1" ht="78" x14ac:dyDescent="0.3">
      <c r="A154" s="181" t="s">
        <v>101</v>
      </c>
      <c r="B154" s="182" t="s">
        <v>102</v>
      </c>
      <c r="C154" s="183" t="s">
        <v>103</v>
      </c>
      <c r="D154" s="184" t="s">
        <v>104</v>
      </c>
      <c r="E154" s="185" t="s">
        <v>105</v>
      </c>
      <c r="F154" s="185" t="s">
        <v>106</v>
      </c>
      <c r="G154" s="186" t="s">
        <v>107</v>
      </c>
    </row>
    <row r="155" spans="1:12" ht="15" customHeight="1" x14ac:dyDescent="0.25">
      <c r="A155" s="588" t="s">
        <v>197</v>
      </c>
      <c r="B155" s="589"/>
      <c r="C155" s="29">
        <v>2014</v>
      </c>
      <c r="D155" s="30"/>
      <c r="E155" s="31"/>
      <c r="F155" s="31"/>
      <c r="G155" s="35"/>
    </row>
    <row r="156" spans="1:12" x14ac:dyDescent="0.25">
      <c r="A156" s="588"/>
      <c r="B156" s="589"/>
      <c r="C156" s="29">
        <v>2015</v>
      </c>
      <c r="D156" s="30"/>
      <c r="E156" s="31"/>
      <c r="F156" s="31"/>
      <c r="G156" s="35"/>
    </row>
    <row r="157" spans="1:12" ht="41.25" customHeight="1" x14ac:dyDescent="0.25">
      <c r="A157" s="588"/>
      <c r="B157" s="589"/>
      <c r="C157" s="29">
        <v>2016</v>
      </c>
      <c r="D157" s="30"/>
      <c r="E157" s="31"/>
      <c r="F157" s="31"/>
      <c r="G157" s="35"/>
    </row>
    <row r="158" spans="1:12" x14ac:dyDescent="0.25">
      <c r="A158" s="588"/>
      <c r="B158" s="589"/>
      <c r="C158" s="29">
        <v>2017</v>
      </c>
      <c r="D158" s="36"/>
      <c r="E158" s="37"/>
      <c r="F158" s="37"/>
      <c r="G158" s="40"/>
    </row>
    <row r="159" spans="1:12" x14ac:dyDescent="0.25">
      <c r="A159" s="588"/>
      <c r="B159" s="589"/>
      <c r="C159" s="29">
        <v>2018</v>
      </c>
      <c r="D159" s="30"/>
      <c r="E159" s="31"/>
      <c r="F159" s="31"/>
      <c r="G159" s="35"/>
    </row>
    <row r="160" spans="1:12" x14ac:dyDescent="0.25">
      <c r="A160" s="588"/>
      <c r="B160" s="589"/>
      <c r="C160" s="29">
        <v>2019</v>
      </c>
      <c r="D160" s="30">
        <v>4</v>
      </c>
      <c r="E160" s="31">
        <v>141</v>
      </c>
      <c r="F160" s="31">
        <v>0</v>
      </c>
      <c r="G160" s="35">
        <v>0</v>
      </c>
    </row>
    <row r="161" spans="1:9" x14ac:dyDescent="0.25">
      <c r="A161" s="588"/>
      <c r="B161" s="589"/>
      <c r="C161" s="29">
        <v>2020</v>
      </c>
      <c r="D161" s="187"/>
      <c r="E161" s="188"/>
      <c r="F161" s="188"/>
      <c r="G161" s="189"/>
    </row>
    <row r="162" spans="1:9" ht="15.75" thickBot="1" x14ac:dyDescent="0.3">
      <c r="A162" s="590"/>
      <c r="B162" s="591"/>
      <c r="C162" s="45" t="s">
        <v>14</v>
      </c>
      <c r="D162" s="46">
        <f>SUM(D155:D161)</f>
        <v>4</v>
      </c>
      <c r="E162" s="46">
        <f t="shared" ref="E162:G162" si="18">SUM(E155:E161)</f>
        <v>141</v>
      </c>
      <c r="F162" s="46">
        <f t="shared" si="18"/>
        <v>0</v>
      </c>
      <c r="G162" s="51">
        <f t="shared" si="18"/>
        <v>0</v>
      </c>
    </row>
    <row r="163" spans="1:9" x14ac:dyDescent="0.25">
      <c r="B163" s="9"/>
    </row>
    <row r="164" spans="1:9" ht="15.75" thickBot="1" x14ac:dyDescent="0.3">
      <c r="B164" s="9"/>
    </row>
    <row r="165" spans="1:9" ht="18.75" x14ac:dyDescent="0.3">
      <c r="A165" s="190" t="s">
        <v>108</v>
      </c>
      <c r="B165" s="191" t="s">
        <v>109</v>
      </c>
      <c r="C165" s="192">
        <v>2014</v>
      </c>
      <c r="D165" s="192">
        <v>2015</v>
      </c>
      <c r="E165" s="192">
        <v>2016</v>
      </c>
      <c r="F165" s="192">
        <v>2017</v>
      </c>
      <c r="G165" s="192">
        <v>2018</v>
      </c>
      <c r="H165" s="192">
        <v>2019</v>
      </c>
      <c r="I165" s="193">
        <v>2020</v>
      </c>
    </row>
    <row r="166" spans="1:9" ht="14.1" customHeight="1" x14ac:dyDescent="0.25">
      <c r="A166" s="194" t="s">
        <v>110</v>
      </c>
      <c r="B166" s="328"/>
      <c r="C166" s="196">
        <f>SUM(C167:C169)</f>
        <v>0</v>
      </c>
      <c r="D166" s="196">
        <f t="shared" ref="D166:G166" si="19">SUM(D167:D169)</f>
        <v>0</v>
      </c>
      <c r="E166" s="196">
        <f t="shared" si="19"/>
        <v>0</v>
      </c>
      <c r="F166" s="196">
        <f t="shared" si="19"/>
        <v>0</v>
      </c>
      <c r="G166" s="196">
        <f t="shared" si="19"/>
        <v>0</v>
      </c>
      <c r="H166" s="196">
        <v>1538207.8099999998</v>
      </c>
      <c r="I166" s="197"/>
    </row>
    <row r="167" spans="1:9" ht="127.5" x14ac:dyDescent="0.25">
      <c r="A167" s="198" t="s">
        <v>111</v>
      </c>
      <c r="B167" s="199" t="s">
        <v>198</v>
      </c>
      <c r="C167" s="70"/>
      <c r="D167" s="70"/>
      <c r="E167" s="70"/>
      <c r="F167" s="74"/>
      <c r="G167" s="70"/>
      <c r="H167" s="70">
        <v>1321820.92</v>
      </c>
      <c r="I167" s="200"/>
    </row>
    <row r="168" spans="1:9" ht="15.75" x14ac:dyDescent="0.25">
      <c r="A168" s="198" t="s">
        <v>112</v>
      </c>
      <c r="B168" s="199"/>
      <c r="C168" s="70"/>
      <c r="D168" s="70"/>
      <c r="E168" s="70"/>
      <c r="F168" s="74"/>
      <c r="G168" s="70"/>
      <c r="H168" s="70">
        <v>112661.9</v>
      </c>
      <c r="I168" s="200"/>
    </row>
    <row r="169" spans="1:9" ht="15.75" x14ac:dyDescent="0.25">
      <c r="A169" s="198" t="s">
        <v>113</v>
      </c>
      <c r="B169" s="199"/>
      <c r="C169" s="70"/>
      <c r="D169" s="70"/>
      <c r="E169" s="70"/>
      <c r="F169" s="74"/>
      <c r="G169" s="70"/>
      <c r="H169" s="70">
        <v>103724.99</v>
      </c>
      <c r="I169" s="200"/>
    </row>
    <row r="170" spans="1:9" ht="31.5" x14ac:dyDescent="0.25">
      <c r="A170" s="194" t="s">
        <v>114</v>
      </c>
      <c r="B170" s="199"/>
      <c r="C170" s="70"/>
      <c r="D170" s="70"/>
      <c r="E170" s="70"/>
      <c r="F170" s="74"/>
      <c r="G170" s="70"/>
      <c r="H170" s="70">
        <v>351557.71</v>
      </c>
      <c r="I170" s="200"/>
    </row>
    <row r="171" spans="1:9" ht="16.5" thickBot="1" x14ac:dyDescent="0.3">
      <c r="A171" s="203" t="s">
        <v>116</v>
      </c>
      <c r="B171" s="204"/>
      <c r="C171" s="205">
        <f t="shared" ref="C171:I171" si="20">C166+C170</f>
        <v>0</v>
      </c>
      <c r="D171" s="205">
        <f t="shared" si="20"/>
        <v>0</v>
      </c>
      <c r="E171" s="205">
        <f t="shared" si="20"/>
        <v>0</v>
      </c>
      <c r="F171" s="205">
        <f t="shared" si="20"/>
        <v>0</v>
      </c>
      <c r="G171" s="205">
        <f t="shared" si="20"/>
        <v>0</v>
      </c>
      <c r="H171" s="205">
        <f t="shared" si="20"/>
        <v>1889765.5199999998</v>
      </c>
      <c r="I171" s="51">
        <f t="shared" si="20"/>
        <v>0</v>
      </c>
    </row>
  </sheetData>
  <mergeCells count="49">
    <mergeCell ref="B10:B11"/>
    <mergeCell ref="C10:C11"/>
    <mergeCell ref="A12:B19"/>
    <mergeCell ref="C21:C22"/>
    <mergeCell ref="A23:B30"/>
    <mergeCell ref="D34:D35"/>
    <mergeCell ref="A36:B43"/>
    <mergeCell ref="A48:A49"/>
    <mergeCell ref="B48:B49"/>
    <mergeCell ref="C48:C49"/>
    <mergeCell ref="D48:D49"/>
    <mergeCell ref="A34:A35"/>
    <mergeCell ref="B34:B35"/>
    <mergeCell ref="C34:C35"/>
    <mergeCell ref="A50:B57"/>
    <mergeCell ref="A61:A62"/>
    <mergeCell ref="B61:B62"/>
    <mergeCell ref="C61:C62"/>
    <mergeCell ref="A63:B70"/>
    <mergeCell ref="D72:D73"/>
    <mergeCell ref="A74:B81"/>
    <mergeCell ref="A83:A84"/>
    <mergeCell ref="B83:B84"/>
    <mergeCell ref="C83:C84"/>
    <mergeCell ref="D83:D84"/>
    <mergeCell ref="A72:A73"/>
    <mergeCell ref="B72:B73"/>
    <mergeCell ref="C72:C73"/>
    <mergeCell ref="A85:B92"/>
    <mergeCell ref="A94:A95"/>
    <mergeCell ref="B94:B95"/>
    <mergeCell ref="A96:B102"/>
    <mergeCell ref="A106:A107"/>
    <mergeCell ref="B106:B107"/>
    <mergeCell ref="C106:C107"/>
    <mergeCell ref="A108:B115"/>
    <mergeCell ref="A118:B125"/>
    <mergeCell ref="A129:A130"/>
    <mergeCell ref="B129:B130"/>
    <mergeCell ref="C129:C130"/>
    <mergeCell ref="A142:B149"/>
    <mergeCell ref="A155:B162"/>
    <mergeCell ref="I129:O129"/>
    <mergeCell ref="A131:B138"/>
    <mergeCell ref="A140:A141"/>
    <mergeCell ref="B140:B141"/>
    <mergeCell ref="C140:C141"/>
    <mergeCell ref="D140:G140"/>
    <mergeCell ref="H140:L140"/>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3F905-621D-4270-8204-87886CC227DF}">
  <sheetPr codeName="Arkusz11"/>
  <dimension ref="A1:S171"/>
  <sheetViews>
    <sheetView topLeftCell="A97" workbookViewId="0">
      <selection activeCell="K80" sqref="K80"/>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199</v>
      </c>
    </row>
    <row r="5" spans="1:17" s="2" customFormat="1" ht="15.75" x14ac:dyDescent="0.25">
      <c r="A5" s="206" t="s">
        <v>200</v>
      </c>
    </row>
    <row r="6" spans="1:17" s="2" customFormat="1" ht="15.75" x14ac:dyDescent="0.25"/>
    <row r="8" spans="1:17" ht="21" x14ac:dyDescent="0.35">
      <c r="A8" s="6" t="s">
        <v>4</v>
      </c>
      <c r="B8" s="7"/>
      <c r="C8" s="8"/>
      <c r="D8" s="8"/>
      <c r="E8" s="8"/>
      <c r="F8" s="8"/>
      <c r="G8" s="8"/>
      <c r="H8" s="8"/>
      <c r="I8" s="8"/>
      <c r="J8" s="8"/>
      <c r="K8" s="8"/>
      <c r="L8" s="8"/>
      <c r="M8" s="8"/>
      <c r="N8" s="8"/>
    </row>
    <row r="9" spans="1:17" ht="15.75" thickBot="1" x14ac:dyDescent="0.3">
      <c r="B9" s="9"/>
      <c r="O9" s="10"/>
      <c r="P9" s="10"/>
    </row>
    <row r="10" spans="1:17" s="10" customFormat="1" ht="18.75" x14ac:dyDescent="0.3">
      <c r="A10" s="11"/>
      <c r="B10" s="649" t="s">
        <v>5</v>
      </c>
      <c r="C10" s="651" t="s">
        <v>6</v>
      </c>
      <c r="D10" s="12"/>
      <c r="E10" s="13"/>
      <c r="F10" s="14" t="s">
        <v>7</v>
      </c>
      <c r="G10" s="15"/>
      <c r="H10" s="16"/>
      <c r="I10" s="17" t="s">
        <v>8</v>
      </c>
      <c r="J10" s="13"/>
      <c r="K10" s="13"/>
      <c r="L10" s="13"/>
      <c r="M10" s="13"/>
      <c r="N10" s="13"/>
      <c r="O10" s="18"/>
    </row>
    <row r="11" spans="1:17" s="10" customFormat="1" ht="90" customHeight="1" x14ac:dyDescent="0.3">
      <c r="A11" s="19" t="s">
        <v>9</v>
      </c>
      <c r="B11" s="650"/>
      <c r="C11" s="652"/>
      <c r="D11" s="20" t="s">
        <v>10</v>
      </c>
      <c r="E11" s="21" t="s">
        <v>11</v>
      </c>
      <c r="F11" s="22" t="s">
        <v>12</v>
      </c>
      <c r="G11" s="23" t="s">
        <v>13</v>
      </c>
      <c r="H11" s="24" t="s">
        <v>14</v>
      </c>
      <c r="I11" s="25" t="s">
        <v>15</v>
      </c>
      <c r="J11" s="26" t="s">
        <v>16</v>
      </c>
      <c r="K11" s="26" t="s">
        <v>17</v>
      </c>
      <c r="L11" s="27" t="s">
        <v>18</v>
      </c>
      <c r="M11" s="27" t="s">
        <v>19</v>
      </c>
      <c r="N11" s="27" t="s">
        <v>20</v>
      </c>
      <c r="O11" s="28" t="s">
        <v>21</v>
      </c>
    </row>
    <row r="12" spans="1:17" ht="15" customHeight="1" x14ac:dyDescent="0.25">
      <c r="A12" s="334" t="s">
        <v>36</v>
      </c>
      <c r="B12" s="335"/>
      <c r="C12" s="29">
        <v>2014</v>
      </c>
      <c r="D12" s="30"/>
      <c r="E12" s="31"/>
      <c r="F12" s="31"/>
      <c r="G12" s="32"/>
      <c r="H12" s="33">
        <f>SUM(D12:G12)</f>
        <v>0</v>
      </c>
      <c r="I12" s="34"/>
      <c r="J12" s="31"/>
      <c r="K12" s="31"/>
      <c r="L12" s="31"/>
      <c r="M12" s="31"/>
      <c r="N12" s="31"/>
      <c r="O12" s="35"/>
      <c r="P12" s="10"/>
      <c r="Q12" s="10"/>
    </row>
    <row r="13" spans="1:17" x14ac:dyDescent="0.25">
      <c r="A13" s="595" t="s">
        <v>201</v>
      </c>
      <c r="B13" s="611"/>
      <c r="C13" s="29">
        <v>2015</v>
      </c>
      <c r="D13" s="30"/>
      <c r="E13" s="31"/>
      <c r="F13" s="31"/>
      <c r="G13" s="32"/>
      <c r="H13" s="33">
        <f t="shared" ref="H13:H18" si="0">SUM(D13:G13)</f>
        <v>0</v>
      </c>
      <c r="I13" s="34"/>
      <c r="J13" s="31"/>
      <c r="K13" s="31"/>
      <c r="L13" s="31"/>
      <c r="M13" s="31"/>
      <c r="N13" s="31"/>
      <c r="O13" s="35"/>
      <c r="P13" s="10"/>
      <c r="Q13" s="10"/>
    </row>
    <row r="14" spans="1:17" ht="27.75" customHeight="1" x14ac:dyDescent="0.25">
      <c r="A14" s="595" t="s">
        <v>202</v>
      </c>
      <c r="B14" s="611"/>
      <c r="C14" s="29">
        <v>2016</v>
      </c>
      <c r="D14" s="30"/>
      <c r="E14" s="31"/>
      <c r="F14" s="31"/>
      <c r="G14" s="32"/>
      <c r="H14" s="33">
        <f t="shared" si="0"/>
        <v>0</v>
      </c>
      <c r="I14" s="34"/>
      <c r="J14" s="31"/>
      <c r="K14" s="31"/>
      <c r="L14" s="31"/>
      <c r="M14" s="31"/>
      <c r="N14" s="31"/>
      <c r="O14" s="35"/>
      <c r="P14" s="10"/>
      <c r="Q14" s="10"/>
    </row>
    <row r="15" spans="1:17" ht="15.75" customHeight="1" x14ac:dyDescent="0.25">
      <c r="A15" s="595" t="s">
        <v>203</v>
      </c>
      <c r="B15" s="611"/>
      <c r="C15" s="29">
        <v>2017</v>
      </c>
      <c r="D15" s="36"/>
      <c r="E15" s="37"/>
      <c r="F15" s="37"/>
      <c r="G15" s="38"/>
      <c r="H15" s="33">
        <f t="shared" si="0"/>
        <v>0</v>
      </c>
      <c r="I15" s="39"/>
      <c r="J15" s="37"/>
      <c r="K15" s="37"/>
      <c r="L15" s="37"/>
      <c r="M15" s="37"/>
      <c r="N15" s="37"/>
      <c r="O15" s="40"/>
      <c r="P15" s="10"/>
      <c r="Q15" s="10"/>
    </row>
    <row r="16" spans="1:17" ht="15" customHeight="1" x14ac:dyDescent="0.25">
      <c r="A16" s="595" t="s">
        <v>204</v>
      </c>
      <c r="B16" s="611"/>
      <c r="C16" s="29">
        <v>2018</v>
      </c>
      <c r="D16" s="30"/>
      <c r="E16" s="31"/>
      <c r="F16" s="31"/>
      <c r="G16" s="32"/>
      <c r="H16" s="33">
        <f t="shared" si="0"/>
        <v>0</v>
      </c>
      <c r="I16" s="34"/>
      <c r="J16" s="31"/>
      <c r="K16" s="31"/>
      <c r="L16" s="31"/>
      <c r="M16" s="31"/>
      <c r="N16" s="31"/>
      <c r="O16" s="35"/>
      <c r="P16" s="10"/>
      <c r="Q16" s="10"/>
    </row>
    <row r="17" spans="1:17" x14ac:dyDescent="0.25">
      <c r="A17" s="334" t="s">
        <v>205</v>
      </c>
      <c r="B17" s="335"/>
      <c r="C17" s="29">
        <v>2019</v>
      </c>
      <c r="D17" s="36">
        <v>39</v>
      </c>
      <c r="E17" s="37">
        <v>1</v>
      </c>
      <c r="F17" s="37">
        <v>0</v>
      </c>
      <c r="G17" s="38">
        <v>6</v>
      </c>
      <c r="H17" s="33">
        <f t="shared" si="0"/>
        <v>46</v>
      </c>
      <c r="I17" s="39">
        <v>1</v>
      </c>
      <c r="J17" s="37">
        <v>7</v>
      </c>
      <c r="K17" s="37">
        <v>2</v>
      </c>
      <c r="L17" s="37">
        <v>0</v>
      </c>
      <c r="M17" s="37">
        <v>1</v>
      </c>
      <c r="N17" s="37">
        <v>26</v>
      </c>
      <c r="O17" s="40">
        <v>9</v>
      </c>
      <c r="P17" s="10"/>
      <c r="Q17" s="10"/>
    </row>
    <row r="18" spans="1:17" x14ac:dyDescent="0.25">
      <c r="A18" s="334" t="s">
        <v>206</v>
      </c>
      <c r="B18" s="335"/>
      <c r="C18" s="29">
        <v>2020</v>
      </c>
      <c r="D18" s="30"/>
      <c r="E18" s="31"/>
      <c r="F18" s="31"/>
      <c r="G18" s="32"/>
      <c r="H18" s="33">
        <f t="shared" si="0"/>
        <v>0</v>
      </c>
      <c r="I18" s="34"/>
      <c r="J18" s="31"/>
      <c r="K18" s="31"/>
      <c r="L18" s="31"/>
      <c r="M18" s="31"/>
      <c r="N18" s="31"/>
      <c r="O18" s="35"/>
      <c r="P18" s="10"/>
      <c r="Q18" s="10"/>
    </row>
    <row r="19" spans="1:17" ht="77.25" customHeight="1" thickBot="1" x14ac:dyDescent="0.3">
      <c r="A19" s="612" t="s">
        <v>207</v>
      </c>
      <c r="B19" s="613"/>
      <c r="C19" s="45" t="s">
        <v>14</v>
      </c>
      <c r="D19" s="46">
        <f>SUM(D12:D18)</f>
        <v>39</v>
      </c>
      <c r="E19" s="47">
        <f>SUM(E12:E18)</f>
        <v>1</v>
      </c>
      <c r="F19" s="47">
        <f>SUM(F12:F18)</f>
        <v>0</v>
      </c>
      <c r="G19" s="48">
        <f>SUM(G12:G18)</f>
        <v>6</v>
      </c>
      <c r="H19" s="49">
        <f>SUM(D19:G19)</f>
        <v>46</v>
      </c>
      <c r="I19" s="50">
        <f t="shared" ref="I19:O19" si="1">SUM(I12:I18)</f>
        <v>1</v>
      </c>
      <c r="J19" s="50">
        <f t="shared" si="1"/>
        <v>7</v>
      </c>
      <c r="K19" s="47">
        <f t="shared" si="1"/>
        <v>2</v>
      </c>
      <c r="L19" s="47">
        <f t="shared" si="1"/>
        <v>0</v>
      </c>
      <c r="M19" s="47">
        <f t="shared" si="1"/>
        <v>1</v>
      </c>
      <c r="N19" s="47">
        <f t="shared" si="1"/>
        <v>26</v>
      </c>
      <c r="O19" s="51">
        <f t="shared" si="1"/>
        <v>9</v>
      </c>
      <c r="P19" s="10"/>
      <c r="Q19" s="10"/>
    </row>
    <row r="20" spans="1:17" ht="15.75" thickBot="1" x14ac:dyDescent="0.3">
      <c r="B20" s="9"/>
      <c r="D20" s="52"/>
      <c r="O20" s="10"/>
      <c r="P20" s="10"/>
    </row>
    <row r="21" spans="1:17" s="10" customFormat="1" ht="18.75" x14ac:dyDescent="0.3">
      <c r="A21" s="11"/>
      <c r="B21" s="53"/>
      <c r="C21" s="651" t="s">
        <v>6</v>
      </c>
      <c r="D21" s="12"/>
      <c r="E21" s="13"/>
      <c r="F21" s="14" t="s">
        <v>7</v>
      </c>
      <c r="G21" s="15"/>
      <c r="H21" s="16"/>
    </row>
    <row r="22" spans="1:17" s="10" customFormat="1" ht="44.25" customHeight="1" x14ac:dyDescent="0.3">
      <c r="A22" s="54" t="s">
        <v>23</v>
      </c>
      <c r="B22" s="332" t="s">
        <v>24</v>
      </c>
      <c r="C22" s="652"/>
      <c r="D22" s="20" t="s">
        <v>10</v>
      </c>
      <c r="E22" s="22" t="s">
        <v>11</v>
      </c>
      <c r="F22" s="22" t="s">
        <v>12</v>
      </c>
      <c r="G22" s="23" t="s">
        <v>13</v>
      </c>
      <c r="H22" s="24" t="s">
        <v>14</v>
      </c>
    </row>
    <row r="23" spans="1:17" ht="15" customHeight="1" x14ac:dyDescent="0.25">
      <c r="A23" s="334" t="s">
        <v>208</v>
      </c>
      <c r="B23" s="335"/>
      <c r="C23" s="29">
        <v>2014</v>
      </c>
      <c r="D23" s="30"/>
      <c r="E23" s="31"/>
      <c r="F23" s="31"/>
      <c r="G23" s="32"/>
      <c r="H23" s="33">
        <f>SUM(D23:G23)</f>
        <v>0</v>
      </c>
    </row>
    <row r="24" spans="1:17" ht="25.5" customHeight="1" x14ac:dyDescent="0.25">
      <c r="A24" s="595" t="s">
        <v>209</v>
      </c>
      <c r="B24" s="611"/>
      <c r="C24" s="29">
        <v>2015</v>
      </c>
      <c r="D24" s="30"/>
      <c r="E24" s="31"/>
      <c r="F24" s="31"/>
      <c r="G24" s="32"/>
      <c r="H24" s="33">
        <f t="shared" ref="H24:H29" si="2">SUM(D24:G24)</f>
        <v>0</v>
      </c>
    </row>
    <row r="25" spans="1:17" x14ac:dyDescent="0.25">
      <c r="A25" s="334" t="s">
        <v>210</v>
      </c>
      <c r="B25" s="335"/>
      <c r="C25" s="29">
        <v>2016</v>
      </c>
      <c r="D25" s="30"/>
      <c r="E25" s="31"/>
      <c r="F25" s="31"/>
      <c r="G25" s="32"/>
      <c r="H25" s="33">
        <f t="shared" si="2"/>
        <v>0</v>
      </c>
    </row>
    <row r="26" spans="1:17" x14ac:dyDescent="0.25">
      <c r="A26" s="334" t="s">
        <v>211</v>
      </c>
      <c r="B26" s="335"/>
      <c r="C26" s="29">
        <v>2017</v>
      </c>
      <c r="D26" s="36"/>
      <c r="E26" s="37"/>
      <c r="F26" s="37"/>
      <c r="G26" s="38"/>
      <c r="H26" s="33">
        <f t="shared" si="2"/>
        <v>0</v>
      </c>
    </row>
    <row r="27" spans="1:17" x14ac:dyDescent="0.25">
      <c r="A27" s="334"/>
      <c r="B27" s="335"/>
      <c r="C27" s="29">
        <v>2018</v>
      </c>
      <c r="D27" s="30"/>
      <c r="E27" s="31"/>
      <c r="F27" s="31"/>
      <c r="G27" s="32"/>
      <c r="H27" s="33">
        <f t="shared" si="2"/>
        <v>0</v>
      </c>
    </row>
    <row r="28" spans="1:17" x14ac:dyDescent="0.25">
      <c r="A28" s="334"/>
      <c r="B28" s="335"/>
      <c r="C28" s="29">
        <v>2019</v>
      </c>
      <c r="D28" s="36">
        <v>971</v>
      </c>
      <c r="E28" s="37">
        <v>96</v>
      </c>
      <c r="F28" s="37">
        <v>0</v>
      </c>
      <c r="G28" s="38">
        <v>89459</v>
      </c>
      <c r="H28" s="33">
        <f t="shared" si="2"/>
        <v>90526</v>
      </c>
    </row>
    <row r="29" spans="1:17" x14ac:dyDescent="0.25">
      <c r="A29" s="334"/>
      <c r="B29" s="335"/>
      <c r="C29" s="29">
        <v>2020</v>
      </c>
      <c r="D29" s="30"/>
      <c r="E29" s="31"/>
      <c r="F29" s="31"/>
      <c r="G29" s="32"/>
      <c r="H29" s="33">
        <f t="shared" si="2"/>
        <v>0</v>
      </c>
    </row>
    <row r="30" spans="1:17" ht="24" customHeight="1" thickBot="1" x14ac:dyDescent="0.3">
      <c r="A30" s="336"/>
      <c r="B30" s="337"/>
      <c r="C30" s="45" t="s">
        <v>14</v>
      </c>
      <c r="D30" s="46">
        <f>SUM(D23:D29)</f>
        <v>971</v>
      </c>
      <c r="E30" s="47">
        <f>SUM(E23:E29)</f>
        <v>96</v>
      </c>
      <c r="F30" s="47">
        <f>SUM(F23:F29)</f>
        <v>0</v>
      </c>
      <c r="G30" s="47">
        <f>SUM(G23:G29)</f>
        <v>89459</v>
      </c>
      <c r="H30" s="49">
        <f>SUM(D30:G30)</f>
        <v>90526</v>
      </c>
    </row>
    <row r="31" spans="1:17" x14ac:dyDescent="0.25">
      <c r="A31" s="57"/>
      <c r="B31" s="58"/>
      <c r="D31" s="52"/>
    </row>
    <row r="32" spans="1:17" ht="21" x14ac:dyDescent="0.35">
      <c r="A32" s="59" t="s">
        <v>26</v>
      </c>
      <c r="B32" s="60"/>
      <c r="C32" s="59"/>
      <c r="D32" s="61"/>
      <c r="E32" s="61"/>
      <c r="F32" s="61"/>
      <c r="G32" s="61"/>
      <c r="H32" s="61"/>
      <c r="I32" s="61"/>
      <c r="J32" s="61"/>
      <c r="K32" s="61"/>
      <c r="L32" s="61"/>
      <c r="M32" s="61"/>
      <c r="N32" s="61"/>
      <c r="O32" s="61"/>
    </row>
    <row r="33" spans="1:13" ht="15.75" thickBot="1" x14ac:dyDescent="0.3">
      <c r="B33" s="9"/>
    </row>
    <row r="34" spans="1:13" ht="21" customHeight="1" x14ac:dyDescent="0.25">
      <c r="A34" s="653" t="s">
        <v>27</v>
      </c>
      <c r="B34" s="655" t="s">
        <v>28</v>
      </c>
      <c r="C34" s="657" t="s">
        <v>6</v>
      </c>
      <c r="D34" s="635" t="s">
        <v>29</v>
      </c>
      <c r="E34" s="62" t="s">
        <v>8</v>
      </c>
      <c r="F34" s="63"/>
      <c r="G34" s="63"/>
      <c r="H34" s="63"/>
      <c r="I34" s="63"/>
      <c r="J34" s="63"/>
      <c r="K34" s="64"/>
    </row>
    <row r="35" spans="1:13" ht="98.25" customHeight="1" x14ac:dyDescent="0.25">
      <c r="A35" s="654"/>
      <c r="B35" s="656"/>
      <c r="C35" s="658"/>
      <c r="D35" s="636"/>
      <c r="E35" s="65" t="s">
        <v>15</v>
      </c>
      <c r="F35" s="66" t="s">
        <v>16</v>
      </c>
      <c r="G35" s="66" t="s">
        <v>17</v>
      </c>
      <c r="H35" s="67" t="s">
        <v>18</v>
      </c>
      <c r="I35" s="67" t="s">
        <v>30</v>
      </c>
      <c r="J35" s="68" t="s">
        <v>20</v>
      </c>
      <c r="K35" s="69" t="s">
        <v>21</v>
      </c>
    </row>
    <row r="36" spans="1:13" ht="15" customHeight="1" x14ac:dyDescent="0.25">
      <c r="A36" s="338" t="s">
        <v>208</v>
      </c>
      <c r="B36" s="339"/>
      <c r="C36" s="29">
        <v>2014</v>
      </c>
      <c r="D36" s="70"/>
      <c r="E36" s="71"/>
      <c r="F36" s="72"/>
      <c r="G36" s="72"/>
      <c r="H36" s="72"/>
      <c r="I36" s="72"/>
      <c r="J36" s="72"/>
      <c r="K36" s="73"/>
    </row>
    <row r="37" spans="1:13" ht="25.5" customHeight="1" x14ac:dyDescent="0.25">
      <c r="A37" s="588" t="s">
        <v>212</v>
      </c>
      <c r="B37" s="589"/>
      <c r="C37" s="29">
        <v>2015</v>
      </c>
      <c r="D37" s="70"/>
      <c r="E37" s="34"/>
      <c r="F37" s="31"/>
      <c r="G37" s="31"/>
      <c r="H37" s="31"/>
      <c r="I37" s="31"/>
      <c r="J37" s="31"/>
      <c r="K37" s="35"/>
    </row>
    <row r="38" spans="1:13" ht="63.75" customHeight="1" x14ac:dyDescent="0.25">
      <c r="A38" s="588" t="s">
        <v>213</v>
      </c>
      <c r="B38" s="589"/>
      <c r="C38" s="29">
        <v>2016</v>
      </c>
      <c r="D38" s="70"/>
      <c r="E38" s="34"/>
      <c r="F38" s="31"/>
      <c r="G38" s="31"/>
      <c r="H38" s="31"/>
      <c r="I38" s="31"/>
      <c r="J38" s="31"/>
      <c r="K38" s="35"/>
    </row>
    <row r="39" spans="1:13" x14ac:dyDescent="0.25">
      <c r="A39" s="338"/>
      <c r="B39" s="339"/>
      <c r="C39" s="29">
        <v>2017</v>
      </c>
      <c r="D39" s="74"/>
      <c r="E39" s="39"/>
      <c r="F39" s="37"/>
      <c r="G39" s="37"/>
      <c r="H39" s="37"/>
      <c r="I39" s="37"/>
      <c r="J39" s="37"/>
      <c r="K39" s="40"/>
    </row>
    <row r="40" spans="1:13" x14ac:dyDescent="0.25">
      <c r="A40" s="338"/>
      <c r="B40" s="339"/>
      <c r="C40" s="29">
        <v>2018</v>
      </c>
      <c r="D40" s="70"/>
      <c r="E40" s="34"/>
      <c r="F40" s="31"/>
      <c r="G40" s="31"/>
      <c r="H40" s="31"/>
      <c r="I40" s="31"/>
      <c r="J40" s="31"/>
      <c r="K40" s="35"/>
    </row>
    <row r="41" spans="1:13" x14ac:dyDescent="0.25">
      <c r="A41" s="338"/>
      <c r="B41" s="339"/>
      <c r="C41" s="29">
        <v>2019</v>
      </c>
      <c r="D41" s="74">
        <v>12</v>
      </c>
      <c r="E41" s="39">
        <v>0</v>
      </c>
      <c r="F41" s="37">
        <v>3</v>
      </c>
      <c r="G41" s="37">
        <v>0</v>
      </c>
      <c r="H41" s="37">
        <v>0</v>
      </c>
      <c r="I41" s="37">
        <v>0</v>
      </c>
      <c r="J41" s="37">
        <v>9</v>
      </c>
      <c r="K41" s="40">
        <v>0</v>
      </c>
    </row>
    <row r="42" spans="1:13" ht="17.25" customHeight="1" x14ac:dyDescent="0.25">
      <c r="A42" s="338"/>
      <c r="B42" s="339"/>
      <c r="C42" s="29">
        <v>2020</v>
      </c>
      <c r="D42" s="70"/>
      <c r="E42" s="34"/>
      <c r="F42" s="31"/>
      <c r="G42" s="31"/>
      <c r="H42" s="31"/>
      <c r="I42" s="31"/>
      <c r="J42" s="31"/>
      <c r="K42" s="35"/>
    </row>
    <row r="43" spans="1:13" ht="35.25" customHeight="1" thickBot="1" x14ac:dyDescent="0.3">
      <c r="A43" s="340"/>
      <c r="B43" s="341"/>
      <c r="C43" s="45" t="s">
        <v>14</v>
      </c>
      <c r="D43" s="75">
        <f>SUM(D36:D42)</f>
        <v>12</v>
      </c>
      <c r="E43" s="50">
        <f t="shared" ref="E43:J43" si="3">SUM(E36:E42)</f>
        <v>0</v>
      </c>
      <c r="F43" s="47">
        <f t="shared" si="3"/>
        <v>3</v>
      </c>
      <c r="G43" s="47">
        <f t="shared" si="3"/>
        <v>0</v>
      </c>
      <c r="H43" s="47">
        <f t="shared" si="3"/>
        <v>0</v>
      </c>
      <c r="I43" s="47">
        <f t="shared" si="3"/>
        <v>0</v>
      </c>
      <c r="J43" s="47">
        <f t="shared" si="3"/>
        <v>9</v>
      </c>
      <c r="K43" s="51">
        <f>SUM(K36:K42)</f>
        <v>0</v>
      </c>
    </row>
    <row r="44" spans="1:13" x14ac:dyDescent="0.25">
      <c r="B44" s="9"/>
    </row>
    <row r="45" spans="1:13" x14ac:dyDescent="0.25">
      <c r="B45" s="9"/>
    </row>
    <row r="46" spans="1:13" ht="21" x14ac:dyDescent="0.35">
      <c r="A46" s="78" t="s">
        <v>32</v>
      </c>
      <c r="B46" s="79"/>
      <c r="C46" s="78"/>
      <c r="D46" s="80"/>
      <c r="E46" s="80"/>
      <c r="F46" s="80"/>
      <c r="G46" s="80"/>
      <c r="H46" s="80"/>
      <c r="I46" s="80"/>
      <c r="J46" s="80"/>
      <c r="K46" s="80"/>
      <c r="L46" s="81"/>
      <c r="M46" s="81"/>
    </row>
    <row r="47" spans="1:13" ht="14.25" customHeight="1" thickBot="1" x14ac:dyDescent="0.3">
      <c r="A47" s="82"/>
      <c r="B47" s="83"/>
    </row>
    <row r="48" spans="1:13" ht="14.25" customHeight="1" x14ac:dyDescent="0.25">
      <c r="A48" s="641" t="s">
        <v>33</v>
      </c>
      <c r="B48" s="643" t="s">
        <v>34</v>
      </c>
      <c r="C48" s="645" t="s">
        <v>6</v>
      </c>
      <c r="D48" s="647" t="s">
        <v>35</v>
      </c>
      <c r="E48" s="84" t="s">
        <v>8</v>
      </c>
      <c r="F48" s="85"/>
      <c r="G48" s="85"/>
      <c r="H48" s="85"/>
      <c r="I48" s="85"/>
      <c r="J48" s="85"/>
      <c r="K48" s="86"/>
    </row>
    <row r="49" spans="1:14" s="10" customFormat="1" ht="117" customHeight="1" x14ac:dyDescent="0.25">
      <c r="A49" s="642"/>
      <c r="B49" s="644"/>
      <c r="C49" s="646"/>
      <c r="D49" s="648"/>
      <c r="E49" s="87" t="s">
        <v>15</v>
      </c>
      <c r="F49" s="88" t="s">
        <v>16</v>
      </c>
      <c r="G49" s="88" t="s">
        <v>17</v>
      </c>
      <c r="H49" s="89" t="s">
        <v>18</v>
      </c>
      <c r="I49" s="89" t="s">
        <v>30</v>
      </c>
      <c r="J49" s="90" t="s">
        <v>20</v>
      </c>
      <c r="K49" s="91" t="s">
        <v>21</v>
      </c>
    </row>
    <row r="50" spans="1:14" ht="15" customHeight="1" x14ac:dyDescent="0.25">
      <c r="A50" s="334" t="s">
        <v>36</v>
      </c>
      <c r="B50" s="335"/>
      <c r="C50" s="29">
        <v>2014</v>
      </c>
      <c r="D50" s="92"/>
      <c r="E50" s="34"/>
      <c r="F50" s="31"/>
      <c r="G50" s="31"/>
      <c r="H50" s="31"/>
      <c r="I50" s="31"/>
      <c r="J50" s="31"/>
      <c r="K50" s="35"/>
    </row>
    <row r="51" spans="1:14" x14ac:dyDescent="0.25">
      <c r="A51" s="334"/>
      <c r="B51" s="335"/>
      <c r="C51" s="29">
        <v>2015</v>
      </c>
      <c r="D51" s="92"/>
      <c r="E51" s="34"/>
      <c r="F51" s="31"/>
      <c r="G51" s="31"/>
      <c r="H51" s="31"/>
      <c r="I51" s="31"/>
      <c r="J51" s="31"/>
      <c r="K51" s="35"/>
    </row>
    <row r="52" spans="1:14" x14ac:dyDescent="0.25">
      <c r="A52" s="334"/>
      <c r="B52" s="335"/>
      <c r="C52" s="29">
        <v>2016</v>
      </c>
      <c r="D52" s="92"/>
      <c r="E52" s="34"/>
      <c r="F52" s="31"/>
      <c r="G52" s="31"/>
      <c r="H52" s="31"/>
      <c r="I52" s="31"/>
      <c r="J52" s="31"/>
      <c r="K52" s="35"/>
    </row>
    <row r="53" spans="1:14" x14ac:dyDescent="0.25">
      <c r="A53" s="334"/>
      <c r="B53" s="335"/>
      <c r="C53" s="29">
        <v>2017</v>
      </c>
      <c r="D53" s="93"/>
      <c r="E53" s="39"/>
      <c r="F53" s="37"/>
      <c r="G53" s="37"/>
      <c r="H53" s="37"/>
      <c r="I53" s="37"/>
      <c r="J53" s="37"/>
      <c r="K53" s="40"/>
    </row>
    <row r="54" spans="1:14" x14ac:dyDescent="0.25">
      <c r="A54" s="334"/>
      <c r="B54" s="335"/>
      <c r="C54" s="29">
        <v>2018</v>
      </c>
      <c r="D54" s="92"/>
      <c r="E54" s="34"/>
      <c r="F54" s="31"/>
      <c r="G54" s="31"/>
      <c r="H54" s="31"/>
      <c r="I54" s="31"/>
      <c r="J54" s="31"/>
      <c r="K54" s="35"/>
    </row>
    <row r="55" spans="1:14" x14ac:dyDescent="0.25">
      <c r="A55" s="334"/>
      <c r="B55" s="335"/>
      <c r="C55" s="41">
        <v>2019</v>
      </c>
      <c r="D55" s="93">
        <v>7</v>
      </c>
      <c r="E55" s="39"/>
      <c r="F55" s="37"/>
      <c r="G55" s="37">
        <v>1</v>
      </c>
      <c r="H55" s="37"/>
      <c r="I55" s="37"/>
      <c r="J55" s="37">
        <v>6</v>
      </c>
      <c r="K55" s="40"/>
    </row>
    <row r="56" spans="1:14" x14ac:dyDescent="0.25">
      <c r="A56" s="334"/>
      <c r="B56" s="335"/>
      <c r="C56" s="29">
        <v>2020</v>
      </c>
      <c r="D56" s="92"/>
      <c r="E56" s="34"/>
      <c r="F56" s="31"/>
      <c r="G56" s="31"/>
      <c r="H56" s="31"/>
      <c r="I56" s="31"/>
      <c r="J56" s="31"/>
      <c r="K56" s="35"/>
    </row>
    <row r="57" spans="1:14" ht="94.9" customHeight="1" thickBot="1" x14ac:dyDescent="0.3">
      <c r="A57" s="336"/>
      <c r="B57" s="337"/>
      <c r="C57" s="45" t="s">
        <v>14</v>
      </c>
      <c r="D57" s="94">
        <f t="shared" ref="D57:I57" si="4">SUM(D50:D56)</f>
        <v>7</v>
      </c>
      <c r="E57" s="50">
        <f t="shared" si="4"/>
        <v>0</v>
      </c>
      <c r="F57" s="47">
        <f t="shared" si="4"/>
        <v>0</v>
      </c>
      <c r="G57" s="47">
        <f t="shared" si="4"/>
        <v>1</v>
      </c>
      <c r="H57" s="47">
        <f t="shared" si="4"/>
        <v>0</v>
      </c>
      <c r="I57" s="47">
        <f t="shared" si="4"/>
        <v>0</v>
      </c>
      <c r="J57" s="47">
        <f>SUM(J50:J56)</f>
        <v>6</v>
      </c>
      <c r="K57" s="51">
        <f>SUM(K50:K56)</f>
        <v>0</v>
      </c>
    </row>
    <row r="58" spans="1:14" x14ac:dyDescent="0.25">
      <c r="B58" s="9"/>
    </row>
    <row r="59" spans="1:14" ht="21" x14ac:dyDescent="0.35">
      <c r="A59" s="95" t="s">
        <v>37</v>
      </c>
      <c r="B59" s="96"/>
      <c r="C59" s="95"/>
      <c r="D59" s="97"/>
      <c r="E59" s="97"/>
      <c r="F59" s="97"/>
      <c r="G59" s="97"/>
      <c r="H59" s="97"/>
      <c r="I59" s="97"/>
      <c r="J59" s="97"/>
      <c r="K59" s="97"/>
      <c r="L59" s="97"/>
      <c r="M59" s="10"/>
    </row>
    <row r="60" spans="1:14" ht="15" customHeight="1" thickBot="1" x14ac:dyDescent="0.4">
      <c r="A60" s="98"/>
      <c r="B60" s="83"/>
      <c r="M60" s="10"/>
    </row>
    <row r="61" spans="1:14" s="10" customFormat="1" x14ac:dyDescent="0.25">
      <c r="A61" s="630" t="s">
        <v>38</v>
      </c>
      <c r="B61" s="622" t="s">
        <v>39</v>
      </c>
      <c r="C61" s="631" t="s">
        <v>6</v>
      </c>
      <c r="D61" s="99"/>
      <c r="E61" s="100"/>
      <c r="F61" s="101" t="s">
        <v>40</v>
      </c>
      <c r="G61" s="102"/>
      <c r="H61" s="102"/>
      <c r="I61" s="102"/>
      <c r="J61" s="102"/>
      <c r="K61" s="102"/>
      <c r="L61" s="103"/>
      <c r="N61" s="104"/>
    </row>
    <row r="62" spans="1:14" s="10" customFormat="1" ht="90" customHeight="1" x14ac:dyDescent="0.25">
      <c r="A62" s="621"/>
      <c r="B62" s="623"/>
      <c r="C62" s="632"/>
      <c r="D62" s="105" t="s">
        <v>41</v>
      </c>
      <c r="E62" s="106" t="s">
        <v>42</v>
      </c>
      <c r="F62" s="107" t="s">
        <v>15</v>
      </c>
      <c r="G62" s="108" t="s">
        <v>16</v>
      </c>
      <c r="H62" s="108" t="s">
        <v>17</v>
      </c>
      <c r="I62" s="109" t="s">
        <v>18</v>
      </c>
      <c r="J62" s="109" t="s">
        <v>30</v>
      </c>
      <c r="K62" s="110" t="s">
        <v>20</v>
      </c>
      <c r="L62" s="111" t="s">
        <v>21</v>
      </c>
    </row>
    <row r="63" spans="1:14" x14ac:dyDescent="0.25">
      <c r="A63" s="595" t="s">
        <v>214</v>
      </c>
      <c r="B63" s="611"/>
      <c r="C63" s="29">
        <v>2014</v>
      </c>
      <c r="D63" s="30"/>
      <c r="E63" s="31"/>
      <c r="F63" s="34"/>
      <c r="G63" s="31"/>
      <c r="H63" s="31"/>
      <c r="I63" s="31"/>
      <c r="J63" s="31"/>
      <c r="K63" s="31"/>
      <c r="L63" s="35"/>
      <c r="M63" s="10"/>
    </row>
    <row r="64" spans="1:14" x14ac:dyDescent="0.25">
      <c r="A64" s="595"/>
      <c r="B64" s="611"/>
      <c r="C64" s="29">
        <v>2015</v>
      </c>
      <c r="D64" s="30"/>
      <c r="E64" s="31"/>
      <c r="F64" s="34"/>
      <c r="G64" s="31"/>
      <c r="H64" s="31"/>
      <c r="I64" s="31"/>
      <c r="J64" s="31"/>
      <c r="K64" s="31"/>
      <c r="L64" s="35"/>
      <c r="M64" s="10"/>
    </row>
    <row r="65" spans="1:13" x14ac:dyDescent="0.25">
      <c r="A65" s="595"/>
      <c r="B65" s="611"/>
      <c r="C65" s="29">
        <v>2016</v>
      </c>
      <c r="D65" s="30"/>
      <c r="E65" s="31"/>
      <c r="F65" s="34"/>
      <c r="G65" s="31"/>
      <c r="H65" s="31"/>
      <c r="I65" s="31"/>
      <c r="J65" s="31"/>
      <c r="K65" s="31"/>
      <c r="L65" s="35"/>
      <c r="M65" s="10"/>
    </row>
    <row r="66" spans="1:13" x14ac:dyDescent="0.25">
      <c r="A66" s="595"/>
      <c r="B66" s="611"/>
      <c r="C66" s="29">
        <v>2017</v>
      </c>
      <c r="D66" s="36"/>
      <c r="E66" s="37"/>
      <c r="F66" s="39"/>
      <c r="G66" s="37"/>
      <c r="H66" s="37"/>
      <c r="I66" s="37"/>
      <c r="J66" s="37"/>
      <c r="K66" s="37"/>
      <c r="L66" s="40"/>
      <c r="M66" s="10"/>
    </row>
    <row r="67" spans="1:13" x14ac:dyDescent="0.25">
      <c r="A67" s="595"/>
      <c r="B67" s="611"/>
      <c r="C67" s="29">
        <v>2018</v>
      </c>
      <c r="D67" s="30"/>
      <c r="E67" s="31"/>
      <c r="F67" s="34"/>
      <c r="G67" s="31"/>
      <c r="H67" s="31"/>
      <c r="I67" s="31"/>
      <c r="J67" s="31"/>
      <c r="K67" s="31"/>
      <c r="L67" s="35"/>
      <c r="M67" s="10"/>
    </row>
    <row r="68" spans="1:13" x14ac:dyDescent="0.25">
      <c r="A68" s="595"/>
      <c r="B68" s="611"/>
      <c r="C68" s="29">
        <v>2019</v>
      </c>
      <c r="D68" s="36">
        <v>1</v>
      </c>
      <c r="E68" s="37">
        <v>6</v>
      </c>
      <c r="F68" s="39">
        <v>0</v>
      </c>
      <c r="G68" s="37">
        <v>0</v>
      </c>
      <c r="H68" s="37">
        <v>0</v>
      </c>
      <c r="I68" s="37">
        <v>0</v>
      </c>
      <c r="J68" s="37">
        <v>0</v>
      </c>
      <c r="K68" s="37">
        <v>0</v>
      </c>
      <c r="L68" s="40">
        <v>1</v>
      </c>
      <c r="M68" s="10"/>
    </row>
    <row r="69" spans="1:13" x14ac:dyDescent="0.25">
      <c r="A69" s="595"/>
      <c r="B69" s="611"/>
      <c r="C69" s="29">
        <v>2020</v>
      </c>
      <c r="D69" s="30"/>
      <c r="E69" s="31"/>
      <c r="F69" s="34"/>
      <c r="G69" s="31"/>
      <c r="H69" s="31"/>
      <c r="I69" s="31"/>
      <c r="J69" s="31"/>
      <c r="K69" s="31"/>
      <c r="L69" s="35"/>
      <c r="M69" s="10"/>
    </row>
    <row r="70" spans="1:13" ht="33" customHeight="1" thickBot="1" x14ac:dyDescent="0.3">
      <c r="A70" s="612"/>
      <c r="B70" s="613"/>
      <c r="C70" s="45" t="s">
        <v>14</v>
      </c>
      <c r="D70" s="46">
        <f t="shared" ref="D70:K70" si="5">SUM(D63:D69)</f>
        <v>1</v>
      </c>
      <c r="E70" s="47">
        <f t="shared" si="5"/>
        <v>6</v>
      </c>
      <c r="F70" s="50">
        <f t="shared" si="5"/>
        <v>0</v>
      </c>
      <c r="G70" s="47">
        <f t="shared" si="5"/>
        <v>0</v>
      </c>
      <c r="H70" s="47">
        <f t="shared" si="5"/>
        <v>0</v>
      </c>
      <c r="I70" s="47">
        <f t="shared" si="5"/>
        <v>0</v>
      </c>
      <c r="J70" s="47">
        <f t="shared" si="5"/>
        <v>0</v>
      </c>
      <c r="K70" s="47">
        <f t="shared" si="5"/>
        <v>0</v>
      </c>
      <c r="L70" s="51">
        <f>SUM(L63:L69)</f>
        <v>1</v>
      </c>
      <c r="M70" s="10"/>
    </row>
    <row r="71" spans="1:13" ht="15.75" thickBot="1" x14ac:dyDescent="0.3">
      <c r="A71" s="112"/>
      <c r="B71" s="113"/>
      <c r="D71" s="52"/>
    </row>
    <row r="72" spans="1:13" s="10" customFormat="1" ht="18.95" customHeight="1" x14ac:dyDescent="0.25">
      <c r="A72" s="630" t="s">
        <v>43</v>
      </c>
      <c r="B72" s="622" t="s">
        <v>44</v>
      </c>
      <c r="C72" s="631" t="s">
        <v>6</v>
      </c>
      <c r="D72" s="628" t="s">
        <v>45</v>
      </c>
      <c r="E72" s="101" t="s">
        <v>46</v>
      </c>
      <c r="F72" s="102"/>
      <c r="G72" s="102"/>
      <c r="H72" s="102"/>
      <c r="I72" s="102"/>
      <c r="J72" s="102"/>
      <c r="K72" s="103"/>
      <c r="L72"/>
      <c r="M72" s="104"/>
    </row>
    <row r="73" spans="1:13" s="10" customFormat="1" ht="93.75" customHeight="1" x14ac:dyDescent="0.25">
      <c r="A73" s="621"/>
      <c r="B73" s="623"/>
      <c r="C73" s="632"/>
      <c r="D73" s="629"/>
      <c r="E73" s="107" t="s">
        <v>15</v>
      </c>
      <c r="F73" s="114" t="s">
        <v>16</v>
      </c>
      <c r="G73" s="108" t="s">
        <v>17</v>
      </c>
      <c r="H73" s="109" t="s">
        <v>18</v>
      </c>
      <c r="I73" s="109" t="s">
        <v>30</v>
      </c>
      <c r="J73" s="110" t="s">
        <v>20</v>
      </c>
      <c r="K73" s="111" t="s">
        <v>21</v>
      </c>
      <c r="L73"/>
    </row>
    <row r="74" spans="1:13" ht="15" customHeight="1" x14ac:dyDescent="0.25">
      <c r="A74" s="334" t="s">
        <v>208</v>
      </c>
      <c r="B74" s="335"/>
      <c r="C74" s="29">
        <v>2014</v>
      </c>
      <c r="D74" s="31"/>
      <c r="E74" s="34"/>
      <c r="F74" s="31"/>
      <c r="G74" s="31"/>
      <c r="H74" s="31"/>
      <c r="I74" s="31"/>
      <c r="J74" s="31"/>
      <c r="K74" s="35"/>
    </row>
    <row r="75" spans="1:13" x14ac:dyDescent="0.25">
      <c r="A75" s="334" t="s">
        <v>215</v>
      </c>
      <c r="B75" s="335"/>
      <c r="C75" s="29">
        <v>2015</v>
      </c>
      <c r="D75" s="31"/>
      <c r="E75" s="34"/>
      <c r="F75" s="31"/>
      <c r="G75" s="31"/>
      <c r="H75" s="31"/>
      <c r="I75" s="31"/>
      <c r="J75" s="31"/>
      <c r="K75" s="35"/>
    </row>
    <row r="76" spans="1:13" x14ac:dyDescent="0.25">
      <c r="A76" s="334" t="s">
        <v>216</v>
      </c>
      <c r="B76" s="335"/>
      <c r="C76" s="29">
        <v>2016</v>
      </c>
      <c r="D76" s="31"/>
      <c r="E76" s="34"/>
      <c r="F76" s="31"/>
      <c r="G76" s="31"/>
      <c r="H76" s="31"/>
      <c r="I76" s="31"/>
      <c r="J76" s="31"/>
      <c r="K76" s="35"/>
    </row>
    <row r="77" spans="1:13" x14ac:dyDescent="0.25">
      <c r="A77" s="334"/>
      <c r="B77" s="335"/>
      <c r="C77" s="29">
        <v>2017</v>
      </c>
      <c r="D77" s="37"/>
      <c r="E77" s="39"/>
      <c r="F77" s="37"/>
      <c r="G77" s="37"/>
      <c r="H77" s="37"/>
      <c r="I77" s="37"/>
      <c r="J77" s="37"/>
      <c r="K77" s="40"/>
    </row>
    <row r="78" spans="1:13" x14ac:dyDescent="0.25">
      <c r="A78" s="334"/>
      <c r="B78" s="335"/>
      <c r="C78" s="29">
        <v>2018</v>
      </c>
      <c r="D78" s="31"/>
      <c r="E78" s="34"/>
      <c r="F78" s="31"/>
      <c r="G78" s="31"/>
      <c r="H78" s="31"/>
      <c r="I78" s="31"/>
      <c r="J78" s="31"/>
      <c r="K78" s="35"/>
    </row>
    <row r="79" spans="1:13" x14ac:dyDescent="0.25">
      <c r="A79" s="334"/>
      <c r="B79" s="335"/>
      <c r="C79" s="29">
        <v>2019</v>
      </c>
      <c r="D79" s="31">
        <v>3</v>
      </c>
      <c r="E79" s="34">
        <v>0</v>
      </c>
      <c r="F79" s="31">
        <v>0</v>
      </c>
      <c r="G79" s="31">
        <v>0</v>
      </c>
      <c r="H79" s="31">
        <v>0</v>
      </c>
      <c r="I79" s="31">
        <v>0</v>
      </c>
      <c r="J79" s="31">
        <v>1</v>
      </c>
      <c r="K79" s="35">
        <v>2</v>
      </c>
    </row>
    <row r="80" spans="1:13" x14ac:dyDescent="0.25">
      <c r="A80" s="334"/>
      <c r="B80" s="335"/>
      <c r="C80" s="29">
        <v>2020</v>
      </c>
      <c r="D80" s="31"/>
      <c r="E80" s="34"/>
      <c r="F80" s="31"/>
      <c r="G80" s="31"/>
      <c r="H80" s="31"/>
      <c r="I80" s="31"/>
      <c r="J80" s="31"/>
      <c r="K80" s="35"/>
    </row>
    <row r="81" spans="1:14" ht="42" customHeight="1" thickBot="1" x14ac:dyDescent="0.3">
      <c r="A81" s="336"/>
      <c r="B81" s="337"/>
      <c r="C81" s="45" t="s">
        <v>14</v>
      </c>
      <c r="D81" s="47">
        <f t="shared" ref="D81:J81" si="6">SUM(D74:D80)</f>
        <v>3</v>
      </c>
      <c r="E81" s="50">
        <f t="shared" si="6"/>
        <v>0</v>
      </c>
      <c r="F81" s="47">
        <f t="shared" si="6"/>
        <v>0</v>
      </c>
      <c r="G81" s="47">
        <f t="shared" si="6"/>
        <v>0</v>
      </c>
      <c r="H81" s="47">
        <f t="shared" si="6"/>
        <v>0</v>
      </c>
      <c r="I81" s="47">
        <f t="shared" si="6"/>
        <v>0</v>
      </c>
      <c r="J81" s="47">
        <f t="shared" si="6"/>
        <v>1</v>
      </c>
      <c r="K81" s="51">
        <f>SUM(K74:K80)</f>
        <v>2</v>
      </c>
    </row>
    <row r="82" spans="1:14" ht="15" customHeight="1" thickBot="1" x14ac:dyDescent="0.4">
      <c r="A82" s="98"/>
      <c r="B82" s="83"/>
    </row>
    <row r="83" spans="1:14" ht="24.95" customHeight="1" x14ac:dyDescent="0.25">
      <c r="A83" s="630" t="s">
        <v>47</v>
      </c>
      <c r="B83" s="622" t="s">
        <v>44</v>
      </c>
      <c r="C83" s="631" t="s">
        <v>6</v>
      </c>
      <c r="D83" s="633" t="s">
        <v>48</v>
      </c>
      <c r="E83" s="101" t="s">
        <v>49</v>
      </c>
      <c r="F83" s="102"/>
      <c r="G83" s="102"/>
      <c r="H83" s="102"/>
      <c r="I83" s="102"/>
      <c r="J83" s="102"/>
      <c r="K83" s="103"/>
      <c r="L83" s="10"/>
    </row>
    <row r="84" spans="1:14" s="10" customFormat="1" ht="93.75" customHeight="1" x14ac:dyDescent="0.25">
      <c r="A84" s="621"/>
      <c r="B84" s="623"/>
      <c r="C84" s="632"/>
      <c r="D84" s="634"/>
      <c r="E84" s="107" t="s">
        <v>15</v>
      </c>
      <c r="F84" s="108" t="s">
        <v>16</v>
      </c>
      <c r="G84" s="108" t="s">
        <v>17</v>
      </c>
      <c r="H84" s="109" t="s">
        <v>18</v>
      </c>
      <c r="I84" s="109" t="s">
        <v>30</v>
      </c>
      <c r="J84" s="110" t="s">
        <v>20</v>
      </c>
      <c r="K84" s="111" t="s">
        <v>21</v>
      </c>
      <c r="L84"/>
    </row>
    <row r="85" spans="1:14" s="10" customFormat="1" ht="18" customHeight="1" x14ac:dyDescent="0.25">
      <c r="A85" s="595" t="s">
        <v>36</v>
      </c>
      <c r="B85" s="611"/>
      <c r="C85" s="29">
        <v>2014</v>
      </c>
      <c r="D85" s="31"/>
      <c r="E85" s="34"/>
      <c r="F85" s="31"/>
      <c r="G85" s="31"/>
      <c r="H85" s="31"/>
      <c r="I85" s="31"/>
      <c r="J85" s="31"/>
      <c r="K85" s="35"/>
      <c r="L85"/>
    </row>
    <row r="86" spans="1:14" ht="15.95" customHeight="1" x14ac:dyDescent="0.25">
      <c r="A86" s="595"/>
      <c r="B86" s="611"/>
      <c r="C86" s="29">
        <v>2015</v>
      </c>
      <c r="D86" s="31"/>
      <c r="E86" s="34"/>
      <c r="F86" s="31"/>
      <c r="G86" s="31"/>
      <c r="H86" s="31"/>
      <c r="I86" s="31"/>
      <c r="J86" s="31"/>
      <c r="K86" s="35"/>
    </row>
    <row r="87" spans="1:14" x14ac:dyDescent="0.25">
      <c r="A87" s="595"/>
      <c r="B87" s="611"/>
      <c r="C87" s="29">
        <v>2016</v>
      </c>
      <c r="D87" s="31"/>
      <c r="E87" s="34"/>
      <c r="F87" s="31"/>
      <c r="G87" s="31"/>
      <c r="H87" s="31"/>
      <c r="I87" s="31"/>
      <c r="J87" s="31"/>
      <c r="K87" s="35"/>
    </row>
    <row r="88" spans="1:14" x14ac:dyDescent="0.25">
      <c r="A88" s="595"/>
      <c r="B88" s="611"/>
      <c r="C88" s="29">
        <v>2017</v>
      </c>
      <c r="D88" s="37"/>
      <c r="E88" s="39"/>
      <c r="F88" s="37"/>
      <c r="G88" s="37"/>
      <c r="H88" s="37"/>
      <c r="I88" s="37"/>
      <c r="J88" s="37"/>
      <c r="K88" s="40"/>
    </row>
    <row r="89" spans="1:14" x14ac:dyDescent="0.25">
      <c r="A89" s="595"/>
      <c r="B89" s="611"/>
      <c r="C89" s="29">
        <v>2018</v>
      </c>
      <c r="D89" s="31"/>
      <c r="E89" s="34"/>
      <c r="F89" s="31"/>
      <c r="G89" s="31"/>
      <c r="H89" s="31"/>
      <c r="I89" s="31"/>
      <c r="J89" s="31"/>
      <c r="K89" s="35"/>
      <c r="L89" s="10"/>
    </row>
    <row r="90" spans="1:14" x14ac:dyDescent="0.25">
      <c r="A90" s="595"/>
      <c r="B90" s="611"/>
      <c r="C90" s="29">
        <v>2019</v>
      </c>
      <c r="D90" s="37">
        <v>0</v>
      </c>
      <c r="E90" s="39">
        <v>0</v>
      </c>
      <c r="F90" s="37">
        <v>0</v>
      </c>
      <c r="G90" s="37">
        <v>0</v>
      </c>
      <c r="H90" s="37">
        <v>0</v>
      </c>
      <c r="I90" s="37">
        <v>0</v>
      </c>
      <c r="J90" s="37">
        <v>0</v>
      </c>
      <c r="K90" s="40">
        <v>0</v>
      </c>
    </row>
    <row r="91" spans="1:14" x14ac:dyDescent="0.25">
      <c r="A91" s="595"/>
      <c r="B91" s="611"/>
      <c r="C91" s="29">
        <v>2020</v>
      </c>
      <c r="D91" s="31"/>
      <c r="E91" s="34"/>
      <c r="F91" s="31"/>
      <c r="G91" s="31"/>
      <c r="H91" s="31"/>
      <c r="I91" s="31"/>
      <c r="J91" s="31"/>
      <c r="K91" s="35"/>
    </row>
    <row r="92" spans="1:14" ht="18.95" customHeight="1" thickBot="1" x14ac:dyDescent="0.3">
      <c r="A92" s="612"/>
      <c r="B92" s="613"/>
      <c r="C92" s="45" t="s">
        <v>14</v>
      </c>
      <c r="D92" s="47">
        <f t="shared" ref="D92:J92" si="7">SUM(D85:D91)</f>
        <v>0</v>
      </c>
      <c r="E92" s="50">
        <f t="shared" si="7"/>
        <v>0</v>
      </c>
      <c r="F92" s="47">
        <f t="shared" si="7"/>
        <v>0</v>
      </c>
      <c r="G92" s="47">
        <f t="shared" si="7"/>
        <v>0</v>
      </c>
      <c r="H92" s="47">
        <f t="shared" si="7"/>
        <v>0</v>
      </c>
      <c r="I92" s="47">
        <f t="shared" si="7"/>
        <v>0</v>
      </c>
      <c r="J92" s="47">
        <f t="shared" si="7"/>
        <v>0</v>
      </c>
      <c r="K92" s="51">
        <f>SUM(K85:K91)</f>
        <v>0</v>
      </c>
    </row>
    <row r="93" spans="1:14" ht="18.75" customHeight="1" thickBot="1" x14ac:dyDescent="0.4">
      <c r="A93" s="98"/>
      <c r="B93" s="83"/>
    </row>
    <row r="94" spans="1:14" x14ac:dyDescent="0.25">
      <c r="A94" s="620" t="s">
        <v>50</v>
      </c>
      <c r="B94" s="622" t="s">
        <v>51</v>
      </c>
      <c r="C94" s="330" t="s">
        <v>6</v>
      </c>
      <c r="D94" s="116" t="s">
        <v>52</v>
      </c>
      <c r="E94" s="117"/>
      <c r="F94" s="117"/>
      <c r="G94" s="118"/>
      <c r="H94" s="10"/>
      <c r="I94" s="10"/>
      <c r="J94" s="10"/>
      <c r="K94" s="10"/>
    </row>
    <row r="95" spans="1:14" ht="64.5" x14ac:dyDescent="0.25">
      <c r="A95" s="621"/>
      <c r="B95" s="623"/>
      <c r="C95" s="331"/>
      <c r="D95" s="105" t="s">
        <v>53</v>
      </c>
      <c r="E95" s="106" t="s">
        <v>54</v>
      </c>
      <c r="F95" s="106" t="s">
        <v>55</v>
      </c>
      <c r="G95" s="120" t="s">
        <v>14</v>
      </c>
      <c r="H95" s="10"/>
      <c r="I95" s="10"/>
      <c r="J95" s="10"/>
      <c r="K95" s="10"/>
      <c r="L95" s="10"/>
      <c r="M95" s="10"/>
      <c r="N95" s="10"/>
    </row>
    <row r="96" spans="1:14" s="10" customFormat="1" ht="26.25" customHeight="1" x14ac:dyDescent="0.25">
      <c r="A96" s="595" t="s">
        <v>36</v>
      </c>
      <c r="B96" s="611"/>
      <c r="C96" s="29">
        <v>2015</v>
      </c>
      <c r="D96" s="30"/>
      <c r="E96" s="31"/>
      <c r="F96" s="31"/>
      <c r="G96" s="33">
        <f t="shared" ref="G96:G101" si="8">SUM(D96:F96)</f>
        <v>0</v>
      </c>
      <c r="H96"/>
      <c r="I96"/>
      <c r="J96"/>
      <c r="K96"/>
    </row>
    <row r="97" spans="1:14" s="10" customFormat="1" ht="16.5" customHeight="1" x14ac:dyDescent="0.25">
      <c r="A97" s="595"/>
      <c r="B97" s="611"/>
      <c r="C97" s="29">
        <v>2016</v>
      </c>
      <c r="D97" s="30"/>
      <c r="E97" s="31"/>
      <c r="F97" s="31"/>
      <c r="G97" s="33">
        <f t="shared" si="8"/>
        <v>0</v>
      </c>
      <c r="H97"/>
      <c r="I97"/>
      <c r="J97"/>
      <c r="K97"/>
      <c r="L97"/>
      <c r="M97"/>
      <c r="N97"/>
    </row>
    <row r="98" spans="1:14" x14ac:dyDescent="0.25">
      <c r="A98" s="595"/>
      <c r="B98" s="611"/>
      <c r="C98" s="29">
        <v>2017</v>
      </c>
      <c r="D98" s="36"/>
      <c r="E98" s="37"/>
      <c r="F98" s="37"/>
      <c r="G98" s="33">
        <f t="shared" si="8"/>
        <v>0</v>
      </c>
    </row>
    <row r="99" spans="1:14" x14ac:dyDescent="0.25">
      <c r="A99" s="595"/>
      <c r="B99" s="611"/>
      <c r="C99" s="29">
        <v>2018</v>
      </c>
      <c r="D99" s="30"/>
      <c r="E99" s="31"/>
      <c r="F99" s="31"/>
      <c r="G99" s="33">
        <f t="shared" si="8"/>
        <v>0</v>
      </c>
    </row>
    <row r="100" spans="1:14" x14ac:dyDescent="0.25">
      <c r="A100" s="595"/>
      <c r="B100" s="611"/>
      <c r="C100" s="29">
        <v>2019</v>
      </c>
      <c r="D100" s="36">
        <v>54</v>
      </c>
      <c r="E100" s="37">
        <v>0</v>
      </c>
      <c r="F100" s="37">
        <v>0</v>
      </c>
      <c r="G100" s="33">
        <f t="shared" si="8"/>
        <v>54</v>
      </c>
    </row>
    <row r="101" spans="1:14" x14ac:dyDescent="0.25">
      <c r="A101" s="595"/>
      <c r="B101" s="611"/>
      <c r="C101" s="29">
        <v>2020</v>
      </c>
      <c r="D101" s="30"/>
      <c r="E101" s="31"/>
      <c r="F101" s="31"/>
      <c r="G101" s="33">
        <f t="shared" si="8"/>
        <v>0</v>
      </c>
    </row>
    <row r="102" spans="1:14" ht="15.75" thickBot="1" x14ac:dyDescent="0.3">
      <c r="A102" s="612"/>
      <c r="B102" s="613"/>
      <c r="C102" s="45" t="s">
        <v>14</v>
      </c>
      <c r="D102" s="46">
        <f>SUM(D96:D101)</f>
        <v>54</v>
      </c>
      <c r="E102" s="47">
        <f>SUM(E96:E101)</f>
        <v>0</v>
      </c>
      <c r="F102" s="47">
        <f>SUM(F96:F101)</f>
        <v>0</v>
      </c>
      <c r="G102" s="121">
        <f>SUM(G95:G101)</f>
        <v>54</v>
      </c>
    </row>
    <row r="103" spans="1:14" x14ac:dyDescent="0.25">
      <c r="A103" s="113"/>
      <c r="B103" s="122"/>
      <c r="C103" s="52"/>
      <c r="D103" s="52"/>
      <c r="J103" s="82"/>
    </row>
    <row r="104" spans="1:14" ht="21" x14ac:dyDescent="0.35">
      <c r="A104" s="123" t="s">
        <v>56</v>
      </c>
      <c r="B104" s="124"/>
      <c r="C104" s="123"/>
      <c r="D104" s="125"/>
      <c r="E104" s="125"/>
      <c r="F104" s="125"/>
      <c r="G104" s="125"/>
      <c r="H104" s="125"/>
      <c r="I104" s="125"/>
      <c r="J104" s="125"/>
      <c r="K104" s="125"/>
      <c r="L104" s="125"/>
    </row>
    <row r="105" spans="1:14" ht="15.75" thickBot="1" x14ac:dyDescent="0.3">
      <c r="B105" s="9"/>
    </row>
    <row r="106" spans="1:14" s="10" customFormat="1" ht="47.25" customHeight="1" x14ac:dyDescent="0.25">
      <c r="A106" s="624" t="s">
        <v>57</v>
      </c>
      <c r="B106" s="626" t="s">
        <v>58</v>
      </c>
      <c r="C106" s="609" t="s">
        <v>6</v>
      </c>
      <c r="D106" s="126" t="s">
        <v>59</v>
      </c>
      <c r="E106" s="126"/>
      <c r="F106" s="127"/>
      <c r="G106" s="127"/>
      <c r="H106" s="128" t="s">
        <v>60</v>
      </c>
      <c r="I106" s="126"/>
      <c r="J106" s="129"/>
    </row>
    <row r="107" spans="1:14" s="10" customFormat="1" ht="87.75" customHeight="1" x14ac:dyDescent="0.25">
      <c r="A107" s="625"/>
      <c r="B107" s="627"/>
      <c r="C107" s="610"/>
      <c r="D107" s="130" t="s">
        <v>61</v>
      </c>
      <c r="E107" s="131" t="s">
        <v>62</v>
      </c>
      <c r="F107" s="132" t="s">
        <v>63</v>
      </c>
      <c r="G107" s="133" t="s">
        <v>64</v>
      </c>
      <c r="H107" s="130" t="s">
        <v>65</v>
      </c>
      <c r="I107" s="131" t="s">
        <v>66</v>
      </c>
      <c r="J107" s="134" t="s">
        <v>67</v>
      </c>
    </row>
    <row r="108" spans="1:14" x14ac:dyDescent="0.25">
      <c r="A108" s="595" t="s">
        <v>36</v>
      </c>
      <c r="B108" s="611"/>
      <c r="C108" s="135">
        <v>2014</v>
      </c>
      <c r="D108" s="30"/>
      <c r="E108" s="31"/>
      <c r="F108" s="136"/>
      <c r="G108" s="137">
        <f>SUM(D108:F108)</f>
        <v>0</v>
      </c>
      <c r="H108" s="30"/>
      <c r="I108" s="31"/>
      <c r="J108" s="35"/>
    </row>
    <row r="109" spans="1:14" x14ac:dyDescent="0.25">
      <c r="A109" s="595"/>
      <c r="B109" s="611"/>
      <c r="C109" s="135">
        <v>2015</v>
      </c>
      <c r="D109" s="30"/>
      <c r="E109" s="31"/>
      <c r="F109" s="136"/>
      <c r="G109" s="137">
        <f t="shared" ref="G109:G114" si="9">SUM(D109:F109)</f>
        <v>0</v>
      </c>
      <c r="H109" s="30"/>
      <c r="I109" s="31"/>
      <c r="J109" s="35"/>
    </row>
    <row r="110" spans="1:14" x14ac:dyDescent="0.25">
      <c r="A110" s="595"/>
      <c r="B110" s="611"/>
      <c r="C110" s="135">
        <v>2016</v>
      </c>
      <c r="D110" s="30"/>
      <c r="E110" s="31"/>
      <c r="F110" s="136"/>
      <c r="G110" s="137">
        <f t="shared" si="9"/>
        <v>0</v>
      </c>
      <c r="H110" s="30"/>
      <c r="I110" s="31"/>
      <c r="J110" s="35"/>
    </row>
    <row r="111" spans="1:14" x14ac:dyDescent="0.25">
      <c r="A111" s="595"/>
      <c r="B111" s="611"/>
      <c r="C111" s="135">
        <v>2017</v>
      </c>
      <c r="D111" s="36"/>
      <c r="E111" s="37"/>
      <c r="F111" s="138"/>
      <c r="G111" s="137">
        <f t="shared" si="9"/>
        <v>0</v>
      </c>
      <c r="H111" s="139"/>
      <c r="I111" s="140"/>
      <c r="J111" s="141"/>
    </row>
    <row r="112" spans="1:14" x14ac:dyDescent="0.25">
      <c r="A112" s="595"/>
      <c r="B112" s="611"/>
      <c r="C112" s="135">
        <v>2018</v>
      </c>
      <c r="D112" s="30"/>
      <c r="E112" s="31"/>
      <c r="F112" s="136"/>
      <c r="G112" s="137">
        <f t="shared" si="9"/>
        <v>0</v>
      </c>
      <c r="H112" s="30"/>
      <c r="I112" s="31"/>
      <c r="J112" s="35"/>
    </row>
    <row r="113" spans="1:19" x14ac:dyDescent="0.25">
      <c r="A113" s="595"/>
      <c r="B113" s="611"/>
      <c r="C113" s="135">
        <v>2019</v>
      </c>
      <c r="D113" s="36">
        <v>0</v>
      </c>
      <c r="E113" s="37">
        <v>0</v>
      </c>
      <c r="F113" s="138">
        <v>0</v>
      </c>
      <c r="G113" s="138">
        <f t="shared" si="9"/>
        <v>0</v>
      </c>
      <c r="H113" s="36">
        <v>0</v>
      </c>
      <c r="I113" s="37">
        <v>0</v>
      </c>
      <c r="J113" s="40">
        <v>0</v>
      </c>
    </row>
    <row r="114" spans="1:19" x14ac:dyDescent="0.25">
      <c r="A114" s="595"/>
      <c r="B114" s="611"/>
      <c r="C114" s="135">
        <v>2020</v>
      </c>
      <c r="D114" s="30"/>
      <c r="E114" s="31"/>
      <c r="F114" s="136"/>
      <c r="G114" s="137">
        <f t="shared" si="9"/>
        <v>0</v>
      </c>
      <c r="H114" s="30"/>
      <c r="I114" s="31"/>
      <c r="J114" s="35"/>
    </row>
    <row r="115" spans="1:19" ht="30.6" customHeight="1" thickBot="1" x14ac:dyDescent="0.3">
      <c r="A115" s="612"/>
      <c r="B115" s="613"/>
      <c r="C115" s="142" t="s">
        <v>14</v>
      </c>
      <c r="D115" s="46">
        <f t="shared" ref="D115:J115" si="10">SUM(D108:D114)</f>
        <v>0</v>
      </c>
      <c r="E115" s="47">
        <f t="shared" si="10"/>
        <v>0</v>
      </c>
      <c r="F115" s="143">
        <f t="shared" si="10"/>
        <v>0</v>
      </c>
      <c r="G115" s="143">
        <f t="shared" si="10"/>
        <v>0</v>
      </c>
      <c r="H115" s="46">
        <f t="shared" si="10"/>
        <v>0</v>
      </c>
      <c r="I115" s="47">
        <f t="shared" si="10"/>
        <v>0</v>
      </c>
      <c r="J115" s="144">
        <f t="shared" si="10"/>
        <v>0</v>
      </c>
    </row>
    <row r="116" spans="1:19" ht="17.100000000000001" customHeight="1" thickBot="1" x14ac:dyDescent="0.3">
      <c r="A116" s="145"/>
      <c r="B116" s="122"/>
      <c r="C116" s="146"/>
      <c r="D116" s="147"/>
      <c r="H116" s="148"/>
      <c r="K116" s="82"/>
    </row>
    <row r="117" spans="1:19" s="10" customFormat="1" ht="78" customHeight="1" x14ac:dyDescent="0.3">
      <c r="A117" s="149" t="s">
        <v>68</v>
      </c>
      <c r="B117" s="329" t="s">
        <v>39</v>
      </c>
      <c r="C117" s="151" t="s">
        <v>6</v>
      </c>
      <c r="D117" s="152" t="s">
        <v>69</v>
      </c>
      <c r="E117" s="153" t="s">
        <v>70</v>
      </c>
      <c r="F117" s="153" t="s">
        <v>71</v>
      </c>
      <c r="G117" s="153" t="s">
        <v>72</v>
      </c>
      <c r="H117" s="153" t="s">
        <v>73</v>
      </c>
      <c r="I117" s="154" t="s">
        <v>74</v>
      </c>
      <c r="J117" s="155" t="s">
        <v>75</v>
      </c>
      <c r="K117" s="155" t="s">
        <v>76</v>
      </c>
    </row>
    <row r="118" spans="1:19" x14ac:dyDescent="0.25">
      <c r="A118" s="595" t="s">
        <v>36</v>
      </c>
      <c r="B118" s="611"/>
      <c r="C118" s="29">
        <v>2014</v>
      </c>
      <c r="D118" s="34"/>
      <c r="E118" s="31"/>
      <c r="F118" s="31"/>
      <c r="G118" s="31"/>
      <c r="H118" s="31"/>
      <c r="I118" s="35"/>
      <c r="J118" s="156">
        <f t="shared" ref="J118:K124" si="11">D118+F118+H118</f>
        <v>0</v>
      </c>
      <c r="K118" s="156">
        <f t="shared" si="11"/>
        <v>0</v>
      </c>
    </row>
    <row r="119" spans="1:19" x14ac:dyDescent="0.25">
      <c r="A119" s="595"/>
      <c r="B119" s="611"/>
      <c r="C119" s="29">
        <v>2015</v>
      </c>
      <c r="D119" s="34"/>
      <c r="E119" s="31"/>
      <c r="F119" s="31"/>
      <c r="G119" s="31"/>
      <c r="H119" s="31"/>
      <c r="I119" s="35"/>
      <c r="J119" s="156">
        <f t="shared" si="11"/>
        <v>0</v>
      </c>
      <c r="K119" s="156">
        <f t="shared" si="11"/>
        <v>0</v>
      </c>
    </row>
    <row r="120" spans="1:19" x14ac:dyDescent="0.25">
      <c r="A120" s="595"/>
      <c r="B120" s="611"/>
      <c r="C120" s="29">
        <v>2016</v>
      </c>
      <c r="D120" s="34"/>
      <c r="E120" s="31"/>
      <c r="F120" s="31"/>
      <c r="G120" s="31"/>
      <c r="H120" s="31"/>
      <c r="I120" s="35"/>
      <c r="J120" s="156">
        <f t="shared" si="11"/>
        <v>0</v>
      </c>
      <c r="K120" s="156">
        <f t="shared" si="11"/>
        <v>0</v>
      </c>
    </row>
    <row r="121" spans="1:19" x14ac:dyDescent="0.25">
      <c r="A121" s="595"/>
      <c r="B121" s="611"/>
      <c r="C121" s="29">
        <v>2017</v>
      </c>
      <c r="D121" s="39"/>
      <c r="E121" s="37"/>
      <c r="F121" s="37"/>
      <c r="G121" s="37"/>
      <c r="H121" s="37"/>
      <c r="I121" s="40"/>
      <c r="J121" s="156">
        <f t="shared" si="11"/>
        <v>0</v>
      </c>
      <c r="K121" s="156">
        <f t="shared" si="11"/>
        <v>0</v>
      </c>
    </row>
    <row r="122" spans="1:19" x14ac:dyDescent="0.25">
      <c r="A122" s="595"/>
      <c r="B122" s="611"/>
      <c r="C122" s="29">
        <v>2018</v>
      </c>
      <c r="D122" s="34"/>
      <c r="E122" s="31"/>
      <c r="F122" s="31"/>
      <c r="G122" s="31"/>
      <c r="H122" s="31"/>
      <c r="I122" s="35"/>
      <c r="J122" s="156">
        <f t="shared" si="11"/>
        <v>0</v>
      </c>
      <c r="K122" s="156">
        <f t="shared" si="11"/>
        <v>0</v>
      </c>
    </row>
    <row r="123" spans="1:19" x14ac:dyDescent="0.25">
      <c r="A123" s="595"/>
      <c r="B123" s="611"/>
      <c r="C123" s="29">
        <v>2019</v>
      </c>
      <c r="D123" s="39">
        <v>0</v>
      </c>
      <c r="E123" s="37">
        <v>0</v>
      </c>
      <c r="F123" s="37">
        <v>0</v>
      </c>
      <c r="G123" s="37">
        <v>0</v>
      </c>
      <c r="H123" s="37">
        <v>0</v>
      </c>
      <c r="I123" s="40">
        <v>0</v>
      </c>
      <c r="J123" s="156">
        <f t="shared" si="11"/>
        <v>0</v>
      </c>
      <c r="K123" s="156">
        <f t="shared" si="11"/>
        <v>0</v>
      </c>
    </row>
    <row r="124" spans="1:19" x14ac:dyDescent="0.25">
      <c r="A124" s="595"/>
      <c r="B124" s="611"/>
      <c r="C124" s="29">
        <v>2020</v>
      </c>
      <c r="D124" s="34"/>
      <c r="E124" s="31"/>
      <c r="F124" s="31"/>
      <c r="G124" s="31"/>
      <c r="H124" s="31"/>
      <c r="I124" s="35"/>
      <c r="J124" s="156">
        <f t="shared" si="11"/>
        <v>0</v>
      </c>
      <c r="K124" s="156">
        <f t="shared" si="11"/>
        <v>0</v>
      </c>
    </row>
    <row r="125" spans="1:19" ht="51" customHeight="1" thickBot="1" x14ac:dyDescent="0.3">
      <c r="A125" s="612"/>
      <c r="B125" s="613"/>
      <c r="C125" s="45" t="s">
        <v>14</v>
      </c>
      <c r="D125" s="47">
        <f t="shared" ref="D125" si="12">SUM(D118:D124)</f>
        <v>0</v>
      </c>
      <c r="E125" s="47">
        <f>SUM(E118:E124)</f>
        <v>0</v>
      </c>
      <c r="F125" s="47">
        <f t="shared" ref="F125:I125" si="13">SUM(F118:F124)</f>
        <v>0</v>
      </c>
      <c r="G125" s="47">
        <f t="shared" si="13"/>
        <v>0</v>
      </c>
      <c r="H125" s="47">
        <f t="shared" si="13"/>
        <v>0</v>
      </c>
      <c r="I125" s="47">
        <f t="shared" si="13"/>
        <v>0</v>
      </c>
      <c r="J125" s="51">
        <f>SUM(J118:J124)</f>
        <v>0</v>
      </c>
      <c r="K125" s="51">
        <f>SUM(K118:K124)</f>
        <v>0</v>
      </c>
    </row>
    <row r="126" spans="1:19" ht="18.95" customHeight="1" x14ac:dyDescent="0.25">
      <c r="A126" s="157"/>
      <c r="B126" s="122"/>
      <c r="C126" s="52"/>
      <c r="D126" s="52"/>
      <c r="S126" s="82"/>
    </row>
    <row r="127" spans="1:19" ht="21" x14ac:dyDescent="0.35">
      <c r="A127" s="158" t="s">
        <v>77</v>
      </c>
      <c r="B127" s="159"/>
      <c r="C127" s="158"/>
      <c r="D127" s="160"/>
      <c r="E127" s="160"/>
      <c r="F127" s="160"/>
      <c r="G127" s="160"/>
      <c r="H127" s="160"/>
      <c r="I127" s="160"/>
      <c r="J127" s="160"/>
      <c r="K127" s="160"/>
      <c r="L127" s="160"/>
      <c r="M127" s="160"/>
      <c r="N127" s="160"/>
      <c r="O127" s="160"/>
    </row>
    <row r="128" spans="1:19" ht="21.75" thickBot="1" x14ac:dyDescent="0.4">
      <c r="A128" s="98"/>
      <c r="B128" s="83"/>
    </row>
    <row r="129" spans="1:15" s="10" customFormat="1" ht="27" customHeight="1" x14ac:dyDescent="0.25">
      <c r="A129" s="614" t="s">
        <v>78</v>
      </c>
      <c r="B129" s="616" t="s">
        <v>39</v>
      </c>
      <c r="C129" s="618" t="s">
        <v>79</v>
      </c>
      <c r="D129" s="161" t="s">
        <v>80</v>
      </c>
      <c r="E129" s="162"/>
      <c r="F129" s="162"/>
      <c r="G129" s="163"/>
      <c r="H129" s="164"/>
      <c r="I129" s="592" t="s">
        <v>8</v>
      </c>
      <c r="J129" s="593"/>
      <c r="K129" s="593"/>
      <c r="L129" s="593"/>
      <c r="M129" s="593"/>
      <c r="N129" s="593"/>
      <c r="O129" s="594"/>
    </row>
    <row r="130" spans="1:15" s="10" customFormat="1" ht="110.25" customHeight="1" x14ac:dyDescent="0.25">
      <c r="A130" s="615"/>
      <c r="B130" s="617"/>
      <c r="C130" s="619"/>
      <c r="D130" s="165" t="s">
        <v>81</v>
      </c>
      <c r="E130" s="166" t="s">
        <v>82</v>
      </c>
      <c r="F130" s="166" t="s">
        <v>83</v>
      </c>
      <c r="G130" s="167" t="s">
        <v>84</v>
      </c>
      <c r="H130" s="168" t="s">
        <v>85</v>
      </c>
      <c r="I130" s="169" t="s">
        <v>15</v>
      </c>
      <c r="J130" s="169" t="s">
        <v>16</v>
      </c>
      <c r="K130" s="166" t="s">
        <v>17</v>
      </c>
      <c r="L130" s="165" t="s">
        <v>18</v>
      </c>
      <c r="M130" s="165" t="s">
        <v>30</v>
      </c>
      <c r="N130" s="166" t="s">
        <v>20</v>
      </c>
      <c r="O130" s="170" t="s">
        <v>21</v>
      </c>
    </row>
    <row r="131" spans="1:15" ht="15" customHeight="1" x14ac:dyDescent="0.25">
      <c r="A131" s="342" t="s">
        <v>208</v>
      </c>
      <c r="B131" s="343"/>
      <c r="C131" s="29">
        <v>2014</v>
      </c>
      <c r="D131" s="30"/>
      <c r="E131" s="31"/>
      <c r="F131" s="31"/>
      <c r="G131" s="137">
        <f>SUM(D131:F131)</f>
        <v>0</v>
      </c>
      <c r="H131" s="92"/>
      <c r="I131" s="34"/>
      <c r="J131" s="31"/>
      <c r="K131" s="31"/>
      <c r="L131" s="31"/>
      <c r="M131" s="31"/>
      <c r="N131" s="31"/>
      <c r="O131" s="35"/>
    </row>
    <row r="132" spans="1:15" x14ac:dyDescent="0.25">
      <c r="A132" s="597" t="s">
        <v>217</v>
      </c>
      <c r="B132" s="596"/>
      <c r="C132" s="29">
        <v>2015</v>
      </c>
      <c r="D132" s="30"/>
      <c r="E132" s="31"/>
      <c r="F132" s="31"/>
      <c r="G132" s="137">
        <f t="shared" ref="G132:G137" si="14">SUM(D132:F132)</f>
        <v>0</v>
      </c>
      <c r="H132" s="92"/>
      <c r="I132" s="34"/>
      <c r="J132" s="31"/>
      <c r="K132" s="31"/>
      <c r="L132" s="31"/>
      <c r="M132" s="31"/>
      <c r="N132" s="31"/>
      <c r="O132" s="35"/>
    </row>
    <row r="133" spans="1:15" ht="25.5" x14ac:dyDescent="0.25">
      <c r="A133" s="342" t="s">
        <v>218</v>
      </c>
      <c r="B133" s="343"/>
      <c r="C133" s="29">
        <v>2016</v>
      </c>
      <c r="D133" s="30"/>
      <c r="E133" s="31"/>
      <c r="F133" s="31"/>
      <c r="G133" s="137">
        <f t="shared" si="14"/>
        <v>0</v>
      </c>
      <c r="H133" s="92"/>
      <c r="I133" s="34"/>
      <c r="J133" s="31"/>
      <c r="K133" s="31"/>
      <c r="L133" s="31"/>
      <c r="M133" s="31"/>
      <c r="N133" s="31"/>
      <c r="O133" s="35"/>
    </row>
    <row r="134" spans="1:15" x14ac:dyDescent="0.25">
      <c r="A134" s="342"/>
      <c r="B134" s="343"/>
      <c r="C134" s="29">
        <v>2017</v>
      </c>
      <c r="D134" s="36"/>
      <c r="E134" s="37"/>
      <c r="F134" s="37"/>
      <c r="G134" s="137">
        <f t="shared" si="14"/>
        <v>0</v>
      </c>
      <c r="H134" s="92"/>
      <c r="I134" s="39"/>
      <c r="J134" s="37"/>
      <c r="K134" s="37"/>
      <c r="L134" s="37"/>
      <c r="M134" s="37"/>
      <c r="N134" s="37"/>
      <c r="O134" s="40"/>
    </row>
    <row r="135" spans="1:15" x14ac:dyDescent="0.25">
      <c r="A135" s="342"/>
      <c r="B135" s="343"/>
      <c r="C135" s="29">
        <v>2018</v>
      </c>
      <c r="D135" s="30"/>
      <c r="E135" s="31"/>
      <c r="F135" s="31"/>
      <c r="G135" s="137">
        <f t="shared" si="14"/>
        <v>0</v>
      </c>
      <c r="H135" s="92"/>
      <c r="I135" s="34"/>
      <c r="J135" s="31"/>
      <c r="K135" s="31"/>
      <c r="L135" s="31"/>
      <c r="M135" s="31"/>
      <c r="N135" s="31"/>
      <c r="O135" s="35"/>
    </row>
    <row r="136" spans="1:15" x14ac:dyDescent="0.25">
      <c r="A136" s="342"/>
      <c r="B136" s="343"/>
      <c r="C136" s="29">
        <v>2019</v>
      </c>
      <c r="D136" s="36">
        <v>13</v>
      </c>
      <c r="E136" s="37">
        <v>7</v>
      </c>
      <c r="F136" s="37">
        <v>7</v>
      </c>
      <c r="G136" s="137">
        <f t="shared" si="14"/>
        <v>27</v>
      </c>
      <c r="H136" s="93">
        <v>53</v>
      </c>
      <c r="I136" s="39">
        <v>1</v>
      </c>
      <c r="J136" s="37">
        <v>0</v>
      </c>
      <c r="K136" s="37">
        <v>0</v>
      </c>
      <c r="L136" s="37">
        <v>0</v>
      </c>
      <c r="M136" s="37">
        <v>1</v>
      </c>
      <c r="N136" s="37">
        <v>25</v>
      </c>
      <c r="O136" s="40">
        <v>0</v>
      </c>
    </row>
    <row r="137" spans="1:15" x14ac:dyDescent="0.25">
      <c r="A137" s="342"/>
      <c r="B137" s="343"/>
      <c r="C137" s="29">
        <v>2020</v>
      </c>
      <c r="D137" s="30"/>
      <c r="E137" s="31"/>
      <c r="F137" s="31"/>
      <c r="G137" s="137">
        <f t="shared" si="14"/>
        <v>0</v>
      </c>
      <c r="H137" s="92"/>
      <c r="I137" s="34"/>
      <c r="J137" s="31"/>
      <c r="K137" s="31"/>
      <c r="L137" s="31"/>
      <c r="M137" s="31"/>
      <c r="N137" s="31"/>
      <c r="O137" s="35"/>
    </row>
    <row r="138" spans="1:15" ht="15.95" customHeight="1" thickBot="1" x14ac:dyDescent="0.3">
      <c r="A138" s="344"/>
      <c r="B138" s="345"/>
      <c r="C138" s="45" t="s">
        <v>14</v>
      </c>
      <c r="D138" s="46">
        <f>SUM(D131:D137)</f>
        <v>13</v>
      </c>
      <c r="E138" s="47">
        <f>SUM(E131:E137)</f>
        <v>7</v>
      </c>
      <c r="F138" s="47">
        <f>SUM(F131:F137)</f>
        <v>7</v>
      </c>
      <c r="G138" s="143">
        <f t="shared" ref="G138:O138" si="15">SUM(G131:G137)</f>
        <v>27</v>
      </c>
      <c r="H138" s="171">
        <f t="shared" si="15"/>
        <v>53</v>
      </c>
      <c r="I138" s="50">
        <f t="shared" si="15"/>
        <v>1</v>
      </c>
      <c r="J138" s="47">
        <f t="shared" si="15"/>
        <v>0</v>
      </c>
      <c r="K138" s="47">
        <f t="shared" si="15"/>
        <v>0</v>
      </c>
      <c r="L138" s="47">
        <f t="shared" si="15"/>
        <v>0</v>
      </c>
      <c r="M138" s="47">
        <f t="shared" si="15"/>
        <v>1</v>
      </c>
      <c r="N138" s="47">
        <f t="shared" si="15"/>
        <v>25</v>
      </c>
      <c r="O138" s="51">
        <f t="shared" si="15"/>
        <v>0</v>
      </c>
    </row>
    <row r="139" spans="1:15" ht="15.75" thickBot="1" x14ac:dyDescent="0.3">
      <c r="B139" s="9"/>
    </row>
    <row r="140" spans="1:15" ht="19.5" customHeight="1" x14ac:dyDescent="0.25">
      <c r="A140" s="600" t="s">
        <v>87</v>
      </c>
      <c r="B140" s="602" t="s">
        <v>88</v>
      </c>
      <c r="C140" s="604" t="s">
        <v>6</v>
      </c>
      <c r="D140" s="604" t="s">
        <v>80</v>
      </c>
      <c r="E140" s="604"/>
      <c r="F140" s="604"/>
      <c r="G140" s="606"/>
      <c r="H140" s="607" t="s">
        <v>89</v>
      </c>
      <c r="I140" s="604"/>
      <c r="J140" s="604"/>
      <c r="K140" s="604"/>
      <c r="L140" s="608"/>
    </row>
    <row r="141" spans="1:15" ht="102.75" x14ac:dyDescent="0.25">
      <c r="A141" s="601"/>
      <c r="B141" s="603"/>
      <c r="C141" s="605"/>
      <c r="D141" s="172" t="s">
        <v>90</v>
      </c>
      <c r="E141" s="173" t="s">
        <v>91</v>
      </c>
      <c r="F141" s="172" t="s">
        <v>92</v>
      </c>
      <c r="G141" s="174" t="s">
        <v>93</v>
      </c>
      <c r="H141" s="175" t="s">
        <v>94</v>
      </c>
      <c r="I141" s="172" t="s">
        <v>95</v>
      </c>
      <c r="J141" s="172" t="s">
        <v>96</v>
      </c>
      <c r="K141" s="172" t="s">
        <v>97</v>
      </c>
      <c r="L141" s="176" t="s">
        <v>98</v>
      </c>
    </row>
    <row r="142" spans="1:15" ht="15" customHeight="1" x14ac:dyDescent="0.25">
      <c r="A142" s="346" t="s">
        <v>208</v>
      </c>
      <c r="B142" s="347"/>
      <c r="C142" s="177">
        <v>2014</v>
      </c>
      <c r="D142" s="178"/>
      <c r="E142" s="72"/>
      <c r="F142" s="72"/>
      <c r="G142" s="179">
        <f>SUM(D142:F142)</f>
        <v>0</v>
      </c>
      <c r="H142" s="71"/>
      <c r="I142" s="72"/>
      <c r="J142" s="72"/>
      <c r="K142" s="72"/>
      <c r="L142" s="73"/>
    </row>
    <row r="143" spans="1:15" ht="27.75" customHeight="1" x14ac:dyDescent="0.25">
      <c r="A143" s="595" t="s">
        <v>219</v>
      </c>
      <c r="B143" s="611"/>
      <c r="C143" s="29">
        <v>2015</v>
      </c>
      <c r="D143" s="30"/>
      <c r="E143" s="31"/>
      <c r="F143" s="31"/>
      <c r="G143" s="179">
        <f t="shared" ref="G143:G148" si="16">SUM(D143:F143)</f>
        <v>0</v>
      </c>
      <c r="H143" s="34"/>
      <c r="I143" s="31"/>
      <c r="J143" s="31"/>
      <c r="K143" s="31"/>
      <c r="L143" s="35"/>
    </row>
    <row r="144" spans="1:15" ht="30" customHeight="1" x14ac:dyDescent="0.25">
      <c r="A144" s="595" t="s">
        <v>220</v>
      </c>
      <c r="B144" s="611"/>
      <c r="C144" s="29">
        <v>2016</v>
      </c>
      <c r="D144" s="30"/>
      <c r="E144" s="31"/>
      <c r="F144" s="31"/>
      <c r="G144" s="179">
        <f t="shared" si="16"/>
        <v>0</v>
      </c>
      <c r="H144" s="34"/>
      <c r="I144" s="31"/>
      <c r="J144" s="31"/>
      <c r="K144" s="31"/>
      <c r="L144" s="35"/>
    </row>
    <row r="145" spans="1:12" x14ac:dyDescent="0.25">
      <c r="A145" s="334"/>
      <c r="B145" s="335"/>
      <c r="C145" s="29">
        <v>2017</v>
      </c>
      <c r="D145" s="36"/>
      <c r="E145" s="37"/>
      <c r="F145" s="37"/>
      <c r="G145" s="179">
        <f t="shared" si="16"/>
        <v>0</v>
      </c>
      <c r="H145" s="39"/>
      <c r="I145" s="37"/>
      <c r="J145" s="37"/>
      <c r="K145" s="37"/>
      <c r="L145" s="40"/>
    </row>
    <row r="146" spans="1:12" x14ac:dyDescent="0.25">
      <c r="A146" s="334"/>
      <c r="B146" s="335"/>
      <c r="C146" s="29">
        <v>2018</v>
      </c>
      <c r="D146" s="30"/>
      <c r="E146" s="31"/>
      <c r="F146" s="31"/>
      <c r="G146" s="179">
        <f t="shared" si="16"/>
        <v>0</v>
      </c>
      <c r="H146" s="34"/>
      <c r="I146" s="31"/>
      <c r="J146" s="31"/>
      <c r="K146" s="31"/>
      <c r="L146" s="35"/>
    </row>
    <row r="147" spans="1:12" x14ac:dyDescent="0.25">
      <c r="A147" s="334"/>
      <c r="B147" s="335"/>
      <c r="C147" s="29">
        <v>2019</v>
      </c>
      <c r="D147" s="36">
        <v>294</v>
      </c>
      <c r="E147" s="37">
        <v>153</v>
      </c>
      <c r="F147" s="37">
        <v>428</v>
      </c>
      <c r="G147" s="179">
        <f t="shared" si="16"/>
        <v>875</v>
      </c>
      <c r="H147" s="39">
        <v>0</v>
      </c>
      <c r="I147" s="37">
        <v>131</v>
      </c>
      <c r="J147" s="37">
        <v>0</v>
      </c>
      <c r="K147" s="37">
        <v>197</v>
      </c>
      <c r="L147" s="40">
        <v>547</v>
      </c>
    </row>
    <row r="148" spans="1:12" x14ac:dyDescent="0.25">
      <c r="A148" s="334"/>
      <c r="B148" s="335"/>
      <c r="C148" s="29">
        <v>2020</v>
      </c>
      <c r="D148" s="30"/>
      <c r="E148" s="31"/>
      <c r="F148" s="31"/>
      <c r="G148" s="179">
        <f t="shared" si="16"/>
        <v>0</v>
      </c>
      <c r="H148" s="34"/>
      <c r="I148" s="31"/>
      <c r="J148" s="31"/>
      <c r="K148" s="31"/>
      <c r="L148" s="35"/>
    </row>
    <row r="149" spans="1:12" ht="15.75" thickBot="1" x14ac:dyDescent="0.3">
      <c r="A149" s="336"/>
      <c r="B149" s="337"/>
      <c r="C149" s="45" t="s">
        <v>14</v>
      </c>
      <c r="D149" s="46">
        <f t="shared" ref="D149:L149" si="17">SUM(D142:D148)</f>
        <v>294</v>
      </c>
      <c r="E149" s="47">
        <f t="shared" si="17"/>
        <v>153</v>
      </c>
      <c r="F149" s="47">
        <f t="shared" si="17"/>
        <v>428</v>
      </c>
      <c r="G149" s="49">
        <f t="shared" si="17"/>
        <v>875</v>
      </c>
      <c r="H149" s="50">
        <f t="shared" si="17"/>
        <v>0</v>
      </c>
      <c r="I149" s="47">
        <f t="shared" si="17"/>
        <v>131</v>
      </c>
      <c r="J149" s="47">
        <f t="shared" si="17"/>
        <v>0</v>
      </c>
      <c r="K149" s="47">
        <f t="shared" si="17"/>
        <v>197</v>
      </c>
      <c r="L149" s="51">
        <f t="shared" si="17"/>
        <v>547</v>
      </c>
    </row>
    <row r="150" spans="1:12" x14ac:dyDescent="0.25">
      <c r="B150" s="9"/>
    </row>
    <row r="151" spans="1:12" x14ac:dyDescent="0.25">
      <c r="B151" s="9"/>
    </row>
    <row r="152" spans="1:12" ht="21" x14ac:dyDescent="0.35">
      <c r="A152" s="180" t="s">
        <v>100</v>
      </c>
      <c r="B152" s="60"/>
      <c r="C152" s="59"/>
      <c r="D152" s="61"/>
      <c r="E152" s="61"/>
      <c r="F152" s="61"/>
      <c r="G152" s="61"/>
      <c r="H152" s="61"/>
      <c r="I152" s="61"/>
      <c r="J152" s="61"/>
      <c r="K152" s="61"/>
      <c r="L152" s="61"/>
    </row>
    <row r="153" spans="1:12" ht="15.75" thickBot="1" x14ac:dyDescent="0.3">
      <c r="A153" s="82"/>
      <c r="B153" s="83"/>
    </row>
    <row r="154" spans="1:12" s="10" customFormat="1" ht="65.25" x14ac:dyDescent="0.3">
      <c r="A154" s="181" t="s">
        <v>101</v>
      </c>
      <c r="B154" s="182" t="s">
        <v>102</v>
      </c>
      <c r="C154" s="183" t="s">
        <v>103</v>
      </c>
      <c r="D154" s="184" t="s">
        <v>104</v>
      </c>
      <c r="E154" s="185" t="s">
        <v>105</v>
      </c>
      <c r="F154" s="185" t="s">
        <v>106</v>
      </c>
      <c r="G154" s="186" t="s">
        <v>107</v>
      </c>
    </row>
    <row r="155" spans="1:12" ht="15" customHeight="1" x14ac:dyDescent="0.25">
      <c r="A155" s="338" t="s">
        <v>208</v>
      </c>
      <c r="B155" s="339"/>
      <c r="C155" s="29">
        <v>2014</v>
      </c>
      <c r="D155" s="30"/>
      <c r="E155" s="31"/>
      <c r="F155" s="31"/>
      <c r="G155" s="35"/>
    </row>
    <row r="156" spans="1:12" x14ac:dyDescent="0.25">
      <c r="A156" s="338" t="s">
        <v>221</v>
      </c>
      <c r="B156" s="339"/>
      <c r="C156" s="29">
        <v>2015</v>
      </c>
      <c r="D156" s="30"/>
      <c r="E156" s="31"/>
      <c r="F156" s="31"/>
      <c r="G156" s="35"/>
    </row>
    <row r="157" spans="1:12" x14ac:dyDescent="0.25">
      <c r="A157" s="338"/>
      <c r="B157" s="339"/>
      <c r="C157" s="29">
        <v>2016</v>
      </c>
      <c r="D157" s="30"/>
      <c r="E157" s="31"/>
      <c r="F157" s="31"/>
      <c r="G157" s="35"/>
    </row>
    <row r="158" spans="1:12" x14ac:dyDescent="0.25">
      <c r="A158" s="338"/>
      <c r="B158" s="339"/>
      <c r="C158" s="29">
        <v>2017</v>
      </c>
      <c r="D158" s="36"/>
      <c r="E158" s="37"/>
      <c r="F158" s="37"/>
      <c r="G158" s="40"/>
    </row>
    <row r="159" spans="1:12" x14ac:dyDescent="0.25">
      <c r="A159" s="338"/>
      <c r="B159" s="339"/>
      <c r="C159" s="29">
        <v>2018</v>
      </c>
      <c r="D159" s="30"/>
      <c r="E159" s="31"/>
      <c r="F159" s="31"/>
      <c r="G159" s="35"/>
    </row>
    <row r="160" spans="1:12" x14ac:dyDescent="0.25">
      <c r="A160" s="338"/>
      <c r="B160" s="339"/>
      <c r="C160" s="29">
        <v>2019</v>
      </c>
      <c r="D160" s="36">
        <v>1</v>
      </c>
      <c r="E160" s="37">
        <v>40</v>
      </c>
      <c r="F160" s="37">
        <v>0</v>
      </c>
      <c r="G160" s="40">
        <v>20</v>
      </c>
      <c r="I160" t="s">
        <v>222</v>
      </c>
    </row>
    <row r="161" spans="1:9" x14ac:dyDescent="0.25">
      <c r="A161" s="338"/>
      <c r="B161" s="339"/>
      <c r="C161" s="29">
        <v>2020</v>
      </c>
      <c r="D161" s="187"/>
      <c r="E161" s="188"/>
      <c r="F161" s="188"/>
      <c r="G161" s="189"/>
    </row>
    <row r="162" spans="1:9" ht="15.75" thickBot="1" x14ac:dyDescent="0.3">
      <c r="A162" s="340"/>
      <c r="B162" s="341"/>
      <c r="C162" s="45" t="s">
        <v>14</v>
      </c>
      <c r="D162" s="46">
        <f>SUM(D155:D161)</f>
        <v>1</v>
      </c>
      <c r="E162" s="46">
        <f t="shared" ref="E162:G162" si="18">SUM(E155:E161)</f>
        <v>40</v>
      </c>
      <c r="F162" s="46">
        <f t="shared" si="18"/>
        <v>0</v>
      </c>
      <c r="G162" s="51">
        <f t="shared" si="18"/>
        <v>20</v>
      </c>
    </row>
    <row r="163" spans="1:9" x14ac:dyDescent="0.25">
      <c r="B163" s="9"/>
    </row>
    <row r="164" spans="1:9" ht="15.75" thickBot="1" x14ac:dyDescent="0.3">
      <c r="B164" s="9"/>
    </row>
    <row r="165" spans="1:9" ht="18.75" x14ac:dyDescent="0.3">
      <c r="A165" s="190" t="s">
        <v>108</v>
      </c>
      <c r="B165" s="191" t="s">
        <v>109</v>
      </c>
      <c r="C165" s="192">
        <v>2014</v>
      </c>
      <c r="D165" s="192">
        <v>2015</v>
      </c>
      <c r="E165" s="192">
        <v>2016</v>
      </c>
      <c r="F165" s="192">
        <v>2017</v>
      </c>
      <c r="G165" s="192">
        <v>2018</v>
      </c>
      <c r="H165" s="192">
        <v>2019</v>
      </c>
      <c r="I165" s="193">
        <v>2020</v>
      </c>
    </row>
    <row r="166" spans="1:9" ht="14.1" customHeight="1" x14ac:dyDescent="0.25">
      <c r="A166" s="194" t="s">
        <v>110</v>
      </c>
      <c r="B166" s="333"/>
      <c r="C166" s="196">
        <f>SUM(C167:C169)</f>
        <v>0</v>
      </c>
      <c r="D166" s="196">
        <f t="shared" ref="D166:I166" si="19">SUM(D167:D169)</f>
        <v>0</v>
      </c>
      <c r="E166" s="196">
        <f t="shared" si="19"/>
        <v>0</v>
      </c>
      <c r="F166" s="196">
        <f t="shared" si="19"/>
        <v>0</v>
      </c>
      <c r="G166" s="196">
        <f t="shared" si="19"/>
        <v>0</v>
      </c>
      <c r="H166" s="260">
        <f t="shared" si="19"/>
        <v>799694.57</v>
      </c>
      <c r="I166" s="197">
        <f t="shared" si="19"/>
        <v>0</v>
      </c>
    </row>
    <row r="167" spans="1:9" ht="51" x14ac:dyDescent="0.25">
      <c r="A167" s="198" t="s">
        <v>111</v>
      </c>
      <c r="B167" s="199" t="s">
        <v>223</v>
      </c>
      <c r="C167" s="70"/>
      <c r="D167" s="70"/>
      <c r="E167" s="70"/>
      <c r="F167" s="74"/>
      <c r="G167" s="70"/>
      <c r="H167" s="348">
        <v>704162.33</v>
      </c>
      <c r="I167" s="200"/>
    </row>
    <row r="168" spans="1:9" ht="63.75" x14ac:dyDescent="0.25">
      <c r="A168" s="198" t="s">
        <v>112</v>
      </c>
      <c r="B168" s="199" t="s">
        <v>224</v>
      </c>
      <c r="C168" s="70"/>
      <c r="D168" s="70"/>
      <c r="E168" s="70"/>
      <c r="F168" s="74"/>
      <c r="G168" s="70"/>
      <c r="H168" s="348">
        <v>95532.24</v>
      </c>
      <c r="I168" s="200"/>
    </row>
    <row r="169" spans="1:9" ht="15.75" x14ac:dyDescent="0.25">
      <c r="A169" s="198" t="s">
        <v>113</v>
      </c>
      <c r="B169" s="199"/>
      <c r="C169" s="70"/>
      <c r="D169" s="70"/>
      <c r="E169" s="70"/>
      <c r="F169" s="74"/>
      <c r="G169" s="70"/>
      <c r="H169" s="348">
        <v>0</v>
      </c>
      <c r="I169" s="200"/>
    </row>
    <row r="170" spans="1:9" ht="31.5" x14ac:dyDescent="0.25">
      <c r="A170" s="194" t="s">
        <v>114</v>
      </c>
      <c r="B170" s="199"/>
      <c r="C170" s="70"/>
      <c r="D170" s="70"/>
      <c r="E170" s="70"/>
      <c r="F170" s="70"/>
      <c r="G170" s="70"/>
      <c r="H170" s="348">
        <v>304903.51</v>
      </c>
      <c r="I170" s="200"/>
    </row>
    <row r="171" spans="1:9" ht="16.5" thickBot="1" x14ac:dyDescent="0.3">
      <c r="A171" s="203" t="s">
        <v>116</v>
      </c>
      <c r="B171" s="204"/>
      <c r="C171" s="205">
        <f t="shared" ref="C171:I171" si="20">C166+C170</f>
        <v>0</v>
      </c>
      <c r="D171" s="205">
        <f t="shared" si="20"/>
        <v>0</v>
      </c>
      <c r="E171" s="205">
        <f t="shared" si="20"/>
        <v>0</v>
      </c>
      <c r="F171" s="205">
        <f t="shared" si="20"/>
        <v>0</v>
      </c>
      <c r="G171" s="205">
        <f t="shared" si="20"/>
        <v>0</v>
      </c>
      <c r="H171" s="316">
        <f t="shared" si="20"/>
        <v>1104598.08</v>
      </c>
      <c r="I171" s="51">
        <f t="shared" si="20"/>
        <v>0</v>
      </c>
    </row>
  </sheetData>
  <mergeCells count="52">
    <mergeCell ref="A16:B16"/>
    <mergeCell ref="B10:B11"/>
    <mergeCell ref="C10:C11"/>
    <mergeCell ref="A13:B13"/>
    <mergeCell ref="A14:B14"/>
    <mergeCell ref="A15:B15"/>
    <mergeCell ref="A19:B19"/>
    <mergeCell ref="C21:C22"/>
    <mergeCell ref="A24:B24"/>
    <mergeCell ref="A34:A35"/>
    <mergeCell ref="B34:B35"/>
    <mergeCell ref="C34:C35"/>
    <mergeCell ref="D34:D35"/>
    <mergeCell ref="A37:B37"/>
    <mergeCell ref="A38:B38"/>
    <mergeCell ref="A48:A49"/>
    <mergeCell ref="B48:B49"/>
    <mergeCell ref="C48:C49"/>
    <mergeCell ref="D48:D49"/>
    <mergeCell ref="A61:A62"/>
    <mergeCell ref="B61:B62"/>
    <mergeCell ref="C61:C62"/>
    <mergeCell ref="A63:B70"/>
    <mergeCell ref="A72:A73"/>
    <mergeCell ref="B72:B73"/>
    <mergeCell ref="C72:C73"/>
    <mergeCell ref="C106:C107"/>
    <mergeCell ref="D72:D73"/>
    <mergeCell ref="A83:A84"/>
    <mergeCell ref="B83:B84"/>
    <mergeCell ref="C83:C84"/>
    <mergeCell ref="D83:D84"/>
    <mergeCell ref="A85:B92"/>
    <mergeCell ref="A94:A95"/>
    <mergeCell ref="B94:B95"/>
    <mergeCell ref="A96:B102"/>
    <mergeCell ref="A106:A107"/>
    <mergeCell ref="B106:B107"/>
    <mergeCell ref="C140:C141"/>
    <mergeCell ref="D140:G140"/>
    <mergeCell ref="H140:L140"/>
    <mergeCell ref="A108:B115"/>
    <mergeCell ref="A118:B125"/>
    <mergeCell ref="A129:A130"/>
    <mergeCell ref="B129:B130"/>
    <mergeCell ref="C129:C130"/>
    <mergeCell ref="I129:O129"/>
    <mergeCell ref="A143:B143"/>
    <mergeCell ref="A144:B144"/>
    <mergeCell ref="A132:B132"/>
    <mergeCell ref="A140:A141"/>
    <mergeCell ref="B140:B14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0A5C3-EE88-4BC6-94C6-F940B308B976}">
  <sheetPr codeName="Arkusz12"/>
  <dimension ref="A1:S171"/>
  <sheetViews>
    <sheetView workbookViewId="0">
      <selection sqref="A1:XFD1048576"/>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225</v>
      </c>
    </row>
    <row r="5" spans="1:17" s="2" customFormat="1" ht="15.75" x14ac:dyDescent="0.25">
      <c r="A5" s="206" t="s">
        <v>226</v>
      </c>
    </row>
    <row r="6" spans="1:17" s="2" customFormat="1" ht="15.75" x14ac:dyDescent="0.25"/>
    <row r="8" spans="1:17" ht="21" x14ac:dyDescent="0.35">
      <c r="A8" s="6" t="s">
        <v>4</v>
      </c>
      <c r="B8" s="7"/>
      <c r="C8" s="8"/>
      <c r="D8" s="8"/>
      <c r="E8" s="8"/>
      <c r="F8" s="8"/>
      <c r="G8" s="8"/>
      <c r="H8" s="8"/>
      <c r="I8" s="8"/>
      <c r="J8" s="8"/>
      <c r="K8" s="8"/>
      <c r="L8" s="8"/>
      <c r="M8" s="8"/>
      <c r="N8" s="8"/>
    </row>
    <row r="9" spans="1:17" ht="15.75" thickBot="1" x14ac:dyDescent="0.3">
      <c r="B9" s="9"/>
      <c r="O9" s="10"/>
      <c r="P9" s="10"/>
    </row>
    <row r="10" spans="1:17" s="10" customFormat="1" ht="18.75" x14ac:dyDescent="0.3">
      <c r="A10" s="11"/>
      <c r="B10" s="649" t="s">
        <v>5</v>
      </c>
      <c r="C10" s="651" t="s">
        <v>6</v>
      </c>
      <c r="D10" s="12"/>
      <c r="E10" s="13"/>
      <c r="F10" s="14" t="s">
        <v>7</v>
      </c>
      <c r="G10" s="15"/>
      <c r="H10" s="16"/>
      <c r="I10" s="17" t="s">
        <v>8</v>
      </c>
      <c r="J10" s="13"/>
      <c r="K10" s="13"/>
      <c r="L10" s="13"/>
      <c r="M10" s="13"/>
      <c r="N10" s="13"/>
      <c r="O10" s="18"/>
    </row>
    <row r="11" spans="1:17" s="10" customFormat="1" ht="90" customHeight="1" x14ac:dyDescent="0.3">
      <c r="A11" s="19" t="s">
        <v>9</v>
      </c>
      <c r="B11" s="650"/>
      <c r="C11" s="652"/>
      <c r="D11" s="20" t="s">
        <v>10</v>
      </c>
      <c r="E11" s="21" t="s">
        <v>11</v>
      </c>
      <c r="F11" s="22" t="s">
        <v>12</v>
      </c>
      <c r="G11" s="23" t="s">
        <v>13</v>
      </c>
      <c r="H11" s="24" t="s">
        <v>14</v>
      </c>
      <c r="I11" s="25" t="s">
        <v>15</v>
      </c>
      <c r="J11" s="26" t="s">
        <v>16</v>
      </c>
      <c r="K11" s="26" t="s">
        <v>17</v>
      </c>
      <c r="L11" s="27" t="s">
        <v>18</v>
      </c>
      <c r="M11" s="27" t="s">
        <v>19</v>
      </c>
      <c r="N11" s="27" t="s">
        <v>20</v>
      </c>
      <c r="O11" s="28" t="s">
        <v>21</v>
      </c>
    </row>
    <row r="12" spans="1:17" ht="15" customHeight="1" x14ac:dyDescent="0.25">
      <c r="A12" s="595" t="s">
        <v>227</v>
      </c>
      <c r="B12" s="611"/>
      <c r="C12" s="29">
        <v>2014</v>
      </c>
      <c r="D12" s="30"/>
      <c r="E12" s="31"/>
      <c r="F12" s="31"/>
      <c r="G12" s="32"/>
      <c r="H12" s="33">
        <f>SUM(D12:G12)</f>
        <v>0</v>
      </c>
      <c r="I12" s="34"/>
      <c r="J12" s="31"/>
      <c r="K12" s="31"/>
      <c r="L12" s="31"/>
      <c r="M12" s="31"/>
      <c r="N12" s="31"/>
      <c r="O12" s="35"/>
      <c r="P12" s="10"/>
      <c r="Q12" s="10"/>
    </row>
    <row r="13" spans="1:17" x14ac:dyDescent="0.25">
      <c r="A13" s="595"/>
      <c r="B13" s="611"/>
      <c r="C13" s="29">
        <v>2015</v>
      </c>
      <c r="D13" s="30"/>
      <c r="E13" s="31"/>
      <c r="F13" s="31"/>
      <c r="G13" s="32"/>
      <c r="H13" s="33">
        <f t="shared" ref="H13:H18" si="0">SUM(D13:G13)</f>
        <v>0</v>
      </c>
      <c r="I13" s="34"/>
      <c r="J13" s="31"/>
      <c r="K13" s="31"/>
      <c r="L13" s="31"/>
      <c r="M13" s="31"/>
      <c r="N13" s="31"/>
      <c r="O13" s="35"/>
      <c r="P13" s="10"/>
      <c r="Q13" s="10"/>
    </row>
    <row r="14" spans="1:17" x14ac:dyDescent="0.25">
      <c r="A14" s="595"/>
      <c r="B14" s="611"/>
      <c r="C14" s="29">
        <v>2016</v>
      </c>
      <c r="D14" s="30"/>
      <c r="E14" s="31"/>
      <c r="F14" s="31"/>
      <c r="G14" s="32"/>
      <c r="H14" s="33">
        <f t="shared" si="0"/>
        <v>0</v>
      </c>
      <c r="I14" s="34"/>
      <c r="J14" s="31"/>
      <c r="K14" s="31"/>
      <c r="L14" s="31"/>
      <c r="M14" s="31"/>
      <c r="N14" s="31"/>
      <c r="O14" s="35"/>
      <c r="P14" s="10"/>
      <c r="Q14" s="10"/>
    </row>
    <row r="15" spans="1:17" x14ac:dyDescent="0.25">
      <c r="A15" s="595"/>
      <c r="B15" s="611"/>
      <c r="C15" s="29">
        <v>2017</v>
      </c>
      <c r="D15" s="36"/>
      <c r="E15" s="37"/>
      <c r="F15" s="37"/>
      <c r="G15" s="38"/>
      <c r="H15" s="33">
        <f t="shared" si="0"/>
        <v>0</v>
      </c>
      <c r="I15" s="39"/>
      <c r="J15" s="37"/>
      <c r="K15" s="37"/>
      <c r="L15" s="37"/>
      <c r="M15" s="37"/>
      <c r="N15" s="37"/>
      <c r="O15" s="40"/>
      <c r="P15" s="10"/>
      <c r="Q15" s="10"/>
    </row>
    <row r="16" spans="1:17" x14ac:dyDescent="0.25">
      <c r="A16" s="595"/>
      <c r="B16" s="611"/>
      <c r="C16" s="29">
        <v>2018</v>
      </c>
      <c r="D16" s="30"/>
      <c r="E16" s="31"/>
      <c r="F16" s="31"/>
      <c r="G16" s="32"/>
      <c r="H16" s="33">
        <f t="shared" si="0"/>
        <v>0</v>
      </c>
      <c r="I16" s="34"/>
      <c r="J16" s="31"/>
      <c r="K16" s="31"/>
      <c r="L16" s="31"/>
      <c r="M16" s="31"/>
      <c r="N16" s="31"/>
      <c r="O16" s="35"/>
      <c r="P16" s="10"/>
      <c r="Q16" s="10"/>
    </row>
    <row r="17" spans="1:17" x14ac:dyDescent="0.25">
      <c r="A17" s="595"/>
      <c r="B17" s="611"/>
      <c r="C17" s="29">
        <v>2019</v>
      </c>
      <c r="D17" s="30">
        <v>16</v>
      </c>
      <c r="E17" s="31">
        <v>0</v>
      </c>
      <c r="F17" s="31">
        <v>0</v>
      </c>
      <c r="G17" s="32">
        <v>3</v>
      </c>
      <c r="H17" s="33">
        <f t="shared" si="0"/>
        <v>19</v>
      </c>
      <c r="I17" s="34">
        <v>3</v>
      </c>
      <c r="J17" s="31">
        <v>1</v>
      </c>
      <c r="K17" s="31">
        <v>1</v>
      </c>
      <c r="L17" s="31">
        <v>0</v>
      </c>
      <c r="M17" s="31">
        <v>0</v>
      </c>
      <c r="N17" s="31">
        <v>11</v>
      </c>
      <c r="O17" s="35">
        <v>3</v>
      </c>
      <c r="P17" s="10"/>
      <c r="Q17" s="10"/>
    </row>
    <row r="18" spans="1:17" x14ac:dyDescent="0.25">
      <c r="A18" s="595"/>
      <c r="B18" s="611"/>
      <c r="C18" s="29">
        <v>2020</v>
      </c>
      <c r="D18" s="30"/>
      <c r="E18" s="31"/>
      <c r="F18" s="31"/>
      <c r="G18" s="32"/>
      <c r="H18" s="33">
        <f t="shared" si="0"/>
        <v>0</v>
      </c>
      <c r="I18" s="34"/>
      <c r="J18" s="31"/>
      <c r="K18" s="31"/>
      <c r="L18" s="31"/>
      <c r="M18" s="31"/>
      <c r="N18" s="31"/>
      <c r="O18" s="35"/>
      <c r="P18" s="10"/>
      <c r="Q18" s="10"/>
    </row>
    <row r="19" spans="1:17" ht="77.25" customHeight="1" thickBot="1" x14ac:dyDescent="0.3">
      <c r="A19" s="612"/>
      <c r="B19" s="613"/>
      <c r="C19" s="45" t="s">
        <v>14</v>
      </c>
      <c r="D19" s="46">
        <f>SUM(D12:D18)</f>
        <v>16</v>
      </c>
      <c r="E19" s="47">
        <f>SUM(E12:E18)</f>
        <v>0</v>
      </c>
      <c r="F19" s="47">
        <f>SUM(F12:F18)</f>
        <v>0</v>
      </c>
      <c r="G19" s="48">
        <v>3</v>
      </c>
      <c r="H19" s="49">
        <f>SUM(D19:G19)</f>
        <v>19</v>
      </c>
      <c r="I19" s="50">
        <f t="shared" ref="I19:O19" si="1">SUM(I12:I18)</f>
        <v>3</v>
      </c>
      <c r="J19" s="50">
        <f t="shared" si="1"/>
        <v>1</v>
      </c>
      <c r="K19" s="47">
        <f t="shared" si="1"/>
        <v>1</v>
      </c>
      <c r="L19" s="47">
        <f t="shared" si="1"/>
        <v>0</v>
      </c>
      <c r="M19" s="47">
        <f t="shared" si="1"/>
        <v>0</v>
      </c>
      <c r="N19" s="47">
        <f t="shared" si="1"/>
        <v>11</v>
      </c>
      <c r="O19" s="51">
        <f t="shared" si="1"/>
        <v>3</v>
      </c>
      <c r="P19" s="10"/>
      <c r="Q19" s="10"/>
    </row>
    <row r="20" spans="1:17" ht="15.75" thickBot="1" x14ac:dyDescent="0.3">
      <c r="B20" s="9"/>
      <c r="D20" s="52"/>
      <c r="O20" s="10"/>
      <c r="P20" s="10"/>
    </row>
    <row r="21" spans="1:17" s="10" customFormat="1" ht="18.75" x14ac:dyDescent="0.3">
      <c r="A21" s="11"/>
      <c r="B21" s="53"/>
      <c r="C21" s="651" t="s">
        <v>6</v>
      </c>
      <c r="D21" s="12"/>
      <c r="E21" s="13"/>
      <c r="F21" s="14" t="s">
        <v>7</v>
      </c>
      <c r="G21" s="15"/>
      <c r="H21" s="16"/>
    </row>
    <row r="22" spans="1:17" s="10" customFormat="1" ht="44.25" customHeight="1" x14ac:dyDescent="0.3">
      <c r="A22" s="54" t="s">
        <v>23</v>
      </c>
      <c r="B22" s="352" t="s">
        <v>24</v>
      </c>
      <c r="C22" s="652"/>
      <c r="D22" s="20" t="s">
        <v>10</v>
      </c>
      <c r="E22" s="22" t="s">
        <v>11</v>
      </c>
      <c r="F22" s="22" t="s">
        <v>12</v>
      </c>
      <c r="G22" s="23" t="s">
        <v>13</v>
      </c>
      <c r="H22" s="24" t="s">
        <v>14</v>
      </c>
    </row>
    <row r="23" spans="1:17" ht="15" customHeight="1" x14ac:dyDescent="0.25">
      <c r="A23" s="595" t="s">
        <v>228</v>
      </c>
      <c r="B23" s="611"/>
      <c r="C23" s="29">
        <v>2014</v>
      </c>
      <c r="D23" s="30"/>
      <c r="E23" s="31"/>
      <c r="F23" s="31"/>
      <c r="G23" s="32"/>
      <c r="H23" s="33">
        <f>SUM(D23:G23)</f>
        <v>0</v>
      </c>
    </row>
    <row r="24" spans="1:17" x14ac:dyDescent="0.25">
      <c r="A24" s="595"/>
      <c r="B24" s="611"/>
      <c r="C24" s="29">
        <v>2015</v>
      </c>
      <c r="D24" s="30"/>
      <c r="E24" s="31"/>
      <c r="F24" s="31"/>
      <c r="G24" s="32"/>
      <c r="H24" s="33">
        <f t="shared" ref="H24:H29" si="2">SUM(D24:G24)</f>
        <v>0</v>
      </c>
    </row>
    <row r="25" spans="1:17" x14ac:dyDescent="0.25">
      <c r="A25" s="595"/>
      <c r="B25" s="611"/>
      <c r="C25" s="29">
        <v>2016</v>
      </c>
      <c r="D25" s="30"/>
      <c r="E25" s="31"/>
      <c r="F25" s="31"/>
      <c r="G25" s="32"/>
      <c r="H25" s="33">
        <f t="shared" si="2"/>
        <v>0</v>
      </c>
    </row>
    <row r="26" spans="1:17" x14ac:dyDescent="0.25">
      <c r="A26" s="595"/>
      <c r="B26" s="611"/>
      <c r="C26" s="29">
        <v>2017</v>
      </c>
      <c r="D26" s="36"/>
      <c r="E26" s="37"/>
      <c r="F26" s="37"/>
      <c r="G26" s="38"/>
      <c r="H26" s="33">
        <f t="shared" si="2"/>
        <v>0</v>
      </c>
    </row>
    <row r="27" spans="1:17" x14ac:dyDescent="0.25">
      <c r="A27" s="595"/>
      <c r="B27" s="611"/>
      <c r="C27" s="29">
        <v>2018</v>
      </c>
      <c r="D27" s="30"/>
      <c r="E27" s="31"/>
      <c r="F27" s="31"/>
      <c r="G27" s="32"/>
      <c r="H27" s="33">
        <f t="shared" si="2"/>
        <v>0</v>
      </c>
    </row>
    <row r="28" spans="1:17" x14ac:dyDescent="0.25">
      <c r="A28" s="595"/>
      <c r="B28" s="611"/>
      <c r="C28" s="29">
        <v>2019</v>
      </c>
      <c r="D28" s="30">
        <v>1975</v>
      </c>
      <c r="E28" s="31">
        <v>0</v>
      </c>
      <c r="F28" s="31">
        <v>0</v>
      </c>
      <c r="G28" s="32">
        <v>5610</v>
      </c>
      <c r="H28" s="33">
        <f t="shared" si="2"/>
        <v>7585</v>
      </c>
    </row>
    <row r="29" spans="1:17" x14ac:dyDescent="0.25">
      <c r="A29" s="595"/>
      <c r="B29" s="611"/>
      <c r="C29" s="29">
        <v>2020</v>
      </c>
      <c r="D29" s="30"/>
      <c r="E29" s="31"/>
      <c r="F29" s="31"/>
      <c r="G29" s="32"/>
      <c r="H29" s="33">
        <f t="shared" si="2"/>
        <v>0</v>
      </c>
    </row>
    <row r="30" spans="1:17" ht="24" customHeight="1" thickBot="1" x14ac:dyDescent="0.3">
      <c r="A30" s="612"/>
      <c r="B30" s="613"/>
      <c r="C30" s="45" t="s">
        <v>14</v>
      </c>
      <c r="D30" s="46">
        <f>SUM(D23:D29)</f>
        <v>1975</v>
      </c>
      <c r="E30" s="47">
        <f>SUM(E23:E29)</f>
        <v>0</v>
      </c>
      <c r="F30" s="47">
        <f>SUM(F23:F29)</f>
        <v>0</v>
      </c>
      <c r="G30" s="47">
        <f>SUM(G23:G29)</f>
        <v>5610</v>
      </c>
      <c r="H30" s="49">
        <f>SUM(D30:G30)</f>
        <v>7585</v>
      </c>
    </row>
    <row r="31" spans="1:17" x14ac:dyDescent="0.25">
      <c r="A31" s="57"/>
      <c r="B31" s="58"/>
      <c r="D31" s="52"/>
    </row>
    <row r="32" spans="1:17" ht="21" x14ac:dyDescent="0.35">
      <c r="A32" s="59" t="s">
        <v>26</v>
      </c>
      <c r="B32" s="60"/>
      <c r="C32" s="59"/>
      <c r="D32" s="61"/>
      <c r="E32" s="61"/>
      <c r="F32" s="61"/>
      <c r="G32" s="61"/>
      <c r="H32" s="61"/>
      <c r="I32" s="61"/>
      <c r="J32" s="61"/>
      <c r="K32" s="61"/>
      <c r="L32" s="61"/>
      <c r="M32" s="61"/>
      <c r="N32" s="61"/>
      <c r="O32" s="61"/>
    </row>
    <row r="33" spans="1:13" ht="15.75" thickBot="1" x14ac:dyDescent="0.3">
      <c r="B33" s="9"/>
    </row>
    <row r="34" spans="1:13" ht="21" customHeight="1" x14ac:dyDescent="0.25">
      <c r="A34" s="653" t="s">
        <v>27</v>
      </c>
      <c r="B34" s="655" t="s">
        <v>28</v>
      </c>
      <c r="C34" s="657" t="s">
        <v>6</v>
      </c>
      <c r="D34" s="635" t="s">
        <v>29</v>
      </c>
      <c r="E34" s="62" t="s">
        <v>8</v>
      </c>
      <c r="F34" s="63"/>
      <c r="G34" s="63"/>
      <c r="H34" s="63"/>
      <c r="I34" s="63"/>
      <c r="J34" s="63"/>
      <c r="K34" s="64"/>
    </row>
    <row r="35" spans="1:13" ht="98.25" customHeight="1" x14ac:dyDescent="0.25">
      <c r="A35" s="654"/>
      <c r="B35" s="656"/>
      <c r="C35" s="658"/>
      <c r="D35" s="636"/>
      <c r="E35" s="65" t="s">
        <v>15</v>
      </c>
      <c r="F35" s="66" t="s">
        <v>16</v>
      </c>
      <c r="G35" s="66" t="s">
        <v>17</v>
      </c>
      <c r="H35" s="67" t="s">
        <v>18</v>
      </c>
      <c r="I35" s="67" t="s">
        <v>30</v>
      </c>
      <c r="J35" s="68" t="s">
        <v>20</v>
      </c>
      <c r="K35" s="69" t="s">
        <v>21</v>
      </c>
    </row>
    <row r="36" spans="1:13" ht="15" customHeight="1" x14ac:dyDescent="0.25">
      <c r="A36" s="588" t="s">
        <v>121</v>
      </c>
      <c r="B36" s="589"/>
      <c r="C36" s="29">
        <v>2014</v>
      </c>
      <c r="D36" s="70"/>
      <c r="E36" s="71"/>
      <c r="F36" s="72"/>
      <c r="G36" s="72"/>
      <c r="H36" s="72"/>
      <c r="I36" s="72"/>
      <c r="J36" s="72"/>
      <c r="K36" s="73"/>
    </row>
    <row r="37" spans="1:13" x14ac:dyDescent="0.25">
      <c r="A37" s="588"/>
      <c r="B37" s="589"/>
      <c r="C37" s="29">
        <v>2015</v>
      </c>
      <c r="D37" s="70"/>
      <c r="E37" s="34"/>
      <c r="F37" s="31"/>
      <c r="G37" s="31"/>
      <c r="H37" s="31"/>
      <c r="I37" s="31"/>
      <c r="J37" s="31"/>
      <c r="K37" s="35"/>
    </row>
    <row r="38" spans="1:13" x14ac:dyDescent="0.25">
      <c r="A38" s="588"/>
      <c r="B38" s="589"/>
      <c r="C38" s="29">
        <v>2016</v>
      </c>
      <c r="D38" s="70"/>
      <c r="E38" s="34"/>
      <c r="F38" s="31"/>
      <c r="G38" s="31"/>
      <c r="H38" s="31"/>
      <c r="I38" s="31"/>
      <c r="J38" s="31"/>
      <c r="K38" s="35"/>
    </row>
    <row r="39" spans="1:13" x14ac:dyDescent="0.25">
      <c r="A39" s="588"/>
      <c r="B39" s="589"/>
      <c r="C39" s="29">
        <v>2017</v>
      </c>
      <c r="D39" s="74"/>
      <c r="E39" s="39"/>
      <c r="F39" s="37"/>
      <c r="G39" s="37"/>
      <c r="H39" s="37"/>
      <c r="I39" s="37"/>
      <c r="J39" s="37"/>
      <c r="K39" s="40"/>
    </row>
    <row r="40" spans="1:13" x14ac:dyDescent="0.25">
      <c r="A40" s="588"/>
      <c r="B40" s="589"/>
      <c r="C40" s="29">
        <v>2018</v>
      </c>
      <c r="D40" s="70"/>
      <c r="E40" s="34"/>
      <c r="F40" s="31"/>
      <c r="G40" s="31"/>
      <c r="H40" s="31"/>
      <c r="I40" s="31"/>
      <c r="J40" s="31"/>
      <c r="K40" s="35"/>
    </row>
    <row r="41" spans="1:13" x14ac:dyDescent="0.25">
      <c r="A41" s="588"/>
      <c r="B41" s="589"/>
      <c r="C41" s="29">
        <v>2019</v>
      </c>
      <c r="D41" s="70">
        <v>5</v>
      </c>
      <c r="E41" s="34">
        <v>3</v>
      </c>
      <c r="F41" s="31"/>
      <c r="G41" s="31"/>
      <c r="H41" s="31"/>
      <c r="I41" s="31"/>
      <c r="J41" s="31">
        <v>2</v>
      </c>
      <c r="K41" s="35"/>
    </row>
    <row r="42" spans="1:13" ht="17.25" customHeight="1" x14ac:dyDescent="0.25">
      <c r="A42" s="588"/>
      <c r="B42" s="589"/>
      <c r="C42" s="29">
        <v>2020</v>
      </c>
      <c r="D42" s="70"/>
      <c r="E42" s="34"/>
      <c r="F42" s="31"/>
      <c r="G42" s="31"/>
      <c r="H42" s="31"/>
      <c r="I42" s="31"/>
      <c r="J42" s="31"/>
      <c r="K42" s="35"/>
    </row>
    <row r="43" spans="1:13" ht="35.25" customHeight="1" thickBot="1" x14ac:dyDescent="0.3">
      <c r="A43" s="590"/>
      <c r="B43" s="591"/>
      <c r="C43" s="45" t="s">
        <v>14</v>
      </c>
      <c r="D43" s="75">
        <f>SUM(D36:D42)</f>
        <v>5</v>
      </c>
      <c r="E43" s="50">
        <f t="shared" ref="E43:J43" si="3">SUM(E36:E42)</f>
        <v>3</v>
      </c>
      <c r="F43" s="47">
        <f t="shared" si="3"/>
        <v>0</v>
      </c>
      <c r="G43" s="47">
        <f t="shared" si="3"/>
        <v>0</v>
      </c>
      <c r="H43" s="47">
        <f t="shared" si="3"/>
        <v>0</v>
      </c>
      <c r="I43" s="47">
        <f t="shared" si="3"/>
        <v>0</v>
      </c>
      <c r="J43" s="47">
        <f t="shared" si="3"/>
        <v>2</v>
      </c>
      <c r="K43" s="51">
        <f>SUM(K36:K42)</f>
        <v>0</v>
      </c>
    </row>
    <row r="44" spans="1:13" x14ac:dyDescent="0.25">
      <c r="B44" s="9"/>
    </row>
    <row r="45" spans="1:13" x14ac:dyDescent="0.25">
      <c r="B45" s="9"/>
    </row>
    <row r="46" spans="1:13" ht="21" x14ac:dyDescent="0.35">
      <c r="A46" s="78" t="s">
        <v>32</v>
      </c>
      <c r="B46" s="79"/>
      <c r="C46" s="78"/>
      <c r="D46" s="80"/>
      <c r="E46" s="80"/>
      <c r="F46" s="80"/>
      <c r="G46" s="80"/>
      <c r="H46" s="80"/>
      <c r="I46" s="80"/>
      <c r="J46" s="80"/>
      <c r="K46" s="80"/>
      <c r="L46" s="81"/>
      <c r="M46" s="81"/>
    </row>
    <row r="47" spans="1:13" ht="14.25" customHeight="1" thickBot="1" x14ac:dyDescent="0.3">
      <c r="A47" s="82"/>
      <c r="B47" s="83"/>
    </row>
    <row r="48" spans="1:13" ht="14.25" customHeight="1" x14ac:dyDescent="0.25">
      <c r="A48" s="641" t="s">
        <v>33</v>
      </c>
      <c r="B48" s="643" t="s">
        <v>34</v>
      </c>
      <c r="C48" s="645" t="s">
        <v>6</v>
      </c>
      <c r="D48" s="647" t="s">
        <v>35</v>
      </c>
      <c r="E48" s="84" t="s">
        <v>8</v>
      </c>
      <c r="F48" s="85"/>
      <c r="G48" s="85"/>
      <c r="H48" s="85"/>
      <c r="I48" s="85"/>
      <c r="J48" s="85"/>
      <c r="K48" s="86"/>
    </row>
    <row r="49" spans="1:14" s="10" customFormat="1" ht="117" customHeight="1" x14ac:dyDescent="0.25">
      <c r="A49" s="642"/>
      <c r="B49" s="644"/>
      <c r="C49" s="646"/>
      <c r="D49" s="648"/>
      <c r="E49" s="87" t="s">
        <v>15</v>
      </c>
      <c r="F49" s="88" t="s">
        <v>16</v>
      </c>
      <c r="G49" s="88" t="s">
        <v>17</v>
      </c>
      <c r="H49" s="89" t="s">
        <v>18</v>
      </c>
      <c r="I49" s="89" t="s">
        <v>30</v>
      </c>
      <c r="J49" s="90" t="s">
        <v>20</v>
      </c>
      <c r="K49" s="91" t="s">
        <v>21</v>
      </c>
    </row>
    <row r="50" spans="1:14" ht="15" customHeight="1" x14ac:dyDescent="0.25">
      <c r="A50" s="595" t="s">
        <v>36</v>
      </c>
      <c r="B50" s="611"/>
      <c r="C50" s="29">
        <v>2014</v>
      </c>
      <c r="D50" s="92"/>
      <c r="E50" s="34"/>
      <c r="F50" s="31"/>
      <c r="G50" s="31"/>
      <c r="H50" s="31"/>
      <c r="I50" s="31"/>
      <c r="J50" s="31"/>
      <c r="K50" s="35"/>
    </row>
    <row r="51" spans="1:14" x14ac:dyDescent="0.25">
      <c r="A51" s="595"/>
      <c r="B51" s="611"/>
      <c r="C51" s="29">
        <v>2015</v>
      </c>
      <c r="D51" s="92"/>
      <c r="E51" s="34"/>
      <c r="F51" s="31"/>
      <c r="G51" s="31"/>
      <c r="H51" s="31"/>
      <c r="I51" s="31"/>
      <c r="J51" s="31"/>
      <c r="K51" s="35"/>
    </row>
    <row r="52" spans="1:14" x14ac:dyDescent="0.25">
      <c r="A52" s="595"/>
      <c r="B52" s="611"/>
      <c r="C52" s="29">
        <v>2016</v>
      </c>
      <c r="D52" s="92"/>
      <c r="E52" s="34"/>
      <c r="F52" s="31"/>
      <c r="G52" s="31"/>
      <c r="H52" s="31"/>
      <c r="I52" s="31"/>
      <c r="J52" s="31"/>
      <c r="K52" s="35"/>
    </row>
    <row r="53" spans="1:14" x14ac:dyDescent="0.25">
      <c r="A53" s="595"/>
      <c r="B53" s="611"/>
      <c r="C53" s="29">
        <v>2017</v>
      </c>
      <c r="D53" s="93"/>
      <c r="E53" s="39"/>
      <c r="F53" s="37"/>
      <c r="G53" s="37"/>
      <c r="H53" s="37"/>
      <c r="I53" s="37"/>
      <c r="J53" s="37"/>
      <c r="K53" s="40"/>
    </row>
    <row r="54" spans="1:14" x14ac:dyDescent="0.25">
      <c r="A54" s="595"/>
      <c r="B54" s="611"/>
      <c r="C54" s="29">
        <v>2018</v>
      </c>
      <c r="D54" s="92"/>
      <c r="E54" s="34"/>
      <c r="F54" s="31"/>
      <c r="G54" s="31"/>
      <c r="H54" s="31"/>
      <c r="I54" s="31"/>
      <c r="J54" s="31"/>
      <c r="K54" s="35"/>
    </row>
    <row r="55" spans="1:14" x14ac:dyDescent="0.25">
      <c r="A55" s="595"/>
      <c r="B55" s="611"/>
      <c r="C55" s="29">
        <v>2019</v>
      </c>
      <c r="D55" s="92">
        <v>0</v>
      </c>
      <c r="E55" s="34"/>
      <c r="F55" s="31"/>
      <c r="G55" s="31"/>
      <c r="H55" s="31"/>
      <c r="I55" s="31"/>
      <c r="J55" s="31"/>
      <c r="K55" s="35"/>
    </row>
    <row r="56" spans="1:14" x14ac:dyDescent="0.25">
      <c r="A56" s="595"/>
      <c r="B56" s="611"/>
      <c r="C56" s="29">
        <v>2020</v>
      </c>
      <c r="D56" s="92"/>
      <c r="E56" s="34"/>
      <c r="F56" s="31"/>
      <c r="G56" s="31"/>
      <c r="H56" s="31"/>
      <c r="I56" s="31"/>
      <c r="J56" s="31"/>
      <c r="K56" s="35"/>
    </row>
    <row r="57" spans="1:14" ht="94.9" customHeight="1" thickBot="1" x14ac:dyDescent="0.3">
      <c r="A57" s="612"/>
      <c r="B57" s="613"/>
      <c r="C57" s="45" t="s">
        <v>14</v>
      </c>
      <c r="D57" s="94">
        <f t="shared" ref="D57:I57" si="4">SUM(D50:D56)</f>
        <v>0</v>
      </c>
      <c r="E57" s="50">
        <f t="shared" si="4"/>
        <v>0</v>
      </c>
      <c r="F57" s="47">
        <f t="shared" si="4"/>
        <v>0</v>
      </c>
      <c r="G57" s="47">
        <f t="shared" si="4"/>
        <v>0</v>
      </c>
      <c r="H57" s="47">
        <f t="shared" si="4"/>
        <v>0</v>
      </c>
      <c r="I57" s="47">
        <f t="shared" si="4"/>
        <v>0</v>
      </c>
      <c r="J57" s="47">
        <f>SUM(J50:J56)</f>
        <v>0</v>
      </c>
      <c r="K57" s="51">
        <f>SUM(K50:K56)</f>
        <v>0</v>
      </c>
    </row>
    <row r="58" spans="1:14" x14ac:dyDescent="0.25">
      <c r="B58" s="9"/>
    </row>
    <row r="59" spans="1:14" ht="21" x14ac:dyDescent="0.35">
      <c r="A59" s="95" t="s">
        <v>37</v>
      </c>
      <c r="B59" s="96"/>
      <c r="C59" s="95"/>
      <c r="D59" s="97"/>
      <c r="E59" s="97"/>
      <c r="F59" s="97"/>
      <c r="G59" s="97"/>
      <c r="H59" s="97"/>
      <c r="I59" s="97"/>
      <c r="J59" s="97"/>
      <c r="K59" s="97"/>
      <c r="L59" s="97"/>
      <c r="M59" s="10"/>
    </row>
    <row r="60" spans="1:14" ht="15" customHeight="1" thickBot="1" x14ac:dyDescent="0.4">
      <c r="A60" s="98"/>
      <c r="B60" s="83"/>
      <c r="M60" s="10"/>
    </row>
    <row r="61" spans="1:14" s="10" customFormat="1" x14ac:dyDescent="0.25">
      <c r="A61" s="630" t="s">
        <v>38</v>
      </c>
      <c r="B61" s="622" t="s">
        <v>39</v>
      </c>
      <c r="C61" s="631" t="s">
        <v>6</v>
      </c>
      <c r="D61" s="99"/>
      <c r="E61" s="100"/>
      <c r="F61" s="101" t="s">
        <v>40</v>
      </c>
      <c r="G61" s="102"/>
      <c r="H61" s="102"/>
      <c r="I61" s="102"/>
      <c r="J61" s="102"/>
      <c r="K61" s="102"/>
      <c r="L61" s="103"/>
      <c r="N61" s="104"/>
    </row>
    <row r="62" spans="1:14" s="10" customFormat="1" ht="90" customHeight="1" x14ac:dyDescent="0.25">
      <c r="A62" s="621"/>
      <c r="B62" s="623"/>
      <c r="C62" s="632"/>
      <c r="D62" s="105" t="s">
        <v>41</v>
      </c>
      <c r="E62" s="106" t="s">
        <v>42</v>
      </c>
      <c r="F62" s="107" t="s">
        <v>15</v>
      </c>
      <c r="G62" s="108" t="s">
        <v>16</v>
      </c>
      <c r="H62" s="108" t="s">
        <v>17</v>
      </c>
      <c r="I62" s="109" t="s">
        <v>18</v>
      </c>
      <c r="J62" s="109" t="s">
        <v>30</v>
      </c>
      <c r="K62" s="110" t="s">
        <v>20</v>
      </c>
      <c r="L62" s="111" t="s">
        <v>21</v>
      </c>
    </row>
    <row r="63" spans="1:14" x14ac:dyDescent="0.25">
      <c r="A63" s="595" t="s">
        <v>229</v>
      </c>
      <c r="B63" s="611"/>
      <c r="C63" s="29">
        <v>2014</v>
      </c>
      <c r="D63" s="30"/>
      <c r="E63" s="31"/>
      <c r="F63" s="34"/>
      <c r="G63" s="31"/>
      <c r="H63" s="31"/>
      <c r="I63" s="31"/>
      <c r="J63" s="31"/>
      <c r="K63" s="31"/>
      <c r="L63" s="35"/>
      <c r="M63" s="10"/>
    </row>
    <row r="64" spans="1:14" x14ac:dyDescent="0.25">
      <c r="A64" s="595"/>
      <c r="B64" s="611"/>
      <c r="C64" s="29">
        <v>2015</v>
      </c>
      <c r="D64" s="30"/>
      <c r="E64" s="31"/>
      <c r="F64" s="34"/>
      <c r="G64" s="31"/>
      <c r="H64" s="31"/>
      <c r="I64" s="31"/>
      <c r="J64" s="31"/>
      <c r="K64" s="31"/>
      <c r="L64" s="35"/>
      <c r="M64" s="10"/>
    </row>
    <row r="65" spans="1:13" x14ac:dyDescent="0.25">
      <c r="A65" s="595"/>
      <c r="B65" s="611"/>
      <c r="C65" s="29">
        <v>2016</v>
      </c>
      <c r="D65" s="30"/>
      <c r="E65" s="31"/>
      <c r="F65" s="34"/>
      <c r="G65" s="31"/>
      <c r="H65" s="31"/>
      <c r="I65" s="31"/>
      <c r="J65" s="31"/>
      <c r="K65" s="31"/>
      <c r="L65" s="35"/>
      <c r="M65" s="10"/>
    </row>
    <row r="66" spans="1:13" x14ac:dyDescent="0.25">
      <c r="A66" s="595"/>
      <c r="B66" s="611"/>
      <c r="C66" s="29">
        <v>2017</v>
      </c>
      <c r="D66" s="36"/>
      <c r="E66" s="37"/>
      <c r="F66" s="39"/>
      <c r="G66" s="37"/>
      <c r="H66" s="37"/>
      <c r="I66" s="37"/>
      <c r="J66" s="37"/>
      <c r="K66" s="37"/>
      <c r="L66" s="40"/>
      <c r="M66" s="10"/>
    </row>
    <row r="67" spans="1:13" x14ac:dyDescent="0.25">
      <c r="A67" s="595"/>
      <c r="B67" s="611"/>
      <c r="C67" s="29">
        <v>2018</v>
      </c>
      <c r="D67" s="30"/>
      <c r="E67" s="31"/>
      <c r="F67" s="34"/>
      <c r="G67" s="31"/>
      <c r="H67" s="31"/>
      <c r="I67" s="31"/>
      <c r="J67" s="31"/>
      <c r="K67" s="31"/>
      <c r="L67" s="35"/>
      <c r="M67" s="10"/>
    </row>
    <row r="68" spans="1:13" x14ac:dyDescent="0.25">
      <c r="A68" s="595"/>
      <c r="B68" s="611"/>
      <c r="C68" s="29">
        <v>2019</v>
      </c>
      <c r="D68" s="30">
        <v>1</v>
      </c>
      <c r="E68" s="31">
        <v>10</v>
      </c>
      <c r="F68" s="34"/>
      <c r="G68" s="31"/>
      <c r="H68" s="31"/>
      <c r="I68" s="31"/>
      <c r="J68" s="31"/>
      <c r="K68" s="31"/>
      <c r="L68" s="35">
        <v>1</v>
      </c>
      <c r="M68" s="10"/>
    </row>
    <row r="69" spans="1:13" x14ac:dyDescent="0.25">
      <c r="A69" s="595"/>
      <c r="B69" s="611"/>
      <c r="C69" s="29">
        <v>2020</v>
      </c>
      <c r="D69" s="30"/>
      <c r="E69" s="31"/>
      <c r="F69" s="34"/>
      <c r="G69" s="31"/>
      <c r="H69" s="31"/>
      <c r="I69" s="31"/>
      <c r="J69" s="31"/>
      <c r="K69" s="31"/>
      <c r="L69" s="35"/>
      <c r="M69" s="10"/>
    </row>
    <row r="70" spans="1:13" ht="33" customHeight="1" thickBot="1" x14ac:dyDescent="0.3">
      <c r="A70" s="612"/>
      <c r="B70" s="613"/>
      <c r="C70" s="45" t="s">
        <v>14</v>
      </c>
      <c r="D70" s="46">
        <f t="shared" ref="D70:K70" si="5">SUM(D63:D69)</f>
        <v>1</v>
      </c>
      <c r="E70" s="47">
        <f t="shared" si="5"/>
        <v>10</v>
      </c>
      <c r="F70" s="50">
        <f t="shared" si="5"/>
        <v>0</v>
      </c>
      <c r="G70" s="47">
        <f t="shared" si="5"/>
        <v>0</v>
      </c>
      <c r="H70" s="47">
        <f t="shared" si="5"/>
        <v>0</v>
      </c>
      <c r="I70" s="47">
        <f t="shared" si="5"/>
        <v>0</v>
      </c>
      <c r="J70" s="47">
        <f t="shared" si="5"/>
        <v>0</v>
      </c>
      <c r="K70" s="47">
        <f t="shared" si="5"/>
        <v>0</v>
      </c>
      <c r="L70" s="51">
        <f>SUM(L63:L69)</f>
        <v>1</v>
      </c>
      <c r="M70" s="10"/>
    </row>
    <row r="71" spans="1:13" ht="15.75" thickBot="1" x14ac:dyDescent="0.3">
      <c r="A71" s="112"/>
      <c r="B71" s="113"/>
      <c r="D71" s="52"/>
    </row>
    <row r="72" spans="1:13" s="10" customFormat="1" ht="18.95" customHeight="1" x14ac:dyDescent="0.25">
      <c r="A72" s="630" t="s">
        <v>43</v>
      </c>
      <c r="B72" s="622" t="s">
        <v>44</v>
      </c>
      <c r="C72" s="631" t="s">
        <v>6</v>
      </c>
      <c r="D72" s="628" t="s">
        <v>45</v>
      </c>
      <c r="E72" s="101" t="s">
        <v>46</v>
      </c>
      <c r="F72" s="102"/>
      <c r="G72" s="102"/>
      <c r="H72" s="102"/>
      <c r="I72" s="102"/>
      <c r="J72" s="102"/>
      <c r="K72" s="103"/>
      <c r="L72"/>
      <c r="M72" s="104"/>
    </row>
    <row r="73" spans="1:13" s="10" customFormat="1" ht="93.75" customHeight="1" x14ac:dyDescent="0.25">
      <c r="A73" s="621"/>
      <c r="B73" s="623"/>
      <c r="C73" s="632"/>
      <c r="D73" s="629"/>
      <c r="E73" s="107" t="s">
        <v>15</v>
      </c>
      <c r="F73" s="114" t="s">
        <v>16</v>
      </c>
      <c r="G73" s="108" t="s">
        <v>17</v>
      </c>
      <c r="H73" s="109" t="s">
        <v>18</v>
      </c>
      <c r="I73" s="109" t="s">
        <v>30</v>
      </c>
      <c r="J73" s="110" t="s">
        <v>20</v>
      </c>
      <c r="K73" s="111" t="s">
        <v>21</v>
      </c>
      <c r="L73"/>
    </row>
    <row r="74" spans="1:13" ht="15" customHeight="1" x14ac:dyDescent="0.25">
      <c r="A74" s="595" t="s">
        <v>36</v>
      </c>
      <c r="B74" s="611"/>
      <c r="C74" s="29">
        <v>2014</v>
      </c>
      <c r="D74" s="31"/>
      <c r="E74" s="34"/>
      <c r="F74" s="31"/>
      <c r="G74" s="31"/>
      <c r="H74" s="31"/>
      <c r="I74" s="31"/>
      <c r="J74" s="31"/>
      <c r="K74" s="35"/>
    </row>
    <row r="75" spans="1:13" x14ac:dyDescent="0.25">
      <c r="A75" s="595"/>
      <c r="B75" s="611"/>
      <c r="C75" s="29">
        <v>2015</v>
      </c>
      <c r="D75" s="31"/>
      <c r="E75" s="34"/>
      <c r="F75" s="31"/>
      <c r="G75" s="31"/>
      <c r="H75" s="31"/>
      <c r="I75" s="31"/>
      <c r="J75" s="31"/>
      <c r="K75" s="35"/>
    </row>
    <row r="76" spans="1:13" x14ac:dyDescent="0.25">
      <c r="A76" s="595"/>
      <c r="B76" s="611"/>
      <c r="C76" s="29">
        <v>2016</v>
      </c>
      <c r="D76" s="31"/>
      <c r="E76" s="34"/>
      <c r="F76" s="31"/>
      <c r="G76" s="31"/>
      <c r="H76" s="31"/>
      <c r="I76" s="31"/>
      <c r="J76" s="31"/>
      <c r="K76" s="35"/>
    </row>
    <row r="77" spans="1:13" x14ac:dyDescent="0.25">
      <c r="A77" s="595"/>
      <c r="B77" s="611"/>
      <c r="C77" s="29">
        <v>2017</v>
      </c>
      <c r="D77" s="37"/>
      <c r="E77" s="39"/>
      <c r="F77" s="37"/>
      <c r="G77" s="37"/>
      <c r="H77" s="37"/>
      <c r="I77" s="37"/>
      <c r="J77" s="37"/>
      <c r="K77" s="40"/>
    </row>
    <row r="78" spans="1:13" x14ac:dyDescent="0.25">
      <c r="A78" s="595"/>
      <c r="B78" s="611"/>
      <c r="C78" s="29">
        <v>2018</v>
      </c>
      <c r="D78" s="31"/>
      <c r="E78" s="34"/>
      <c r="F78" s="31"/>
      <c r="G78" s="31"/>
      <c r="H78" s="31"/>
      <c r="I78" s="31"/>
      <c r="J78" s="31"/>
      <c r="K78" s="35"/>
    </row>
    <row r="79" spans="1:13" x14ac:dyDescent="0.25">
      <c r="A79" s="595"/>
      <c r="B79" s="611"/>
      <c r="C79" s="29">
        <v>2019</v>
      </c>
      <c r="D79" s="31"/>
      <c r="E79" s="34"/>
      <c r="F79" s="31"/>
      <c r="G79" s="31"/>
      <c r="H79" s="31"/>
      <c r="I79" s="31"/>
      <c r="J79" s="31"/>
      <c r="K79" s="35"/>
    </row>
    <row r="80" spans="1:13" x14ac:dyDescent="0.25">
      <c r="A80" s="595"/>
      <c r="B80" s="611"/>
      <c r="C80" s="29">
        <v>2020</v>
      </c>
      <c r="D80" s="31"/>
      <c r="E80" s="34"/>
      <c r="F80" s="31"/>
      <c r="G80" s="31"/>
      <c r="H80" s="31"/>
      <c r="I80" s="31"/>
      <c r="J80" s="31"/>
      <c r="K80" s="35"/>
    </row>
    <row r="81" spans="1:14" ht="42" customHeight="1" thickBot="1" x14ac:dyDescent="0.3">
      <c r="A81" s="612"/>
      <c r="B81" s="613"/>
      <c r="C81" s="45" t="s">
        <v>14</v>
      </c>
      <c r="D81" s="47">
        <f t="shared" ref="D81:J81" si="6">SUM(D74:D80)</f>
        <v>0</v>
      </c>
      <c r="E81" s="50">
        <f t="shared" si="6"/>
        <v>0</v>
      </c>
      <c r="F81" s="47">
        <f t="shared" si="6"/>
        <v>0</v>
      </c>
      <c r="G81" s="47">
        <f t="shared" si="6"/>
        <v>0</v>
      </c>
      <c r="H81" s="47">
        <f t="shared" si="6"/>
        <v>0</v>
      </c>
      <c r="I81" s="47">
        <f t="shared" si="6"/>
        <v>0</v>
      </c>
      <c r="J81" s="47">
        <f t="shared" si="6"/>
        <v>0</v>
      </c>
      <c r="K81" s="51">
        <f>SUM(K74:K80)</f>
        <v>0</v>
      </c>
    </row>
    <row r="82" spans="1:14" ht="15" customHeight="1" thickBot="1" x14ac:dyDescent="0.4">
      <c r="A82" s="98"/>
      <c r="B82" s="83"/>
    </row>
    <row r="83" spans="1:14" ht="24.95" customHeight="1" x14ac:dyDescent="0.25">
      <c r="A83" s="630" t="s">
        <v>47</v>
      </c>
      <c r="B83" s="622" t="s">
        <v>44</v>
      </c>
      <c r="C83" s="631" t="s">
        <v>6</v>
      </c>
      <c r="D83" s="633" t="s">
        <v>48</v>
      </c>
      <c r="E83" s="101" t="s">
        <v>49</v>
      </c>
      <c r="F83" s="102"/>
      <c r="G83" s="102"/>
      <c r="H83" s="102"/>
      <c r="I83" s="102"/>
      <c r="J83" s="102"/>
      <c r="K83" s="103"/>
      <c r="L83" s="10"/>
    </row>
    <row r="84" spans="1:14" s="10" customFormat="1" ht="93.75" customHeight="1" x14ac:dyDescent="0.25">
      <c r="A84" s="621"/>
      <c r="B84" s="623"/>
      <c r="C84" s="632"/>
      <c r="D84" s="634"/>
      <c r="E84" s="107" t="s">
        <v>15</v>
      </c>
      <c r="F84" s="108" t="s">
        <v>16</v>
      </c>
      <c r="G84" s="108" t="s">
        <v>17</v>
      </c>
      <c r="H84" s="109" t="s">
        <v>18</v>
      </c>
      <c r="I84" s="109" t="s">
        <v>30</v>
      </c>
      <c r="J84" s="110" t="s">
        <v>20</v>
      </c>
      <c r="K84" s="111" t="s">
        <v>21</v>
      </c>
      <c r="L84"/>
    </row>
    <row r="85" spans="1:14" s="10" customFormat="1" ht="18" customHeight="1" x14ac:dyDescent="0.25">
      <c r="A85" s="595" t="s">
        <v>36</v>
      </c>
      <c r="B85" s="611"/>
      <c r="C85" s="29">
        <v>2014</v>
      </c>
      <c r="D85" s="31"/>
      <c r="E85" s="34"/>
      <c r="F85" s="31"/>
      <c r="G85" s="31"/>
      <c r="H85" s="31"/>
      <c r="I85" s="31"/>
      <c r="J85" s="31"/>
      <c r="K85" s="35"/>
      <c r="L85"/>
    </row>
    <row r="86" spans="1:14" ht="15.95" customHeight="1" x14ac:dyDescent="0.25">
      <c r="A86" s="595"/>
      <c r="B86" s="611"/>
      <c r="C86" s="29">
        <v>2015</v>
      </c>
      <c r="D86" s="31"/>
      <c r="E86" s="34"/>
      <c r="F86" s="31"/>
      <c r="G86" s="31"/>
      <c r="H86" s="31"/>
      <c r="I86" s="31"/>
      <c r="J86" s="31"/>
      <c r="K86" s="35"/>
    </row>
    <row r="87" spans="1:14" x14ac:dyDescent="0.25">
      <c r="A87" s="595"/>
      <c r="B87" s="611"/>
      <c r="C87" s="29">
        <v>2016</v>
      </c>
      <c r="D87" s="31"/>
      <c r="E87" s="34"/>
      <c r="F87" s="31"/>
      <c r="G87" s="31"/>
      <c r="H87" s="31"/>
      <c r="I87" s="31"/>
      <c r="J87" s="31"/>
      <c r="K87" s="35"/>
    </row>
    <row r="88" spans="1:14" x14ac:dyDescent="0.25">
      <c r="A88" s="595"/>
      <c r="B88" s="611"/>
      <c r="C88" s="29">
        <v>2017</v>
      </c>
      <c r="D88" s="37"/>
      <c r="E88" s="39"/>
      <c r="F88" s="37"/>
      <c r="G88" s="37"/>
      <c r="H88" s="37"/>
      <c r="I88" s="37"/>
      <c r="J88" s="37"/>
      <c r="K88" s="40"/>
    </row>
    <row r="89" spans="1:14" x14ac:dyDescent="0.25">
      <c r="A89" s="595"/>
      <c r="B89" s="611"/>
      <c r="C89" s="29">
        <v>2018</v>
      </c>
      <c r="D89" s="31"/>
      <c r="E89" s="34"/>
      <c r="F89" s="31"/>
      <c r="G89" s="31"/>
      <c r="H89" s="31"/>
      <c r="I89" s="31"/>
      <c r="J89" s="31"/>
      <c r="K89" s="35"/>
      <c r="L89" s="10"/>
    </row>
    <row r="90" spans="1:14" x14ac:dyDescent="0.25">
      <c r="A90" s="595"/>
      <c r="B90" s="611"/>
      <c r="C90" s="29">
        <v>2019</v>
      </c>
      <c r="D90" s="31"/>
      <c r="E90" s="34"/>
      <c r="F90" s="31"/>
      <c r="G90" s="31"/>
      <c r="H90" s="31"/>
      <c r="I90" s="31"/>
      <c r="J90" s="31"/>
      <c r="K90" s="35"/>
    </row>
    <row r="91" spans="1:14" x14ac:dyDescent="0.25">
      <c r="A91" s="595"/>
      <c r="B91" s="611"/>
      <c r="C91" s="29">
        <v>2020</v>
      </c>
      <c r="D91" s="31"/>
      <c r="E91" s="34"/>
      <c r="F91" s="31"/>
      <c r="G91" s="31"/>
      <c r="H91" s="31"/>
      <c r="I91" s="31"/>
      <c r="J91" s="31"/>
      <c r="K91" s="35"/>
    </row>
    <row r="92" spans="1:14" ht="18.95" customHeight="1" thickBot="1" x14ac:dyDescent="0.3">
      <c r="A92" s="612"/>
      <c r="B92" s="613"/>
      <c r="C92" s="45" t="s">
        <v>14</v>
      </c>
      <c r="D92" s="47">
        <f t="shared" ref="D92:J92" si="7">SUM(D85:D91)</f>
        <v>0</v>
      </c>
      <c r="E92" s="50">
        <f t="shared" si="7"/>
        <v>0</v>
      </c>
      <c r="F92" s="47">
        <f t="shared" si="7"/>
        <v>0</v>
      </c>
      <c r="G92" s="47">
        <f t="shared" si="7"/>
        <v>0</v>
      </c>
      <c r="H92" s="47">
        <f t="shared" si="7"/>
        <v>0</v>
      </c>
      <c r="I92" s="47">
        <f t="shared" si="7"/>
        <v>0</v>
      </c>
      <c r="J92" s="47">
        <f t="shared" si="7"/>
        <v>0</v>
      </c>
      <c r="K92" s="51">
        <f>SUM(K85:K91)</f>
        <v>0</v>
      </c>
    </row>
    <row r="93" spans="1:14" ht="18.75" customHeight="1" thickBot="1" x14ac:dyDescent="0.4">
      <c r="A93" s="98"/>
      <c r="B93" s="83"/>
    </row>
    <row r="94" spans="1:14" x14ac:dyDescent="0.25">
      <c r="A94" s="620" t="s">
        <v>50</v>
      </c>
      <c r="B94" s="622" t="s">
        <v>51</v>
      </c>
      <c r="C94" s="350" t="s">
        <v>6</v>
      </c>
      <c r="D94" s="116" t="s">
        <v>52</v>
      </c>
      <c r="E94" s="117"/>
      <c r="F94" s="117"/>
      <c r="G94" s="118"/>
      <c r="H94" s="10"/>
      <c r="I94" s="10"/>
      <c r="J94" s="10"/>
      <c r="K94" s="10"/>
    </row>
    <row r="95" spans="1:14" ht="64.5" x14ac:dyDescent="0.25">
      <c r="A95" s="621"/>
      <c r="B95" s="623"/>
      <c r="C95" s="351"/>
      <c r="D95" s="105" t="s">
        <v>53</v>
      </c>
      <c r="E95" s="106" t="s">
        <v>54</v>
      </c>
      <c r="F95" s="106" t="s">
        <v>55</v>
      </c>
      <c r="G95" s="120" t="s">
        <v>14</v>
      </c>
      <c r="H95" s="10"/>
      <c r="I95" s="10"/>
      <c r="J95" s="10"/>
      <c r="K95" s="10"/>
      <c r="L95" s="10"/>
      <c r="M95" s="10"/>
      <c r="N95" s="10"/>
    </row>
    <row r="96" spans="1:14" s="10" customFormat="1" ht="26.25" customHeight="1" x14ac:dyDescent="0.25">
      <c r="A96" s="595" t="s">
        <v>230</v>
      </c>
      <c r="B96" s="611"/>
      <c r="C96" s="29">
        <v>2015</v>
      </c>
      <c r="D96" s="30"/>
      <c r="E96" s="31"/>
      <c r="F96" s="31"/>
      <c r="G96" s="33">
        <f t="shared" ref="G96:G101" si="8">SUM(D96:F96)</f>
        <v>0</v>
      </c>
      <c r="H96"/>
      <c r="I96"/>
      <c r="J96"/>
      <c r="K96"/>
    </row>
    <row r="97" spans="1:14" s="10" customFormat="1" ht="16.5" customHeight="1" x14ac:dyDescent="0.25">
      <c r="A97" s="595"/>
      <c r="B97" s="611"/>
      <c r="C97" s="29">
        <v>2016</v>
      </c>
      <c r="D97" s="30"/>
      <c r="E97" s="31"/>
      <c r="F97" s="31"/>
      <c r="G97" s="33">
        <f t="shared" si="8"/>
        <v>0</v>
      </c>
      <c r="H97"/>
      <c r="I97"/>
      <c r="J97"/>
      <c r="K97"/>
      <c r="L97"/>
      <c r="M97"/>
      <c r="N97"/>
    </row>
    <row r="98" spans="1:14" x14ac:dyDescent="0.25">
      <c r="A98" s="595"/>
      <c r="B98" s="611"/>
      <c r="C98" s="29">
        <v>2017</v>
      </c>
      <c r="D98" s="36"/>
      <c r="E98" s="37"/>
      <c r="F98" s="37"/>
      <c r="G98" s="33">
        <f t="shared" si="8"/>
        <v>0</v>
      </c>
    </row>
    <row r="99" spans="1:14" x14ac:dyDescent="0.25">
      <c r="A99" s="595"/>
      <c r="B99" s="611"/>
      <c r="C99" s="29">
        <v>2018</v>
      </c>
      <c r="D99" s="30"/>
      <c r="E99" s="31"/>
      <c r="F99" s="31"/>
      <c r="G99" s="33">
        <f t="shared" si="8"/>
        <v>0</v>
      </c>
    </row>
    <row r="100" spans="1:14" x14ac:dyDescent="0.25">
      <c r="A100" s="595"/>
      <c r="B100" s="611"/>
      <c r="C100" s="29">
        <v>2019</v>
      </c>
      <c r="D100" s="30">
        <v>107</v>
      </c>
      <c r="E100" s="31"/>
      <c r="F100" s="31"/>
      <c r="G100" s="33">
        <f t="shared" si="8"/>
        <v>107</v>
      </c>
    </row>
    <row r="101" spans="1:14" x14ac:dyDescent="0.25">
      <c r="A101" s="595"/>
      <c r="B101" s="611"/>
      <c r="C101" s="29">
        <v>2020</v>
      </c>
      <c r="D101" s="30"/>
      <c r="E101" s="31"/>
      <c r="F101" s="31"/>
      <c r="G101" s="33">
        <f t="shared" si="8"/>
        <v>0</v>
      </c>
    </row>
    <row r="102" spans="1:14" ht="15.75" thickBot="1" x14ac:dyDescent="0.3">
      <c r="A102" s="612"/>
      <c r="B102" s="613"/>
      <c r="C102" s="45" t="s">
        <v>14</v>
      </c>
      <c r="D102" s="46">
        <f>SUM(D96:D101)</f>
        <v>107</v>
      </c>
      <c r="E102" s="47">
        <f>SUM(E96:E101)</f>
        <v>0</v>
      </c>
      <c r="F102" s="47">
        <f>SUM(F96:F101)</f>
        <v>0</v>
      </c>
      <c r="G102" s="121">
        <f>SUM(G95:G101)</f>
        <v>107</v>
      </c>
    </row>
    <row r="103" spans="1:14" x14ac:dyDescent="0.25">
      <c r="A103" s="113"/>
      <c r="B103" s="122"/>
      <c r="C103" s="52"/>
      <c r="D103" s="52"/>
      <c r="J103" s="82"/>
    </row>
    <row r="104" spans="1:14" ht="21" x14ac:dyDescent="0.35">
      <c r="A104" s="123" t="s">
        <v>56</v>
      </c>
      <c r="B104" s="124"/>
      <c r="C104" s="123"/>
      <c r="D104" s="125"/>
      <c r="E104" s="125"/>
      <c r="F104" s="125"/>
      <c r="G104" s="125"/>
      <c r="H104" s="125"/>
      <c r="I104" s="125"/>
      <c r="J104" s="125"/>
      <c r="K104" s="125"/>
      <c r="L104" s="125"/>
    </row>
    <row r="105" spans="1:14" ht="15.75" thickBot="1" x14ac:dyDescent="0.3">
      <c r="B105" s="9"/>
    </row>
    <row r="106" spans="1:14" s="10" customFormat="1" ht="47.25" customHeight="1" x14ac:dyDescent="0.25">
      <c r="A106" s="624" t="s">
        <v>57</v>
      </c>
      <c r="B106" s="626" t="s">
        <v>58</v>
      </c>
      <c r="C106" s="609" t="s">
        <v>6</v>
      </c>
      <c r="D106" s="126" t="s">
        <v>59</v>
      </c>
      <c r="E106" s="126"/>
      <c r="F106" s="127"/>
      <c r="G106" s="127"/>
      <c r="H106" s="128" t="s">
        <v>60</v>
      </c>
      <c r="I106" s="126"/>
      <c r="J106" s="129"/>
    </row>
    <row r="107" spans="1:14" s="10" customFormat="1" ht="87.75" customHeight="1" x14ac:dyDescent="0.25">
      <c r="A107" s="625"/>
      <c r="B107" s="627"/>
      <c r="C107" s="610"/>
      <c r="D107" s="130" t="s">
        <v>61</v>
      </c>
      <c r="E107" s="131" t="s">
        <v>62</v>
      </c>
      <c r="F107" s="132" t="s">
        <v>63</v>
      </c>
      <c r="G107" s="133" t="s">
        <v>64</v>
      </c>
      <c r="H107" s="130" t="s">
        <v>65</v>
      </c>
      <c r="I107" s="131" t="s">
        <v>66</v>
      </c>
      <c r="J107" s="134" t="s">
        <v>67</v>
      </c>
    </row>
    <row r="108" spans="1:14" x14ac:dyDescent="0.25">
      <c r="A108" s="595" t="s">
        <v>36</v>
      </c>
      <c r="B108" s="611"/>
      <c r="C108" s="135">
        <v>2014</v>
      </c>
      <c r="D108" s="30"/>
      <c r="E108" s="31"/>
      <c r="F108" s="136"/>
      <c r="G108" s="137">
        <f>SUM(D108:F108)</f>
        <v>0</v>
      </c>
      <c r="H108" s="30"/>
      <c r="I108" s="31"/>
      <c r="J108" s="35"/>
    </row>
    <row r="109" spans="1:14" x14ac:dyDescent="0.25">
      <c r="A109" s="595"/>
      <c r="B109" s="611"/>
      <c r="C109" s="135">
        <v>2015</v>
      </c>
      <c r="D109" s="30"/>
      <c r="E109" s="31"/>
      <c r="F109" s="136"/>
      <c r="G109" s="137">
        <f t="shared" ref="G109:G114" si="9">SUM(D109:F109)</f>
        <v>0</v>
      </c>
      <c r="H109" s="30"/>
      <c r="I109" s="31"/>
      <c r="J109" s="35"/>
    </row>
    <row r="110" spans="1:14" x14ac:dyDescent="0.25">
      <c r="A110" s="595"/>
      <c r="B110" s="611"/>
      <c r="C110" s="135">
        <v>2016</v>
      </c>
      <c r="D110" s="30"/>
      <c r="E110" s="31"/>
      <c r="F110" s="136"/>
      <c r="G110" s="137">
        <f t="shared" si="9"/>
        <v>0</v>
      </c>
      <c r="H110" s="30"/>
      <c r="I110" s="31"/>
      <c r="J110" s="35"/>
    </row>
    <row r="111" spans="1:14" x14ac:dyDescent="0.25">
      <c r="A111" s="595"/>
      <c r="B111" s="611"/>
      <c r="C111" s="135">
        <v>2017</v>
      </c>
      <c r="D111" s="36"/>
      <c r="E111" s="37"/>
      <c r="F111" s="138"/>
      <c r="G111" s="137">
        <f t="shared" si="9"/>
        <v>0</v>
      </c>
      <c r="H111" s="139"/>
      <c r="I111" s="140"/>
      <c r="J111" s="141"/>
    </row>
    <row r="112" spans="1:14" x14ac:dyDescent="0.25">
      <c r="A112" s="595"/>
      <c r="B112" s="611"/>
      <c r="C112" s="135">
        <v>2018</v>
      </c>
      <c r="D112" s="30"/>
      <c r="E112" s="31"/>
      <c r="F112" s="136"/>
      <c r="G112" s="137">
        <f t="shared" si="9"/>
        <v>0</v>
      </c>
      <c r="H112" s="30"/>
      <c r="I112" s="31"/>
      <c r="J112" s="35"/>
    </row>
    <row r="113" spans="1:19" x14ac:dyDescent="0.25">
      <c r="A113" s="595"/>
      <c r="B113" s="611"/>
      <c r="C113" s="135">
        <v>2019</v>
      </c>
      <c r="D113" s="30"/>
      <c r="E113" s="31"/>
      <c r="F113" s="136"/>
      <c r="G113" s="137">
        <f t="shared" si="9"/>
        <v>0</v>
      </c>
      <c r="H113" s="30"/>
      <c r="I113" s="31"/>
      <c r="J113" s="35"/>
    </row>
    <row r="114" spans="1:19" x14ac:dyDescent="0.25">
      <c r="A114" s="595"/>
      <c r="B114" s="611"/>
      <c r="C114" s="135">
        <v>2020</v>
      </c>
      <c r="D114" s="30"/>
      <c r="E114" s="31"/>
      <c r="F114" s="136"/>
      <c r="G114" s="137">
        <f t="shared" si="9"/>
        <v>0</v>
      </c>
      <c r="H114" s="30"/>
      <c r="I114" s="31"/>
      <c r="J114" s="35"/>
    </row>
    <row r="115" spans="1:19" ht="30.6" customHeight="1" thickBot="1" x14ac:dyDescent="0.3">
      <c r="A115" s="612"/>
      <c r="B115" s="613"/>
      <c r="C115" s="142" t="s">
        <v>14</v>
      </c>
      <c r="D115" s="46">
        <f t="shared" ref="D115:J115" si="10">SUM(D108:D114)</f>
        <v>0</v>
      </c>
      <c r="E115" s="47">
        <f t="shared" si="10"/>
        <v>0</v>
      </c>
      <c r="F115" s="143">
        <f t="shared" si="10"/>
        <v>0</v>
      </c>
      <c r="G115" s="143">
        <f t="shared" si="10"/>
        <v>0</v>
      </c>
      <c r="H115" s="46">
        <f t="shared" si="10"/>
        <v>0</v>
      </c>
      <c r="I115" s="47">
        <f t="shared" si="10"/>
        <v>0</v>
      </c>
      <c r="J115" s="144">
        <f t="shared" si="10"/>
        <v>0</v>
      </c>
    </row>
    <row r="116" spans="1:19" ht="17.100000000000001" customHeight="1" thickBot="1" x14ac:dyDescent="0.3">
      <c r="A116" s="145"/>
      <c r="B116" s="122"/>
      <c r="C116" s="146"/>
      <c r="D116" s="147"/>
      <c r="H116" s="148"/>
      <c r="K116" s="82"/>
    </row>
    <row r="117" spans="1:19" s="10" customFormat="1" ht="78" customHeight="1" x14ac:dyDescent="0.3">
      <c r="A117" s="149" t="s">
        <v>68</v>
      </c>
      <c r="B117" s="349" t="s">
        <v>39</v>
      </c>
      <c r="C117" s="151" t="s">
        <v>6</v>
      </c>
      <c r="D117" s="152" t="s">
        <v>69</v>
      </c>
      <c r="E117" s="153" t="s">
        <v>70</v>
      </c>
      <c r="F117" s="153" t="s">
        <v>71</v>
      </c>
      <c r="G117" s="153" t="s">
        <v>72</v>
      </c>
      <c r="H117" s="153" t="s">
        <v>73</v>
      </c>
      <c r="I117" s="154" t="s">
        <v>74</v>
      </c>
      <c r="J117" s="155" t="s">
        <v>75</v>
      </c>
      <c r="K117" s="155" t="s">
        <v>76</v>
      </c>
    </row>
    <row r="118" spans="1:19" x14ac:dyDescent="0.25">
      <c r="A118" s="595" t="s">
        <v>36</v>
      </c>
      <c r="B118" s="611"/>
      <c r="C118" s="29">
        <v>2014</v>
      </c>
      <c r="D118" s="34"/>
      <c r="E118" s="31"/>
      <c r="F118" s="31"/>
      <c r="G118" s="31"/>
      <c r="H118" s="31"/>
      <c r="I118" s="35"/>
      <c r="J118" s="156">
        <f t="shared" ref="J118:K124" si="11">D118+F118+H118</f>
        <v>0</v>
      </c>
      <c r="K118" s="156">
        <f t="shared" si="11"/>
        <v>0</v>
      </c>
    </row>
    <row r="119" spans="1:19" x14ac:dyDescent="0.25">
      <c r="A119" s="595"/>
      <c r="B119" s="611"/>
      <c r="C119" s="29">
        <v>2015</v>
      </c>
      <c r="D119" s="34"/>
      <c r="E119" s="31"/>
      <c r="F119" s="31"/>
      <c r="G119" s="31"/>
      <c r="H119" s="31"/>
      <c r="I119" s="35"/>
      <c r="J119" s="156">
        <f t="shared" si="11"/>
        <v>0</v>
      </c>
      <c r="K119" s="156">
        <f t="shared" si="11"/>
        <v>0</v>
      </c>
    </row>
    <row r="120" spans="1:19" x14ac:dyDescent="0.25">
      <c r="A120" s="595"/>
      <c r="B120" s="611"/>
      <c r="C120" s="29">
        <v>2016</v>
      </c>
      <c r="D120" s="34"/>
      <c r="E120" s="31"/>
      <c r="F120" s="31"/>
      <c r="G120" s="31"/>
      <c r="H120" s="31"/>
      <c r="I120" s="35"/>
      <c r="J120" s="156">
        <f t="shared" si="11"/>
        <v>0</v>
      </c>
      <c r="K120" s="156">
        <f t="shared" si="11"/>
        <v>0</v>
      </c>
    </row>
    <row r="121" spans="1:19" x14ac:dyDescent="0.25">
      <c r="A121" s="595"/>
      <c r="B121" s="611"/>
      <c r="C121" s="29">
        <v>2017</v>
      </c>
      <c r="D121" s="39"/>
      <c r="E121" s="37"/>
      <c r="F121" s="37"/>
      <c r="G121" s="37"/>
      <c r="H121" s="37"/>
      <c r="I121" s="40"/>
      <c r="J121" s="156">
        <f t="shared" si="11"/>
        <v>0</v>
      </c>
      <c r="K121" s="156">
        <f t="shared" si="11"/>
        <v>0</v>
      </c>
    </row>
    <row r="122" spans="1:19" x14ac:dyDescent="0.25">
      <c r="A122" s="595"/>
      <c r="B122" s="611"/>
      <c r="C122" s="29">
        <v>2018</v>
      </c>
      <c r="D122" s="34"/>
      <c r="E122" s="31"/>
      <c r="F122" s="31"/>
      <c r="G122" s="31"/>
      <c r="H122" s="31"/>
      <c r="I122" s="35"/>
      <c r="J122" s="156">
        <f t="shared" si="11"/>
        <v>0</v>
      </c>
      <c r="K122" s="156">
        <f t="shared" si="11"/>
        <v>0</v>
      </c>
    </row>
    <row r="123" spans="1:19" x14ac:dyDescent="0.25">
      <c r="A123" s="595"/>
      <c r="B123" s="611"/>
      <c r="C123" s="29">
        <v>2019</v>
      </c>
      <c r="D123" s="34"/>
      <c r="E123" s="31"/>
      <c r="F123" s="31"/>
      <c r="G123" s="31"/>
      <c r="H123" s="31"/>
      <c r="I123" s="35"/>
      <c r="J123" s="156">
        <f t="shared" si="11"/>
        <v>0</v>
      </c>
      <c r="K123" s="156">
        <f t="shared" si="11"/>
        <v>0</v>
      </c>
    </row>
    <row r="124" spans="1:19" x14ac:dyDescent="0.25">
      <c r="A124" s="595"/>
      <c r="B124" s="611"/>
      <c r="C124" s="29">
        <v>2020</v>
      </c>
      <c r="D124" s="34"/>
      <c r="E124" s="31"/>
      <c r="F124" s="31"/>
      <c r="G124" s="31"/>
      <c r="H124" s="31"/>
      <c r="I124" s="35"/>
      <c r="J124" s="156">
        <f t="shared" si="11"/>
        <v>0</v>
      </c>
      <c r="K124" s="156">
        <f t="shared" si="11"/>
        <v>0</v>
      </c>
    </row>
    <row r="125" spans="1:19" ht="51" customHeight="1" thickBot="1" x14ac:dyDescent="0.3">
      <c r="A125" s="612"/>
      <c r="B125" s="613"/>
      <c r="C125" s="45" t="s">
        <v>14</v>
      </c>
      <c r="D125" s="47">
        <f t="shared" ref="D125" si="12">SUM(D118:D124)</f>
        <v>0</v>
      </c>
      <c r="E125" s="47">
        <f>SUM(E118:E124)</f>
        <v>0</v>
      </c>
      <c r="F125" s="47">
        <f t="shared" ref="F125:I125" si="13">SUM(F118:F124)</f>
        <v>0</v>
      </c>
      <c r="G125" s="47">
        <f t="shared" si="13"/>
        <v>0</v>
      </c>
      <c r="H125" s="47">
        <f t="shared" si="13"/>
        <v>0</v>
      </c>
      <c r="I125" s="47">
        <f t="shared" si="13"/>
        <v>0</v>
      </c>
      <c r="J125" s="51">
        <f>SUM(J118:J124)</f>
        <v>0</v>
      </c>
      <c r="K125" s="51">
        <f>SUM(K118:K124)</f>
        <v>0</v>
      </c>
    </row>
    <row r="126" spans="1:19" ht="18.95" customHeight="1" x14ac:dyDescent="0.25">
      <c r="A126" s="157"/>
      <c r="B126" s="122"/>
      <c r="C126" s="52"/>
      <c r="D126" s="52"/>
      <c r="S126" s="82"/>
    </row>
    <row r="127" spans="1:19" ht="21" x14ac:dyDescent="0.35">
      <c r="A127" s="158" t="s">
        <v>77</v>
      </c>
      <c r="B127" s="159"/>
      <c r="C127" s="158"/>
      <c r="D127" s="160"/>
      <c r="E127" s="160"/>
      <c r="F127" s="160"/>
      <c r="G127" s="160"/>
      <c r="H127" s="160"/>
      <c r="I127" s="160"/>
      <c r="J127" s="160"/>
      <c r="K127" s="160"/>
      <c r="L127" s="160"/>
      <c r="M127" s="160"/>
      <c r="N127" s="160"/>
      <c r="O127" s="160"/>
    </row>
    <row r="128" spans="1:19" ht="21.75" thickBot="1" x14ac:dyDescent="0.4">
      <c r="A128" s="98"/>
      <c r="B128" s="83"/>
    </row>
    <row r="129" spans="1:15" s="10" customFormat="1" ht="27" customHeight="1" x14ac:dyDescent="0.25">
      <c r="A129" s="614" t="s">
        <v>78</v>
      </c>
      <c r="B129" s="616" t="s">
        <v>39</v>
      </c>
      <c r="C129" s="618" t="s">
        <v>79</v>
      </c>
      <c r="D129" s="161" t="s">
        <v>80</v>
      </c>
      <c r="E129" s="162"/>
      <c r="F129" s="162"/>
      <c r="G129" s="163"/>
      <c r="H129" s="164"/>
      <c r="I129" s="592" t="s">
        <v>8</v>
      </c>
      <c r="J129" s="593"/>
      <c r="K129" s="593"/>
      <c r="L129" s="593"/>
      <c r="M129" s="593"/>
      <c r="N129" s="593"/>
      <c r="O129" s="594"/>
    </row>
    <row r="130" spans="1:15" s="10" customFormat="1" ht="110.25" customHeight="1" x14ac:dyDescent="0.25">
      <c r="A130" s="615"/>
      <c r="B130" s="617"/>
      <c r="C130" s="619"/>
      <c r="D130" s="165" t="s">
        <v>81</v>
      </c>
      <c r="E130" s="166" t="s">
        <v>82</v>
      </c>
      <c r="F130" s="166" t="s">
        <v>83</v>
      </c>
      <c r="G130" s="167" t="s">
        <v>84</v>
      </c>
      <c r="H130" s="168" t="s">
        <v>85</v>
      </c>
      <c r="I130" s="169" t="s">
        <v>15</v>
      </c>
      <c r="J130" s="169" t="s">
        <v>16</v>
      </c>
      <c r="K130" s="166" t="s">
        <v>17</v>
      </c>
      <c r="L130" s="165" t="s">
        <v>18</v>
      </c>
      <c r="M130" s="165" t="s">
        <v>30</v>
      </c>
      <c r="N130" s="166" t="s">
        <v>20</v>
      </c>
      <c r="O130" s="170" t="s">
        <v>21</v>
      </c>
    </row>
    <row r="131" spans="1:15" ht="15" customHeight="1" x14ac:dyDescent="0.25">
      <c r="A131" s="597" t="s">
        <v>231</v>
      </c>
      <c r="B131" s="596"/>
      <c r="C131" s="29">
        <v>2014</v>
      </c>
      <c r="D131" s="30"/>
      <c r="E131" s="31"/>
      <c r="F131" s="31"/>
      <c r="G131" s="137">
        <f>SUM(D131:F131)</f>
        <v>0</v>
      </c>
      <c r="H131" s="92"/>
      <c r="I131" s="34"/>
      <c r="J131" s="31"/>
      <c r="K131" s="31"/>
      <c r="L131" s="31"/>
      <c r="M131" s="31"/>
      <c r="N131" s="31"/>
      <c r="O131" s="35"/>
    </row>
    <row r="132" spans="1:15" x14ac:dyDescent="0.25">
      <c r="A132" s="597"/>
      <c r="B132" s="596"/>
      <c r="C132" s="29">
        <v>2015</v>
      </c>
      <c r="D132" s="30"/>
      <c r="E132" s="31"/>
      <c r="F132" s="31"/>
      <c r="G132" s="137">
        <f t="shared" ref="G132:G137" si="14">SUM(D132:F132)</f>
        <v>0</v>
      </c>
      <c r="H132" s="92"/>
      <c r="I132" s="34"/>
      <c r="J132" s="31"/>
      <c r="K132" s="31"/>
      <c r="L132" s="31"/>
      <c r="M132" s="31"/>
      <c r="N132" s="31"/>
      <c r="O132" s="35"/>
    </row>
    <row r="133" spans="1:15" x14ac:dyDescent="0.25">
      <c r="A133" s="597"/>
      <c r="B133" s="596"/>
      <c r="C133" s="29">
        <v>2016</v>
      </c>
      <c r="D133" s="30"/>
      <c r="E133" s="31"/>
      <c r="F133" s="31"/>
      <c r="G133" s="137">
        <f t="shared" si="14"/>
        <v>0</v>
      </c>
      <c r="H133" s="92"/>
      <c r="I133" s="34"/>
      <c r="J133" s="31"/>
      <c r="K133" s="31"/>
      <c r="L133" s="31"/>
      <c r="M133" s="31"/>
      <c r="N133" s="31"/>
      <c r="O133" s="35"/>
    </row>
    <row r="134" spans="1:15" x14ac:dyDescent="0.25">
      <c r="A134" s="597"/>
      <c r="B134" s="596"/>
      <c r="C134" s="29">
        <v>2017</v>
      </c>
      <c r="D134" s="36"/>
      <c r="E134" s="37"/>
      <c r="F134" s="37"/>
      <c r="G134" s="137">
        <f t="shared" si="14"/>
        <v>0</v>
      </c>
      <c r="H134" s="92"/>
      <c r="I134" s="39"/>
      <c r="J134" s="37"/>
      <c r="K134" s="37"/>
      <c r="L134" s="37"/>
      <c r="M134" s="37"/>
      <c r="N134" s="37"/>
      <c r="O134" s="40"/>
    </row>
    <row r="135" spans="1:15" x14ac:dyDescent="0.25">
      <c r="A135" s="597"/>
      <c r="B135" s="596"/>
      <c r="C135" s="29">
        <v>2018</v>
      </c>
      <c r="D135" s="30"/>
      <c r="E135" s="31"/>
      <c r="F135" s="31"/>
      <c r="G135" s="137">
        <f t="shared" si="14"/>
        <v>0</v>
      </c>
      <c r="H135" s="92"/>
      <c r="I135" s="34"/>
      <c r="J135" s="31"/>
      <c r="K135" s="31"/>
      <c r="L135" s="31"/>
      <c r="M135" s="31"/>
      <c r="N135" s="31"/>
      <c r="O135" s="35"/>
    </row>
    <row r="136" spans="1:15" x14ac:dyDescent="0.25">
      <c r="A136" s="597"/>
      <c r="B136" s="596"/>
      <c r="C136" s="29">
        <v>2019</v>
      </c>
      <c r="D136" s="30">
        <v>13</v>
      </c>
      <c r="E136" s="31">
        <v>3</v>
      </c>
      <c r="F136" s="31"/>
      <c r="G136" s="137">
        <f t="shared" si="14"/>
        <v>16</v>
      </c>
      <c r="H136" s="92">
        <v>31</v>
      </c>
      <c r="I136" s="34">
        <v>1</v>
      </c>
      <c r="J136" s="31"/>
      <c r="K136" s="31"/>
      <c r="L136" s="31"/>
      <c r="M136" s="31"/>
      <c r="N136" s="31">
        <v>14</v>
      </c>
      <c r="O136" s="35">
        <v>1</v>
      </c>
    </row>
    <row r="137" spans="1:15" x14ac:dyDescent="0.25">
      <c r="A137" s="597"/>
      <c r="B137" s="596"/>
      <c r="C137" s="29">
        <v>2020</v>
      </c>
      <c r="D137" s="30"/>
      <c r="E137" s="31"/>
      <c r="F137" s="31"/>
      <c r="G137" s="137">
        <f t="shared" si="14"/>
        <v>0</v>
      </c>
      <c r="H137" s="92"/>
      <c r="I137" s="34"/>
      <c r="J137" s="31"/>
      <c r="K137" s="31"/>
      <c r="L137" s="31"/>
      <c r="M137" s="31"/>
      <c r="N137" s="31"/>
      <c r="O137" s="35"/>
    </row>
    <row r="138" spans="1:15" ht="15.95" customHeight="1" thickBot="1" x14ac:dyDescent="0.3">
      <c r="A138" s="598"/>
      <c r="B138" s="599"/>
      <c r="C138" s="45" t="s">
        <v>14</v>
      </c>
      <c r="D138" s="46">
        <f>SUM(D131:D137)</f>
        <v>13</v>
      </c>
      <c r="E138" s="47">
        <f>SUM(E131:E137)</f>
        <v>3</v>
      </c>
      <c r="F138" s="47">
        <f>SUM(F131:F137)</f>
        <v>0</v>
      </c>
      <c r="G138" s="143">
        <f t="shared" ref="G138:O138" si="15">SUM(G131:G137)</f>
        <v>16</v>
      </c>
      <c r="H138" s="171">
        <f t="shared" si="15"/>
        <v>31</v>
      </c>
      <c r="I138" s="50">
        <f t="shared" si="15"/>
        <v>1</v>
      </c>
      <c r="J138" s="47">
        <f t="shared" si="15"/>
        <v>0</v>
      </c>
      <c r="K138" s="47">
        <f t="shared" si="15"/>
        <v>0</v>
      </c>
      <c r="L138" s="47">
        <f t="shared" si="15"/>
        <v>0</v>
      </c>
      <c r="M138" s="47">
        <f t="shared" si="15"/>
        <v>0</v>
      </c>
      <c r="N138" s="47">
        <f t="shared" si="15"/>
        <v>14</v>
      </c>
      <c r="O138" s="51">
        <f t="shared" si="15"/>
        <v>1</v>
      </c>
    </row>
    <row r="139" spans="1:15" ht="15.75" thickBot="1" x14ac:dyDescent="0.3">
      <c r="B139" s="9"/>
    </row>
    <row r="140" spans="1:15" ht="19.5" customHeight="1" x14ac:dyDescent="0.25">
      <c r="A140" s="600" t="s">
        <v>87</v>
      </c>
      <c r="B140" s="602" t="s">
        <v>88</v>
      </c>
      <c r="C140" s="604" t="s">
        <v>6</v>
      </c>
      <c r="D140" s="604" t="s">
        <v>80</v>
      </c>
      <c r="E140" s="604"/>
      <c r="F140" s="604"/>
      <c r="G140" s="606"/>
      <c r="H140" s="607" t="s">
        <v>89</v>
      </c>
      <c r="I140" s="604"/>
      <c r="J140" s="604"/>
      <c r="K140" s="604"/>
      <c r="L140" s="608"/>
    </row>
    <row r="141" spans="1:15" ht="102.75" x14ac:dyDescent="0.25">
      <c r="A141" s="601"/>
      <c r="B141" s="603"/>
      <c r="C141" s="605"/>
      <c r="D141" s="172" t="s">
        <v>90</v>
      </c>
      <c r="E141" s="173" t="s">
        <v>91</v>
      </c>
      <c r="F141" s="172" t="s">
        <v>92</v>
      </c>
      <c r="G141" s="174" t="s">
        <v>93</v>
      </c>
      <c r="H141" s="175" t="s">
        <v>94</v>
      </c>
      <c r="I141" s="172" t="s">
        <v>95</v>
      </c>
      <c r="J141" s="172" t="s">
        <v>96</v>
      </c>
      <c r="K141" s="172" t="s">
        <v>97</v>
      </c>
      <c r="L141" s="176" t="s">
        <v>98</v>
      </c>
    </row>
    <row r="142" spans="1:15" ht="15" customHeight="1" x14ac:dyDescent="0.25">
      <c r="A142" s="684" t="s">
        <v>232</v>
      </c>
      <c r="B142" s="685"/>
      <c r="C142" s="177">
        <v>2014</v>
      </c>
      <c r="D142" s="178"/>
      <c r="E142" s="72"/>
      <c r="F142" s="72"/>
      <c r="G142" s="179">
        <f>SUM(D142:F142)</f>
        <v>0</v>
      </c>
      <c r="H142" s="71"/>
      <c r="I142" s="72"/>
      <c r="J142" s="72"/>
      <c r="K142" s="72"/>
      <c r="L142" s="73"/>
    </row>
    <row r="143" spans="1:15" x14ac:dyDescent="0.25">
      <c r="A143" s="595"/>
      <c r="B143" s="611"/>
      <c r="C143" s="29">
        <v>2015</v>
      </c>
      <c r="D143" s="30"/>
      <c r="E143" s="31"/>
      <c r="F143" s="31"/>
      <c r="G143" s="179">
        <f t="shared" ref="G143:G148" si="16">SUM(D143:F143)</f>
        <v>0</v>
      </c>
      <c r="H143" s="34"/>
      <c r="I143" s="31"/>
      <c r="J143" s="31"/>
      <c r="K143" s="31"/>
      <c r="L143" s="35"/>
    </row>
    <row r="144" spans="1:15" x14ac:dyDescent="0.25">
      <c r="A144" s="595"/>
      <c r="B144" s="611"/>
      <c r="C144" s="29">
        <v>2016</v>
      </c>
      <c r="D144" s="30"/>
      <c r="E144" s="31"/>
      <c r="F144" s="31"/>
      <c r="G144" s="179">
        <f t="shared" si="16"/>
        <v>0</v>
      </c>
      <c r="H144" s="34"/>
      <c r="I144" s="31"/>
      <c r="J144" s="31"/>
      <c r="K144" s="31"/>
      <c r="L144" s="35"/>
    </row>
    <row r="145" spans="1:12" x14ac:dyDescent="0.25">
      <c r="A145" s="595"/>
      <c r="B145" s="611"/>
      <c r="C145" s="29">
        <v>2017</v>
      </c>
      <c r="D145" s="36"/>
      <c r="E145" s="37"/>
      <c r="F145" s="37"/>
      <c r="G145" s="179">
        <f t="shared" si="16"/>
        <v>0</v>
      </c>
      <c r="H145" s="39"/>
      <c r="I145" s="37"/>
      <c r="J145" s="37"/>
      <c r="K145" s="37"/>
      <c r="L145" s="40"/>
    </row>
    <row r="146" spans="1:12" x14ac:dyDescent="0.25">
      <c r="A146" s="595"/>
      <c r="B146" s="611"/>
      <c r="C146" s="29">
        <v>2018</v>
      </c>
      <c r="D146" s="30"/>
      <c r="E146" s="31"/>
      <c r="F146" s="31"/>
      <c r="G146" s="179">
        <f t="shared" si="16"/>
        <v>0</v>
      </c>
      <c r="H146" s="34"/>
      <c r="I146" s="31"/>
      <c r="J146" s="31"/>
      <c r="K146" s="31"/>
      <c r="L146" s="35"/>
    </row>
    <row r="147" spans="1:12" x14ac:dyDescent="0.25">
      <c r="A147" s="595"/>
      <c r="B147" s="611"/>
      <c r="C147" s="29">
        <v>2019</v>
      </c>
      <c r="D147" s="30">
        <v>1635</v>
      </c>
      <c r="E147" s="31">
        <v>340</v>
      </c>
      <c r="F147" s="31"/>
      <c r="G147" s="179">
        <f t="shared" si="16"/>
        <v>1975</v>
      </c>
      <c r="H147" s="34"/>
      <c r="I147" s="31">
        <v>236</v>
      </c>
      <c r="J147" s="31">
        <v>50</v>
      </c>
      <c r="K147" s="31"/>
      <c r="L147" s="35">
        <v>1689</v>
      </c>
    </row>
    <row r="148" spans="1:12" x14ac:dyDescent="0.25">
      <c r="A148" s="595"/>
      <c r="B148" s="611"/>
      <c r="C148" s="29">
        <v>2020</v>
      </c>
      <c r="D148" s="30"/>
      <c r="E148" s="31"/>
      <c r="F148" s="31"/>
      <c r="G148" s="179">
        <f t="shared" si="16"/>
        <v>0</v>
      </c>
      <c r="H148" s="34"/>
      <c r="I148" s="31"/>
      <c r="J148" s="31"/>
      <c r="K148" s="31"/>
      <c r="L148" s="35"/>
    </row>
    <row r="149" spans="1:12" ht="15.75" thickBot="1" x14ac:dyDescent="0.3">
      <c r="A149" s="612"/>
      <c r="B149" s="613"/>
      <c r="C149" s="45" t="s">
        <v>14</v>
      </c>
      <c r="D149" s="46">
        <f t="shared" ref="D149:L149" si="17">SUM(D142:D148)</f>
        <v>1635</v>
      </c>
      <c r="E149" s="47">
        <f t="shared" si="17"/>
        <v>340</v>
      </c>
      <c r="F149" s="47">
        <f t="shared" si="17"/>
        <v>0</v>
      </c>
      <c r="G149" s="49">
        <f t="shared" si="17"/>
        <v>1975</v>
      </c>
      <c r="H149" s="50">
        <f t="shared" si="17"/>
        <v>0</v>
      </c>
      <c r="I149" s="47">
        <f t="shared" si="17"/>
        <v>236</v>
      </c>
      <c r="J149" s="47">
        <f t="shared" si="17"/>
        <v>50</v>
      </c>
      <c r="K149" s="47">
        <f t="shared" si="17"/>
        <v>0</v>
      </c>
      <c r="L149" s="51">
        <f t="shared" si="17"/>
        <v>1689</v>
      </c>
    </row>
    <row r="150" spans="1:12" x14ac:dyDescent="0.25">
      <c r="B150" s="9"/>
    </row>
    <row r="151" spans="1:12" x14ac:dyDescent="0.25">
      <c r="B151" s="9"/>
    </row>
    <row r="152" spans="1:12" ht="21" x14ac:dyDescent="0.35">
      <c r="A152" s="180" t="s">
        <v>100</v>
      </c>
      <c r="B152" s="60"/>
      <c r="C152" s="59"/>
      <c r="D152" s="61"/>
      <c r="E152" s="61"/>
      <c r="F152" s="61"/>
      <c r="G152" s="61"/>
      <c r="H152" s="61"/>
      <c r="I152" s="61"/>
      <c r="J152" s="61"/>
      <c r="K152" s="61"/>
      <c r="L152" s="61"/>
    </row>
    <row r="153" spans="1:12" ht="15.75" thickBot="1" x14ac:dyDescent="0.3">
      <c r="A153" s="82"/>
      <c r="B153" s="83"/>
    </row>
    <row r="154" spans="1:12" s="10" customFormat="1" ht="65.25" x14ac:dyDescent="0.3">
      <c r="A154" s="181" t="s">
        <v>101</v>
      </c>
      <c r="B154" s="182" t="s">
        <v>102</v>
      </c>
      <c r="C154" s="183" t="s">
        <v>103</v>
      </c>
      <c r="D154" s="184" t="s">
        <v>104</v>
      </c>
      <c r="E154" s="185" t="s">
        <v>105</v>
      </c>
      <c r="F154" s="185" t="s">
        <v>106</v>
      </c>
      <c r="G154" s="186" t="s">
        <v>107</v>
      </c>
    </row>
    <row r="155" spans="1:12" ht="15" customHeight="1" x14ac:dyDescent="0.25">
      <c r="A155" s="588" t="s">
        <v>36</v>
      </c>
      <c r="B155" s="589"/>
      <c r="C155" s="29">
        <v>2014</v>
      </c>
      <c r="D155" s="30"/>
      <c r="E155" s="31"/>
      <c r="F155" s="31"/>
      <c r="G155" s="35"/>
    </row>
    <row r="156" spans="1:12" x14ac:dyDescent="0.25">
      <c r="A156" s="588"/>
      <c r="B156" s="589"/>
      <c r="C156" s="29">
        <v>2015</v>
      </c>
      <c r="D156" s="30"/>
      <c r="E156" s="31"/>
      <c r="F156" s="31"/>
      <c r="G156" s="35"/>
    </row>
    <row r="157" spans="1:12" x14ac:dyDescent="0.25">
      <c r="A157" s="588"/>
      <c r="B157" s="589"/>
      <c r="C157" s="29">
        <v>2016</v>
      </c>
      <c r="D157" s="30"/>
      <c r="E157" s="31"/>
      <c r="F157" s="31"/>
      <c r="G157" s="35"/>
    </row>
    <row r="158" spans="1:12" x14ac:dyDescent="0.25">
      <c r="A158" s="588"/>
      <c r="B158" s="589"/>
      <c r="C158" s="29">
        <v>2017</v>
      </c>
      <c r="D158" s="36"/>
      <c r="E158" s="37"/>
      <c r="F158" s="37"/>
      <c r="G158" s="40"/>
    </row>
    <row r="159" spans="1:12" x14ac:dyDescent="0.25">
      <c r="A159" s="588"/>
      <c r="B159" s="589"/>
      <c r="C159" s="29">
        <v>2018</v>
      </c>
      <c r="D159" s="30"/>
      <c r="E159" s="31"/>
      <c r="F159" s="31"/>
      <c r="G159" s="35"/>
    </row>
    <row r="160" spans="1:12" x14ac:dyDescent="0.25">
      <c r="A160" s="588"/>
      <c r="B160" s="589"/>
      <c r="C160" s="29">
        <v>2019</v>
      </c>
      <c r="D160" s="30"/>
      <c r="E160" s="31"/>
      <c r="F160" s="31"/>
      <c r="G160" s="35"/>
    </row>
    <row r="161" spans="1:9" x14ac:dyDescent="0.25">
      <c r="A161" s="588"/>
      <c r="B161" s="589"/>
      <c r="C161" s="29">
        <v>2020</v>
      </c>
      <c r="D161" s="187"/>
      <c r="E161" s="188"/>
      <c r="F161" s="188"/>
      <c r="G161" s="189"/>
    </row>
    <row r="162" spans="1:9" ht="15.75" thickBot="1" x14ac:dyDescent="0.3">
      <c r="A162" s="590"/>
      <c r="B162" s="591"/>
      <c r="C162" s="45" t="s">
        <v>14</v>
      </c>
      <c r="D162" s="46">
        <f>SUM(D155:D161)</f>
        <v>0</v>
      </c>
      <c r="E162" s="46">
        <f t="shared" ref="E162:G162" si="18">SUM(E155:E161)</f>
        <v>0</v>
      </c>
      <c r="F162" s="46">
        <f t="shared" si="18"/>
        <v>0</v>
      </c>
      <c r="G162" s="51">
        <f t="shared" si="18"/>
        <v>0</v>
      </c>
    </row>
    <row r="163" spans="1:9" x14ac:dyDescent="0.25">
      <c r="B163" s="9"/>
    </row>
    <row r="164" spans="1:9" ht="15.75" thickBot="1" x14ac:dyDescent="0.3">
      <c r="B164" s="9"/>
    </row>
    <row r="165" spans="1:9" ht="18.75" x14ac:dyDescent="0.3">
      <c r="A165" s="190" t="s">
        <v>108</v>
      </c>
      <c r="B165" s="354" t="s">
        <v>109</v>
      </c>
      <c r="C165" s="192">
        <v>2014</v>
      </c>
      <c r="D165" s="192">
        <v>2015</v>
      </c>
      <c r="E165" s="192">
        <v>2016</v>
      </c>
      <c r="F165" s="192">
        <v>2017</v>
      </c>
      <c r="G165" s="192">
        <v>2018</v>
      </c>
      <c r="H165" s="192">
        <v>2019</v>
      </c>
      <c r="I165" s="193">
        <v>2020</v>
      </c>
    </row>
    <row r="166" spans="1:9" ht="14.1" customHeight="1" x14ac:dyDescent="0.25">
      <c r="A166" s="355" t="s">
        <v>110</v>
      </c>
      <c r="B166" s="356"/>
      <c r="C166" s="357">
        <f>SUM(C167:C169)</f>
        <v>0</v>
      </c>
      <c r="D166" s="196">
        <f t="shared" ref="D166:I166" si="19">SUM(D167:D169)</f>
        <v>0</v>
      </c>
      <c r="E166" s="196">
        <f t="shared" si="19"/>
        <v>0</v>
      </c>
      <c r="F166" s="196">
        <f t="shared" si="19"/>
        <v>0</v>
      </c>
      <c r="G166" s="196">
        <f t="shared" si="19"/>
        <v>0</v>
      </c>
      <c r="H166" s="196">
        <f t="shared" si="19"/>
        <v>778093.45</v>
      </c>
      <c r="I166" s="197">
        <f t="shared" si="19"/>
        <v>0</v>
      </c>
    </row>
    <row r="167" spans="1:9" ht="15.75" x14ac:dyDescent="0.25">
      <c r="A167" s="358" t="s">
        <v>111</v>
      </c>
      <c r="B167" s="356"/>
      <c r="C167" s="359"/>
      <c r="D167" s="70"/>
      <c r="E167" s="70"/>
      <c r="F167" s="74"/>
      <c r="G167" s="70"/>
      <c r="H167" s="262">
        <v>515355.13</v>
      </c>
      <c r="I167" s="200"/>
    </row>
    <row r="168" spans="1:9" ht="15.75" x14ac:dyDescent="0.25">
      <c r="A168" s="358" t="s">
        <v>112</v>
      </c>
      <c r="B168" s="356"/>
      <c r="C168" s="359"/>
      <c r="D168" s="70"/>
      <c r="E168" s="70"/>
      <c r="F168" s="74"/>
      <c r="G168" s="70"/>
      <c r="H168" s="262">
        <v>36048.32</v>
      </c>
      <c r="I168" s="200"/>
    </row>
    <row r="169" spans="1:9" ht="76.5" x14ac:dyDescent="0.25">
      <c r="A169" s="358" t="s">
        <v>113</v>
      </c>
      <c r="B169" s="356" t="s">
        <v>233</v>
      </c>
      <c r="C169" s="359"/>
      <c r="D169" s="70"/>
      <c r="E169" s="70"/>
      <c r="F169" s="74"/>
      <c r="G169" s="70"/>
      <c r="H169" s="262">
        <v>226690</v>
      </c>
      <c r="I169" s="200"/>
    </row>
    <row r="170" spans="1:9" ht="178.5" x14ac:dyDescent="0.25">
      <c r="A170" s="355" t="s">
        <v>114</v>
      </c>
      <c r="B170" s="356" t="s">
        <v>234</v>
      </c>
      <c r="C170" s="359"/>
      <c r="D170" s="70"/>
      <c r="E170" s="70"/>
      <c r="F170" s="74"/>
      <c r="G170" s="70"/>
      <c r="H170" s="262">
        <v>405386.66</v>
      </c>
      <c r="I170" s="200"/>
    </row>
    <row r="171" spans="1:9" ht="16.5" thickBot="1" x14ac:dyDescent="0.3">
      <c r="A171" s="203" t="s">
        <v>116</v>
      </c>
      <c r="B171" s="204"/>
      <c r="C171" s="205">
        <f t="shared" ref="C171:I171" si="20">C166+C170</f>
        <v>0</v>
      </c>
      <c r="D171" s="205">
        <f t="shared" si="20"/>
        <v>0</v>
      </c>
      <c r="E171" s="205">
        <f t="shared" si="20"/>
        <v>0</v>
      </c>
      <c r="F171" s="205">
        <f t="shared" si="20"/>
        <v>0</v>
      </c>
      <c r="G171" s="205">
        <f t="shared" si="20"/>
        <v>0</v>
      </c>
      <c r="H171" s="205">
        <f t="shared" si="20"/>
        <v>1183480.1099999999</v>
      </c>
      <c r="I171" s="51">
        <f t="shared" si="20"/>
        <v>0</v>
      </c>
    </row>
  </sheetData>
  <mergeCells count="49">
    <mergeCell ref="B10:B11"/>
    <mergeCell ref="C10:C11"/>
    <mergeCell ref="A12:B19"/>
    <mergeCell ref="C21:C22"/>
    <mergeCell ref="A23:B30"/>
    <mergeCell ref="D34:D35"/>
    <mergeCell ref="A36:B43"/>
    <mergeCell ref="A48:A49"/>
    <mergeCell ref="B48:B49"/>
    <mergeCell ref="C48:C49"/>
    <mergeCell ref="D48:D49"/>
    <mergeCell ref="A34:A35"/>
    <mergeCell ref="B34:B35"/>
    <mergeCell ref="C34:C35"/>
    <mergeCell ref="A50:B57"/>
    <mergeCell ref="A61:A62"/>
    <mergeCell ref="B61:B62"/>
    <mergeCell ref="C61:C62"/>
    <mergeCell ref="A63:B70"/>
    <mergeCell ref="D72:D73"/>
    <mergeCell ref="A74:B81"/>
    <mergeCell ref="A83:A84"/>
    <mergeCell ref="B83:B84"/>
    <mergeCell ref="C83:C84"/>
    <mergeCell ref="D83:D84"/>
    <mergeCell ref="A72:A73"/>
    <mergeCell ref="B72:B73"/>
    <mergeCell ref="C72:C73"/>
    <mergeCell ref="A85:B92"/>
    <mergeCell ref="A94:A95"/>
    <mergeCell ref="B94:B95"/>
    <mergeCell ref="A96:B102"/>
    <mergeCell ref="A106:A107"/>
    <mergeCell ref="B106:B107"/>
    <mergeCell ref="C106:C107"/>
    <mergeCell ref="A108:B115"/>
    <mergeCell ref="A118:B125"/>
    <mergeCell ref="A129:A130"/>
    <mergeCell ref="B129:B130"/>
    <mergeCell ref="C129:C130"/>
    <mergeCell ref="A142:B149"/>
    <mergeCell ref="A155:B162"/>
    <mergeCell ref="I129:O129"/>
    <mergeCell ref="A131:B138"/>
    <mergeCell ref="A140:A141"/>
    <mergeCell ref="B140:B141"/>
    <mergeCell ref="C140:C141"/>
    <mergeCell ref="D140:G140"/>
    <mergeCell ref="H140:L14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FD4AD-1D21-4AA8-8E2B-79B3AFFEC7B3}">
  <sheetPr codeName="Arkusz13"/>
  <dimension ref="A1:S171"/>
  <sheetViews>
    <sheetView topLeftCell="B58" workbookViewId="0">
      <selection activeCell="L66" sqref="L66"/>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235</v>
      </c>
    </row>
    <row r="5" spans="1:17" s="2" customFormat="1" ht="15.75" x14ac:dyDescent="0.25">
      <c r="A5" s="206" t="s">
        <v>3</v>
      </c>
    </row>
    <row r="6" spans="1:17" s="2" customFormat="1" ht="15.75" x14ac:dyDescent="0.25"/>
    <row r="8" spans="1:17" ht="21" x14ac:dyDescent="0.35">
      <c r="A8" s="6" t="s">
        <v>4</v>
      </c>
      <c r="B8" s="7"/>
      <c r="C8" s="8"/>
      <c r="D8" s="8"/>
      <c r="E8" s="8"/>
      <c r="F8" s="8"/>
      <c r="G8" s="8"/>
      <c r="H8" s="8"/>
      <c r="I8" s="8"/>
      <c r="J8" s="8"/>
      <c r="K8" s="8"/>
      <c r="L8" s="8"/>
      <c r="M8" s="8"/>
      <c r="N8" s="8"/>
    </row>
    <row r="9" spans="1:17" ht="15.75" thickBot="1" x14ac:dyDescent="0.3">
      <c r="B9" s="9"/>
      <c r="O9" s="10"/>
      <c r="P9" s="10"/>
    </row>
    <row r="10" spans="1:17" s="10" customFormat="1" ht="18.75" x14ac:dyDescent="0.3">
      <c r="A10" s="11"/>
      <c r="B10" s="649" t="s">
        <v>5</v>
      </c>
      <c r="C10" s="651" t="s">
        <v>6</v>
      </c>
      <c r="D10" s="12"/>
      <c r="E10" s="13"/>
      <c r="F10" s="14" t="s">
        <v>7</v>
      </c>
      <c r="G10" s="15"/>
      <c r="H10" s="16"/>
      <c r="I10" s="17" t="s">
        <v>8</v>
      </c>
      <c r="J10" s="13"/>
      <c r="K10" s="13"/>
      <c r="L10" s="13"/>
      <c r="M10" s="13"/>
      <c r="N10" s="13"/>
      <c r="O10" s="18"/>
    </row>
    <row r="11" spans="1:17" s="10" customFormat="1" ht="90" customHeight="1" x14ac:dyDescent="0.3">
      <c r="A11" s="19" t="s">
        <v>9</v>
      </c>
      <c r="B11" s="650"/>
      <c r="C11" s="652"/>
      <c r="D11" s="20" t="s">
        <v>10</v>
      </c>
      <c r="E11" s="21" t="s">
        <v>11</v>
      </c>
      <c r="F11" s="22" t="s">
        <v>12</v>
      </c>
      <c r="G11" s="23" t="s">
        <v>13</v>
      </c>
      <c r="H11" s="24" t="s">
        <v>14</v>
      </c>
      <c r="I11" s="25" t="s">
        <v>15</v>
      </c>
      <c r="J11" s="26" t="s">
        <v>16</v>
      </c>
      <c r="K11" s="26" t="s">
        <v>17</v>
      </c>
      <c r="L11" s="27" t="s">
        <v>18</v>
      </c>
      <c r="M11" s="27" t="s">
        <v>19</v>
      </c>
      <c r="N11" s="27" t="s">
        <v>20</v>
      </c>
      <c r="O11" s="28" t="s">
        <v>21</v>
      </c>
    </row>
    <row r="12" spans="1:17" ht="15" customHeight="1" x14ac:dyDescent="0.25">
      <c r="A12" s="595" t="s">
        <v>236</v>
      </c>
      <c r="B12" s="611"/>
      <c r="C12" s="29">
        <v>2014</v>
      </c>
      <c r="D12" s="30"/>
      <c r="E12" s="31"/>
      <c r="F12" s="31"/>
      <c r="G12" s="32"/>
      <c r="H12" s="33">
        <f>SUM(D12:G12)</f>
        <v>0</v>
      </c>
      <c r="I12" s="34"/>
      <c r="J12" s="31"/>
      <c r="K12" s="31"/>
      <c r="L12" s="31"/>
      <c r="M12" s="31"/>
      <c r="N12" s="31"/>
      <c r="O12" s="35"/>
      <c r="P12" s="10"/>
      <c r="Q12" s="10"/>
    </row>
    <row r="13" spans="1:17" x14ac:dyDescent="0.25">
      <c r="A13" s="595"/>
      <c r="B13" s="611"/>
      <c r="C13" s="29">
        <v>2015</v>
      </c>
      <c r="D13" s="30"/>
      <c r="E13" s="31"/>
      <c r="F13" s="31"/>
      <c r="G13" s="32"/>
      <c r="H13" s="33">
        <f t="shared" ref="H13:H18" si="0">SUM(D13:G13)</f>
        <v>0</v>
      </c>
      <c r="I13" s="34"/>
      <c r="J13" s="31"/>
      <c r="K13" s="31"/>
      <c r="L13" s="31"/>
      <c r="M13" s="31"/>
      <c r="N13" s="31"/>
      <c r="O13" s="35"/>
      <c r="P13" s="10"/>
      <c r="Q13" s="10"/>
    </row>
    <row r="14" spans="1:17" x14ac:dyDescent="0.25">
      <c r="A14" s="595"/>
      <c r="B14" s="611"/>
      <c r="C14" s="29">
        <v>2016</v>
      </c>
      <c r="D14" s="30"/>
      <c r="E14" s="31"/>
      <c r="F14" s="31"/>
      <c r="G14" s="32"/>
      <c r="H14" s="33">
        <f t="shared" si="0"/>
        <v>0</v>
      </c>
      <c r="I14" s="34"/>
      <c r="J14" s="31"/>
      <c r="K14" s="31"/>
      <c r="L14" s="31"/>
      <c r="M14" s="31"/>
      <c r="N14" s="31"/>
      <c r="O14" s="35"/>
      <c r="P14" s="10"/>
      <c r="Q14" s="10"/>
    </row>
    <row r="15" spans="1:17" x14ac:dyDescent="0.25">
      <c r="A15" s="595"/>
      <c r="B15" s="611"/>
      <c r="C15" s="29">
        <v>2017</v>
      </c>
      <c r="D15" s="36"/>
      <c r="E15" s="37"/>
      <c r="F15" s="37"/>
      <c r="G15" s="38"/>
      <c r="H15" s="33">
        <f t="shared" si="0"/>
        <v>0</v>
      </c>
      <c r="I15" s="39"/>
      <c r="J15" s="37"/>
      <c r="K15" s="37"/>
      <c r="L15" s="37"/>
      <c r="M15" s="37"/>
      <c r="N15" s="37"/>
      <c r="O15" s="40"/>
      <c r="P15" s="10"/>
      <c r="Q15" s="10"/>
    </row>
    <row r="16" spans="1:17" x14ac:dyDescent="0.25">
      <c r="A16" s="595"/>
      <c r="B16" s="611"/>
      <c r="C16" s="29">
        <v>2018</v>
      </c>
      <c r="D16" s="30"/>
      <c r="E16" s="31"/>
      <c r="F16" s="31"/>
      <c r="G16" s="32"/>
      <c r="H16" s="33">
        <f t="shared" si="0"/>
        <v>0</v>
      </c>
      <c r="I16" s="34"/>
      <c r="J16" s="31"/>
      <c r="K16" s="31"/>
      <c r="L16" s="31"/>
      <c r="M16" s="31"/>
      <c r="N16" s="31"/>
      <c r="O16" s="35"/>
      <c r="P16" s="10"/>
      <c r="Q16" s="10"/>
    </row>
    <row r="17" spans="1:17" x14ac:dyDescent="0.25">
      <c r="A17" s="595"/>
      <c r="B17" s="611"/>
      <c r="C17" s="29">
        <v>2019</v>
      </c>
      <c r="D17" s="30">
        <v>8</v>
      </c>
      <c r="E17" s="31">
        <v>5</v>
      </c>
      <c r="F17" s="31">
        <v>5</v>
      </c>
      <c r="G17" s="32"/>
      <c r="H17" s="33">
        <f t="shared" si="0"/>
        <v>18</v>
      </c>
      <c r="I17" s="34">
        <v>7</v>
      </c>
      <c r="J17" s="31">
        <v>4</v>
      </c>
      <c r="K17" s="31"/>
      <c r="L17" s="31"/>
      <c r="M17" s="31"/>
      <c r="N17" s="31">
        <v>4</v>
      </c>
      <c r="O17" s="35">
        <v>3</v>
      </c>
      <c r="P17" s="10"/>
      <c r="Q17" s="10"/>
    </row>
    <row r="18" spans="1:17" x14ac:dyDescent="0.25">
      <c r="A18" s="595"/>
      <c r="B18" s="611"/>
      <c r="C18" s="29">
        <v>2020</v>
      </c>
      <c r="D18" s="30"/>
      <c r="E18" s="31"/>
      <c r="F18" s="31"/>
      <c r="G18" s="32"/>
      <c r="H18" s="33">
        <f t="shared" si="0"/>
        <v>0</v>
      </c>
      <c r="I18" s="34"/>
      <c r="J18" s="31"/>
      <c r="K18" s="31"/>
      <c r="L18" s="31"/>
      <c r="M18" s="31"/>
      <c r="N18" s="31"/>
      <c r="O18" s="35"/>
      <c r="P18" s="10"/>
      <c r="Q18" s="10"/>
    </row>
    <row r="19" spans="1:17" ht="77.25" customHeight="1" thickBot="1" x14ac:dyDescent="0.3">
      <c r="A19" s="612"/>
      <c r="B19" s="613"/>
      <c r="C19" s="45" t="s">
        <v>14</v>
      </c>
      <c r="D19" s="46">
        <v>8</v>
      </c>
      <c r="E19" s="47">
        <f>SUM(E12:E18)</f>
        <v>5</v>
      </c>
      <c r="F19" s="47">
        <f>SUM(F12:F18)</f>
        <v>5</v>
      </c>
      <c r="G19" s="48"/>
      <c r="H19" s="49">
        <f>SUM(D19:F19)</f>
        <v>18</v>
      </c>
      <c r="I19" s="50">
        <f t="shared" ref="I19:O19" si="1">SUM(I12:I18)</f>
        <v>7</v>
      </c>
      <c r="J19" s="50">
        <f t="shared" si="1"/>
        <v>4</v>
      </c>
      <c r="K19" s="47">
        <f t="shared" si="1"/>
        <v>0</v>
      </c>
      <c r="L19" s="47">
        <f t="shared" si="1"/>
        <v>0</v>
      </c>
      <c r="M19" s="47">
        <f t="shared" si="1"/>
        <v>0</v>
      </c>
      <c r="N19" s="47">
        <f t="shared" si="1"/>
        <v>4</v>
      </c>
      <c r="O19" s="51">
        <f t="shared" si="1"/>
        <v>3</v>
      </c>
      <c r="P19" s="10"/>
      <c r="Q19" s="10"/>
    </row>
    <row r="20" spans="1:17" ht="15.75" thickBot="1" x14ac:dyDescent="0.3">
      <c r="B20" s="9"/>
      <c r="D20" s="52"/>
      <c r="O20" s="10"/>
      <c r="P20" s="10"/>
    </row>
    <row r="21" spans="1:17" s="10" customFormat="1" ht="18.75" x14ac:dyDescent="0.3">
      <c r="A21" s="11"/>
      <c r="B21" s="53"/>
      <c r="C21" s="651" t="s">
        <v>6</v>
      </c>
      <c r="D21" s="12"/>
      <c r="E21" s="13"/>
      <c r="F21" s="14" t="s">
        <v>7</v>
      </c>
      <c r="G21" s="15"/>
      <c r="H21" s="16"/>
    </row>
    <row r="22" spans="1:17" s="10" customFormat="1" ht="44.25" customHeight="1" x14ac:dyDescent="0.3">
      <c r="A22" s="54" t="s">
        <v>23</v>
      </c>
      <c r="B22" s="352" t="s">
        <v>24</v>
      </c>
      <c r="C22" s="652"/>
      <c r="D22" s="20" t="s">
        <v>10</v>
      </c>
      <c r="E22" s="22" t="s">
        <v>11</v>
      </c>
      <c r="F22" s="22" t="s">
        <v>12</v>
      </c>
      <c r="G22" s="23" t="s">
        <v>13</v>
      </c>
      <c r="H22" s="24" t="s">
        <v>14</v>
      </c>
    </row>
    <row r="23" spans="1:17" ht="15" customHeight="1" x14ac:dyDescent="0.25">
      <c r="A23" s="595" t="s">
        <v>237</v>
      </c>
      <c r="B23" s="611"/>
      <c r="C23" s="29">
        <v>2014</v>
      </c>
      <c r="D23" s="30"/>
      <c r="E23" s="31"/>
      <c r="F23" s="31"/>
      <c r="G23" s="32"/>
      <c r="H23" s="33">
        <f>SUM(D23:G23)</f>
        <v>0</v>
      </c>
    </row>
    <row r="24" spans="1:17" x14ac:dyDescent="0.25">
      <c r="A24" s="595"/>
      <c r="B24" s="611"/>
      <c r="C24" s="29">
        <v>2015</v>
      </c>
      <c r="D24" s="30"/>
      <c r="E24" s="31"/>
      <c r="F24" s="31"/>
      <c r="G24" s="32"/>
      <c r="H24" s="33">
        <f t="shared" ref="H24:H29" si="2">SUM(D24:G24)</f>
        <v>0</v>
      </c>
    </row>
    <row r="25" spans="1:17" x14ac:dyDescent="0.25">
      <c r="A25" s="595"/>
      <c r="B25" s="611"/>
      <c r="C25" s="29">
        <v>2016</v>
      </c>
      <c r="D25" s="30"/>
      <c r="E25" s="31"/>
      <c r="F25" s="31"/>
      <c r="G25" s="32"/>
      <c r="H25" s="33">
        <f t="shared" si="2"/>
        <v>0</v>
      </c>
    </row>
    <row r="26" spans="1:17" x14ac:dyDescent="0.25">
      <c r="A26" s="595"/>
      <c r="B26" s="611"/>
      <c r="C26" s="29">
        <v>2017</v>
      </c>
      <c r="D26" s="36"/>
      <c r="E26" s="37"/>
      <c r="F26" s="37"/>
      <c r="G26" s="38"/>
      <c r="H26" s="33">
        <f t="shared" si="2"/>
        <v>0</v>
      </c>
    </row>
    <row r="27" spans="1:17" x14ac:dyDescent="0.25">
      <c r="A27" s="595"/>
      <c r="B27" s="611"/>
      <c r="C27" s="29">
        <v>2018</v>
      </c>
      <c r="D27" s="30"/>
      <c r="E27" s="31"/>
      <c r="F27" s="31"/>
      <c r="G27" s="32"/>
      <c r="H27" s="33">
        <f t="shared" si="2"/>
        <v>0</v>
      </c>
    </row>
    <row r="28" spans="1:17" x14ac:dyDescent="0.25">
      <c r="A28" s="595"/>
      <c r="B28" s="611"/>
      <c r="C28" s="29">
        <v>2019</v>
      </c>
      <c r="D28" s="30">
        <v>1615</v>
      </c>
      <c r="E28" s="31">
        <v>222</v>
      </c>
      <c r="F28" s="31">
        <v>298</v>
      </c>
      <c r="G28" s="32">
        <v>900</v>
      </c>
      <c r="H28" s="33">
        <f t="shared" si="2"/>
        <v>3035</v>
      </c>
    </row>
    <row r="29" spans="1:17" x14ac:dyDescent="0.25">
      <c r="A29" s="595"/>
      <c r="B29" s="611"/>
      <c r="C29" s="29">
        <v>2020</v>
      </c>
      <c r="D29" s="30"/>
      <c r="E29" s="31"/>
      <c r="F29" s="31"/>
      <c r="G29" s="32"/>
      <c r="H29" s="33">
        <f t="shared" si="2"/>
        <v>0</v>
      </c>
    </row>
    <row r="30" spans="1:17" ht="24" customHeight="1" thickBot="1" x14ac:dyDescent="0.3">
      <c r="A30" s="612"/>
      <c r="B30" s="613"/>
      <c r="C30" s="45" t="s">
        <v>14</v>
      </c>
      <c r="D30" s="46">
        <f>SUM(D23:D29)</f>
        <v>1615</v>
      </c>
      <c r="E30" s="47">
        <f>SUM(E23:E29)</f>
        <v>222</v>
      </c>
      <c r="F30" s="47">
        <f>SUM(F23:F29)</f>
        <v>298</v>
      </c>
      <c r="G30" s="47">
        <f>SUM(G23:G29)</f>
        <v>900</v>
      </c>
      <c r="H30" s="49">
        <f t="shared" ref="H30" si="3">SUM(D30:F30)</f>
        <v>2135</v>
      </c>
    </row>
    <row r="31" spans="1:17" x14ac:dyDescent="0.25">
      <c r="A31" s="57"/>
      <c r="B31" s="58"/>
      <c r="D31" s="52"/>
    </row>
    <row r="32" spans="1:17" ht="21" x14ac:dyDescent="0.35">
      <c r="A32" s="59" t="s">
        <v>26</v>
      </c>
      <c r="B32" s="60"/>
      <c r="C32" s="59"/>
      <c r="D32" s="61"/>
      <c r="E32" s="61"/>
      <c r="F32" s="61"/>
      <c r="G32" s="61"/>
      <c r="H32" s="61"/>
      <c r="I32" s="61"/>
      <c r="J32" s="61"/>
      <c r="K32" s="61"/>
      <c r="L32" s="61"/>
      <c r="M32" s="61"/>
      <c r="N32" s="61"/>
      <c r="O32" s="61"/>
    </row>
    <row r="33" spans="1:13" ht="15.75" thickBot="1" x14ac:dyDescent="0.3">
      <c r="B33" s="9"/>
    </row>
    <row r="34" spans="1:13" ht="21" customHeight="1" x14ac:dyDescent="0.25">
      <c r="A34" s="653" t="s">
        <v>27</v>
      </c>
      <c r="B34" s="655" t="s">
        <v>28</v>
      </c>
      <c r="C34" s="657" t="s">
        <v>6</v>
      </c>
      <c r="D34" s="635" t="s">
        <v>29</v>
      </c>
      <c r="E34" s="62" t="s">
        <v>8</v>
      </c>
      <c r="F34" s="63"/>
      <c r="G34" s="63"/>
      <c r="H34" s="63"/>
      <c r="I34" s="63"/>
      <c r="J34" s="63"/>
      <c r="K34" s="64"/>
    </row>
    <row r="35" spans="1:13" ht="98.25" customHeight="1" x14ac:dyDescent="0.25">
      <c r="A35" s="654"/>
      <c r="B35" s="656"/>
      <c r="C35" s="658"/>
      <c r="D35" s="636"/>
      <c r="E35" s="65" t="s">
        <v>15</v>
      </c>
      <c r="F35" s="66" t="s">
        <v>16</v>
      </c>
      <c r="G35" s="66" t="s">
        <v>17</v>
      </c>
      <c r="H35" s="67" t="s">
        <v>18</v>
      </c>
      <c r="I35" s="67" t="s">
        <v>30</v>
      </c>
      <c r="J35" s="68" t="s">
        <v>20</v>
      </c>
      <c r="K35" s="69" t="s">
        <v>21</v>
      </c>
    </row>
    <row r="36" spans="1:13" ht="15" customHeight="1" x14ac:dyDescent="0.25">
      <c r="A36" s="588" t="s">
        <v>238</v>
      </c>
      <c r="B36" s="589"/>
      <c r="C36" s="29">
        <v>2014</v>
      </c>
      <c r="D36" s="70"/>
      <c r="E36" s="71"/>
      <c r="F36" s="72"/>
      <c r="G36" s="72"/>
      <c r="H36" s="72"/>
      <c r="I36" s="72"/>
      <c r="J36" s="72"/>
      <c r="K36" s="73"/>
    </row>
    <row r="37" spans="1:13" x14ac:dyDescent="0.25">
      <c r="A37" s="588"/>
      <c r="B37" s="589"/>
      <c r="C37" s="29">
        <v>2015</v>
      </c>
      <c r="D37" s="70"/>
      <c r="E37" s="34"/>
      <c r="F37" s="31"/>
      <c r="G37" s="31"/>
      <c r="H37" s="31"/>
      <c r="I37" s="31"/>
      <c r="J37" s="31"/>
      <c r="K37" s="35"/>
    </row>
    <row r="38" spans="1:13" x14ac:dyDescent="0.25">
      <c r="A38" s="588"/>
      <c r="B38" s="589"/>
      <c r="C38" s="29">
        <v>2016</v>
      </c>
      <c r="D38" s="70"/>
      <c r="E38" s="34"/>
      <c r="F38" s="31"/>
      <c r="G38" s="31"/>
      <c r="H38" s="31"/>
      <c r="I38" s="31"/>
      <c r="J38" s="31"/>
      <c r="K38" s="35"/>
    </row>
    <row r="39" spans="1:13" x14ac:dyDescent="0.25">
      <c r="A39" s="588"/>
      <c r="B39" s="589"/>
      <c r="C39" s="29">
        <v>2017</v>
      </c>
      <c r="D39" s="74"/>
      <c r="E39" s="39"/>
      <c r="F39" s="37"/>
      <c r="G39" s="37"/>
      <c r="H39" s="37"/>
      <c r="I39" s="37"/>
      <c r="J39" s="37"/>
      <c r="K39" s="40"/>
    </row>
    <row r="40" spans="1:13" x14ac:dyDescent="0.25">
      <c r="A40" s="588"/>
      <c r="B40" s="589"/>
      <c r="C40" s="29">
        <v>2018</v>
      </c>
      <c r="D40" s="70"/>
      <c r="E40" s="34"/>
      <c r="F40" s="31"/>
      <c r="G40" s="31"/>
      <c r="H40" s="31"/>
      <c r="I40" s="31"/>
      <c r="J40" s="31"/>
      <c r="K40" s="35"/>
    </row>
    <row r="41" spans="1:13" x14ac:dyDescent="0.25">
      <c r="A41" s="588"/>
      <c r="B41" s="589"/>
      <c r="C41" s="29">
        <v>2019</v>
      </c>
      <c r="D41" s="70">
        <v>3</v>
      </c>
      <c r="E41" s="34">
        <v>3</v>
      </c>
      <c r="F41" s="31"/>
      <c r="G41" s="31"/>
      <c r="H41" s="31"/>
      <c r="I41" s="31"/>
      <c r="J41" s="31"/>
      <c r="K41" s="35"/>
    </row>
    <row r="42" spans="1:13" ht="17.25" customHeight="1" x14ac:dyDescent="0.25">
      <c r="A42" s="588"/>
      <c r="B42" s="589"/>
      <c r="C42" s="29">
        <v>2020</v>
      </c>
      <c r="D42" s="70"/>
      <c r="E42" s="34"/>
      <c r="F42" s="31"/>
      <c r="G42" s="31"/>
      <c r="H42" s="31"/>
      <c r="I42" s="31"/>
      <c r="J42" s="31"/>
      <c r="K42" s="35"/>
    </row>
    <row r="43" spans="1:13" ht="35.25" customHeight="1" thickBot="1" x14ac:dyDescent="0.3">
      <c r="A43" s="590"/>
      <c r="B43" s="591"/>
      <c r="C43" s="45" t="s">
        <v>14</v>
      </c>
      <c r="D43" s="75">
        <f>SUM(D36:D42)</f>
        <v>3</v>
      </c>
      <c r="E43" s="50">
        <f t="shared" ref="E43:J43" si="4">SUM(E36:E42)</f>
        <v>3</v>
      </c>
      <c r="F43" s="47">
        <f t="shared" si="4"/>
        <v>0</v>
      </c>
      <c r="G43" s="47">
        <f t="shared" si="4"/>
        <v>0</v>
      </c>
      <c r="H43" s="47">
        <f t="shared" si="4"/>
        <v>0</v>
      </c>
      <c r="I43" s="47">
        <f t="shared" si="4"/>
        <v>0</v>
      </c>
      <c r="J43" s="47">
        <f t="shared" si="4"/>
        <v>0</v>
      </c>
      <c r="K43" s="51">
        <f>SUM(K36:K42)</f>
        <v>0</v>
      </c>
    </row>
    <row r="44" spans="1:13" x14ac:dyDescent="0.25">
      <c r="B44" s="9"/>
    </row>
    <row r="45" spans="1:13" x14ac:dyDescent="0.25">
      <c r="B45" s="9"/>
    </row>
    <row r="46" spans="1:13" ht="21" x14ac:dyDescent="0.35">
      <c r="A46" s="78" t="s">
        <v>32</v>
      </c>
      <c r="B46" s="79"/>
      <c r="C46" s="78"/>
      <c r="D46" s="80"/>
      <c r="E46" s="80"/>
      <c r="F46" s="80"/>
      <c r="G46" s="80"/>
      <c r="H46" s="80"/>
      <c r="I46" s="80"/>
      <c r="J46" s="80"/>
      <c r="K46" s="80"/>
      <c r="L46" s="81"/>
      <c r="M46" s="81"/>
    </row>
    <row r="47" spans="1:13" ht="14.25" customHeight="1" thickBot="1" x14ac:dyDescent="0.3">
      <c r="A47" s="82"/>
      <c r="B47" s="83"/>
    </row>
    <row r="48" spans="1:13" ht="14.25" customHeight="1" x14ac:dyDescent="0.25">
      <c r="A48" s="641" t="s">
        <v>33</v>
      </c>
      <c r="B48" s="643" t="s">
        <v>34</v>
      </c>
      <c r="C48" s="645" t="s">
        <v>6</v>
      </c>
      <c r="D48" s="647" t="s">
        <v>35</v>
      </c>
      <c r="E48" s="84" t="s">
        <v>8</v>
      </c>
      <c r="F48" s="85"/>
      <c r="G48" s="85"/>
      <c r="H48" s="85"/>
      <c r="I48" s="85"/>
      <c r="J48" s="85"/>
      <c r="K48" s="86"/>
    </row>
    <row r="49" spans="1:14" s="10" customFormat="1" ht="117" customHeight="1" x14ac:dyDescent="0.25">
      <c r="A49" s="642"/>
      <c r="B49" s="644"/>
      <c r="C49" s="646"/>
      <c r="D49" s="648"/>
      <c r="E49" s="87" t="s">
        <v>15</v>
      </c>
      <c r="F49" s="88" t="s">
        <v>16</v>
      </c>
      <c r="G49" s="88" t="s">
        <v>17</v>
      </c>
      <c r="H49" s="89" t="s">
        <v>18</v>
      </c>
      <c r="I49" s="89" t="s">
        <v>30</v>
      </c>
      <c r="J49" s="90" t="s">
        <v>20</v>
      </c>
      <c r="K49" s="91" t="s">
        <v>21</v>
      </c>
    </row>
    <row r="50" spans="1:14" ht="15" customHeight="1" x14ac:dyDescent="0.25">
      <c r="A50" s="595" t="s">
        <v>36</v>
      </c>
      <c r="B50" s="611"/>
      <c r="C50" s="29">
        <v>2014</v>
      </c>
      <c r="D50" s="92"/>
      <c r="E50" s="34"/>
      <c r="F50" s="31"/>
      <c r="G50" s="31"/>
      <c r="H50" s="31"/>
      <c r="I50" s="31"/>
      <c r="J50" s="31"/>
      <c r="K50" s="35"/>
    </row>
    <row r="51" spans="1:14" x14ac:dyDescent="0.25">
      <c r="A51" s="595"/>
      <c r="B51" s="611"/>
      <c r="C51" s="29">
        <v>2015</v>
      </c>
      <c r="D51" s="92"/>
      <c r="E51" s="34"/>
      <c r="F51" s="31"/>
      <c r="G51" s="31"/>
      <c r="H51" s="31"/>
      <c r="I51" s="31"/>
      <c r="J51" s="31"/>
      <c r="K51" s="35"/>
    </row>
    <row r="52" spans="1:14" x14ac:dyDescent="0.25">
      <c r="A52" s="595"/>
      <c r="B52" s="611"/>
      <c r="C52" s="29">
        <v>2016</v>
      </c>
      <c r="D52" s="92"/>
      <c r="E52" s="34"/>
      <c r="F52" s="31"/>
      <c r="G52" s="31"/>
      <c r="H52" s="31"/>
      <c r="I52" s="31"/>
      <c r="J52" s="31"/>
      <c r="K52" s="35"/>
    </row>
    <row r="53" spans="1:14" x14ac:dyDescent="0.25">
      <c r="A53" s="595"/>
      <c r="B53" s="611"/>
      <c r="C53" s="29">
        <v>2017</v>
      </c>
      <c r="D53" s="93"/>
      <c r="E53" s="39"/>
      <c r="F53" s="37"/>
      <c r="G53" s="37"/>
      <c r="H53" s="37"/>
      <c r="I53" s="37"/>
      <c r="J53" s="37"/>
      <c r="K53" s="40"/>
    </row>
    <row r="54" spans="1:14" x14ac:dyDescent="0.25">
      <c r="A54" s="595"/>
      <c r="B54" s="611"/>
      <c r="C54" s="29">
        <v>2018</v>
      </c>
      <c r="D54" s="92"/>
      <c r="E54" s="34"/>
      <c r="F54" s="31"/>
      <c r="G54" s="31"/>
      <c r="H54" s="31"/>
      <c r="I54" s="31"/>
      <c r="J54" s="31"/>
      <c r="K54" s="35"/>
    </row>
    <row r="55" spans="1:14" x14ac:dyDescent="0.25">
      <c r="A55" s="595"/>
      <c r="B55" s="611"/>
      <c r="C55" s="29">
        <v>2019</v>
      </c>
      <c r="D55" s="92"/>
      <c r="E55" s="34"/>
      <c r="F55" s="31"/>
      <c r="G55" s="31"/>
      <c r="H55" s="31"/>
      <c r="I55" s="31"/>
      <c r="J55" s="31"/>
      <c r="K55" s="35"/>
    </row>
    <row r="56" spans="1:14" x14ac:dyDescent="0.25">
      <c r="A56" s="595"/>
      <c r="B56" s="611"/>
      <c r="C56" s="29">
        <v>2020</v>
      </c>
      <c r="D56" s="92"/>
      <c r="E56" s="34"/>
      <c r="F56" s="31"/>
      <c r="G56" s="31"/>
      <c r="H56" s="31"/>
      <c r="I56" s="31"/>
      <c r="J56" s="31"/>
      <c r="K56" s="35"/>
    </row>
    <row r="57" spans="1:14" ht="94.9" customHeight="1" thickBot="1" x14ac:dyDescent="0.3">
      <c r="A57" s="612"/>
      <c r="B57" s="613"/>
      <c r="C57" s="45" t="s">
        <v>14</v>
      </c>
      <c r="D57" s="94">
        <f t="shared" ref="D57:I57" si="5">SUM(D50:D56)</f>
        <v>0</v>
      </c>
      <c r="E57" s="50">
        <f t="shared" si="5"/>
        <v>0</v>
      </c>
      <c r="F57" s="47">
        <f t="shared" si="5"/>
        <v>0</v>
      </c>
      <c r="G57" s="47">
        <f t="shared" si="5"/>
        <v>0</v>
      </c>
      <c r="H57" s="47">
        <f t="shared" si="5"/>
        <v>0</v>
      </c>
      <c r="I57" s="47">
        <f t="shared" si="5"/>
        <v>0</v>
      </c>
      <c r="J57" s="47">
        <f>SUM(J50:J56)</f>
        <v>0</v>
      </c>
      <c r="K57" s="51">
        <f>SUM(K50:K56)</f>
        <v>0</v>
      </c>
    </row>
    <row r="58" spans="1:14" x14ac:dyDescent="0.25">
      <c r="B58" s="9"/>
    </row>
    <row r="59" spans="1:14" ht="21" x14ac:dyDescent="0.35">
      <c r="A59" s="95" t="s">
        <v>37</v>
      </c>
      <c r="B59" s="96"/>
      <c r="C59" s="95"/>
      <c r="D59" s="97"/>
      <c r="E59" s="97"/>
      <c r="F59" s="97"/>
      <c r="G59" s="97"/>
      <c r="H59" s="97"/>
      <c r="I59" s="97"/>
      <c r="J59" s="97"/>
      <c r="K59" s="97"/>
      <c r="L59" s="97"/>
      <c r="M59" s="10"/>
    </row>
    <row r="60" spans="1:14" ht="15" customHeight="1" thickBot="1" x14ac:dyDescent="0.4">
      <c r="A60" s="98"/>
      <c r="B60" s="83"/>
      <c r="M60" s="10"/>
    </row>
    <row r="61" spans="1:14" s="10" customFormat="1" x14ac:dyDescent="0.25">
      <c r="A61" s="630" t="s">
        <v>38</v>
      </c>
      <c r="B61" s="622" t="s">
        <v>39</v>
      </c>
      <c r="C61" s="631" t="s">
        <v>6</v>
      </c>
      <c r="D61" s="99"/>
      <c r="E61" s="100"/>
      <c r="F61" s="101" t="s">
        <v>40</v>
      </c>
      <c r="G61" s="102"/>
      <c r="H61" s="102"/>
      <c r="I61" s="102"/>
      <c r="J61" s="102"/>
      <c r="K61" s="102"/>
      <c r="L61" s="103"/>
      <c r="N61" s="104"/>
    </row>
    <row r="62" spans="1:14" s="10" customFormat="1" ht="90" customHeight="1" x14ac:dyDescent="0.25">
      <c r="A62" s="621"/>
      <c r="B62" s="623"/>
      <c r="C62" s="632"/>
      <c r="D62" s="105" t="s">
        <v>41</v>
      </c>
      <c r="E62" s="106" t="s">
        <v>42</v>
      </c>
      <c r="F62" s="107" t="s">
        <v>15</v>
      </c>
      <c r="G62" s="108" t="s">
        <v>16</v>
      </c>
      <c r="H62" s="108" t="s">
        <v>17</v>
      </c>
      <c r="I62" s="109" t="s">
        <v>18</v>
      </c>
      <c r="J62" s="109" t="s">
        <v>30</v>
      </c>
      <c r="K62" s="110" t="s">
        <v>20</v>
      </c>
      <c r="L62" s="111" t="s">
        <v>21</v>
      </c>
    </row>
    <row r="63" spans="1:14" x14ac:dyDescent="0.25">
      <c r="A63" s="595" t="s">
        <v>239</v>
      </c>
      <c r="B63" s="611"/>
      <c r="C63" s="29">
        <v>2014</v>
      </c>
      <c r="D63" s="30"/>
      <c r="E63" s="31"/>
      <c r="F63" s="34"/>
      <c r="G63" s="31"/>
      <c r="H63" s="31"/>
      <c r="I63" s="31"/>
      <c r="J63" s="31"/>
      <c r="K63" s="31"/>
      <c r="L63" s="35"/>
      <c r="M63" s="10"/>
    </row>
    <row r="64" spans="1:14" x14ac:dyDescent="0.25">
      <c r="A64" s="595"/>
      <c r="B64" s="611"/>
      <c r="C64" s="29">
        <v>2015</v>
      </c>
      <c r="D64" s="30"/>
      <c r="E64" s="31"/>
      <c r="F64" s="34"/>
      <c r="G64" s="31"/>
      <c r="H64" s="31"/>
      <c r="I64" s="31"/>
      <c r="J64" s="31"/>
      <c r="K64" s="31"/>
      <c r="L64" s="35"/>
      <c r="M64" s="10"/>
    </row>
    <row r="65" spans="1:13" x14ac:dyDescent="0.25">
      <c r="A65" s="595"/>
      <c r="B65" s="611"/>
      <c r="C65" s="29">
        <v>2016</v>
      </c>
      <c r="D65" s="30"/>
      <c r="E65" s="31"/>
      <c r="F65" s="34"/>
      <c r="G65" s="31"/>
      <c r="H65" s="31"/>
      <c r="I65" s="31"/>
      <c r="J65" s="31"/>
      <c r="K65" s="31"/>
      <c r="L65" s="35"/>
      <c r="M65" s="10"/>
    </row>
    <row r="66" spans="1:13" x14ac:dyDescent="0.25">
      <c r="A66" s="595"/>
      <c r="B66" s="611"/>
      <c r="C66" s="29">
        <v>2017</v>
      </c>
      <c r="D66" s="36"/>
      <c r="E66" s="37"/>
      <c r="F66" s="39"/>
      <c r="G66" s="37"/>
      <c r="H66" s="37"/>
      <c r="I66" s="37"/>
      <c r="J66" s="37"/>
      <c r="K66" s="37"/>
      <c r="L66" s="40"/>
      <c r="M66" s="10"/>
    </row>
    <row r="67" spans="1:13" x14ac:dyDescent="0.25">
      <c r="A67" s="595"/>
      <c r="B67" s="611"/>
      <c r="C67" s="29">
        <v>2018</v>
      </c>
      <c r="D67" s="30"/>
      <c r="E67" s="31"/>
      <c r="F67" s="34"/>
      <c r="G67" s="31"/>
      <c r="H67" s="31"/>
      <c r="I67" s="31"/>
      <c r="J67" s="31"/>
      <c r="K67" s="31"/>
      <c r="L67" s="35"/>
      <c r="M67" s="10"/>
    </row>
    <row r="68" spans="1:13" x14ac:dyDescent="0.25">
      <c r="A68" s="595"/>
      <c r="B68" s="611"/>
      <c r="C68" s="29">
        <v>2019</v>
      </c>
      <c r="D68" s="30">
        <v>1</v>
      </c>
      <c r="E68" s="31">
        <v>5</v>
      </c>
      <c r="F68" s="34"/>
      <c r="G68" s="31"/>
      <c r="H68" s="31"/>
      <c r="I68" s="31"/>
      <c r="J68" s="31"/>
      <c r="K68" s="31"/>
      <c r="L68" s="35">
        <v>1</v>
      </c>
      <c r="M68" s="10"/>
    </row>
    <row r="69" spans="1:13" x14ac:dyDescent="0.25">
      <c r="A69" s="595"/>
      <c r="B69" s="611"/>
      <c r="C69" s="29">
        <v>2020</v>
      </c>
      <c r="D69" s="30"/>
      <c r="E69" s="31"/>
      <c r="F69" s="34"/>
      <c r="G69" s="31"/>
      <c r="H69" s="31"/>
      <c r="I69" s="31"/>
      <c r="J69" s="31"/>
      <c r="K69" s="31"/>
      <c r="L69" s="35"/>
      <c r="M69" s="10"/>
    </row>
    <row r="70" spans="1:13" ht="33" customHeight="1" thickBot="1" x14ac:dyDescent="0.3">
      <c r="A70" s="612"/>
      <c r="B70" s="613"/>
      <c r="C70" s="45" t="s">
        <v>14</v>
      </c>
      <c r="D70" s="46">
        <f t="shared" ref="D70:K70" si="6">SUM(D63:D69)</f>
        <v>1</v>
      </c>
      <c r="E70" s="47">
        <f t="shared" si="6"/>
        <v>5</v>
      </c>
      <c r="F70" s="50">
        <f t="shared" si="6"/>
        <v>0</v>
      </c>
      <c r="G70" s="47">
        <f t="shared" si="6"/>
        <v>0</v>
      </c>
      <c r="H70" s="47">
        <f t="shared" si="6"/>
        <v>0</v>
      </c>
      <c r="I70" s="47">
        <f t="shared" si="6"/>
        <v>0</v>
      </c>
      <c r="J70" s="47">
        <f t="shared" si="6"/>
        <v>0</v>
      </c>
      <c r="K70" s="47">
        <f t="shared" si="6"/>
        <v>0</v>
      </c>
      <c r="L70" s="51">
        <f>SUM(L63:L69)</f>
        <v>1</v>
      </c>
      <c r="M70" s="10"/>
    </row>
    <row r="71" spans="1:13" ht="15.75" thickBot="1" x14ac:dyDescent="0.3">
      <c r="A71" s="112"/>
      <c r="B71" s="113"/>
      <c r="D71" s="52"/>
    </row>
    <row r="72" spans="1:13" s="10" customFormat="1" ht="18.95" customHeight="1" x14ac:dyDescent="0.25">
      <c r="A72" s="630" t="s">
        <v>43</v>
      </c>
      <c r="B72" s="622" t="s">
        <v>44</v>
      </c>
      <c r="C72" s="631" t="s">
        <v>6</v>
      </c>
      <c r="D72" s="628" t="s">
        <v>45</v>
      </c>
      <c r="E72" s="101" t="s">
        <v>46</v>
      </c>
      <c r="F72" s="102"/>
      <c r="G72" s="102"/>
      <c r="H72" s="102"/>
      <c r="I72" s="102"/>
      <c r="J72" s="102"/>
      <c r="K72" s="103"/>
      <c r="L72"/>
      <c r="M72" s="104"/>
    </row>
    <row r="73" spans="1:13" s="10" customFormat="1" ht="93.75" customHeight="1" x14ac:dyDescent="0.25">
      <c r="A73" s="621"/>
      <c r="B73" s="623"/>
      <c r="C73" s="632"/>
      <c r="D73" s="629"/>
      <c r="E73" s="107" t="s">
        <v>15</v>
      </c>
      <c r="F73" s="114" t="s">
        <v>16</v>
      </c>
      <c r="G73" s="108" t="s">
        <v>17</v>
      </c>
      <c r="H73" s="109" t="s">
        <v>18</v>
      </c>
      <c r="I73" s="109" t="s">
        <v>30</v>
      </c>
      <c r="J73" s="110" t="s">
        <v>20</v>
      </c>
      <c r="K73" s="111" t="s">
        <v>21</v>
      </c>
      <c r="L73"/>
    </row>
    <row r="74" spans="1:13" ht="15" customHeight="1" x14ac:dyDescent="0.25">
      <c r="A74" s="595" t="s">
        <v>36</v>
      </c>
      <c r="B74" s="611"/>
      <c r="C74" s="29">
        <v>2014</v>
      </c>
      <c r="D74" s="31"/>
      <c r="E74" s="34"/>
      <c r="F74" s="31"/>
      <c r="G74" s="31"/>
      <c r="H74" s="31"/>
      <c r="I74" s="31"/>
      <c r="J74" s="31"/>
      <c r="K74" s="35"/>
    </row>
    <row r="75" spans="1:13" x14ac:dyDescent="0.25">
      <c r="A75" s="595"/>
      <c r="B75" s="611"/>
      <c r="C75" s="29">
        <v>2015</v>
      </c>
      <c r="D75" s="31"/>
      <c r="E75" s="34"/>
      <c r="F75" s="31"/>
      <c r="G75" s="31"/>
      <c r="H75" s="31"/>
      <c r="I75" s="31"/>
      <c r="J75" s="31"/>
      <c r="K75" s="35"/>
    </row>
    <row r="76" spans="1:13" x14ac:dyDescent="0.25">
      <c r="A76" s="595"/>
      <c r="B76" s="611"/>
      <c r="C76" s="29">
        <v>2016</v>
      </c>
      <c r="D76" s="31"/>
      <c r="E76" s="34"/>
      <c r="F76" s="31"/>
      <c r="G76" s="31"/>
      <c r="H76" s="31"/>
      <c r="I76" s="31"/>
      <c r="J76" s="31"/>
      <c r="K76" s="35"/>
    </row>
    <row r="77" spans="1:13" x14ac:dyDescent="0.25">
      <c r="A77" s="595"/>
      <c r="B77" s="611"/>
      <c r="C77" s="29">
        <v>2017</v>
      </c>
      <c r="D77" s="37"/>
      <c r="E77" s="39"/>
      <c r="F77" s="37"/>
      <c r="G77" s="37"/>
      <c r="H77" s="37"/>
      <c r="I77" s="37"/>
      <c r="J77" s="37"/>
      <c r="K77" s="40"/>
    </row>
    <row r="78" spans="1:13" x14ac:dyDescent="0.25">
      <c r="A78" s="595"/>
      <c r="B78" s="611"/>
      <c r="C78" s="29">
        <v>2018</v>
      </c>
      <c r="D78" s="31"/>
      <c r="E78" s="34"/>
      <c r="F78" s="31"/>
      <c r="G78" s="31"/>
      <c r="H78" s="31"/>
      <c r="I78" s="31"/>
      <c r="J78" s="31"/>
      <c r="K78" s="35"/>
    </row>
    <row r="79" spans="1:13" x14ac:dyDescent="0.25">
      <c r="A79" s="595"/>
      <c r="B79" s="611"/>
      <c r="C79" s="29">
        <v>2019</v>
      </c>
      <c r="D79" s="31"/>
      <c r="E79" s="34"/>
      <c r="F79" s="31"/>
      <c r="G79" s="31"/>
      <c r="H79" s="31"/>
      <c r="I79" s="31"/>
      <c r="J79" s="31"/>
      <c r="K79" s="35"/>
    </row>
    <row r="80" spans="1:13" x14ac:dyDescent="0.25">
      <c r="A80" s="595"/>
      <c r="B80" s="611"/>
      <c r="C80" s="29">
        <v>2020</v>
      </c>
      <c r="D80" s="31"/>
      <c r="E80" s="34"/>
      <c r="F80" s="31"/>
      <c r="G80" s="31"/>
      <c r="H80" s="31"/>
      <c r="I80" s="31"/>
      <c r="J80" s="31"/>
      <c r="K80" s="35"/>
    </row>
    <row r="81" spans="1:14" ht="42" customHeight="1" thickBot="1" x14ac:dyDescent="0.3">
      <c r="A81" s="612"/>
      <c r="B81" s="613"/>
      <c r="C81" s="45" t="s">
        <v>14</v>
      </c>
      <c r="D81" s="47">
        <f t="shared" ref="D81:J81" si="7">SUM(D74:D80)</f>
        <v>0</v>
      </c>
      <c r="E81" s="50">
        <f t="shared" si="7"/>
        <v>0</v>
      </c>
      <c r="F81" s="47">
        <f t="shared" si="7"/>
        <v>0</v>
      </c>
      <c r="G81" s="47">
        <f t="shared" si="7"/>
        <v>0</v>
      </c>
      <c r="H81" s="47">
        <f t="shared" si="7"/>
        <v>0</v>
      </c>
      <c r="I81" s="47">
        <f t="shared" si="7"/>
        <v>0</v>
      </c>
      <c r="J81" s="47">
        <f t="shared" si="7"/>
        <v>0</v>
      </c>
      <c r="K81" s="51">
        <f>SUM(K74:K80)</f>
        <v>0</v>
      </c>
    </row>
    <row r="82" spans="1:14" ht="15" customHeight="1" thickBot="1" x14ac:dyDescent="0.4">
      <c r="A82" s="98"/>
      <c r="B82" s="83"/>
    </row>
    <row r="83" spans="1:14" ht="24.95" customHeight="1" x14ac:dyDescent="0.25">
      <c r="A83" s="630" t="s">
        <v>47</v>
      </c>
      <c r="B83" s="622" t="s">
        <v>44</v>
      </c>
      <c r="C83" s="631" t="s">
        <v>6</v>
      </c>
      <c r="D83" s="633" t="s">
        <v>48</v>
      </c>
      <c r="E83" s="101" t="s">
        <v>49</v>
      </c>
      <c r="F83" s="102"/>
      <c r="G83" s="102"/>
      <c r="H83" s="102"/>
      <c r="I83" s="102"/>
      <c r="J83" s="102"/>
      <c r="K83" s="103"/>
      <c r="L83" s="10"/>
    </row>
    <row r="84" spans="1:14" s="10" customFormat="1" ht="93.75" customHeight="1" x14ac:dyDescent="0.25">
      <c r="A84" s="621"/>
      <c r="B84" s="623"/>
      <c r="C84" s="632"/>
      <c r="D84" s="634"/>
      <c r="E84" s="107" t="s">
        <v>15</v>
      </c>
      <c r="F84" s="108" t="s">
        <v>16</v>
      </c>
      <c r="G84" s="108" t="s">
        <v>17</v>
      </c>
      <c r="H84" s="109" t="s">
        <v>18</v>
      </c>
      <c r="I84" s="109" t="s">
        <v>30</v>
      </c>
      <c r="J84" s="110" t="s">
        <v>20</v>
      </c>
      <c r="K84" s="111" t="s">
        <v>21</v>
      </c>
      <c r="L84"/>
    </row>
    <row r="85" spans="1:14" s="10" customFormat="1" ht="18" customHeight="1" x14ac:dyDescent="0.25">
      <c r="A85" s="595" t="s">
        <v>36</v>
      </c>
      <c r="B85" s="611"/>
      <c r="C85" s="29">
        <v>2014</v>
      </c>
      <c r="D85" s="31"/>
      <c r="E85" s="34"/>
      <c r="F85" s="31"/>
      <c r="G85" s="31"/>
      <c r="H85" s="31"/>
      <c r="I85" s="31"/>
      <c r="J85" s="31"/>
      <c r="K85" s="35"/>
      <c r="L85"/>
    </row>
    <row r="86" spans="1:14" ht="15.95" customHeight="1" x14ac:dyDescent="0.25">
      <c r="A86" s="595"/>
      <c r="B86" s="611"/>
      <c r="C86" s="29">
        <v>2015</v>
      </c>
      <c r="D86" s="31"/>
      <c r="E86" s="34"/>
      <c r="F86" s="31"/>
      <c r="G86" s="31"/>
      <c r="H86" s="31"/>
      <c r="I86" s="31"/>
      <c r="J86" s="31"/>
      <c r="K86" s="35"/>
    </row>
    <row r="87" spans="1:14" x14ac:dyDescent="0.25">
      <c r="A87" s="595"/>
      <c r="B87" s="611"/>
      <c r="C87" s="29">
        <v>2016</v>
      </c>
      <c r="D87" s="31"/>
      <c r="E87" s="34"/>
      <c r="F87" s="31"/>
      <c r="G87" s="31"/>
      <c r="H87" s="31"/>
      <c r="I87" s="31"/>
      <c r="J87" s="31"/>
      <c r="K87" s="35"/>
    </row>
    <row r="88" spans="1:14" x14ac:dyDescent="0.25">
      <c r="A88" s="595"/>
      <c r="B88" s="611"/>
      <c r="C88" s="29">
        <v>2017</v>
      </c>
      <c r="D88" s="37"/>
      <c r="E88" s="39"/>
      <c r="F88" s="37"/>
      <c r="G88" s="37"/>
      <c r="H88" s="37"/>
      <c r="I88" s="37"/>
      <c r="J88" s="37"/>
      <c r="K88" s="40"/>
    </row>
    <row r="89" spans="1:14" x14ac:dyDescent="0.25">
      <c r="A89" s="595"/>
      <c r="B89" s="611"/>
      <c r="C89" s="29">
        <v>2018</v>
      </c>
      <c r="D89" s="31"/>
      <c r="E89" s="34"/>
      <c r="F89" s="31"/>
      <c r="G89" s="31"/>
      <c r="H89" s="31"/>
      <c r="I89" s="31"/>
      <c r="J89" s="31"/>
      <c r="K89" s="35"/>
      <c r="L89" s="10"/>
    </row>
    <row r="90" spans="1:14" x14ac:dyDescent="0.25">
      <c r="A90" s="595"/>
      <c r="B90" s="611"/>
      <c r="C90" s="29">
        <v>2019</v>
      </c>
      <c r="D90" s="31"/>
      <c r="E90" s="34"/>
      <c r="F90" s="31"/>
      <c r="G90" s="31"/>
      <c r="H90" s="31"/>
      <c r="I90" s="31"/>
      <c r="J90" s="31"/>
      <c r="K90" s="35"/>
    </row>
    <row r="91" spans="1:14" x14ac:dyDescent="0.25">
      <c r="A91" s="595"/>
      <c r="B91" s="611"/>
      <c r="C91" s="29">
        <v>2020</v>
      </c>
      <c r="D91" s="31"/>
      <c r="E91" s="34"/>
      <c r="F91" s="31"/>
      <c r="G91" s="31"/>
      <c r="H91" s="31"/>
      <c r="I91" s="31"/>
      <c r="J91" s="31"/>
      <c r="K91" s="35"/>
    </row>
    <row r="92" spans="1:14" ht="18.95" customHeight="1" thickBot="1" x14ac:dyDescent="0.3">
      <c r="A92" s="612"/>
      <c r="B92" s="613"/>
      <c r="C92" s="45" t="s">
        <v>14</v>
      </c>
      <c r="D92" s="47">
        <f t="shared" ref="D92:J92" si="8">SUM(D85:D91)</f>
        <v>0</v>
      </c>
      <c r="E92" s="50">
        <f t="shared" si="8"/>
        <v>0</v>
      </c>
      <c r="F92" s="47">
        <f t="shared" si="8"/>
        <v>0</v>
      </c>
      <c r="G92" s="47">
        <f t="shared" si="8"/>
        <v>0</v>
      </c>
      <c r="H92" s="47">
        <f t="shared" si="8"/>
        <v>0</v>
      </c>
      <c r="I92" s="47">
        <f t="shared" si="8"/>
        <v>0</v>
      </c>
      <c r="J92" s="47">
        <f t="shared" si="8"/>
        <v>0</v>
      </c>
      <c r="K92" s="51">
        <f>SUM(K85:K91)</f>
        <v>0</v>
      </c>
    </row>
    <row r="93" spans="1:14" ht="18.75" customHeight="1" thickBot="1" x14ac:dyDescent="0.4">
      <c r="A93" s="98"/>
      <c r="B93" s="83"/>
    </row>
    <row r="94" spans="1:14" x14ac:dyDescent="0.25">
      <c r="A94" s="620" t="s">
        <v>50</v>
      </c>
      <c r="B94" s="622" t="s">
        <v>51</v>
      </c>
      <c r="C94" s="350" t="s">
        <v>6</v>
      </c>
      <c r="D94" s="116" t="s">
        <v>52</v>
      </c>
      <c r="E94" s="117"/>
      <c r="F94" s="117"/>
      <c r="G94" s="118"/>
      <c r="H94" s="10"/>
      <c r="I94" s="10"/>
      <c r="J94" s="10"/>
      <c r="K94" s="10"/>
    </row>
    <row r="95" spans="1:14" ht="64.5" x14ac:dyDescent="0.25">
      <c r="A95" s="621"/>
      <c r="B95" s="623"/>
      <c r="C95" s="351"/>
      <c r="D95" s="105" t="s">
        <v>53</v>
      </c>
      <c r="E95" s="106" t="s">
        <v>54</v>
      </c>
      <c r="F95" s="106" t="s">
        <v>55</v>
      </c>
      <c r="G95" s="120" t="s">
        <v>14</v>
      </c>
      <c r="H95" s="10"/>
      <c r="I95" s="10"/>
      <c r="J95" s="10"/>
      <c r="K95" s="10"/>
      <c r="L95" s="10"/>
      <c r="M95" s="10"/>
      <c r="N95" s="10"/>
    </row>
    <row r="96" spans="1:14" s="10" customFormat="1" ht="26.25" customHeight="1" x14ac:dyDescent="0.25">
      <c r="A96" s="595" t="s">
        <v>240</v>
      </c>
      <c r="B96" s="611"/>
      <c r="C96" s="29">
        <v>2015</v>
      </c>
      <c r="D96" s="30"/>
      <c r="E96" s="31"/>
      <c r="F96" s="31"/>
      <c r="G96" s="33">
        <f t="shared" ref="G96:G101" si="9">SUM(D96:F96)</f>
        <v>0</v>
      </c>
      <c r="H96"/>
      <c r="I96"/>
      <c r="J96"/>
      <c r="K96"/>
    </row>
    <row r="97" spans="1:14" s="10" customFormat="1" ht="16.5" customHeight="1" x14ac:dyDescent="0.25">
      <c r="A97" s="595"/>
      <c r="B97" s="611"/>
      <c r="C97" s="29">
        <v>2016</v>
      </c>
      <c r="D97" s="30"/>
      <c r="E97" s="31"/>
      <c r="F97" s="31"/>
      <c r="G97" s="33">
        <f t="shared" si="9"/>
        <v>0</v>
      </c>
      <c r="H97"/>
      <c r="I97"/>
      <c r="J97"/>
      <c r="K97"/>
      <c r="L97"/>
      <c r="M97"/>
      <c r="N97"/>
    </row>
    <row r="98" spans="1:14" x14ac:dyDescent="0.25">
      <c r="A98" s="595"/>
      <c r="B98" s="611"/>
      <c r="C98" s="29">
        <v>2017</v>
      </c>
      <c r="D98" s="36"/>
      <c r="E98" s="37"/>
      <c r="F98" s="37"/>
      <c r="G98" s="33">
        <f t="shared" si="9"/>
        <v>0</v>
      </c>
    </row>
    <row r="99" spans="1:14" x14ac:dyDescent="0.25">
      <c r="A99" s="595"/>
      <c r="B99" s="611"/>
      <c r="C99" s="29">
        <v>2018</v>
      </c>
      <c r="D99" s="30"/>
      <c r="E99" s="31"/>
      <c r="F99" s="31"/>
      <c r="G99" s="33">
        <f t="shared" si="9"/>
        <v>0</v>
      </c>
    </row>
    <row r="100" spans="1:14" x14ac:dyDescent="0.25">
      <c r="A100" s="595"/>
      <c r="B100" s="611"/>
      <c r="C100" s="29">
        <v>2019</v>
      </c>
      <c r="D100" s="30">
        <v>8</v>
      </c>
      <c r="E100" s="31"/>
      <c r="F100" s="31"/>
      <c r="G100" s="33">
        <f t="shared" si="9"/>
        <v>8</v>
      </c>
    </row>
    <row r="101" spans="1:14" x14ac:dyDescent="0.25">
      <c r="A101" s="595"/>
      <c r="B101" s="611"/>
      <c r="C101" s="29">
        <v>2020</v>
      </c>
      <c r="D101" s="30"/>
      <c r="E101" s="31"/>
      <c r="F101" s="31"/>
      <c r="G101" s="33">
        <f t="shared" si="9"/>
        <v>0</v>
      </c>
    </row>
    <row r="102" spans="1:14" ht="15.75" thickBot="1" x14ac:dyDescent="0.3">
      <c r="A102" s="612"/>
      <c r="B102" s="613"/>
      <c r="C102" s="45" t="s">
        <v>14</v>
      </c>
      <c r="D102" s="46">
        <f>SUM(D96:D101)</f>
        <v>8</v>
      </c>
      <c r="E102" s="47">
        <f>SUM(E96:E101)</f>
        <v>0</v>
      </c>
      <c r="F102" s="47">
        <f>SUM(F96:F101)</f>
        <v>0</v>
      </c>
      <c r="G102" s="121">
        <f>SUM(G95:G101)</f>
        <v>8</v>
      </c>
    </row>
    <row r="103" spans="1:14" x14ac:dyDescent="0.25">
      <c r="A103" s="113"/>
      <c r="B103" s="122"/>
      <c r="C103" s="52"/>
      <c r="D103" s="52"/>
      <c r="J103" s="82"/>
    </row>
    <row r="104" spans="1:14" ht="21" x14ac:dyDescent="0.35">
      <c r="A104" s="123" t="s">
        <v>56</v>
      </c>
      <c r="B104" s="124"/>
      <c r="C104" s="123"/>
      <c r="D104" s="125"/>
      <c r="E104" s="125"/>
      <c r="F104" s="125"/>
      <c r="G104" s="125"/>
      <c r="H104" s="125"/>
      <c r="I104" s="125"/>
      <c r="J104" s="125"/>
      <c r="K104" s="125"/>
      <c r="L104" s="125"/>
    </row>
    <row r="105" spans="1:14" ht="15.75" thickBot="1" x14ac:dyDescent="0.3">
      <c r="B105" s="9"/>
    </row>
    <row r="106" spans="1:14" s="10" customFormat="1" ht="47.25" customHeight="1" x14ac:dyDescent="0.25">
      <c r="A106" s="624" t="s">
        <v>57</v>
      </c>
      <c r="B106" s="626" t="s">
        <v>58</v>
      </c>
      <c r="C106" s="609" t="s">
        <v>6</v>
      </c>
      <c r="D106" s="126" t="s">
        <v>59</v>
      </c>
      <c r="E106" s="126"/>
      <c r="F106" s="127"/>
      <c r="G106" s="127"/>
      <c r="H106" s="128" t="s">
        <v>60</v>
      </c>
      <c r="I106" s="126"/>
      <c r="J106" s="129"/>
    </row>
    <row r="107" spans="1:14" s="10" customFormat="1" ht="87.75" customHeight="1" x14ac:dyDescent="0.25">
      <c r="A107" s="625"/>
      <c r="B107" s="627"/>
      <c r="C107" s="610"/>
      <c r="D107" s="130" t="s">
        <v>61</v>
      </c>
      <c r="E107" s="131" t="s">
        <v>62</v>
      </c>
      <c r="F107" s="132" t="s">
        <v>63</v>
      </c>
      <c r="G107" s="133" t="s">
        <v>64</v>
      </c>
      <c r="H107" s="130" t="s">
        <v>65</v>
      </c>
      <c r="I107" s="131" t="s">
        <v>66</v>
      </c>
      <c r="J107" s="134" t="s">
        <v>67</v>
      </c>
    </row>
    <row r="108" spans="1:14" x14ac:dyDescent="0.25">
      <c r="A108" s="595" t="s">
        <v>36</v>
      </c>
      <c r="B108" s="611"/>
      <c r="C108" s="135">
        <v>2014</v>
      </c>
      <c r="D108" s="30"/>
      <c r="E108" s="31"/>
      <c r="F108" s="136"/>
      <c r="G108" s="137">
        <f>SUM(D108:F108)</f>
        <v>0</v>
      </c>
      <c r="H108" s="30"/>
      <c r="I108" s="31"/>
      <c r="J108" s="35"/>
    </row>
    <row r="109" spans="1:14" x14ac:dyDescent="0.25">
      <c r="A109" s="595"/>
      <c r="B109" s="611"/>
      <c r="C109" s="135">
        <v>2015</v>
      </c>
      <c r="D109" s="30"/>
      <c r="E109" s="31"/>
      <c r="F109" s="136"/>
      <c r="G109" s="137">
        <f t="shared" ref="G109:G114" si="10">SUM(D109:F109)</f>
        <v>0</v>
      </c>
      <c r="H109" s="30"/>
      <c r="I109" s="31"/>
      <c r="J109" s="35"/>
    </row>
    <row r="110" spans="1:14" x14ac:dyDescent="0.25">
      <c r="A110" s="595"/>
      <c r="B110" s="611"/>
      <c r="C110" s="135">
        <v>2016</v>
      </c>
      <c r="D110" s="30"/>
      <c r="E110" s="31"/>
      <c r="F110" s="136"/>
      <c r="G110" s="137">
        <f t="shared" si="10"/>
        <v>0</v>
      </c>
      <c r="H110" s="30"/>
      <c r="I110" s="31"/>
      <c r="J110" s="35"/>
    </row>
    <row r="111" spans="1:14" x14ac:dyDescent="0.25">
      <c r="A111" s="595"/>
      <c r="B111" s="611"/>
      <c r="C111" s="135">
        <v>2017</v>
      </c>
      <c r="D111" s="36"/>
      <c r="E111" s="37"/>
      <c r="F111" s="138"/>
      <c r="G111" s="137">
        <f t="shared" si="10"/>
        <v>0</v>
      </c>
      <c r="H111" s="139"/>
      <c r="I111" s="140"/>
      <c r="J111" s="141"/>
    </row>
    <row r="112" spans="1:14" x14ac:dyDescent="0.25">
      <c r="A112" s="595"/>
      <c r="B112" s="611"/>
      <c r="C112" s="135">
        <v>2018</v>
      </c>
      <c r="D112" s="30"/>
      <c r="E112" s="31"/>
      <c r="F112" s="136"/>
      <c r="G112" s="137">
        <f t="shared" si="10"/>
        <v>0</v>
      </c>
      <c r="H112" s="30"/>
      <c r="I112" s="31"/>
      <c r="J112" s="35"/>
    </row>
    <row r="113" spans="1:19" x14ac:dyDescent="0.25">
      <c r="A113" s="595"/>
      <c r="B113" s="611"/>
      <c r="C113" s="135">
        <v>2019</v>
      </c>
      <c r="D113" s="30"/>
      <c r="E113" s="31"/>
      <c r="F113" s="136"/>
      <c r="G113" s="137">
        <f t="shared" si="10"/>
        <v>0</v>
      </c>
      <c r="H113" s="30"/>
      <c r="I113" s="31"/>
      <c r="J113" s="35"/>
    </row>
    <row r="114" spans="1:19" x14ac:dyDescent="0.25">
      <c r="A114" s="595"/>
      <c r="B114" s="611"/>
      <c r="C114" s="135">
        <v>2020</v>
      </c>
      <c r="D114" s="30"/>
      <c r="E114" s="31"/>
      <c r="F114" s="136"/>
      <c r="G114" s="137">
        <f t="shared" si="10"/>
        <v>0</v>
      </c>
      <c r="H114" s="30"/>
      <c r="I114" s="31"/>
      <c r="J114" s="35"/>
    </row>
    <row r="115" spans="1:19" ht="30.6" customHeight="1" thickBot="1" x14ac:dyDescent="0.3">
      <c r="A115" s="612"/>
      <c r="B115" s="613"/>
      <c r="C115" s="142" t="s">
        <v>14</v>
      </c>
      <c r="D115" s="46">
        <f t="shared" ref="D115:J115" si="11">SUM(D108:D114)</f>
        <v>0</v>
      </c>
      <c r="E115" s="47">
        <f t="shared" si="11"/>
        <v>0</v>
      </c>
      <c r="F115" s="143">
        <f t="shared" si="11"/>
        <v>0</v>
      </c>
      <c r="G115" s="143">
        <f t="shared" si="11"/>
        <v>0</v>
      </c>
      <c r="H115" s="46">
        <f t="shared" si="11"/>
        <v>0</v>
      </c>
      <c r="I115" s="47">
        <f t="shared" si="11"/>
        <v>0</v>
      </c>
      <c r="J115" s="144">
        <f t="shared" si="11"/>
        <v>0</v>
      </c>
    </row>
    <row r="116" spans="1:19" ht="17.100000000000001" customHeight="1" thickBot="1" x14ac:dyDescent="0.3">
      <c r="A116" s="145"/>
      <c r="B116" s="122"/>
      <c r="C116" s="146"/>
      <c r="D116" s="147"/>
      <c r="H116" s="148"/>
      <c r="K116" s="82"/>
    </row>
    <row r="117" spans="1:19" s="10" customFormat="1" ht="78" customHeight="1" x14ac:dyDescent="0.3">
      <c r="A117" s="149" t="s">
        <v>68</v>
      </c>
      <c r="B117" s="349" t="s">
        <v>39</v>
      </c>
      <c r="C117" s="151" t="s">
        <v>6</v>
      </c>
      <c r="D117" s="152" t="s">
        <v>69</v>
      </c>
      <c r="E117" s="153" t="s">
        <v>70</v>
      </c>
      <c r="F117" s="153" t="s">
        <v>71</v>
      </c>
      <c r="G117" s="153" t="s">
        <v>72</v>
      </c>
      <c r="H117" s="153" t="s">
        <v>73</v>
      </c>
      <c r="I117" s="154" t="s">
        <v>74</v>
      </c>
      <c r="J117" s="155" t="s">
        <v>75</v>
      </c>
      <c r="K117" s="155" t="s">
        <v>76</v>
      </c>
    </row>
    <row r="118" spans="1:19" x14ac:dyDescent="0.25">
      <c r="A118" s="595" t="s">
        <v>36</v>
      </c>
      <c r="B118" s="611"/>
      <c r="C118" s="29">
        <v>2014</v>
      </c>
      <c r="D118" s="34"/>
      <c r="E118" s="31"/>
      <c r="F118" s="31"/>
      <c r="G118" s="31"/>
      <c r="H118" s="31"/>
      <c r="I118" s="35"/>
      <c r="J118" s="156">
        <f t="shared" ref="J118:K124" si="12">D118+F118+H118</f>
        <v>0</v>
      </c>
      <c r="K118" s="156">
        <f t="shared" si="12"/>
        <v>0</v>
      </c>
    </row>
    <row r="119" spans="1:19" x14ac:dyDescent="0.25">
      <c r="A119" s="595"/>
      <c r="B119" s="611"/>
      <c r="C119" s="29">
        <v>2015</v>
      </c>
      <c r="D119" s="34"/>
      <c r="E119" s="31"/>
      <c r="F119" s="31"/>
      <c r="G119" s="31"/>
      <c r="H119" s="31"/>
      <c r="I119" s="35"/>
      <c r="J119" s="156">
        <f t="shared" si="12"/>
        <v>0</v>
      </c>
      <c r="K119" s="156">
        <f t="shared" si="12"/>
        <v>0</v>
      </c>
    </row>
    <row r="120" spans="1:19" x14ac:dyDescent="0.25">
      <c r="A120" s="595"/>
      <c r="B120" s="611"/>
      <c r="C120" s="29">
        <v>2016</v>
      </c>
      <c r="D120" s="34"/>
      <c r="E120" s="31"/>
      <c r="F120" s="31"/>
      <c r="G120" s="31"/>
      <c r="H120" s="31"/>
      <c r="I120" s="35"/>
      <c r="J120" s="156">
        <f t="shared" si="12"/>
        <v>0</v>
      </c>
      <c r="K120" s="156">
        <f t="shared" si="12"/>
        <v>0</v>
      </c>
    </row>
    <row r="121" spans="1:19" x14ac:dyDescent="0.25">
      <c r="A121" s="595"/>
      <c r="B121" s="611"/>
      <c r="C121" s="29">
        <v>2017</v>
      </c>
      <c r="D121" s="39"/>
      <c r="E121" s="37"/>
      <c r="F121" s="37"/>
      <c r="G121" s="37"/>
      <c r="H121" s="37"/>
      <c r="I121" s="40"/>
      <c r="J121" s="156">
        <f t="shared" si="12"/>
        <v>0</v>
      </c>
      <c r="K121" s="156">
        <f t="shared" si="12"/>
        <v>0</v>
      </c>
    </row>
    <row r="122" spans="1:19" x14ac:dyDescent="0.25">
      <c r="A122" s="595"/>
      <c r="B122" s="611"/>
      <c r="C122" s="29">
        <v>2018</v>
      </c>
      <c r="D122" s="34"/>
      <c r="E122" s="31"/>
      <c r="F122" s="31"/>
      <c r="G122" s="31"/>
      <c r="H122" s="31"/>
      <c r="I122" s="35"/>
      <c r="J122" s="156">
        <f t="shared" si="12"/>
        <v>0</v>
      </c>
      <c r="K122" s="156">
        <f t="shared" si="12"/>
        <v>0</v>
      </c>
    </row>
    <row r="123" spans="1:19" x14ac:dyDescent="0.25">
      <c r="A123" s="595"/>
      <c r="B123" s="611"/>
      <c r="C123" s="29">
        <v>2019</v>
      </c>
      <c r="D123" s="34"/>
      <c r="E123" s="31"/>
      <c r="F123" s="31"/>
      <c r="G123" s="31"/>
      <c r="H123" s="31"/>
      <c r="I123" s="35"/>
      <c r="J123" s="156">
        <f t="shared" si="12"/>
        <v>0</v>
      </c>
      <c r="K123" s="156">
        <f t="shared" si="12"/>
        <v>0</v>
      </c>
    </row>
    <row r="124" spans="1:19" x14ac:dyDescent="0.25">
      <c r="A124" s="595"/>
      <c r="B124" s="611"/>
      <c r="C124" s="29">
        <v>2020</v>
      </c>
      <c r="D124" s="34"/>
      <c r="E124" s="31"/>
      <c r="F124" s="31"/>
      <c r="G124" s="31"/>
      <c r="H124" s="31"/>
      <c r="I124" s="35"/>
      <c r="J124" s="156">
        <f t="shared" si="12"/>
        <v>0</v>
      </c>
      <c r="K124" s="156">
        <f t="shared" si="12"/>
        <v>0</v>
      </c>
    </row>
    <row r="125" spans="1:19" ht="51" customHeight="1" thickBot="1" x14ac:dyDescent="0.3">
      <c r="A125" s="612"/>
      <c r="B125" s="613"/>
      <c r="C125" s="45" t="s">
        <v>14</v>
      </c>
      <c r="D125" s="47">
        <f t="shared" ref="D125" si="13">SUM(D118:D124)</f>
        <v>0</v>
      </c>
      <c r="E125" s="47">
        <f>SUM(E118:E124)</f>
        <v>0</v>
      </c>
      <c r="F125" s="47">
        <f t="shared" ref="F125:I125" si="14">SUM(F118:F124)</f>
        <v>0</v>
      </c>
      <c r="G125" s="47">
        <f t="shared" si="14"/>
        <v>0</v>
      </c>
      <c r="H125" s="47">
        <f t="shared" si="14"/>
        <v>0</v>
      </c>
      <c r="I125" s="47">
        <f t="shared" si="14"/>
        <v>0</v>
      </c>
      <c r="J125" s="51">
        <f>SUM(J118:J124)</f>
        <v>0</v>
      </c>
      <c r="K125" s="51">
        <f>SUM(K118:K124)</f>
        <v>0</v>
      </c>
    </row>
    <row r="126" spans="1:19" ht="18.95" customHeight="1" x14ac:dyDescent="0.25">
      <c r="A126" s="157"/>
      <c r="B126" s="122"/>
      <c r="C126" s="52"/>
      <c r="D126" s="52"/>
      <c r="S126" s="82"/>
    </row>
    <row r="127" spans="1:19" ht="21" x14ac:dyDescent="0.35">
      <c r="A127" s="158" t="s">
        <v>77</v>
      </c>
      <c r="B127" s="159"/>
      <c r="C127" s="158"/>
      <c r="D127" s="160"/>
      <c r="E127" s="160"/>
      <c r="F127" s="160"/>
      <c r="G127" s="160"/>
      <c r="H127" s="160"/>
      <c r="I127" s="160"/>
      <c r="J127" s="160"/>
      <c r="K127" s="160"/>
      <c r="L127" s="160"/>
      <c r="M127" s="160"/>
      <c r="N127" s="160"/>
      <c r="O127" s="160"/>
    </row>
    <row r="128" spans="1:19" ht="21.75" thickBot="1" x14ac:dyDescent="0.4">
      <c r="A128" s="98"/>
      <c r="B128" s="83"/>
    </row>
    <row r="129" spans="1:15" s="10" customFormat="1" ht="27" customHeight="1" x14ac:dyDescent="0.25">
      <c r="A129" s="614" t="s">
        <v>78</v>
      </c>
      <c r="B129" s="616" t="s">
        <v>39</v>
      </c>
      <c r="C129" s="618" t="s">
        <v>79</v>
      </c>
      <c r="D129" s="161" t="s">
        <v>80</v>
      </c>
      <c r="E129" s="162"/>
      <c r="F129" s="162"/>
      <c r="G129" s="163"/>
      <c r="H129" s="164"/>
      <c r="I129" s="592" t="s">
        <v>8</v>
      </c>
      <c r="J129" s="593"/>
      <c r="K129" s="593"/>
      <c r="L129" s="593"/>
      <c r="M129" s="593"/>
      <c r="N129" s="593"/>
      <c r="O129" s="594"/>
    </row>
    <row r="130" spans="1:15" s="10" customFormat="1" ht="110.25" customHeight="1" x14ac:dyDescent="0.25">
      <c r="A130" s="615"/>
      <c r="B130" s="617"/>
      <c r="C130" s="619"/>
      <c r="D130" s="165" t="s">
        <v>81</v>
      </c>
      <c r="E130" s="166" t="s">
        <v>82</v>
      </c>
      <c r="F130" s="166" t="s">
        <v>83</v>
      </c>
      <c r="G130" s="167" t="s">
        <v>84</v>
      </c>
      <c r="H130" s="168" t="s">
        <v>85</v>
      </c>
      <c r="I130" s="169" t="s">
        <v>15</v>
      </c>
      <c r="J130" s="169" t="s">
        <v>16</v>
      </c>
      <c r="K130" s="166" t="s">
        <v>17</v>
      </c>
      <c r="L130" s="165" t="s">
        <v>18</v>
      </c>
      <c r="M130" s="165" t="s">
        <v>30</v>
      </c>
      <c r="N130" s="166" t="s">
        <v>20</v>
      </c>
      <c r="O130" s="170" t="s">
        <v>21</v>
      </c>
    </row>
    <row r="131" spans="1:15" ht="15" customHeight="1" x14ac:dyDescent="0.25">
      <c r="A131" s="597" t="s">
        <v>241</v>
      </c>
      <c r="B131" s="596"/>
      <c r="C131" s="29">
        <v>2014</v>
      </c>
      <c r="D131" s="30"/>
      <c r="E131" s="31"/>
      <c r="F131" s="31"/>
      <c r="G131" s="137">
        <f>SUM(D131:F131)</f>
        <v>0</v>
      </c>
      <c r="H131" s="92"/>
      <c r="I131" s="34"/>
      <c r="J131" s="31"/>
      <c r="K131" s="31"/>
      <c r="L131" s="31"/>
      <c r="M131" s="31"/>
      <c r="N131" s="31"/>
      <c r="O131" s="35"/>
    </row>
    <row r="132" spans="1:15" x14ac:dyDescent="0.25">
      <c r="A132" s="597"/>
      <c r="B132" s="596"/>
      <c r="C132" s="29">
        <v>2015</v>
      </c>
      <c r="D132" s="30"/>
      <c r="E132" s="31"/>
      <c r="F132" s="31"/>
      <c r="G132" s="137">
        <f t="shared" ref="G132:G137" si="15">SUM(D132:F132)</f>
        <v>0</v>
      </c>
      <c r="H132" s="92"/>
      <c r="I132" s="34"/>
      <c r="J132" s="31"/>
      <c r="K132" s="31"/>
      <c r="L132" s="31"/>
      <c r="M132" s="31"/>
      <c r="N132" s="31"/>
      <c r="O132" s="35"/>
    </row>
    <row r="133" spans="1:15" x14ac:dyDescent="0.25">
      <c r="A133" s="597"/>
      <c r="B133" s="596"/>
      <c r="C133" s="29">
        <v>2016</v>
      </c>
      <c r="D133" s="30"/>
      <c r="E133" s="31"/>
      <c r="F133" s="31"/>
      <c r="G133" s="137">
        <f t="shared" si="15"/>
        <v>0</v>
      </c>
      <c r="H133" s="92"/>
      <c r="I133" s="34"/>
      <c r="J133" s="31"/>
      <c r="K133" s="31"/>
      <c r="L133" s="31"/>
      <c r="M133" s="31"/>
      <c r="N133" s="31"/>
      <c r="O133" s="35"/>
    </row>
    <row r="134" spans="1:15" x14ac:dyDescent="0.25">
      <c r="A134" s="597"/>
      <c r="B134" s="596"/>
      <c r="C134" s="29">
        <v>2017</v>
      </c>
      <c r="D134" s="36"/>
      <c r="E134" s="37"/>
      <c r="F134" s="37"/>
      <c r="G134" s="137">
        <f t="shared" si="15"/>
        <v>0</v>
      </c>
      <c r="H134" s="92"/>
      <c r="I134" s="39"/>
      <c r="J134" s="37"/>
      <c r="K134" s="37"/>
      <c r="L134" s="37"/>
      <c r="M134" s="37"/>
      <c r="N134" s="37"/>
      <c r="O134" s="40"/>
    </row>
    <row r="135" spans="1:15" x14ac:dyDescent="0.25">
      <c r="A135" s="597"/>
      <c r="B135" s="596"/>
      <c r="C135" s="29">
        <v>2018</v>
      </c>
      <c r="D135" s="30"/>
      <c r="E135" s="31"/>
      <c r="F135" s="31"/>
      <c r="G135" s="137">
        <f t="shared" si="15"/>
        <v>0</v>
      </c>
      <c r="H135" s="92"/>
      <c r="I135" s="34"/>
      <c r="J135" s="31"/>
      <c r="K135" s="31"/>
      <c r="L135" s="31"/>
      <c r="M135" s="31"/>
      <c r="N135" s="31"/>
      <c r="O135" s="35"/>
    </row>
    <row r="136" spans="1:15" x14ac:dyDescent="0.25">
      <c r="A136" s="597"/>
      <c r="B136" s="596"/>
      <c r="C136" s="29">
        <v>2019</v>
      </c>
      <c r="D136" s="30">
        <v>2</v>
      </c>
      <c r="E136" s="31">
        <v>5</v>
      </c>
      <c r="F136" s="31">
        <v>2</v>
      </c>
      <c r="G136" s="137">
        <f t="shared" si="15"/>
        <v>9</v>
      </c>
      <c r="H136" s="92">
        <v>21</v>
      </c>
      <c r="I136" s="34">
        <v>9</v>
      </c>
      <c r="J136" s="31">
        <v>4</v>
      </c>
      <c r="K136" s="31"/>
      <c r="L136" s="31">
        <v>2</v>
      </c>
      <c r="M136" s="31"/>
      <c r="N136" s="31">
        <v>8</v>
      </c>
      <c r="O136" s="35"/>
    </row>
    <row r="137" spans="1:15" x14ac:dyDescent="0.25">
      <c r="A137" s="597"/>
      <c r="B137" s="596"/>
      <c r="C137" s="29">
        <v>2020</v>
      </c>
      <c r="D137" s="30"/>
      <c r="E137" s="31"/>
      <c r="F137" s="31"/>
      <c r="G137" s="137">
        <f t="shared" si="15"/>
        <v>0</v>
      </c>
      <c r="H137" s="92"/>
      <c r="I137" s="34"/>
      <c r="J137" s="31"/>
      <c r="K137" s="31"/>
      <c r="L137" s="31"/>
      <c r="M137" s="31"/>
      <c r="N137" s="31"/>
      <c r="O137" s="35"/>
    </row>
    <row r="138" spans="1:15" ht="15.95" customHeight="1" thickBot="1" x14ac:dyDescent="0.3">
      <c r="A138" s="598"/>
      <c r="B138" s="599"/>
      <c r="C138" s="45" t="s">
        <v>14</v>
      </c>
      <c r="D138" s="46">
        <f>SUM(D131:D137)</f>
        <v>2</v>
      </c>
      <c r="E138" s="47">
        <f>SUM(E131:E137)</f>
        <v>5</v>
      </c>
      <c r="F138" s="47">
        <f>SUM(F131:F137)</f>
        <v>2</v>
      </c>
      <c r="G138" s="143">
        <f t="shared" ref="G138:O138" si="16">SUM(G131:G137)</f>
        <v>9</v>
      </c>
      <c r="H138" s="171">
        <f t="shared" si="16"/>
        <v>21</v>
      </c>
      <c r="I138" s="50">
        <f t="shared" si="16"/>
        <v>9</v>
      </c>
      <c r="J138" s="47">
        <f t="shared" si="16"/>
        <v>4</v>
      </c>
      <c r="K138" s="47">
        <f t="shared" si="16"/>
        <v>0</v>
      </c>
      <c r="L138" s="47">
        <f t="shared" si="16"/>
        <v>2</v>
      </c>
      <c r="M138" s="47">
        <f t="shared" si="16"/>
        <v>0</v>
      </c>
      <c r="N138" s="47">
        <f t="shared" si="16"/>
        <v>8</v>
      </c>
      <c r="O138" s="51">
        <f t="shared" si="16"/>
        <v>0</v>
      </c>
    </row>
    <row r="139" spans="1:15" ht="15.75" thickBot="1" x14ac:dyDescent="0.3">
      <c r="B139" s="9"/>
    </row>
    <row r="140" spans="1:15" ht="19.5" customHeight="1" x14ac:dyDescent="0.25">
      <c r="A140" s="600" t="s">
        <v>87</v>
      </c>
      <c r="B140" s="602" t="s">
        <v>88</v>
      </c>
      <c r="C140" s="604" t="s">
        <v>6</v>
      </c>
      <c r="D140" s="604" t="s">
        <v>80</v>
      </c>
      <c r="E140" s="604"/>
      <c r="F140" s="604"/>
      <c r="G140" s="606"/>
      <c r="H140" s="607" t="s">
        <v>89</v>
      </c>
      <c r="I140" s="604"/>
      <c r="J140" s="604"/>
      <c r="K140" s="604"/>
      <c r="L140" s="608"/>
    </row>
    <row r="141" spans="1:15" ht="102.75" x14ac:dyDescent="0.25">
      <c r="A141" s="601"/>
      <c r="B141" s="603"/>
      <c r="C141" s="605"/>
      <c r="D141" s="172" t="s">
        <v>90</v>
      </c>
      <c r="E141" s="173" t="s">
        <v>91</v>
      </c>
      <c r="F141" s="172" t="s">
        <v>92</v>
      </c>
      <c r="G141" s="174" t="s">
        <v>93</v>
      </c>
      <c r="H141" s="175" t="s">
        <v>94</v>
      </c>
      <c r="I141" s="172" t="s">
        <v>95</v>
      </c>
      <c r="J141" s="172" t="s">
        <v>96</v>
      </c>
      <c r="K141" s="172" t="s">
        <v>97</v>
      </c>
      <c r="L141" s="176" t="s">
        <v>98</v>
      </c>
    </row>
    <row r="142" spans="1:15" ht="15" customHeight="1" x14ac:dyDescent="0.25">
      <c r="A142" s="684" t="s">
        <v>242</v>
      </c>
      <c r="B142" s="685"/>
      <c r="C142" s="177">
        <v>2014</v>
      </c>
      <c r="D142" s="178"/>
      <c r="E142" s="72"/>
      <c r="F142" s="72"/>
      <c r="G142" s="179">
        <f>SUM(D142:F142)</f>
        <v>0</v>
      </c>
      <c r="H142" s="71"/>
      <c r="I142" s="72"/>
      <c r="J142" s="72"/>
      <c r="K142" s="72"/>
      <c r="L142" s="73"/>
    </row>
    <row r="143" spans="1:15" x14ac:dyDescent="0.25">
      <c r="A143" s="595"/>
      <c r="B143" s="611"/>
      <c r="C143" s="29">
        <v>2015</v>
      </c>
      <c r="D143" s="30"/>
      <c r="E143" s="31"/>
      <c r="F143" s="31"/>
      <c r="G143" s="179">
        <f t="shared" ref="G143:G148" si="17">SUM(D143:F143)</f>
        <v>0</v>
      </c>
      <c r="H143" s="34"/>
      <c r="I143" s="31"/>
      <c r="J143" s="31"/>
      <c r="K143" s="31"/>
      <c r="L143" s="35"/>
    </row>
    <row r="144" spans="1:15" x14ac:dyDescent="0.25">
      <c r="A144" s="595"/>
      <c r="B144" s="611"/>
      <c r="C144" s="29">
        <v>2016</v>
      </c>
      <c r="D144" s="30"/>
      <c r="E144" s="31"/>
      <c r="F144" s="31"/>
      <c r="G144" s="179">
        <f t="shared" si="17"/>
        <v>0</v>
      </c>
      <c r="H144" s="34"/>
      <c r="I144" s="31"/>
      <c r="J144" s="31"/>
      <c r="K144" s="31"/>
      <c r="L144" s="35"/>
    </row>
    <row r="145" spans="1:12" x14ac:dyDescent="0.25">
      <c r="A145" s="595"/>
      <c r="B145" s="611"/>
      <c r="C145" s="29">
        <v>2017</v>
      </c>
      <c r="D145" s="36"/>
      <c r="E145" s="37"/>
      <c r="F145" s="37"/>
      <c r="G145" s="179">
        <f t="shared" si="17"/>
        <v>0</v>
      </c>
      <c r="H145" s="39"/>
      <c r="I145" s="37"/>
      <c r="J145" s="37"/>
      <c r="K145" s="37"/>
      <c r="L145" s="40"/>
    </row>
    <row r="146" spans="1:12" x14ac:dyDescent="0.25">
      <c r="A146" s="595"/>
      <c r="B146" s="611"/>
      <c r="C146" s="29">
        <v>2018</v>
      </c>
      <c r="D146" s="30"/>
      <c r="E146" s="31"/>
      <c r="F146" s="31"/>
      <c r="G146" s="179">
        <f t="shared" si="17"/>
        <v>0</v>
      </c>
      <c r="H146" s="34"/>
      <c r="I146" s="31"/>
      <c r="J146" s="31"/>
      <c r="K146" s="31"/>
      <c r="L146" s="35"/>
    </row>
    <row r="147" spans="1:12" x14ac:dyDescent="0.25">
      <c r="A147" s="595"/>
      <c r="B147" s="611"/>
      <c r="C147" s="29">
        <v>2019</v>
      </c>
      <c r="D147" s="30">
        <v>40</v>
      </c>
      <c r="E147" s="31">
        <v>273</v>
      </c>
      <c r="F147" s="31">
        <v>550</v>
      </c>
      <c r="G147" s="179">
        <f t="shared" si="17"/>
        <v>863</v>
      </c>
      <c r="H147" s="34"/>
      <c r="I147" s="31">
        <v>48</v>
      </c>
      <c r="J147" s="31"/>
      <c r="K147" s="31">
        <v>50</v>
      </c>
      <c r="L147" s="35"/>
    </row>
    <row r="148" spans="1:12" x14ac:dyDescent="0.25">
      <c r="A148" s="595"/>
      <c r="B148" s="611"/>
      <c r="C148" s="29">
        <v>2020</v>
      </c>
      <c r="D148" s="30"/>
      <c r="E148" s="31"/>
      <c r="F148" s="31"/>
      <c r="G148" s="179">
        <f t="shared" si="17"/>
        <v>0</v>
      </c>
      <c r="H148" s="34"/>
      <c r="I148" s="31"/>
      <c r="J148" s="31"/>
      <c r="K148" s="31"/>
      <c r="L148" s="35"/>
    </row>
    <row r="149" spans="1:12" ht="15.75" thickBot="1" x14ac:dyDescent="0.3">
      <c r="A149" s="612"/>
      <c r="B149" s="613"/>
      <c r="C149" s="45" t="s">
        <v>14</v>
      </c>
      <c r="D149" s="46">
        <f t="shared" ref="D149:L149" si="18">SUM(D142:D148)</f>
        <v>40</v>
      </c>
      <c r="E149" s="47">
        <f t="shared" si="18"/>
        <v>273</v>
      </c>
      <c r="F149" s="47">
        <f t="shared" si="18"/>
        <v>550</v>
      </c>
      <c r="G149" s="49">
        <f t="shared" si="18"/>
        <v>863</v>
      </c>
      <c r="H149" s="50">
        <f t="shared" si="18"/>
        <v>0</v>
      </c>
      <c r="I149" s="47">
        <f t="shared" si="18"/>
        <v>48</v>
      </c>
      <c r="J149" s="47">
        <f t="shared" si="18"/>
        <v>0</v>
      </c>
      <c r="K149" s="47">
        <f t="shared" si="18"/>
        <v>50</v>
      </c>
      <c r="L149" s="51">
        <f t="shared" si="18"/>
        <v>0</v>
      </c>
    </row>
    <row r="150" spans="1:12" x14ac:dyDescent="0.25">
      <c r="B150" s="9"/>
    </row>
    <row r="151" spans="1:12" x14ac:dyDescent="0.25">
      <c r="B151" s="9"/>
    </row>
    <row r="152" spans="1:12" ht="21" x14ac:dyDescent="0.35">
      <c r="A152" s="180" t="s">
        <v>100</v>
      </c>
      <c r="B152" s="60"/>
      <c r="C152" s="59"/>
      <c r="D152" s="61"/>
      <c r="E152" s="61"/>
      <c r="F152" s="61"/>
      <c r="G152" s="61"/>
      <c r="H152" s="61"/>
      <c r="I152" s="61"/>
      <c r="J152" s="61"/>
      <c r="K152" s="61"/>
      <c r="L152" s="61"/>
    </row>
    <row r="153" spans="1:12" ht="15.75" thickBot="1" x14ac:dyDescent="0.3">
      <c r="A153" s="82"/>
      <c r="B153" s="83"/>
    </row>
    <row r="154" spans="1:12" s="10" customFormat="1" ht="65.25" x14ac:dyDescent="0.3">
      <c r="A154" s="181" t="s">
        <v>101</v>
      </c>
      <c r="B154" s="182" t="s">
        <v>102</v>
      </c>
      <c r="C154" s="183" t="s">
        <v>103</v>
      </c>
      <c r="D154" s="184" t="s">
        <v>104</v>
      </c>
      <c r="E154" s="185" t="s">
        <v>105</v>
      </c>
      <c r="F154" s="185" t="s">
        <v>106</v>
      </c>
      <c r="G154" s="186" t="s">
        <v>107</v>
      </c>
    </row>
    <row r="155" spans="1:12" ht="15" customHeight="1" x14ac:dyDescent="0.25">
      <c r="A155" s="588" t="s">
        <v>36</v>
      </c>
      <c r="B155" s="589"/>
      <c r="C155" s="29">
        <v>2014</v>
      </c>
      <c r="D155" s="30"/>
      <c r="E155" s="31"/>
      <c r="F155" s="31"/>
      <c r="G155" s="35"/>
    </row>
    <row r="156" spans="1:12" x14ac:dyDescent="0.25">
      <c r="A156" s="588"/>
      <c r="B156" s="589"/>
      <c r="C156" s="29">
        <v>2015</v>
      </c>
      <c r="D156" s="30"/>
      <c r="E156" s="31"/>
      <c r="F156" s="31"/>
      <c r="G156" s="35"/>
    </row>
    <row r="157" spans="1:12" x14ac:dyDescent="0.25">
      <c r="A157" s="588"/>
      <c r="B157" s="589"/>
      <c r="C157" s="29">
        <v>2016</v>
      </c>
      <c r="D157" s="30"/>
      <c r="E157" s="31"/>
      <c r="F157" s="31"/>
      <c r="G157" s="35"/>
    </row>
    <row r="158" spans="1:12" x14ac:dyDescent="0.25">
      <c r="A158" s="588"/>
      <c r="B158" s="589"/>
      <c r="C158" s="29">
        <v>2017</v>
      </c>
      <c r="D158" s="36"/>
      <c r="E158" s="37"/>
      <c r="F158" s="37"/>
      <c r="G158" s="40"/>
    </row>
    <row r="159" spans="1:12" x14ac:dyDescent="0.25">
      <c r="A159" s="588"/>
      <c r="B159" s="589"/>
      <c r="C159" s="29">
        <v>2018</v>
      </c>
      <c r="D159" s="30"/>
      <c r="E159" s="31"/>
      <c r="F159" s="31"/>
      <c r="G159" s="35"/>
    </row>
    <row r="160" spans="1:12" x14ac:dyDescent="0.25">
      <c r="A160" s="588"/>
      <c r="B160" s="589"/>
      <c r="C160" s="29">
        <v>2019</v>
      </c>
      <c r="D160" s="30"/>
      <c r="E160" s="31"/>
      <c r="F160" s="31"/>
      <c r="G160" s="35"/>
    </row>
    <row r="161" spans="1:9" x14ac:dyDescent="0.25">
      <c r="A161" s="588"/>
      <c r="B161" s="589"/>
      <c r="C161" s="29">
        <v>2020</v>
      </c>
      <c r="D161" s="187"/>
      <c r="E161" s="188"/>
      <c r="F161" s="188"/>
      <c r="G161" s="189"/>
    </row>
    <row r="162" spans="1:9" ht="15.75" thickBot="1" x14ac:dyDescent="0.3">
      <c r="A162" s="590"/>
      <c r="B162" s="591"/>
      <c r="C162" s="45" t="s">
        <v>14</v>
      </c>
      <c r="D162" s="46">
        <f>SUM(D155:D161)</f>
        <v>0</v>
      </c>
      <c r="E162" s="46">
        <f t="shared" ref="E162:G162" si="19">SUM(E155:E161)</f>
        <v>0</v>
      </c>
      <c r="F162" s="46">
        <f t="shared" si="19"/>
        <v>0</v>
      </c>
      <c r="G162" s="51">
        <f t="shared" si="19"/>
        <v>0</v>
      </c>
    </row>
    <row r="163" spans="1:9" x14ac:dyDescent="0.25">
      <c r="B163" s="9"/>
    </row>
    <row r="164" spans="1:9" ht="15.75" thickBot="1" x14ac:dyDescent="0.3">
      <c r="B164" s="9"/>
    </row>
    <row r="165" spans="1:9" ht="18.75" x14ac:dyDescent="0.3">
      <c r="A165" s="190" t="s">
        <v>108</v>
      </c>
      <c r="B165" s="191" t="s">
        <v>109</v>
      </c>
      <c r="C165" s="192">
        <v>2014</v>
      </c>
      <c r="D165" s="192">
        <v>2015</v>
      </c>
      <c r="E165" s="192">
        <v>2016</v>
      </c>
      <c r="F165" s="192">
        <v>2017</v>
      </c>
      <c r="G165" s="192">
        <v>2018</v>
      </c>
      <c r="H165" s="192">
        <v>2019</v>
      </c>
      <c r="I165" s="193">
        <v>2020</v>
      </c>
    </row>
    <row r="166" spans="1:9" ht="14.1" customHeight="1" x14ac:dyDescent="0.25">
      <c r="A166" s="194" t="s">
        <v>110</v>
      </c>
      <c r="B166" s="353"/>
      <c r="C166" s="196">
        <f>SUM(C167:C169)</f>
        <v>0</v>
      </c>
      <c r="D166" s="196">
        <f t="shared" ref="D166:I166" si="20">SUM(D167:D169)</f>
        <v>0</v>
      </c>
      <c r="E166" s="196">
        <f t="shared" si="20"/>
        <v>0</v>
      </c>
      <c r="F166" s="196">
        <f t="shared" si="20"/>
        <v>0</v>
      </c>
      <c r="G166" s="196">
        <f t="shared" si="20"/>
        <v>0</v>
      </c>
      <c r="H166" s="196">
        <v>1203351.6499999999</v>
      </c>
      <c r="I166" s="197">
        <f t="shared" si="20"/>
        <v>0</v>
      </c>
    </row>
    <row r="167" spans="1:9" ht="15.75" x14ac:dyDescent="0.25">
      <c r="A167" s="198" t="s">
        <v>111</v>
      </c>
      <c r="B167" s="199"/>
      <c r="C167" s="70"/>
      <c r="D167" s="70"/>
      <c r="E167" s="70"/>
      <c r="F167" s="74"/>
      <c r="G167" s="70"/>
      <c r="H167" s="70">
        <v>1055069.8700000001</v>
      </c>
      <c r="I167" s="200"/>
    </row>
    <row r="168" spans="1:9" ht="15.75" x14ac:dyDescent="0.25">
      <c r="A168" s="198" t="s">
        <v>112</v>
      </c>
      <c r="B168" s="199"/>
      <c r="C168" s="70"/>
      <c r="D168" s="70"/>
      <c r="E168" s="70"/>
      <c r="F168" s="74"/>
      <c r="G168" s="70"/>
      <c r="H168" s="70"/>
      <c r="I168" s="200"/>
    </row>
    <row r="169" spans="1:9" ht="15.75" x14ac:dyDescent="0.25">
      <c r="A169" s="198" t="s">
        <v>113</v>
      </c>
      <c r="B169" s="199"/>
      <c r="C169" s="70"/>
      <c r="D169" s="70"/>
      <c r="E169" s="70"/>
      <c r="F169" s="74"/>
      <c r="G169" s="70"/>
      <c r="H169" s="70">
        <v>148281.78</v>
      </c>
      <c r="I169" s="200"/>
    </row>
    <row r="170" spans="1:9" ht="31.5" x14ac:dyDescent="0.25">
      <c r="A170" s="194" t="s">
        <v>114</v>
      </c>
      <c r="B170" s="199"/>
      <c r="C170" s="70"/>
      <c r="D170" s="70"/>
      <c r="E170" s="70"/>
      <c r="F170" s="74"/>
      <c r="G170" s="70"/>
      <c r="H170" s="70"/>
      <c r="I170" s="200"/>
    </row>
    <row r="171" spans="1:9" ht="16.5" thickBot="1" x14ac:dyDescent="0.3">
      <c r="A171" s="203" t="s">
        <v>116</v>
      </c>
      <c r="B171" s="204"/>
      <c r="C171" s="205">
        <f t="shared" ref="C171:I171" si="21">C166+C170</f>
        <v>0</v>
      </c>
      <c r="D171" s="205">
        <f t="shared" si="21"/>
        <v>0</v>
      </c>
      <c r="E171" s="205">
        <f t="shared" si="21"/>
        <v>0</v>
      </c>
      <c r="F171" s="205">
        <f t="shared" si="21"/>
        <v>0</v>
      </c>
      <c r="G171" s="205">
        <f t="shared" si="21"/>
        <v>0</v>
      </c>
      <c r="H171" s="205">
        <f t="shared" si="21"/>
        <v>1203351.6499999999</v>
      </c>
      <c r="I171" s="51">
        <f t="shared" si="21"/>
        <v>0</v>
      </c>
    </row>
  </sheetData>
  <mergeCells count="49">
    <mergeCell ref="B10:B11"/>
    <mergeCell ref="C10:C11"/>
    <mergeCell ref="A12:B19"/>
    <mergeCell ref="C21:C22"/>
    <mergeCell ref="A23:B30"/>
    <mergeCell ref="D34:D35"/>
    <mergeCell ref="A36:B43"/>
    <mergeCell ref="A48:A49"/>
    <mergeCell ref="B48:B49"/>
    <mergeCell ref="C48:C49"/>
    <mergeCell ref="D48:D49"/>
    <mergeCell ref="A34:A35"/>
    <mergeCell ref="B34:B35"/>
    <mergeCell ref="C34:C35"/>
    <mergeCell ref="A50:B57"/>
    <mergeCell ref="A61:A62"/>
    <mergeCell ref="B61:B62"/>
    <mergeCell ref="C61:C62"/>
    <mergeCell ref="A63:B70"/>
    <mergeCell ref="D72:D73"/>
    <mergeCell ref="A74:B81"/>
    <mergeCell ref="A83:A84"/>
    <mergeCell ref="B83:B84"/>
    <mergeCell ref="C83:C84"/>
    <mergeCell ref="D83:D84"/>
    <mergeCell ref="A72:A73"/>
    <mergeCell ref="B72:B73"/>
    <mergeCell ref="C72:C73"/>
    <mergeCell ref="A85:B92"/>
    <mergeCell ref="A94:A95"/>
    <mergeCell ref="B94:B95"/>
    <mergeCell ref="A96:B102"/>
    <mergeCell ref="A106:A107"/>
    <mergeCell ref="B106:B107"/>
    <mergeCell ref="C106:C107"/>
    <mergeCell ref="A108:B115"/>
    <mergeCell ref="A118:B125"/>
    <mergeCell ref="A129:A130"/>
    <mergeCell ref="B129:B130"/>
    <mergeCell ref="C129:C130"/>
    <mergeCell ref="A142:B149"/>
    <mergeCell ref="A155:B162"/>
    <mergeCell ref="I129:O129"/>
    <mergeCell ref="A131:B138"/>
    <mergeCell ref="A140:A141"/>
    <mergeCell ref="B140:B141"/>
    <mergeCell ref="C140:C141"/>
    <mergeCell ref="D140:G140"/>
    <mergeCell ref="H140:L140"/>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1E022-6405-4236-8A97-91C63D5EF57F}">
  <sheetPr codeName="Arkusz14"/>
  <dimension ref="A1:S171"/>
  <sheetViews>
    <sheetView topLeftCell="C52" workbookViewId="0">
      <selection activeCell="L69" sqref="L69"/>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c r="J1" s="712" t="s">
        <v>243</v>
      </c>
      <c r="K1" s="712"/>
      <c r="L1" s="712"/>
      <c r="M1" s="712"/>
      <c r="N1" s="712"/>
      <c r="O1" s="712"/>
    </row>
    <row r="2" spans="1:17" s="2" customFormat="1" ht="15.75" x14ac:dyDescent="0.25">
      <c r="J2" s="712"/>
      <c r="K2" s="712"/>
      <c r="L2" s="712"/>
      <c r="M2" s="712"/>
      <c r="N2" s="712"/>
      <c r="O2" s="712"/>
    </row>
    <row r="3" spans="1:17" s="2" customFormat="1" ht="15.75" x14ac:dyDescent="0.25">
      <c r="A3" s="3" t="s">
        <v>1</v>
      </c>
      <c r="J3" s="712"/>
      <c r="K3" s="712"/>
      <c r="L3" s="712"/>
      <c r="M3" s="712"/>
      <c r="N3" s="712"/>
      <c r="O3" s="712"/>
    </row>
    <row r="4" spans="1:17" s="2" customFormat="1" ht="15.75" x14ac:dyDescent="0.25">
      <c r="A4" s="4" t="s">
        <v>244</v>
      </c>
      <c r="J4" s="712"/>
      <c r="K4" s="712"/>
      <c r="L4" s="712"/>
      <c r="M4" s="712"/>
      <c r="N4" s="712"/>
      <c r="O4" s="712"/>
    </row>
    <row r="5" spans="1:17" s="2" customFormat="1" ht="15.75" x14ac:dyDescent="0.25">
      <c r="A5" s="206" t="s">
        <v>136</v>
      </c>
    </row>
    <row r="6" spans="1:17" s="2" customFormat="1" ht="15.75" x14ac:dyDescent="0.25"/>
    <row r="8" spans="1:17" ht="21" x14ac:dyDescent="0.35">
      <c r="A8" s="6" t="s">
        <v>4</v>
      </c>
      <c r="B8" s="7"/>
      <c r="C8" s="8"/>
      <c r="D8" s="8"/>
      <c r="E8" s="8"/>
      <c r="F8" s="8"/>
      <c r="G8" s="8"/>
      <c r="H8" s="8"/>
      <c r="I8" s="8"/>
      <c r="J8" s="8"/>
      <c r="K8" s="8"/>
      <c r="L8" s="8"/>
      <c r="M8" s="8"/>
      <c r="N8" s="8"/>
    </row>
    <row r="9" spans="1:17" ht="15.75" thickBot="1" x14ac:dyDescent="0.3">
      <c r="B9" s="9"/>
      <c r="O9" s="10"/>
      <c r="P9" s="10"/>
    </row>
    <row r="10" spans="1:17" s="10" customFormat="1" ht="18.75" x14ac:dyDescent="0.3">
      <c r="A10" s="11"/>
      <c r="B10" s="649" t="s">
        <v>5</v>
      </c>
      <c r="C10" s="651" t="s">
        <v>6</v>
      </c>
      <c r="D10" s="12"/>
      <c r="E10" s="13"/>
      <c r="F10" s="14" t="s">
        <v>7</v>
      </c>
      <c r="G10" s="15"/>
      <c r="H10" s="16"/>
      <c r="I10" s="17" t="s">
        <v>8</v>
      </c>
      <c r="J10" s="13"/>
      <c r="K10" s="13"/>
      <c r="L10" s="13"/>
      <c r="M10" s="13"/>
      <c r="N10" s="13"/>
      <c r="O10" s="18"/>
    </row>
    <row r="11" spans="1:17" s="10" customFormat="1" ht="90" customHeight="1" x14ac:dyDescent="0.3">
      <c r="A11" s="19" t="s">
        <v>9</v>
      </c>
      <c r="B11" s="650"/>
      <c r="C11" s="652"/>
      <c r="D11" s="20" t="s">
        <v>10</v>
      </c>
      <c r="E11" s="21" t="s">
        <v>11</v>
      </c>
      <c r="F11" s="22" t="s">
        <v>12</v>
      </c>
      <c r="G11" s="23" t="s">
        <v>13</v>
      </c>
      <c r="H11" s="24" t="s">
        <v>14</v>
      </c>
      <c r="I11" s="25" t="s">
        <v>15</v>
      </c>
      <c r="J11" s="26" t="s">
        <v>16</v>
      </c>
      <c r="K11" s="26" t="s">
        <v>17</v>
      </c>
      <c r="L11" s="27" t="s">
        <v>18</v>
      </c>
      <c r="M11" s="27" t="s">
        <v>19</v>
      </c>
      <c r="N11" s="27" t="s">
        <v>20</v>
      </c>
      <c r="O11" s="28" t="s">
        <v>21</v>
      </c>
    </row>
    <row r="12" spans="1:17" ht="15" customHeight="1" x14ac:dyDescent="0.25">
      <c r="A12" s="595" t="s">
        <v>245</v>
      </c>
      <c r="B12" s="611"/>
      <c r="C12" s="29">
        <v>2014</v>
      </c>
      <c r="D12" s="30"/>
      <c r="E12" s="31"/>
      <c r="F12" s="31"/>
      <c r="G12" s="32"/>
      <c r="H12" s="33">
        <f>SUM(D12:G12)</f>
        <v>0</v>
      </c>
      <c r="I12" s="34"/>
      <c r="J12" s="31"/>
      <c r="K12" s="31"/>
      <c r="L12" s="31"/>
      <c r="M12" s="31"/>
      <c r="N12" s="31"/>
      <c r="O12" s="35"/>
      <c r="P12" s="10"/>
      <c r="Q12" s="10"/>
    </row>
    <row r="13" spans="1:17" x14ac:dyDescent="0.25">
      <c r="A13" s="595"/>
      <c r="B13" s="611"/>
      <c r="C13" s="29">
        <v>2015</v>
      </c>
      <c r="D13" s="30"/>
      <c r="E13" s="31"/>
      <c r="F13" s="31"/>
      <c r="G13" s="32"/>
      <c r="H13" s="33">
        <f t="shared" ref="H13:H18" si="0">SUM(D13:G13)</f>
        <v>0</v>
      </c>
      <c r="I13" s="34"/>
      <c r="J13" s="31"/>
      <c r="K13" s="31"/>
      <c r="L13" s="31"/>
      <c r="M13" s="31"/>
      <c r="N13" s="31"/>
      <c r="O13" s="35"/>
      <c r="P13" s="10"/>
      <c r="Q13" s="10"/>
    </row>
    <row r="14" spans="1:17" x14ac:dyDescent="0.25">
      <c r="A14" s="595"/>
      <c r="B14" s="611"/>
      <c r="C14" s="29">
        <v>2016</v>
      </c>
      <c r="D14" s="30"/>
      <c r="E14" s="31"/>
      <c r="F14" s="31"/>
      <c r="G14" s="32"/>
      <c r="H14" s="33">
        <f t="shared" si="0"/>
        <v>0</v>
      </c>
      <c r="I14" s="34"/>
      <c r="J14" s="31"/>
      <c r="K14" s="31"/>
      <c r="L14" s="31"/>
      <c r="M14" s="31"/>
      <c r="N14" s="31"/>
      <c r="O14" s="35"/>
      <c r="P14" s="10"/>
      <c r="Q14" s="10"/>
    </row>
    <row r="15" spans="1:17" x14ac:dyDescent="0.25">
      <c r="A15" s="595"/>
      <c r="B15" s="611"/>
      <c r="C15" s="29">
        <v>2017</v>
      </c>
      <c r="D15" s="36"/>
      <c r="E15" s="37"/>
      <c r="F15" s="37"/>
      <c r="G15" s="38"/>
      <c r="H15" s="33">
        <f t="shared" si="0"/>
        <v>0</v>
      </c>
      <c r="I15" s="39"/>
      <c r="J15" s="37"/>
      <c r="K15" s="37"/>
      <c r="L15" s="37"/>
      <c r="M15" s="37"/>
      <c r="N15" s="37"/>
      <c r="O15" s="40"/>
      <c r="P15" s="10"/>
      <c r="Q15" s="10"/>
    </row>
    <row r="16" spans="1:17" x14ac:dyDescent="0.25">
      <c r="A16" s="595"/>
      <c r="B16" s="611"/>
      <c r="C16" s="29">
        <v>2018</v>
      </c>
      <c r="D16" s="30"/>
      <c r="E16" s="31"/>
      <c r="F16" s="31"/>
      <c r="G16" s="32"/>
      <c r="H16" s="33">
        <f t="shared" si="0"/>
        <v>0</v>
      </c>
      <c r="I16" s="34"/>
      <c r="J16" s="31"/>
      <c r="K16" s="31"/>
      <c r="L16" s="31"/>
      <c r="M16" s="31"/>
      <c r="N16" s="31"/>
      <c r="O16" s="35"/>
      <c r="P16" s="10"/>
      <c r="Q16" s="10"/>
    </row>
    <row r="17" spans="1:17" x14ac:dyDescent="0.25">
      <c r="A17" s="595"/>
      <c r="B17" s="611"/>
      <c r="C17" s="29">
        <v>2019</v>
      </c>
      <c r="D17" s="30">
        <v>25</v>
      </c>
      <c r="E17" s="31"/>
      <c r="F17" s="31"/>
      <c r="G17" s="32">
        <v>10</v>
      </c>
      <c r="H17" s="33">
        <f t="shared" si="0"/>
        <v>35</v>
      </c>
      <c r="I17" s="34">
        <v>9</v>
      </c>
      <c r="J17" s="31">
        <v>2</v>
      </c>
      <c r="K17" s="31">
        <v>2</v>
      </c>
      <c r="L17" s="31">
        <v>1</v>
      </c>
      <c r="M17" s="31">
        <v>1</v>
      </c>
      <c r="N17" s="31">
        <v>13</v>
      </c>
      <c r="O17" s="35">
        <v>7</v>
      </c>
      <c r="P17" s="10"/>
      <c r="Q17" s="10"/>
    </row>
    <row r="18" spans="1:17" x14ac:dyDescent="0.25">
      <c r="A18" s="595"/>
      <c r="B18" s="611"/>
      <c r="C18" s="29">
        <v>2020</v>
      </c>
      <c r="D18" s="30"/>
      <c r="E18" s="31"/>
      <c r="F18" s="31"/>
      <c r="G18" s="32"/>
      <c r="H18" s="33">
        <f t="shared" si="0"/>
        <v>0</v>
      </c>
      <c r="I18" s="34"/>
      <c r="J18" s="31"/>
      <c r="K18" s="31"/>
      <c r="L18" s="31"/>
      <c r="M18" s="31"/>
      <c r="N18" s="31"/>
      <c r="O18" s="35"/>
      <c r="P18" s="10"/>
      <c r="Q18" s="10"/>
    </row>
    <row r="19" spans="1:17" ht="77.25" customHeight="1" thickBot="1" x14ac:dyDescent="0.3">
      <c r="A19" s="612"/>
      <c r="B19" s="613"/>
      <c r="C19" s="45" t="s">
        <v>14</v>
      </c>
      <c r="D19" s="46">
        <f>SUM(D12:D18)</f>
        <v>25</v>
      </c>
      <c r="E19" s="47">
        <f>SUM(E12:E18)</f>
        <v>0</v>
      </c>
      <c r="F19" s="47">
        <f>SUM(F12:F18)</f>
        <v>0</v>
      </c>
      <c r="G19" s="48"/>
      <c r="H19" s="49">
        <f>SUM(D19:F19)</f>
        <v>25</v>
      </c>
      <c r="I19" s="50">
        <f t="shared" ref="I19:O19" si="1">SUM(I12:I18)</f>
        <v>9</v>
      </c>
      <c r="J19" s="50">
        <f t="shared" si="1"/>
        <v>2</v>
      </c>
      <c r="K19" s="47">
        <f t="shared" si="1"/>
        <v>2</v>
      </c>
      <c r="L19" s="47">
        <f t="shared" si="1"/>
        <v>1</v>
      </c>
      <c r="M19" s="47">
        <f t="shared" si="1"/>
        <v>1</v>
      </c>
      <c r="N19" s="47">
        <f t="shared" si="1"/>
        <v>13</v>
      </c>
      <c r="O19" s="51">
        <f t="shared" si="1"/>
        <v>7</v>
      </c>
      <c r="P19" s="10"/>
      <c r="Q19" s="10"/>
    </row>
    <row r="20" spans="1:17" ht="15.75" thickBot="1" x14ac:dyDescent="0.3">
      <c r="B20" s="9"/>
      <c r="D20" s="52"/>
      <c r="O20" s="10"/>
      <c r="P20" s="10"/>
    </row>
    <row r="21" spans="1:17" s="10" customFormat="1" ht="18.75" x14ac:dyDescent="0.3">
      <c r="A21" s="11"/>
      <c r="B21" s="53"/>
      <c r="C21" s="651" t="s">
        <v>6</v>
      </c>
      <c r="D21" s="12"/>
      <c r="E21" s="13"/>
      <c r="F21" s="14" t="s">
        <v>7</v>
      </c>
      <c r="G21" s="15"/>
      <c r="H21" s="16"/>
    </row>
    <row r="22" spans="1:17" s="10" customFormat="1" ht="44.25" customHeight="1" x14ac:dyDescent="0.3">
      <c r="A22" s="54" t="s">
        <v>23</v>
      </c>
      <c r="B22" s="363" t="s">
        <v>24</v>
      </c>
      <c r="C22" s="652"/>
      <c r="D22" s="20" t="s">
        <v>10</v>
      </c>
      <c r="E22" s="22" t="s">
        <v>11</v>
      </c>
      <c r="F22" s="22" t="s">
        <v>12</v>
      </c>
      <c r="G22" s="23" t="s">
        <v>13</v>
      </c>
      <c r="H22" s="24" t="s">
        <v>14</v>
      </c>
    </row>
    <row r="23" spans="1:17" ht="15" customHeight="1" x14ac:dyDescent="0.25">
      <c r="A23" s="595" t="s">
        <v>36</v>
      </c>
      <c r="B23" s="611"/>
      <c r="C23" s="29">
        <v>2014</v>
      </c>
      <c r="D23" s="30"/>
      <c r="E23" s="31"/>
      <c r="F23" s="31"/>
      <c r="G23" s="32"/>
      <c r="H23" s="33">
        <f>SUM(D23:G23)</f>
        <v>0</v>
      </c>
    </row>
    <row r="24" spans="1:17" x14ac:dyDescent="0.25">
      <c r="A24" s="595"/>
      <c r="B24" s="611"/>
      <c r="C24" s="29">
        <v>2015</v>
      </c>
      <c r="D24" s="30"/>
      <c r="E24" s="31"/>
      <c r="F24" s="31"/>
      <c r="G24" s="32"/>
      <c r="H24" s="33">
        <f t="shared" ref="H24:H29" si="2">SUM(D24:G24)</f>
        <v>0</v>
      </c>
    </row>
    <row r="25" spans="1:17" x14ac:dyDescent="0.25">
      <c r="A25" s="595"/>
      <c r="B25" s="611"/>
      <c r="C25" s="29">
        <v>2016</v>
      </c>
      <c r="D25" s="30"/>
      <c r="E25" s="31"/>
      <c r="F25" s="31"/>
      <c r="G25" s="32"/>
      <c r="H25" s="33">
        <f t="shared" si="2"/>
        <v>0</v>
      </c>
    </row>
    <row r="26" spans="1:17" x14ac:dyDescent="0.25">
      <c r="A26" s="595"/>
      <c r="B26" s="611"/>
      <c r="C26" s="29">
        <v>2017</v>
      </c>
      <c r="D26" s="36"/>
      <c r="E26" s="37"/>
      <c r="F26" s="37"/>
      <c r="G26" s="38"/>
      <c r="H26" s="33">
        <f t="shared" si="2"/>
        <v>0</v>
      </c>
    </row>
    <row r="27" spans="1:17" x14ac:dyDescent="0.25">
      <c r="A27" s="595"/>
      <c r="B27" s="611"/>
      <c r="C27" s="29">
        <v>2018</v>
      </c>
      <c r="D27" s="220"/>
      <c r="E27" s="221"/>
      <c r="F27" s="221"/>
      <c r="G27" s="222"/>
      <c r="H27" s="33">
        <f t="shared" si="2"/>
        <v>0</v>
      </c>
    </row>
    <row r="28" spans="1:17" x14ac:dyDescent="0.25">
      <c r="A28" s="595"/>
      <c r="B28" s="611"/>
      <c r="C28" s="29">
        <v>2019</v>
      </c>
      <c r="D28" s="220">
        <v>3569</v>
      </c>
      <c r="E28" s="221"/>
      <c r="F28" s="221"/>
      <c r="G28" s="222">
        <v>11897</v>
      </c>
      <c r="H28" s="223">
        <f>SUM(D28:G28)</f>
        <v>15466</v>
      </c>
    </row>
    <row r="29" spans="1:17" x14ac:dyDescent="0.25">
      <c r="A29" s="595"/>
      <c r="B29" s="611"/>
      <c r="C29" s="29">
        <v>2020</v>
      </c>
      <c r="D29" s="220"/>
      <c r="E29" s="221"/>
      <c r="F29" s="221"/>
      <c r="G29" s="222"/>
      <c r="H29" s="223">
        <f t="shared" si="2"/>
        <v>0</v>
      </c>
    </row>
    <row r="30" spans="1:17" ht="24" customHeight="1" thickBot="1" x14ac:dyDescent="0.3">
      <c r="A30" s="612"/>
      <c r="B30" s="613"/>
      <c r="C30" s="45" t="s">
        <v>14</v>
      </c>
      <c r="D30" s="309">
        <f>SUM(D23:D29)</f>
        <v>3569</v>
      </c>
      <c r="E30" s="310">
        <f>SUM(E23:E29)</f>
        <v>0</v>
      </c>
      <c r="F30" s="310">
        <f>SUM(F23:F29)</f>
        <v>0</v>
      </c>
      <c r="G30" s="310">
        <f>SUM(G23:G29)</f>
        <v>11897</v>
      </c>
      <c r="H30" s="313">
        <f>SUM(D30:F30)</f>
        <v>3569</v>
      </c>
    </row>
    <row r="31" spans="1:17" x14ac:dyDescent="0.25">
      <c r="A31" s="57"/>
      <c r="B31" s="58"/>
      <c r="D31" s="52"/>
    </row>
    <row r="32" spans="1:17" ht="21" x14ac:dyDescent="0.35">
      <c r="A32" s="59" t="s">
        <v>26</v>
      </c>
      <c r="B32" s="60"/>
      <c r="C32" s="59"/>
      <c r="D32" s="61"/>
      <c r="E32" s="61"/>
      <c r="F32" s="61"/>
      <c r="G32" s="61"/>
      <c r="H32" s="61"/>
      <c r="I32" s="61"/>
      <c r="J32" s="61"/>
      <c r="K32" s="61"/>
      <c r="L32" s="61"/>
      <c r="M32" s="61"/>
      <c r="N32" s="61"/>
      <c r="O32" s="61"/>
    </row>
    <row r="33" spans="1:13" ht="15.75" thickBot="1" x14ac:dyDescent="0.3">
      <c r="B33" s="9"/>
    </row>
    <row r="34" spans="1:13" ht="21" customHeight="1" x14ac:dyDescent="0.25">
      <c r="A34" s="653" t="s">
        <v>27</v>
      </c>
      <c r="B34" s="655" t="s">
        <v>28</v>
      </c>
      <c r="C34" s="657" t="s">
        <v>6</v>
      </c>
      <c r="D34" s="635" t="s">
        <v>29</v>
      </c>
      <c r="E34" s="62" t="s">
        <v>8</v>
      </c>
      <c r="F34" s="63"/>
      <c r="G34" s="63"/>
      <c r="H34" s="63"/>
      <c r="I34" s="63"/>
      <c r="J34" s="63"/>
      <c r="K34" s="64"/>
    </row>
    <row r="35" spans="1:13" ht="98.25" customHeight="1" x14ac:dyDescent="0.25">
      <c r="A35" s="654"/>
      <c r="B35" s="656"/>
      <c r="C35" s="658"/>
      <c r="D35" s="636"/>
      <c r="E35" s="65" t="s">
        <v>15</v>
      </c>
      <c r="F35" s="66" t="s">
        <v>16</v>
      </c>
      <c r="G35" s="66" t="s">
        <v>17</v>
      </c>
      <c r="H35" s="67" t="s">
        <v>18</v>
      </c>
      <c r="I35" s="67" t="s">
        <v>30</v>
      </c>
      <c r="J35" s="68" t="s">
        <v>20</v>
      </c>
      <c r="K35" s="69" t="s">
        <v>21</v>
      </c>
    </row>
    <row r="36" spans="1:13" ht="15" customHeight="1" x14ac:dyDescent="0.25">
      <c r="A36" s="588" t="s">
        <v>246</v>
      </c>
      <c r="B36" s="589"/>
      <c r="C36" s="29">
        <v>2014</v>
      </c>
      <c r="D36" s="70"/>
      <c r="E36" s="71"/>
      <c r="F36" s="72"/>
      <c r="G36" s="72"/>
      <c r="H36" s="72"/>
      <c r="I36" s="72"/>
      <c r="J36" s="72"/>
      <c r="K36" s="73"/>
    </row>
    <row r="37" spans="1:13" x14ac:dyDescent="0.25">
      <c r="A37" s="588"/>
      <c r="B37" s="589"/>
      <c r="C37" s="29">
        <v>2015</v>
      </c>
      <c r="D37" s="70"/>
      <c r="E37" s="34"/>
      <c r="F37" s="31"/>
      <c r="G37" s="31"/>
      <c r="H37" s="31"/>
      <c r="I37" s="31"/>
      <c r="J37" s="31"/>
      <c r="K37" s="35"/>
    </row>
    <row r="38" spans="1:13" x14ac:dyDescent="0.25">
      <c r="A38" s="588"/>
      <c r="B38" s="589"/>
      <c r="C38" s="29">
        <v>2016</v>
      </c>
      <c r="D38" s="70"/>
      <c r="E38" s="34"/>
      <c r="F38" s="31"/>
      <c r="G38" s="31"/>
      <c r="H38" s="31"/>
      <c r="I38" s="31"/>
      <c r="J38" s="31"/>
      <c r="K38" s="35"/>
    </row>
    <row r="39" spans="1:13" x14ac:dyDescent="0.25">
      <c r="A39" s="588"/>
      <c r="B39" s="589"/>
      <c r="C39" s="29">
        <v>2017</v>
      </c>
      <c r="D39" s="74"/>
      <c r="E39" s="39"/>
      <c r="F39" s="37"/>
      <c r="G39" s="37"/>
      <c r="H39" s="37"/>
      <c r="I39" s="37"/>
      <c r="J39" s="37"/>
      <c r="K39" s="40"/>
    </row>
    <row r="40" spans="1:13" x14ac:dyDescent="0.25">
      <c r="A40" s="588"/>
      <c r="B40" s="589"/>
      <c r="C40" s="29">
        <v>2018</v>
      </c>
      <c r="D40" s="70"/>
      <c r="E40" s="34"/>
      <c r="F40" s="31"/>
      <c r="G40" s="31"/>
      <c r="H40" s="31"/>
      <c r="I40" s="31"/>
      <c r="J40" s="31"/>
      <c r="K40" s="35"/>
    </row>
    <row r="41" spans="1:13" x14ac:dyDescent="0.25">
      <c r="A41" s="588"/>
      <c r="B41" s="589"/>
      <c r="C41" s="29">
        <v>2019</v>
      </c>
      <c r="D41" s="70">
        <v>1</v>
      </c>
      <c r="E41" s="34">
        <v>1</v>
      </c>
      <c r="F41" s="31"/>
      <c r="G41" s="31"/>
      <c r="H41" s="31"/>
      <c r="I41" s="31"/>
      <c r="J41" s="31"/>
      <c r="K41" s="35"/>
    </row>
    <row r="42" spans="1:13" ht="17.25" customHeight="1" x14ac:dyDescent="0.25">
      <c r="A42" s="588"/>
      <c r="B42" s="589"/>
      <c r="C42" s="29">
        <v>2020</v>
      </c>
      <c r="D42" s="70"/>
      <c r="E42" s="34"/>
      <c r="F42" s="31"/>
      <c r="G42" s="31"/>
      <c r="H42" s="31"/>
      <c r="I42" s="31"/>
      <c r="J42" s="31"/>
      <c r="K42" s="35"/>
    </row>
    <row r="43" spans="1:13" ht="35.25" customHeight="1" thickBot="1" x14ac:dyDescent="0.3">
      <c r="A43" s="590"/>
      <c r="B43" s="591"/>
      <c r="C43" s="45" t="s">
        <v>14</v>
      </c>
      <c r="D43" s="75">
        <f>SUM(D36:D42)</f>
        <v>1</v>
      </c>
      <c r="E43" s="50">
        <f t="shared" ref="E43:J43" si="3">SUM(E36:E42)</f>
        <v>1</v>
      </c>
      <c r="F43" s="47">
        <f t="shared" si="3"/>
        <v>0</v>
      </c>
      <c r="G43" s="47">
        <f t="shared" si="3"/>
        <v>0</v>
      </c>
      <c r="H43" s="47">
        <f t="shared" si="3"/>
        <v>0</v>
      </c>
      <c r="I43" s="47">
        <f t="shared" si="3"/>
        <v>0</v>
      </c>
      <c r="J43" s="47">
        <f t="shared" si="3"/>
        <v>0</v>
      </c>
      <c r="K43" s="51">
        <f>SUM(K36:K42)</f>
        <v>0</v>
      </c>
    </row>
    <row r="44" spans="1:13" x14ac:dyDescent="0.25">
      <c r="B44" s="9"/>
    </row>
    <row r="45" spans="1:13" x14ac:dyDescent="0.25">
      <c r="B45" s="9"/>
    </row>
    <row r="46" spans="1:13" ht="21" x14ac:dyDescent="0.35">
      <c r="A46" s="78" t="s">
        <v>32</v>
      </c>
      <c r="B46" s="79"/>
      <c r="C46" s="78"/>
      <c r="D46" s="80"/>
      <c r="E46" s="80"/>
      <c r="F46" s="80"/>
      <c r="G46" s="80"/>
      <c r="H46" s="80"/>
      <c r="I46" s="80"/>
      <c r="J46" s="80"/>
      <c r="K46" s="80"/>
      <c r="L46" s="81"/>
      <c r="M46" s="81"/>
    </row>
    <row r="47" spans="1:13" ht="14.25" customHeight="1" thickBot="1" x14ac:dyDescent="0.3">
      <c r="A47" s="82"/>
      <c r="B47" s="83"/>
    </row>
    <row r="48" spans="1:13" ht="14.25" customHeight="1" x14ac:dyDescent="0.25">
      <c r="A48" s="641" t="s">
        <v>33</v>
      </c>
      <c r="B48" s="643" t="s">
        <v>34</v>
      </c>
      <c r="C48" s="645" t="s">
        <v>6</v>
      </c>
      <c r="D48" s="647" t="s">
        <v>35</v>
      </c>
      <c r="E48" s="84" t="s">
        <v>8</v>
      </c>
      <c r="F48" s="85"/>
      <c r="G48" s="85"/>
      <c r="H48" s="85"/>
      <c r="I48" s="85"/>
      <c r="J48" s="85"/>
      <c r="K48" s="86"/>
    </row>
    <row r="49" spans="1:14" s="10" customFormat="1" ht="117" customHeight="1" x14ac:dyDescent="0.25">
      <c r="A49" s="642"/>
      <c r="B49" s="644"/>
      <c r="C49" s="646"/>
      <c r="D49" s="648"/>
      <c r="E49" s="87" t="s">
        <v>15</v>
      </c>
      <c r="F49" s="88" t="s">
        <v>16</v>
      </c>
      <c r="G49" s="88" t="s">
        <v>17</v>
      </c>
      <c r="H49" s="89" t="s">
        <v>18</v>
      </c>
      <c r="I49" s="89" t="s">
        <v>30</v>
      </c>
      <c r="J49" s="90" t="s">
        <v>20</v>
      </c>
      <c r="K49" s="91" t="s">
        <v>21</v>
      </c>
    </row>
    <row r="50" spans="1:14" ht="15" customHeight="1" x14ac:dyDescent="0.25">
      <c r="A50" s="595" t="s">
        <v>36</v>
      </c>
      <c r="B50" s="611"/>
      <c r="C50" s="29">
        <v>2014</v>
      </c>
      <c r="D50" s="92"/>
      <c r="E50" s="34"/>
      <c r="F50" s="31"/>
      <c r="G50" s="31"/>
      <c r="H50" s="31"/>
      <c r="I50" s="31"/>
      <c r="J50" s="31"/>
      <c r="K50" s="35"/>
    </row>
    <row r="51" spans="1:14" x14ac:dyDescent="0.25">
      <c r="A51" s="595"/>
      <c r="B51" s="611"/>
      <c r="C51" s="29">
        <v>2015</v>
      </c>
      <c r="D51" s="92"/>
      <c r="E51" s="34"/>
      <c r="F51" s="31"/>
      <c r="G51" s="31"/>
      <c r="H51" s="31"/>
      <c r="I51" s="31"/>
      <c r="J51" s="31"/>
      <c r="K51" s="35"/>
    </row>
    <row r="52" spans="1:14" x14ac:dyDescent="0.25">
      <c r="A52" s="595"/>
      <c r="B52" s="611"/>
      <c r="C52" s="29">
        <v>2016</v>
      </c>
      <c r="D52" s="92"/>
      <c r="E52" s="34"/>
      <c r="F52" s="31"/>
      <c r="G52" s="31"/>
      <c r="H52" s="31"/>
      <c r="I52" s="31"/>
      <c r="J52" s="31"/>
      <c r="K52" s="35"/>
    </row>
    <row r="53" spans="1:14" x14ac:dyDescent="0.25">
      <c r="A53" s="595"/>
      <c r="B53" s="611"/>
      <c r="C53" s="29">
        <v>2017</v>
      </c>
      <c r="D53" s="93"/>
      <c r="E53" s="39"/>
      <c r="F53" s="37"/>
      <c r="G53" s="37"/>
      <c r="H53" s="37"/>
      <c r="I53" s="37"/>
      <c r="J53" s="37"/>
      <c r="K53" s="40"/>
    </row>
    <row r="54" spans="1:14" x14ac:dyDescent="0.25">
      <c r="A54" s="595"/>
      <c r="B54" s="611"/>
      <c r="C54" s="29">
        <v>2018</v>
      </c>
      <c r="D54" s="92"/>
      <c r="E54" s="34"/>
      <c r="F54" s="31"/>
      <c r="G54" s="31"/>
      <c r="H54" s="31"/>
      <c r="I54" s="31"/>
      <c r="J54" s="31"/>
      <c r="K54" s="35"/>
    </row>
    <row r="55" spans="1:14" x14ac:dyDescent="0.25">
      <c r="A55" s="595"/>
      <c r="B55" s="611"/>
      <c r="C55" s="29">
        <v>2019</v>
      </c>
      <c r="D55" s="92"/>
      <c r="E55" s="34"/>
      <c r="F55" s="31"/>
      <c r="G55" s="31"/>
      <c r="H55" s="31"/>
      <c r="I55" s="31"/>
      <c r="J55" s="31"/>
      <c r="K55" s="35"/>
    </row>
    <row r="56" spans="1:14" x14ac:dyDescent="0.25">
      <c r="A56" s="595"/>
      <c r="B56" s="611"/>
      <c r="C56" s="29">
        <v>2020</v>
      </c>
      <c r="D56" s="92"/>
      <c r="E56" s="34"/>
      <c r="F56" s="31"/>
      <c r="G56" s="31"/>
      <c r="H56" s="31"/>
      <c r="I56" s="31"/>
      <c r="J56" s="31"/>
      <c r="K56" s="35"/>
    </row>
    <row r="57" spans="1:14" ht="94.9" customHeight="1" thickBot="1" x14ac:dyDescent="0.3">
      <c r="A57" s="612"/>
      <c r="B57" s="613"/>
      <c r="C57" s="45" t="s">
        <v>14</v>
      </c>
      <c r="D57" s="94">
        <f t="shared" ref="D57:I57" si="4">SUM(D50:D56)</f>
        <v>0</v>
      </c>
      <c r="E57" s="50">
        <f t="shared" si="4"/>
        <v>0</v>
      </c>
      <c r="F57" s="47">
        <f t="shared" si="4"/>
        <v>0</v>
      </c>
      <c r="G57" s="47">
        <f t="shared" si="4"/>
        <v>0</v>
      </c>
      <c r="H57" s="47">
        <f t="shared" si="4"/>
        <v>0</v>
      </c>
      <c r="I57" s="47">
        <f t="shared" si="4"/>
        <v>0</v>
      </c>
      <c r="J57" s="47">
        <f>SUM(J50:J56)</f>
        <v>0</v>
      </c>
      <c r="K57" s="51">
        <f>SUM(K50:K56)</f>
        <v>0</v>
      </c>
    </row>
    <row r="58" spans="1:14" x14ac:dyDescent="0.25">
      <c r="B58" s="9"/>
    </row>
    <row r="59" spans="1:14" ht="21" x14ac:dyDescent="0.35">
      <c r="A59" s="95" t="s">
        <v>37</v>
      </c>
      <c r="B59" s="96"/>
      <c r="C59" s="95"/>
      <c r="D59" s="97"/>
      <c r="E59" s="97"/>
      <c r="F59" s="97"/>
      <c r="G59" s="97"/>
      <c r="H59" s="97"/>
      <c r="I59" s="97"/>
      <c r="J59" s="97"/>
      <c r="K59" s="97"/>
      <c r="L59" s="97"/>
      <c r="M59" s="10"/>
    </row>
    <row r="60" spans="1:14" ht="15" customHeight="1" thickBot="1" x14ac:dyDescent="0.4">
      <c r="A60" s="98"/>
      <c r="B60" s="83"/>
      <c r="M60" s="10"/>
    </row>
    <row r="61" spans="1:14" s="10" customFormat="1" x14ac:dyDescent="0.25">
      <c r="A61" s="630" t="s">
        <v>38</v>
      </c>
      <c r="B61" s="622" t="s">
        <v>39</v>
      </c>
      <c r="C61" s="631" t="s">
        <v>6</v>
      </c>
      <c r="D61" s="99"/>
      <c r="E61" s="100"/>
      <c r="F61" s="101" t="s">
        <v>40</v>
      </c>
      <c r="G61" s="102"/>
      <c r="H61" s="102"/>
      <c r="I61" s="102"/>
      <c r="J61" s="102"/>
      <c r="K61" s="102"/>
      <c r="L61" s="103"/>
      <c r="N61" s="104"/>
    </row>
    <row r="62" spans="1:14" s="10" customFormat="1" ht="90" customHeight="1" x14ac:dyDescent="0.25">
      <c r="A62" s="621"/>
      <c r="B62" s="623"/>
      <c r="C62" s="632"/>
      <c r="D62" s="105" t="s">
        <v>41</v>
      </c>
      <c r="E62" s="106" t="s">
        <v>42</v>
      </c>
      <c r="F62" s="107" t="s">
        <v>15</v>
      </c>
      <c r="G62" s="108" t="s">
        <v>16</v>
      </c>
      <c r="H62" s="108" t="s">
        <v>17</v>
      </c>
      <c r="I62" s="109" t="s">
        <v>18</v>
      </c>
      <c r="J62" s="109" t="s">
        <v>30</v>
      </c>
      <c r="K62" s="110" t="s">
        <v>20</v>
      </c>
      <c r="L62" s="111" t="s">
        <v>21</v>
      </c>
    </row>
    <row r="63" spans="1:14" x14ac:dyDescent="0.25">
      <c r="A63" s="595" t="s">
        <v>247</v>
      </c>
      <c r="B63" s="611"/>
      <c r="C63" s="29">
        <v>2014</v>
      </c>
      <c r="D63" s="30"/>
      <c r="E63" s="31"/>
      <c r="F63" s="34"/>
      <c r="G63" s="31"/>
      <c r="H63" s="31"/>
      <c r="I63" s="31"/>
      <c r="J63" s="31"/>
      <c r="K63" s="31"/>
      <c r="L63" s="35"/>
      <c r="M63" s="10"/>
    </row>
    <row r="64" spans="1:14" x14ac:dyDescent="0.25">
      <c r="A64" s="595"/>
      <c r="B64" s="611"/>
      <c r="C64" s="29">
        <v>2015</v>
      </c>
      <c r="D64" s="30"/>
      <c r="E64" s="31"/>
      <c r="F64" s="34"/>
      <c r="G64" s="31"/>
      <c r="H64" s="31"/>
      <c r="I64" s="31"/>
      <c r="J64" s="31"/>
      <c r="K64" s="31"/>
      <c r="L64" s="35"/>
      <c r="M64" s="10"/>
    </row>
    <row r="65" spans="1:13" x14ac:dyDescent="0.25">
      <c r="A65" s="595"/>
      <c r="B65" s="611"/>
      <c r="C65" s="29">
        <v>2016</v>
      </c>
      <c r="D65" s="30"/>
      <c r="E65" s="31"/>
      <c r="F65" s="34"/>
      <c r="G65" s="31"/>
      <c r="H65" s="31"/>
      <c r="I65" s="31"/>
      <c r="J65" s="31"/>
      <c r="K65" s="31"/>
      <c r="L65" s="35"/>
      <c r="M65" s="10"/>
    </row>
    <row r="66" spans="1:13" x14ac:dyDescent="0.25">
      <c r="A66" s="595"/>
      <c r="B66" s="611"/>
      <c r="C66" s="29">
        <v>2017</v>
      </c>
      <c r="D66" s="36"/>
      <c r="E66" s="37"/>
      <c r="F66" s="39"/>
      <c r="G66" s="37"/>
      <c r="H66" s="37"/>
      <c r="I66" s="37"/>
      <c r="J66" s="37"/>
      <c r="K66" s="37"/>
      <c r="L66" s="40"/>
      <c r="M66" s="10"/>
    </row>
    <row r="67" spans="1:13" x14ac:dyDescent="0.25">
      <c r="A67" s="595"/>
      <c r="B67" s="611"/>
      <c r="C67" s="29">
        <v>2018</v>
      </c>
      <c r="D67" s="30"/>
      <c r="E67" s="31"/>
      <c r="F67" s="34"/>
      <c r="G67" s="31"/>
      <c r="H67" s="31"/>
      <c r="I67" s="31"/>
      <c r="J67" s="31"/>
      <c r="K67" s="31"/>
      <c r="L67" s="35"/>
      <c r="M67" s="10"/>
    </row>
    <row r="68" spans="1:13" x14ac:dyDescent="0.25">
      <c r="A68" s="595"/>
      <c r="B68" s="611"/>
      <c r="C68" s="29">
        <v>2019</v>
      </c>
      <c r="D68" s="30">
        <v>1</v>
      </c>
      <c r="E68" s="31">
        <v>7</v>
      </c>
      <c r="F68" s="34"/>
      <c r="G68" s="31"/>
      <c r="H68" s="31"/>
      <c r="I68" s="31"/>
      <c r="J68" s="31"/>
      <c r="K68" s="31"/>
      <c r="L68" s="35">
        <v>1</v>
      </c>
      <c r="M68" s="10"/>
    </row>
    <row r="69" spans="1:13" x14ac:dyDescent="0.25">
      <c r="A69" s="595"/>
      <c r="B69" s="611"/>
      <c r="C69" s="29">
        <v>2020</v>
      </c>
      <c r="D69" s="30"/>
      <c r="E69" s="31"/>
      <c r="F69" s="34"/>
      <c r="G69" s="31"/>
      <c r="H69" s="31"/>
      <c r="I69" s="31"/>
      <c r="J69" s="31"/>
      <c r="K69" s="31"/>
      <c r="L69" s="35"/>
      <c r="M69" s="10"/>
    </row>
    <row r="70" spans="1:13" ht="33" customHeight="1" thickBot="1" x14ac:dyDescent="0.3">
      <c r="A70" s="612"/>
      <c r="B70" s="613"/>
      <c r="C70" s="45" t="s">
        <v>14</v>
      </c>
      <c r="D70" s="46">
        <f t="shared" ref="D70:K70" si="5">SUM(D63:D69)</f>
        <v>1</v>
      </c>
      <c r="E70" s="47">
        <f t="shared" si="5"/>
        <v>7</v>
      </c>
      <c r="F70" s="50">
        <f t="shared" si="5"/>
        <v>0</v>
      </c>
      <c r="G70" s="47">
        <f t="shared" si="5"/>
        <v>0</v>
      </c>
      <c r="H70" s="47">
        <f t="shared" si="5"/>
        <v>0</v>
      </c>
      <c r="I70" s="47">
        <f t="shared" si="5"/>
        <v>0</v>
      </c>
      <c r="J70" s="47">
        <f t="shared" si="5"/>
        <v>0</v>
      </c>
      <c r="K70" s="47">
        <f t="shared" si="5"/>
        <v>0</v>
      </c>
      <c r="L70" s="51">
        <f>SUM(L63:L69)</f>
        <v>1</v>
      </c>
      <c r="M70" s="10"/>
    </row>
    <row r="71" spans="1:13" ht="15.75" thickBot="1" x14ac:dyDescent="0.3">
      <c r="A71" s="112"/>
      <c r="B71" s="113"/>
      <c r="D71" s="52"/>
    </row>
    <row r="72" spans="1:13" s="10" customFormat="1" ht="18.95" customHeight="1" x14ac:dyDescent="0.25">
      <c r="A72" s="630" t="s">
        <v>43</v>
      </c>
      <c r="B72" s="622" t="s">
        <v>44</v>
      </c>
      <c r="C72" s="631" t="s">
        <v>6</v>
      </c>
      <c r="D72" s="628" t="s">
        <v>45</v>
      </c>
      <c r="E72" s="101" t="s">
        <v>46</v>
      </c>
      <c r="F72" s="102"/>
      <c r="G72" s="102"/>
      <c r="H72" s="102"/>
      <c r="I72" s="102"/>
      <c r="J72" s="102"/>
      <c r="K72" s="103"/>
      <c r="L72"/>
      <c r="M72" s="104"/>
    </row>
    <row r="73" spans="1:13" s="10" customFormat="1" ht="93.75" customHeight="1" x14ac:dyDescent="0.25">
      <c r="A73" s="621"/>
      <c r="B73" s="623"/>
      <c r="C73" s="632"/>
      <c r="D73" s="629"/>
      <c r="E73" s="107" t="s">
        <v>15</v>
      </c>
      <c r="F73" s="114" t="s">
        <v>16</v>
      </c>
      <c r="G73" s="108" t="s">
        <v>17</v>
      </c>
      <c r="H73" s="109" t="s">
        <v>18</v>
      </c>
      <c r="I73" s="109" t="s">
        <v>30</v>
      </c>
      <c r="J73" s="110" t="s">
        <v>20</v>
      </c>
      <c r="K73" s="111" t="s">
        <v>21</v>
      </c>
      <c r="L73"/>
    </row>
    <row r="74" spans="1:13" ht="15" customHeight="1" x14ac:dyDescent="0.25">
      <c r="A74" s="595" t="s">
        <v>36</v>
      </c>
      <c r="B74" s="611"/>
      <c r="C74" s="29">
        <v>2014</v>
      </c>
      <c r="D74" s="31"/>
      <c r="E74" s="34"/>
      <c r="F74" s="31"/>
      <c r="G74" s="31"/>
      <c r="H74" s="31"/>
      <c r="I74" s="31"/>
      <c r="J74" s="31"/>
      <c r="K74" s="35"/>
    </row>
    <row r="75" spans="1:13" x14ac:dyDescent="0.25">
      <c r="A75" s="595"/>
      <c r="B75" s="611"/>
      <c r="C75" s="29">
        <v>2015</v>
      </c>
      <c r="D75" s="31"/>
      <c r="E75" s="34"/>
      <c r="F75" s="31"/>
      <c r="G75" s="31"/>
      <c r="H75" s="31"/>
      <c r="I75" s="31"/>
      <c r="J75" s="31"/>
      <c r="K75" s="35"/>
    </row>
    <row r="76" spans="1:13" x14ac:dyDescent="0.25">
      <c r="A76" s="595"/>
      <c r="B76" s="611"/>
      <c r="C76" s="29">
        <v>2016</v>
      </c>
      <c r="D76" s="31"/>
      <c r="E76" s="34"/>
      <c r="F76" s="31"/>
      <c r="G76" s="31"/>
      <c r="H76" s="31"/>
      <c r="I76" s="31"/>
      <c r="J76" s="31"/>
      <c r="K76" s="35"/>
    </row>
    <row r="77" spans="1:13" x14ac:dyDescent="0.25">
      <c r="A77" s="595"/>
      <c r="B77" s="611"/>
      <c r="C77" s="29">
        <v>2017</v>
      </c>
      <c r="D77" s="37"/>
      <c r="E77" s="39"/>
      <c r="F77" s="37"/>
      <c r="G77" s="37"/>
      <c r="H77" s="37"/>
      <c r="I77" s="37"/>
      <c r="J77" s="37"/>
      <c r="K77" s="40"/>
    </row>
    <row r="78" spans="1:13" x14ac:dyDescent="0.25">
      <c r="A78" s="595"/>
      <c r="B78" s="611"/>
      <c r="C78" s="29">
        <v>2018</v>
      </c>
      <c r="D78" s="31"/>
      <c r="E78" s="34"/>
      <c r="F78" s="31"/>
      <c r="G78" s="31"/>
      <c r="H78" s="31"/>
      <c r="I78" s="31"/>
      <c r="J78" s="31"/>
      <c r="K78" s="35"/>
    </row>
    <row r="79" spans="1:13" x14ac:dyDescent="0.25">
      <c r="A79" s="595"/>
      <c r="B79" s="611"/>
      <c r="C79" s="29">
        <v>2019</v>
      </c>
      <c r="D79" s="31"/>
      <c r="E79" s="34"/>
      <c r="F79" s="31"/>
      <c r="G79" s="31"/>
      <c r="H79" s="31"/>
      <c r="I79" s="31"/>
      <c r="J79" s="31"/>
      <c r="K79" s="35"/>
    </row>
    <row r="80" spans="1:13" x14ac:dyDescent="0.25">
      <c r="A80" s="595"/>
      <c r="B80" s="611"/>
      <c r="C80" s="29">
        <v>2020</v>
      </c>
      <c r="D80" s="31"/>
      <c r="E80" s="34"/>
      <c r="F80" s="31"/>
      <c r="G80" s="31"/>
      <c r="H80" s="31"/>
      <c r="I80" s="31"/>
      <c r="J80" s="31"/>
      <c r="K80" s="35"/>
    </row>
    <row r="81" spans="1:14" ht="42" customHeight="1" thickBot="1" x14ac:dyDescent="0.3">
      <c r="A81" s="612"/>
      <c r="B81" s="613"/>
      <c r="C81" s="45" t="s">
        <v>14</v>
      </c>
      <c r="D81" s="47">
        <f t="shared" ref="D81:J81" si="6">SUM(D74:D80)</f>
        <v>0</v>
      </c>
      <c r="E81" s="50">
        <f t="shared" si="6"/>
        <v>0</v>
      </c>
      <c r="F81" s="47">
        <f t="shared" si="6"/>
        <v>0</v>
      </c>
      <c r="G81" s="47">
        <f t="shared" si="6"/>
        <v>0</v>
      </c>
      <c r="H81" s="47">
        <f t="shared" si="6"/>
        <v>0</v>
      </c>
      <c r="I81" s="47">
        <f t="shared" si="6"/>
        <v>0</v>
      </c>
      <c r="J81" s="47">
        <f t="shared" si="6"/>
        <v>0</v>
      </c>
      <c r="K81" s="51">
        <f>SUM(K74:K80)</f>
        <v>0</v>
      </c>
    </row>
    <row r="82" spans="1:14" ht="15" customHeight="1" thickBot="1" x14ac:dyDescent="0.4">
      <c r="A82" s="98"/>
      <c r="B82" s="83"/>
    </row>
    <row r="83" spans="1:14" ht="24.95" customHeight="1" x14ac:dyDescent="0.25">
      <c r="A83" s="630" t="s">
        <v>47</v>
      </c>
      <c r="B83" s="622" t="s">
        <v>44</v>
      </c>
      <c r="C83" s="631" t="s">
        <v>6</v>
      </c>
      <c r="D83" s="633" t="s">
        <v>48</v>
      </c>
      <c r="E83" s="101" t="s">
        <v>49</v>
      </c>
      <c r="F83" s="102"/>
      <c r="G83" s="102"/>
      <c r="H83" s="102"/>
      <c r="I83" s="102"/>
      <c r="J83" s="102"/>
      <c r="K83" s="103"/>
      <c r="L83" s="10"/>
    </row>
    <row r="84" spans="1:14" s="10" customFormat="1" ht="93.75" customHeight="1" x14ac:dyDescent="0.25">
      <c r="A84" s="621"/>
      <c r="B84" s="623"/>
      <c r="C84" s="632"/>
      <c r="D84" s="634"/>
      <c r="E84" s="107" t="s">
        <v>15</v>
      </c>
      <c r="F84" s="108" t="s">
        <v>16</v>
      </c>
      <c r="G84" s="108" t="s">
        <v>17</v>
      </c>
      <c r="H84" s="109" t="s">
        <v>18</v>
      </c>
      <c r="I84" s="109" t="s">
        <v>30</v>
      </c>
      <c r="J84" s="110" t="s">
        <v>20</v>
      </c>
      <c r="K84" s="111" t="s">
        <v>21</v>
      </c>
      <c r="L84"/>
    </row>
    <row r="85" spans="1:14" s="10" customFormat="1" ht="18" customHeight="1" x14ac:dyDescent="0.25">
      <c r="A85" s="595" t="s">
        <v>36</v>
      </c>
      <c r="B85" s="611"/>
      <c r="C85" s="29">
        <v>2014</v>
      </c>
      <c r="D85" s="31"/>
      <c r="E85" s="34"/>
      <c r="F85" s="31"/>
      <c r="G85" s="31"/>
      <c r="H85" s="31"/>
      <c r="I85" s="31"/>
      <c r="J85" s="31"/>
      <c r="K85" s="35"/>
      <c r="L85"/>
    </row>
    <row r="86" spans="1:14" ht="15.95" customHeight="1" x14ac:dyDescent="0.25">
      <c r="A86" s="595"/>
      <c r="B86" s="611"/>
      <c r="C86" s="29">
        <v>2015</v>
      </c>
      <c r="D86" s="31"/>
      <c r="E86" s="34"/>
      <c r="F86" s="31"/>
      <c r="G86" s="31"/>
      <c r="H86" s="31"/>
      <c r="I86" s="31"/>
      <c r="J86" s="31"/>
      <c r="K86" s="35"/>
    </row>
    <row r="87" spans="1:14" x14ac:dyDescent="0.25">
      <c r="A87" s="595"/>
      <c r="B87" s="611"/>
      <c r="C87" s="29">
        <v>2016</v>
      </c>
      <c r="D87" s="31"/>
      <c r="E87" s="34"/>
      <c r="F87" s="31"/>
      <c r="G87" s="31"/>
      <c r="H87" s="31"/>
      <c r="I87" s="31"/>
      <c r="J87" s="31"/>
      <c r="K87" s="35"/>
    </row>
    <row r="88" spans="1:14" x14ac:dyDescent="0.25">
      <c r="A88" s="595"/>
      <c r="B88" s="611"/>
      <c r="C88" s="29">
        <v>2017</v>
      </c>
      <c r="D88" s="37"/>
      <c r="E88" s="39"/>
      <c r="F88" s="37"/>
      <c r="G88" s="37"/>
      <c r="H88" s="37"/>
      <c r="I88" s="37"/>
      <c r="J88" s="37"/>
      <c r="K88" s="40"/>
    </row>
    <row r="89" spans="1:14" x14ac:dyDescent="0.25">
      <c r="A89" s="595"/>
      <c r="B89" s="611"/>
      <c r="C89" s="29">
        <v>2018</v>
      </c>
      <c r="D89" s="31"/>
      <c r="E89" s="34"/>
      <c r="F89" s="31"/>
      <c r="G89" s="31"/>
      <c r="H89" s="31"/>
      <c r="I89" s="31"/>
      <c r="J89" s="31"/>
      <c r="K89" s="35"/>
      <c r="L89" s="10"/>
    </row>
    <row r="90" spans="1:14" x14ac:dyDescent="0.25">
      <c r="A90" s="595"/>
      <c r="B90" s="611"/>
      <c r="C90" s="29">
        <v>2019</v>
      </c>
      <c r="D90" s="31"/>
      <c r="E90" s="34"/>
      <c r="F90" s="31"/>
      <c r="G90" s="31"/>
      <c r="H90" s="31"/>
      <c r="I90" s="31"/>
      <c r="J90" s="31"/>
      <c r="K90" s="35"/>
    </row>
    <row r="91" spans="1:14" x14ac:dyDescent="0.25">
      <c r="A91" s="595"/>
      <c r="B91" s="611"/>
      <c r="C91" s="29">
        <v>2020</v>
      </c>
      <c r="D91" s="31"/>
      <c r="E91" s="34"/>
      <c r="F91" s="31"/>
      <c r="G91" s="31"/>
      <c r="H91" s="31"/>
      <c r="I91" s="31"/>
      <c r="J91" s="31"/>
      <c r="K91" s="35"/>
    </row>
    <row r="92" spans="1:14" ht="18.95" customHeight="1" thickBot="1" x14ac:dyDescent="0.3">
      <c r="A92" s="612"/>
      <c r="B92" s="613"/>
      <c r="C92" s="45" t="s">
        <v>14</v>
      </c>
      <c r="D92" s="47">
        <f t="shared" ref="D92:J92" si="7">SUM(D85:D91)</f>
        <v>0</v>
      </c>
      <c r="E92" s="50">
        <f t="shared" si="7"/>
        <v>0</v>
      </c>
      <c r="F92" s="47">
        <f t="shared" si="7"/>
        <v>0</v>
      </c>
      <c r="G92" s="47">
        <f t="shared" si="7"/>
        <v>0</v>
      </c>
      <c r="H92" s="47">
        <f t="shared" si="7"/>
        <v>0</v>
      </c>
      <c r="I92" s="47">
        <f t="shared" si="7"/>
        <v>0</v>
      </c>
      <c r="J92" s="47">
        <f t="shared" si="7"/>
        <v>0</v>
      </c>
      <c r="K92" s="51">
        <f>SUM(K85:K91)</f>
        <v>0</v>
      </c>
    </row>
    <row r="93" spans="1:14" ht="18.75" customHeight="1" thickBot="1" x14ac:dyDescent="0.4">
      <c r="A93" s="98"/>
      <c r="B93" s="83"/>
    </row>
    <row r="94" spans="1:14" x14ac:dyDescent="0.25">
      <c r="A94" s="620" t="s">
        <v>50</v>
      </c>
      <c r="B94" s="622" t="s">
        <v>51</v>
      </c>
      <c r="C94" s="361" t="s">
        <v>6</v>
      </c>
      <c r="D94" s="116" t="s">
        <v>52</v>
      </c>
      <c r="E94" s="117"/>
      <c r="F94" s="117"/>
      <c r="G94" s="118"/>
      <c r="H94" s="10"/>
      <c r="I94" s="10"/>
      <c r="J94" s="10"/>
      <c r="K94" s="10"/>
    </row>
    <row r="95" spans="1:14" ht="64.5" x14ac:dyDescent="0.25">
      <c r="A95" s="621"/>
      <c r="B95" s="623"/>
      <c r="C95" s="362"/>
      <c r="D95" s="105" t="s">
        <v>53</v>
      </c>
      <c r="E95" s="106" t="s">
        <v>54</v>
      </c>
      <c r="F95" s="106" t="s">
        <v>55</v>
      </c>
      <c r="G95" s="120" t="s">
        <v>14</v>
      </c>
      <c r="H95" s="10"/>
      <c r="I95" s="10"/>
      <c r="J95" s="10"/>
      <c r="K95" s="10"/>
      <c r="L95" s="10"/>
      <c r="M95" s="10"/>
      <c r="N95" s="10"/>
    </row>
    <row r="96" spans="1:14" s="10" customFormat="1" ht="26.25" customHeight="1" x14ac:dyDescent="0.25">
      <c r="A96" s="595" t="s">
        <v>248</v>
      </c>
      <c r="B96" s="611"/>
      <c r="C96" s="29">
        <v>2015</v>
      </c>
      <c r="D96" s="30"/>
      <c r="E96" s="31"/>
      <c r="F96" s="31"/>
      <c r="G96" s="33">
        <f t="shared" ref="G96:G101" si="8">SUM(D96:F96)</f>
        <v>0</v>
      </c>
      <c r="H96"/>
      <c r="I96"/>
      <c r="J96"/>
      <c r="K96"/>
    </row>
    <row r="97" spans="1:14" s="10" customFormat="1" ht="16.5" customHeight="1" x14ac:dyDescent="0.25">
      <c r="A97" s="595"/>
      <c r="B97" s="611"/>
      <c r="C97" s="29">
        <v>2016</v>
      </c>
      <c r="D97" s="30"/>
      <c r="E97" s="31"/>
      <c r="F97" s="31"/>
      <c r="G97" s="33">
        <f t="shared" si="8"/>
        <v>0</v>
      </c>
      <c r="H97"/>
      <c r="I97"/>
      <c r="J97"/>
      <c r="K97"/>
      <c r="L97"/>
      <c r="M97"/>
      <c r="N97"/>
    </row>
    <row r="98" spans="1:14" x14ac:dyDescent="0.25">
      <c r="A98" s="595"/>
      <c r="B98" s="611"/>
      <c r="C98" s="29">
        <v>2017</v>
      </c>
      <c r="D98" s="36"/>
      <c r="E98" s="37"/>
      <c r="F98" s="37"/>
      <c r="G98" s="33">
        <f t="shared" si="8"/>
        <v>0</v>
      </c>
    </row>
    <row r="99" spans="1:14" x14ac:dyDescent="0.25">
      <c r="A99" s="595"/>
      <c r="B99" s="611"/>
      <c r="C99" s="29">
        <v>2018</v>
      </c>
      <c r="D99" s="30"/>
      <c r="E99" s="31"/>
      <c r="F99" s="31"/>
      <c r="G99" s="33">
        <f t="shared" si="8"/>
        <v>0</v>
      </c>
    </row>
    <row r="100" spans="1:14" x14ac:dyDescent="0.25">
      <c r="A100" s="595"/>
      <c r="B100" s="611"/>
      <c r="C100" s="29">
        <v>2019</v>
      </c>
      <c r="D100" s="30">
        <v>47</v>
      </c>
      <c r="E100" s="31"/>
      <c r="F100" s="31"/>
      <c r="G100" s="33">
        <f t="shared" si="8"/>
        <v>47</v>
      </c>
    </row>
    <row r="101" spans="1:14" x14ac:dyDescent="0.25">
      <c r="A101" s="595"/>
      <c r="B101" s="611"/>
      <c r="C101" s="29">
        <v>2020</v>
      </c>
      <c r="D101" s="30"/>
      <c r="E101" s="31"/>
      <c r="F101" s="31"/>
      <c r="G101" s="33">
        <f t="shared" si="8"/>
        <v>0</v>
      </c>
    </row>
    <row r="102" spans="1:14" ht="15.75" thickBot="1" x14ac:dyDescent="0.3">
      <c r="A102" s="612"/>
      <c r="B102" s="613"/>
      <c r="C102" s="45" t="s">
        <v>14</v>
      </c>
      <c r="D102" s="46">
        <f>SUM(D96:D101)</f>
        <v>47</v>
      </c>
      <c r="E102" s="47">
        <f>SUM(E96:E101)</f>
        <v>0</v>
      </c>
      <c r="F102" s="47">
        <f>SUM(F96:F101)</f>
        <v>0</v>
      </c>
      <c r="G102" s="121">
        <f>SUM(G95:G101)</f>
        <v>47</v>
      </c>
    </row>
    <row r="103" spans="1:14" x14ac:dyDescent="0.25">
      <c r="A103" s="113"/>
      <c r="B103" s="122"/>
      <c r="C103" s="52"/>
      <c r="D103" s="52"/>
      <c r="J103" s="82"/>
    </row>
    <row r="104" spans="1:14" ht="21" x14ac:dyDescent="0.35">
      <c r="A104" s="123" t="s">
        <v>56</v>
      </c>
      <c r="B104" s="124"/>
      <c r="C104" s="123"/>
      <c r="D104" s="125"/>
      <c r="E104" s="125"/>
      <c r="F104" s="125"/>
      <c r="G104" s="125"/>
      <c r="H104" s="125"/>
      <c r="I104" s="125"/>
      <c r="J104" s="125"/>
      <c r="K104" s="125"/>
      <c r="L104" s="125"/>
    </row>
    <row r="105" spans="1:14" ht="15.75" thickBot="1" x14ac:dyDescent="0.3">
      <c r="B105" s="9"/>
    </row>
    <row r="106" spans="1:14" s="10" customFormat="1" ht="47.25" customHeight="1" x14ac:dyDescent="0.25">
      <c r="A106" s="624" t="s">
        <v>57</v>
      </c>
      <c r="B106" s="626" t="s">
        <v>58</v>
      </c>
      <c r="C106" s="609" t="s">
        <v>6</v>
      </c>
      <c r="D106" s="126" t="s">
        <v>59</v>
      </c>
      <c r="E106" s="126"/>
      <c r="F106" s="127"/>
      <c r="G106" s="127"/>
      <c r="H106" s="128" t="s">
        <v>60</v>
      </c>
      <c r="I106" s="126"/>
      <c r="J106" s="129"/>
    </row>
    <row r="107" spans="1:14" s="10" customFormat="1" ht="87.75" customHeight="1" x14ac:dyDescent="0.25">
      <c r="A107" s="625"/>
      <c r="B107" s="627"/>
      <c r="C107" s="610"/>
      <c r="D107" s="130" t="s">
        <v>61</v>
      </c>
      <c r="E107" s="131" t="s">
        <v>62</v>
      </c>
      <c r="F107" s="132" t="s">
        <v>63</v>
      </c>
      <c r="G107" s="133" t="s">
        <v>64</v>
      </c>
      <c r="H107" s="130" t="s">
        <v>65</v>
      </c>
      <c r="I107" s="131" t="s">
        <v>66</v>
      </c>
      <c r="J107" s="134" t="s">
        <v>67</v>
      </c>
    </row>
    <row r="108" spans="1:14" x14ac:dyDescent="0.25">
      <c r="A108" s="595" t="s">
        <v>36</v>
      </c>
      <c r="B108" s="611"/>
      <c r="C108" s="135">
        <v>2014</v>
      </c>
      <c r="D108" s="30"/>
      <c r="E108" s="31"/>
      <c r="F108" s="136"/>
      <c r="G108" s="137">
        <f>SUM(D108:F108)</f>
        <v>0</v>
      </c>
      <c r="H108" s="30"/>
      <c r="I108" s="31"/>
      <c r="J108" s="35"/>
    </row>
    <row r="109" spans="1:14" x14ac:dyDescent="0.25">
      <c r="A109" s="595"/>
      <c r="B109" s="611"/>
      <c r="C109" s="135">
        <v>2015</v>
      </c>
      <c r="D109" s="30"/>
      <c r="E109" s="31"/>
      <c r="F109" s="136"/>
      <c r="G109" s="137">
        <f t="shared" ref="G109:G114" si="9">SUM(D109:F109)</f>
        <v>0</v>
      </c>
      <c r="H109" s="30"/>
      <c r="I109" s="31"/>
      <c r="J109" s="35"/>
    </row>
    <row r="110" spans="1:14" x14ac:dyDescent="0.25">
      <c r="A110" s="595"/>
      <c r="B110" s="611"/>
      <c r="C110" s="135">
        <v>2016</v>
      </c>
      <c r="D110" s="30"/>
      <c r="E110" s="31"/>
      <c r="F110" s="136"/>
      <c r="G110" s="137">
        <f t="shared" si="9"/>
        <v>0</v>
      </c>
      <c r="H110" s="30"/>
      <c r="I110" s="31"/>
      <c r="J110" s="35"/>
    </row>
    <row r="111" spans="1:14" x14ac:dyDescent="0.25">
      <c r="A111" s="595"/>
      <c r="B111" s="611"/>
      <c r="C111" s="135">
        <v>2017</v>
      </c>
      <c r="D111" s="36"/>
      <c r="E111" s="37"/>
      <c r="F111" s="138"/>
      <c r="G111" s="137">
        <f t="shared" si="9"/>
        <v>0</v>
      </c>
      <c r="H111" s="139"/>
      <c r="I111" s="140"/>
      <c r="J111" s="141"/>
    </row>
    <row r="112" spans="1:14" x14ac:dyDescent="0.25">
      <c r="A112" s="595"/>
      <c r="B112" s="611"/>
      <c r="C112" s="135">
        <v>2018</v>
      </c>
      <c r="D112" s="30"/>
      <c r="E112" s="31"/>
      <c r="F112" s="136"/>
      <c r="G112" s="137">
        <f t="shared" si="9"/>
        <v>0</v>
      </c>
      <c r="H112" s="30"/>
      <c r="I112" s="31"/>
      <c r="J112" s="35"/>
    </row>
    <row r="113" spans="1:19" x14ac:dyDescent="0.25">
      <c r="A113" s="595"/>
      <c r="B113" s="611"/>
      <c r="C113" s="135">
        <v>2019</v>
      </c>
      <c r="D113" s="30"/>
      <c r="E113" s="31"/>
      <c r="F113" s="136"/>
      <c r="G113" s="137">
        <f t="shared" si="9"/>
        <v>0</v>
      </c>
      <c r="H113" s="30"/>
      <c r="I113" s="31"/>
      <c r="J113" s="35"/>
    </row>
    <row r="114" spans="1:19" x14ac:dyDescent="0.25">
      <c r="A114" s="595"/>
      <c r="B114" s="611"/>
      <c r="C114" s="135">
        <v>2020</v>
      </c>
      <c r="D114" s="30"/>
      <c r="E114" s="31"/>
      <c r="F114" s="136"/>
      <c r="G114" s="137">
        <f t="shared" si="9"/>
        <v>0</v>
      </c>
      <c r="H114" s="30"/>
      <c r="I114" s="31"/>
      <c r="J114" s="35"/>
    </row>
    <row r="115" spans="1:19" ht="30.6" customHeight="1" thickBot="1" x14ac:dyDescent="0.3">
      <c r="A115" s="612"/>
      <c r="B115" s="613"/>
      <c r="C115" s="142" t="s">
        <v>14</v>
      </c>
      <c r="D115" s="46">
        <f t="shared" ref="D115:J115" si="10">SUM(D108:D114)</f>
        <v>0</v>
      </c>
      <c r="E115" s="47">
        <f t="shared" si="10"/>
        <v>0</v>
      </c>
      <c r="F115" s="143">
        <f t="shared" si="10"/>
        <v>0</v>
      </c>
      <c r="G115" s="143">
        <f t="shared" si="10"/>
        <v>0</v>
      </c>
      <c r="H115" s="46">
        <f t="shared" si="10"/>
        <v>0</v>
      </c>
      <c r="I115" s="47">
        <f t="shared" si="10"/>
        <v>0</v>
      </c>
      <c r="J115" s="144">
        <f t="shared" si="10"/>
        <v>0</v>
      </c>
    </row>
    <row r="116" spans="1:19" ht="17.100000000000001" customHeight="1" thickBot="1" x14ac:dyDescent="0.3">
      <c r="A116" s="145"/>
      <c r="B116" s="122"/>
      <c r="C116" s="146"/>
      <c r="D116" s="147"/>
      <c r="H116" s="148"/>
      <c r="K116" s="82"/>
    </row>
    <row r="117" spans="1:19" s="10" customFormat="1" ht="78" customHeight="1" x14ac:dyDescent="0.3">
      <c r="A117" s="149" t="s">
        <v>68</v>
      </c>
      <c r="B117" s="360" t="s">
        <v>39</v>
      </c>
      <c r="C117" s="151" t="s">
        <v>6</v>
      </c>
      <c r="D117" s="152" t="s">
        <v>69</v>
      </c>
      <c r="E117" s="153" t="s">
        <v>70</v>
      </c>
      <c r="F117" s="153" t="s">
        <v>71</v>
      </c>
      <c r="G117" s="153" t="s">
        <v>72</v>
      </c>
      <c r="H117" s="153" t="s">
        <v>73</v>
      </c>
      <c r="I117" s="154" t="s">
        <v>74</v>
      </c>
      <c r="J117" s="155" t="s">
        <v>75</v>
      </c>
      <c r="K117" s="155" t="s">
        <v>76</v>
      </c>
    </row>
    <row r="118" spans="1:19" x14ac:dyDescent="0.25">
      <c r="A118" s="595" t="s">
        <v>36</v>
      </c>
      <c r="B118" s="611"/>
      <c r="C118" s="29">
        <v>2014</v>
      </c>
      <c r="D118" s="34"/>
      <c r="E118" s="31"/>
      <c r="F118" s="31"/>
      <c r="G118" s="31"/>
      <c r="H118" s="31"/>
      <c r="I118" s="35"/>
      <c r="J118" s="156">
        <f t="shared" ref="J118:K124" si="11">D118+F118+H118</f>
        <v>0</v>
      </c>
      <c r="K118" s="156">
        <f t="shared" si="11"/>
        <v>0</v>
      </c>
    </row>
    <row r="119" spans="1:19" x14ac:dyDescent="0.25">
      <c r="A119" s="595"/>
      <c r="B119" s="611"/>
      <c r="C119" s="29">
        <v>2015</v>
      </c>
      <c r="D119" s="34"/>
      <c r="E119" s="31"/>
      <c r="F119" s="31"/>
      <c r="G119" s="31"/>
      <c r="H119" s="31"/>
      <c r="I119" s="35"/>
      <c r="J119" s="156">
        <f t="shared" si="11"/>
        <v>0</v>
      </c>
      <c r="K119" s="156">
        <f t="shared" si="11"/>
        <v>0</v>
      </c>
    </row>
    <row r="120" spans="1:19" x14ac:dyDescent="0.25">
      <c r="A120" s="595"/>
      <c r="B120" s="611"/>
      <c r="C120" s="29">
        <v>2016</v>
      </c>
      <c r="D120" s="34"/>
      <c r="E120" s="31"/>
      <c r="F120" s="31"/>
      <c r="G120" s="31"/>
      <c r="H120" s="31"/>
      <c r="I120" s="35"/>
      <c r="J120" s="156">
        <f t="shared" si="11"/>
        <v>0</v>
      </c>
      <c r="K120" s="156">
        <f t="shared" si="11"/>
        <v>0</v>
      </c>
    </row>
    <row r="121" spans="1:19" x14ac:dyDescent="0.25">
      <c r="A121" s="595"/>
      <c r="B121" s="611"/>
      <c r="C121" s="29">
        <v>2017</v>
      </c>
      <c r="D121" s="39"/>
      <c r="E121" s="37"/>
      <c r="F121" s="37"/>
      <c r="G121" s="37"/>
      <c r="H121" s="37"/>
      <c r="I121" s="40"/>
      <c r="J121" s="156">
        <f t="shared" si="11"/>
        <v>0</v>
      </c>
      <c r="K121" s="156">
        <f t="shared" si="11"/>
        <v>0</v>
      </c>
    </row>
    <row r="122" spans="1:19" x14ac:dyDescent="0.25">
      <c r="A122" s="595"/>
      <c r="B122" s="611"/>
      <c r="C122" s="29">
        <v>2018</v>
      </c>
      <c r="D122" s="34"/>
      <c r="E122" s="31"/>
      <c r="F122" s="31"/>
      <c r="G122" s="31"/>
      <c r="H122" s="31"/>
      <c r="I122" s="35"/>
      <c r="J122" s="156">
        <f t="shared" si="11"/>
        <v>0</v>
      </c>
      <c r="K122" s="156">
        <f t="shared" si="11"/>
        <v>0</v>
      </c>
    </row>
    <row r="123" spans="1:19" x14ac:dyDescent="0.25">
      <c r="A123" s="595"/>
      <c r="B123" s="611"/>
      <c r="C123" s="29">
        <v>2019</v>
      </c>
      <c r="D123" s="34"/>
      <c r="E123" s="31"/>
      <c r="F123" s="31"/>
      <c r="G123" s="31"/>
      <c r="H123" s="31"/>
      <c r="I123" s="35"/>
      <c r="J123" s="156">
        <f t="shared" si="11"/>
        <v>0</v>
      </c>
      <c r="K123" s="156">
        <f t="shared" si="11"/>
        <v>0</v>
      </c>
    </row>
    <row r="124" spans="1:19" x14ac:dyDescent="0.25">
      <c r="A124" s="595"/>
      <c r="B124" s="611"/>
      <c r="C124" s="29">
        <v>2020</v>
      </c>
      <c r="D124" s="34"/>
      <c r="E124" s="31"/>
      <c r="F124" s="31"/>
      <c r="G124" s="31"/>
      <c r="H124" s="31"/>
      <c r="I124" s="35"/>
      <c r="J124" s="156">
        <f t="shared" si="11"/>
        <v>0</v>
      </c>
      <c r="K124" s="156">
        <f t="shared" si="11"/>
        <v>0</v>
      </c>
    </row>
    <row r="125" spans="1:19" ht="51" customHeight="1" thickBot="1" x14ac:dyDescent="0.3">
      <c r="A125" s="612"/>
      <c r="B125" s="613"/>
      <c r="C125" s="45" t="s">
        <v>14</v>
      </c>
      <c r="D125" s="47">
        <f t="shared" ref="D125" si="12">SUM(D118:D124)</f>
        <v>0</v>
      </c>
      <c r="E125" s="47">
        <f>SUM(E118:E124)</f>
        <v>0</v>
      </c>
      <c r="F125" s="47">
        <f t="shared" ref="F125:I125" si="13">SUM(F118:F124)</f>
        <v>0</v>
      </c>
      <c r="G125" s="47">
        <f t="shared" si="13"/>
        <v>0</v>
      </c>
      <c r="H125" s="47">
        <f t="shared" si="13"/>
        <v>0</v>
      </c>
      <c r="I125" s="47">
        <f t="shared" si="13"/>
        <v>0</v>
      </c>
      <c r="J125" s="51">
        <f>SUM(J118:J124)</f>
        <v>0</v>
      </c>
      <c r="K125" s="51">
        <f>SUM(K118:K124)</f>
        <v>0</v>
      </c>
    </row>
    <row r="126" spans="1:19" ht="18.95" customHeight="1" x14ac:dyDescent="0.25">
      <c r="A126" s="157"/>
      <c r="B126" s="122"/>
      <c r="C126" s="52"/>
      <c r="D126" s="52"/>
      <c r="S126" s="82"/>
    </row>
    <row r="127" spans="1:19" ht="21" x14ac:dyDescent="0.35">
      <c r="A127" s="158" t="s">
        <v>77</v>
      </c>
      <c r="B127" s="159"/>
      <c r="C127" s="158"/>
      <c r="D127" s="160"/>
      <c r="E127" s="160"/>
      <c r="F127" s="160"/>
      <c r="G127" s="160"/>
      <c r="H127" s="160"/>
      <c r="I127" s="160"/>
      <c r="J127" s="160"/>
      <c r="K127" s="160"/>
      <c r="L127" s="160"/>
      <c r="M127" s="160"/>
      <c r="N127" s="160"/>
      <c r="O127" s="160"/>
    </row>
    <row r="128" spans="1:19" ht="21.75" thickBot="1" x14ac:dyDescent="0.4">
      <c r="A128" s="98"/>
      <c r="B128" s="83"/>
    </row>
    <row r="129" spans="1:15" s="10" customFormat="1" ht="27" customHeight="1" x14ac:dyDescent="0.25">
      <c r="A129" s="614" t="s">
        <v>78</v>
      </c>
      <c r="B129" s="616" t="s">
        <v>39</v>
      </c>
      <c r="C129" s="618" t="s">
        <v>79</v>
      </c>
      <c r="D129" s="161" t="s">
        <v>80</v>
      </c>
      <c r="E129" s="162"/>
      <c r="F129" s="162"/>
      <c r="G129" s="163"/>
      <c r="H129" s="164"/>
      <c r="I129" s="592" t="s">
        <v>8</v>
      </c>
      <c r="J129" s="593"/>
      <c r="K129" s="593"/>
      <c r="L129" s="593"/>
      <c r="M129" s="593"/>
      <c r="N129" s="593"/>
      <c r="O129" s="594"/>
    </row>
    <row r="130" spans="1:15" s="10" customFormat="1" ht="110.25" customHeight="1" x14ac:dyDescent="0.25">
      <c r="A130" s="615"/>
      <c r="B130" s="617"/>
      <c r="C130" s="619"/>
      <c r="D130" s="165" t="s">
        <v>81</v>
      </c>
      <c r="E130" s="166" t="s">
        <v>82</v>
      </c>
      <c r="F130" s="166" t="s">
        <v>83</v>
      </c>
      <c r="G130" s="167" t="s">
        <v>84</v>
      </c>
      <c r="H130" s="168" t="s">
        <v>85</v>
      </c>
      <c r="I130" s="169" t="s">
        <v>15</v>
      </c>
      <c r="J130" s="169" t="s">
        <v>16</v>
      </c>
      <c r="K130" s="166" t="s">
        <v>17</v>
      </c>
      <c r="L130" s="165" t="s">
        <v>18</v>
      </c>
      <c r="M130" s="165" t="s">
        <v>30</v>
      </c>
      <c r="N130" s="166" t="s">
        <v>20</v>
      </c>
      <c r="O130" s="170" t="s">
        <v>21</v>
      </c>
    </row>
    <row r="131" spans="1:15" ht="15" customHeight="1" x14ac:dyDescent="0.25">
      <c r="A131" s="597" t="s">
        <v>249</v>
      </c>
      <c r="B131" s="596"/>
      <c r="C131" s="29">
        <v>2014</v>
      </c>
      <c r="D131" s="30"/>
      <c r="E131" s="31"/>
      <c r="F131" s="31"/>
      <c r="G131" s="137">
        <f>SUM(D131:F131)</f>
        <v>0</v>
      </c>
      <c r="H131" s="92"/>
      <c r="I131" s="34"/>
      <c r="J131" s="31"/>
      <c r="K131" s="31"/>
      <c r="L131" s="31"/>
      <c r="M131" s="31"/>
      <c r="N131" s="31"/>
      <c r="O131" s="35"/>
    </row>
    <row r="132" spans="1:15" x14ac:dyDescent="0.25">
      <c r="A132" s="597"/>
      <c r="B132" s="596"/>
      <c r="C132" s="29">
        <v>2015</v>
      </c>
      <c r="D132" s="30"/>
      <c r="E132" s="31"/>
      <c r="F132" s="31"/>
      <c r="G132" s="137">
        <f t="shared" ref="G132:G137" si="14">SUM(D132:F132)</f>
        <v>0</v>
      </c>
      <c r="H132" s="92"/>
      <c r="I132" s="34"/>
      <c r="J132" s="31"/>
      <c r="K132" s="31"/>
      <c r="L132" s="31"/>
      <c r="M132" s="31"/>
      <c r="N132" s="31"/>
      <c r="O132" s="35"/>
    </row>
    <row r="133" spans="1:15" x14ac:dyDescent="0.25">
      <c r="A133" s="597"/>
      <c r="B133" s="596"/>
      <c r="C133" s="29">
        <v>2016</v>
      </c>
      <c r="D133" s="30"/>
      <c r="E133" s="31"/>
      <c r="F133" s="31"/>
      <c r="G133" s="137">
        <f t="shared" si="14"/>
        <v>0</v>
      </c>
      <c r="H133" s="92"/>
      <c r="I133" s="34"/>
      <c r="J133" s="31"/>
      <c r="K133" s="31"/>
      <c r="L133" s="31"/>
      <c r="M133" s="31"/>
      <c r="N133" s="31"/>
      <c r="O133" s="35"/>
    </row>
    <row r="134" spans="1:15" x14ac:dyDescent="0.25">
      <c r="A134" s="597"/>
      <c r="B134" s="596"/>
      <c r="C134" s="29">
        <v>2017</v>
      </c>
      <c r="D134" s="36"/>
      <c r="E134" s="37"/>
      <c r="F134" s="37"/>
      <c r="G134" s="137">
        <f t="shared" si="14"/>
        <v>0</v>
      </c>
      <c r="H134" s="92"/>
      <c r="I134" s="39"/>
      <c r="J134" s="37"/>
      <c r="K134" s="37"/>
      <c r="L134" s="37"/>
      <c r="M134" s="37"/>
      <c r="N134" s="37"/>
      <c r="O134" s="40"/>
    </row>
    <row r="135" spans="1:15" x14ac:dyDescent="0.25">
      <c r="A135" s="597"/>
      <c r="B135" s="596"/>
      <c r="C135" s="29">
        <v>2018</v>
      </c>
      <c r="D135" s="30"/>
      <c r="E135" s="31"/>
      <c r="F135" s="31"/>
      <c r="G135" s="137">
        <f t="shared" si="14"/>
        <v>0</v>
      </c>
      <c r="H135" s="92"/>
      <c r="I135" s="34"/>
      <c r="J135" s="31"/>
      <c r="K135" s="31"/>
      <c r="L135" s="31"/>
      <c r="M135" s="31"/>
      <c r="N135" s="31"/>
      <c r="O135" s="35"/>
    </row>
    <row r="136" spans="1:15" x14ac:dyDescent="0.25">
      <c r="A136" s="597"/>
      <c r="B136" s="596"/>
      <c r="C136" s="29">
        <v>2019</v>
      </c>
      <c r="D136" s="30">
        <v>11</v>
      </c>
      <c r="E136" s="31">
        <v>6</v>
      </c>
      <c r="F136" s="31"/>
      <c r="G136" s="137">
        <f t="shared" si="14"/>
        <v>17</v>
      </c>
      <c r="H136" s="92">
        <v>76</v>
      </c>
      <c r="I136" s="34">
        <v>9</v>
      </c>
      <c r="J136" s="31">
        <v>1</v>
      </c>
      <c r="K136" s="31"/>
      <c r="L136" s="31"/>
      <c r="M136" s="31">
        <v>1</v>
      </c>
      <c r="N136" s="31">
        <v>6</v>
      </c>
      <c r="O136" s="35"/>
    </row>
    <row r="137" spans="1:15" x14ac:dyDescent="0.25">
      <c r="A137" s="597"/>
      <c r="B137" s="596"/>
      <c r="C137" s="29">
        <v>2020</v>
      </c>
      <c r="D137" s="30"/>
      <c r="E137" s="31"/>
      <c r="F137" s="31"/>
      <c r="G137" s="137">
        <f t="shared" si="14"/>
        <v>0</v>
      </c>
      <c r="H137" s="92"/>
      <c r="I137" s="34"/>
      <c r="J137" s="31"/>
      <c r="K137" s="31"/>
      <c r="L137" s="31"/>
      <c r="M137" s="31"/>
      <c r="N137" s="31"/>
      <c r="O137" s="35"/>
    </row>
    <row r="138" spans="1:15" ht="15.95" customHeight="1" thickBot="1" x14ac:dyDescent="0.3">
      <c r="A138" s="598"/>
      <c r="B138" s="599"/>
      <c r="C138" s="45" t="s">
        <v>14</v>
      </c>
      <c r="D138" s="46">
        <f>SUM(D131:D137)</f>
        <v>11</v>
      </c>
      <c r="E138" s="47">
        <f>SUM(E131:E137)</f>
        <v>6</v>
      </c>
      <c r="F138" s="47">
        <f>SUM(F131:F137)</f>
        <v>0</v>
      </c>
      <c r="G138" s="143">
        <f t="shared" ref="G138:O138" si="15">SUM(G131:G137)</f>
        <v>17</v>
      </c>
      <c r="H138" s="171">
        <f t="shared" si="15"/>
        <v>76</v>
      </c>
      <c r="I138" s="50">
        <f t="shared" si="15"/>
        <v>9</v>
      </c>
      <c r="J138" s="47">
        <f t="shared" si="15"/>
        <v>1</v>
      </c>
      <c r="K138" s="47">
        <f t="shared" si="15"/>
        <v>0</v>
      </c>
      <c r="L138" s="47">
        <f t="shared" si="15"/>
        <v>0</v>
      </c>
      <c r="M138" s="47">
        <f t="shared" si="15"/>
        <v>1</v>
      </c>
      <c r="N138" s="47">
        <f t="shared" si="15"/>
        <v>6</v>
      </c>
      <c r="O138" s="51">
        <f t="shared" si="15"/>
        <v>0</v>
      </c>
    </row>
    <row r="139" spans="1:15" ht="15.75" thickBot="1" x14ac:dyDescent="0.3">
      <c r="B139" s="9"/>
    </row>
    <row r="140" spans="1:15" ht="19.5" customHeight="1" x14ac:dyDescent="0.25">
      <c r="A140" s="600" t="s">
        <v>87</v>
      </c>
      <c r="B140" s="602" t="s">
        <v>88</v>
      </c>
      <c r="C140" s="604" t="s">
        <v>6</v>
      </c>
      <c r="D140" s="604" t="s">
        <v>80</v>
      </c>
      <c r="E140" s="604"/>
      <c r="F140" s="604"/>
      <c r="G140" s="606"/>
      <c r="H140" s="607" t="s">
        <v>89</v>
      </c>
      <c r="I140" s="604"/>
      <c r="J140" s="604"/>
      <c r="K140" s="604"/>
      <c r="L140" s="608"/>
    </row>
    <row r="141" spans="1:15" ht="102.75" x14ac:dyDescent="0.25">
      <c r="A141" s="601"/>
      <c r="B141" s="603"/>
      <c r="C141" s="605"/>
      <c r="D141" s="172" t="s">
        <v>90</v>
      </c>
      <c r="E141" s="173" t="s">
        <v>91</v>
      </c>
      <c r="F141" s="172" t="s">
        <v>92</v>
      </c>
      <c r="G141" s="174" t="s">
        <v>93</v>
      </c>
      <c r="H141" s="175" t="s">
        <v>94</v>
      </c>
      <c r="I141" s="172" t="s">
        <v>95</v>
      </c>
      <c r="J141" s="172" t="s">
        <v>96</v>
      </c>
      <c r="K141" s="172" t="s">
        <v>97</v>
      </c>
      <c r="L141" s="176" t="s">
        <v>98</v>
      </c>
    </row>
    <row r="142" spans="1:15" ht="15" customHeight="1" x14ac:dyDescent="0.25">
      <c r="A142" s="706" t="s">
        <v>250</v>
      </c>
      <c r="B142" s="707"/>
      <c r="C142" s="177">
        <v>2014</v>
      </c>
      <c r="D142" s="178"/>
      <c r="E142" s="72"/>
      <c r="F142" s="72"/>
      <c r="G142" s="179">
        <f>SUM(D142:F142)</f>
        <v>0</v>
      </c>
      <c r="H142" s="71"/>
      <c r="I142" s="72"/>
      <c r="J142" s="72"/>
      <c r="K142" s="72"/>
      <c r="L142" s="73"/>
    </row>
    <row r="143" spans="1:15" x14ac:dyDescent="0.25">
      <c r="A143" s="708"/>
      <c r="B143" s="709"/>
      <c r="C143" s="29">
        <v>2015</v>
      </c>
      <c r="D143" s="30"/>
      <c r="E143" s="31"/>
      <c r="F143" s="31"/>
      <c r="G143" s="179">
        <f t="shared" ref="G143:G148" si="16">SUM(D143:F143)</f>
        <v>0</v>
      </c>
      <c r="H143" s="34"/>
      <c r="I143" s="31"/>
      <c r="J143" s="31"/>
      <c r="K143" s="31"/>
      <c r="L143" s="35"/>
    </row>
    <row r="144" spans="1:15" x14ac:dyDescent="0.25">
      <c r="A144" s="708"/>
      <c r="B144" s="709"/>
      <c r="C144" s="29">
        <v>2016</v>
      </c>
      <c r="D144" s="30"/>
      <c r="E144" s="31"/>
      <c r="F144" s="31"/>
      <c r="G144" s="179">
        <f t="shared" si="16"/>
        <v>0</v>
      </c>
      <c r="H144" s="34"/>
      <c r="I144" s="31"/>
      <c r="J144" s="31"/>
      <c r="K144" s="31"/>
      <c r="L144" s="35"/>
    </row>
    <row r="145" spans="1:12" x14ac:dyDescent="0.25">
      <c r="A145" s="708"/>
      <c r="B145" s="709"/>
      <c r="C145" s="29">
        <v>2017</v>
      </c>
      <c r="D145" s="36"/>
      <c r="E145" s="37"/>
      <c r="F145" s="37"/>
      <c r="G145" s="179">
        <f t="shared" si="16"/>
        <v>0</v>
      </c>
      <c r="H145" s="39"/>
      <c r="I145" s="37"/>
      <c r="J145" s="37"/>
      <c r="K145" s="37"/>
      <c r="L145" s="40"/>
    </row>
    <row r="146" spans="1:12" x14ac:dyDescent="0.25">
      <c r="A146" s="708"/>
      <c r="B146" s="709"/>
      <c r="C146" s="29">
        <v>2018</v>
      </c>
      <c r="D146" s="30"/>
      <c r="E146" s="31"/>
      <c r="F146" s="31"/>
      <c r="G146" s="179">
        <f t="shared" si="16"/>
        <v>0</v>
      </c>
      <c r="H146" s="34"/>
      <c r="I146" s="31"/>
      <c r="J146" s="31"/>
      <c r="K146" s="31"/>
      <c r="L146" s="35"/>
    </row>
    <row r="147" spans="1:12" x14ac:dyDescent="0.25">
      <c r="A147" s="708"/>
      <c r="B147" s="709"/>
      <c r="C147" s="29">
        <v>2019</v>
      </c>
      <c r="D147" s="220">
        <v>1715</v>
      </c>
      <c r="E147" s="221">
        <v>753</v>
      </c>
      <c r="F147" s="221"/>
      <c r="G147" s="312">
        <f t="shared" si="16"/>
        <v>2468</v>
      </c>
      <c r="H147" s="34"/>
      <c r="I147" s="31">
        <v>313</v>
      </c>
      <c r="J147" s="31">
        <v>43</v>
      </c>
      <c r="K147" s="31">
        <v>880</v>
      </c>
      <c r="L147" s="365">
        <v>1232</v>
      </c>
    </row>
    <row r="148" spans="1:12" x14ac:dyDescent="0.25">
      <c r="A148" s="708"/>
      <c r="B148" s="709"/>
      <c r="C148" s="29">
        <v>2020</v>
      </c>
      <c r="D148" s="220"/>
      <c r="E148" s="221"/>
      <c r="F148" s="221"/>
      <c r="G148" s="312">
        <f t="shared" si="16"/>
        <v>0</v>
      </c>
      <c r="H148" s="34"/>
      <c r="I148" s="31"/>
      <c r="J148" s="31"/>
      <c r="K148" s="31"/>
      <c r="L148" s="365"/>
    </row>
    <row r="149" spans="1:12" ht="98.45" customHeight="1" thickBot="1" x14ac:dyDescent="0.3">
      <c r="A149" s="710"/>
      <c r="B149" s="711"/>
      <c r="C149" s="45" t="s">
        <v>14</v>
      </c>
      <c r="D149" s="309">
        <f t="shared" ref="D149:L149" si="17">SUM(D142:D148)</f>
        <v>1715</v>
      </c>
      <c r="E149" s="310">
        <f t="shared" si="17"/>
        <v>753</v>
      </c>
      <c r="F149" s="310">
        <f t="shared" si="17"/>
        <v>0</v>
      </c>
      <c r="G149" s="313">
        <f t="shared" si="17"/>
        <v>2468</v>
      </c>
      <c r="H149" s="50">
        <f t="shared" si="17"/>
        <v>0</v>
      </c>
      <c r="I149" s="47">
        <f t="shared" si="17"/>
        <v>313</v>
      </c>
      <c r="J149" s="47">
        <f t="shared" si="17"/>
        <v>43</v>
      </c>
      <c r="K149" s="47">
        <f t="shared" si="17"/>
        <v>880</v>
      </c>
      <c r="L149" s="366">
        <f t="shared" si="17"/>
        <v>1232</v>
      </c>
    </row>
    <row r="150" spans="1:12" x14ac:dyDescent="0.25">
      <c r="B150" s="9"/>
    </row>
    <row r="151" spans="1:12" x14ac:dyDescent="0.25">
      <c r="B151" s="9"/>
    </row>
    <row r="152" spans="1:12" ht="21" x14ac:dyDescent="0.35">
      <c r="A152" s="180" t="s">
        <v>100</v>
      </c>
      <c r="B152" s="60"/>
      <c r="C152" s="59"/>
      <c r="D152" s="61"/>
      <c r="E152" s="61"/>
      <c r="F152" s="61"/>
      <c r="G152" s="61"/>
      <c r="H152" s="61"/>
      <c r="I152" s="61"/>
      <c r="J152" s="61"/>
      <c r="K152" s="61"/>
      <c r="L152" s="61"/>
    </row>
    <row r="153" spans="1:12" ht="15.75" thickBot="1" x14ac:dyDescent="0.3">
      <c r="A153" s="82"/>
      <c r="B153" s="83"/>
    </row>
    <row r="154" spans="1:12" s="10" customFormat="1" ht="65.25" x14ac:dyDescent="0.3">
      <c r="A154" s="181" t="s">
        <v>101</v>
      </c>
      <c r="B154" s="182" t="s">
        <v>102</v>
      </c>
      <c r="C154" s="183" t="s">
        <v>103</v>
      </c>
      <c r="D154" s="184" t="s">
        <v>104</v>
      </c>
      <c r="E154" s="185" t="s">
        <v>105</v>
      </c>
      <c r="F154" s="185" t="s">
        <v>106</v>
      </c>
      <c r="G154" s="186" t="s">
        <v>107</v>
      </c>
    </row>
    <row r="155" spans="1:12" ht="15" customHeight="1" x14ac:dyDescent="0.25">
      <c r="A155" s="588" t="s">
        <v>36</v>
      </c>
      <c r="B155" s="589"/>
      <c r="C155" s="29">
        <v>2014</v>
      </c>
      <c r="D155" s="30"/>
      <c r="E155" s="31"/>
      <c r="F155" s="31"/>
      <c r="G155" s="35"/>
    </row>
    <row r="156" spans="1:12" x14ac:dyDescent="0.25">
      <c r="A156" s="588"/>
      <c r="B156" s="589"/>
      <c r="C156" s="29">
        <v>2015</v>
      </c>
      <c r="D156" s="30"/>
      <c r="E156" s="31"/>
      <c r="F156" s="31"/>
      <c r="G156" s="35"/>
    </row>
    <row r="157" spans="1:12" x14ac:dyDescent="0.25">
      <c r="A157" s="588"/>
      <c r="B157" s="589"/>
      <c r="C157" s="29">
        <v>2016</v>
      </c>
      <c r="D157" s="30"/>
      <c r="E157" s="31"/>
      <c r="F157" s="31"/>
      <c r="G157" s="35"/>
    </row>
    <row r="158" spans="1:12" x14ac:dyDescent="0.25">
      <c r="A158" s="588"/>
      <c r="B158" s="589"/>
      <c r="C158" s="29">
        <v>2017</v>
      </c>
      <c r="D158" s="36"/>
      <c r="E158" s="37"/>
      <c r="F158" s="37"/>
      <c r="G158" s="40"/>
    </row>
    <row r="159" spans="1:12" x14ac:dyDescent="0.25">
      <c r="A159" s="588"/>
      <c r="B159" s="589"/>
      <c r="C159" s="29">
        <v>2018</v>
      </c>
      <c r="D159" s="30"/>
      <c r="E159" s="31"/>
      <c r="F159" s="31"/>
      <c r="G159" s="35"/>
    </row>
    <row r="160" spans="1:12" x14ac:dyDescent="0.25">
      <c r="A160" s="588"/>
      <c r="B160" s="589"/>
      <c r="C160" s="29">
        <v>2019</v>
      </c>
      <c r="D160" s="30"/>
      <c r="E160" s="31"/>
      <c r="F160" s="31"/>
      <c r="G160" s="35"/>
    </row>
    <row r="161" spans="1:9" x14ac:dyDescent="0.25">
      <c r="A161" s="588"/>
      <c r="B161" s="589"/>
      <c r="C161" s="29">
        <v>2020</v>
      </c>
      <c r="D161" s="187"/>
      <c r="E161" s="188"/>
      <c r="F161" s="188"/>
      <c r="G161" s="189"/>
    </row>
    <row r="162" spans="1:9" ht="15.75" thickBot="1" x14ac:dyDescent="0.3">
      <c r="A162" s="590"/>
      <c r="B162" s="591"/>
      <c r="C162" s="45" t="s">
        <v>14</v>
      </c>
      <c r="D162" s="46">
        <f>SUM(D155:D161)</f>
        <v>0</v>
      </c>
      <c r="E162" s="46">
        <f t="shared" ref="E162:G162" si="18">SUM(E155:E161)</f>
        <v>0</v>
      </c>
      <c r="F162" s="46">
        <f t="shared" si="18"/>
        <v>0</v>
      </c>
      <c r="G162" s="51">
        <f t="shared" si="18"/>
        <v>0</v>
      </c>
    </row>
    <row r="163" spans="1:9" x14ac:dyDescent="0.25">
      <c r="B163" s="9"/>
    </row>
    <row r="164" spans="1:9" ht="15.75" thickBot="1" x14ac:dyDescent="0.3">
      <c r="B164" s="9"/>
    </row>
    <row r="165" spans="1:9" ht="18.75" x14ac:dyDescent="0.3">
      <c r="A165" s="190" t="s">
        <v>108</v>
      </c>
      <c r="B165" s="191" t="s">
        <v>109</v>
      </c>
      <c r="C165" s="192">
        <v>2014</v>
      </c>
      <c r="D165" s="192">
        <v>2015</v>
      </c>
      <c r="E165" s="192">
        <v>2016</v>
      </c>
      <c r="F165" s="192">
        <v>2017</v>
      </c>
      <c r="G165" s="192">
        <v>2018</v>
      </c>
      <c r="H165" s="192">
        <v>2019</v>
      </c>
      <c r="I165" s="193">
        <v>2020</v>
      </c>
    </row>
    <row r="166" spans="1:9" ht="14.1" customHeight="1" x14ac:dyDescent="0.25">
      <c r="A166" s="194" t="s">
        <v>110</v>
      </c>
      <c r="B166" s="364"/>
      <c r="C166" s="196">
        <f>SUM(C167:C169)</f>
        <v>0</v>
      </c>
      <c r="D166" s="196">
        <f t="shared" ref="D166:I166" si="19">SUM(D167:D169)</f>
        <v>0</v>
      </c>
      <c r="E166" s="196">
        <f t="shared" si="19"/>
        <v>0</v>
      </c>
      <c r="F166" s="196">
        <f t="shared" si="19"/>
        <v>0</v>
      </c>
      <c r="G166" s="196">
        <f t="shared" si="19"/>
        <v>0</v>
      </c>
      <c r="H166" s="260">
        <f>SUM(H167:H169)</f>
        <v>1264608.6000000001</v>
      </c>
      <c r="I166" s="197">
        <f t="shared" si="19"/>
        <v>0</v>
      </c>
    </row>
    <row r="167" spans="1:9" ht="15.75" x14ac:dyDescent="0.25">
      <c r="A167" s="198" t="s">
        <v>111</v>
      </c>
      <c r="B167" s="199"/>
      <c r="C167" s="70"/>
      <c r="D167" s="70"/>
      <c r="E167" s="70"/>
      <c r="F167" s="74"/>
      <c r="G167" s="70"/>
      <c r="H167" s="262">
        <v>1257720.6000000001</v>
      </c>
      <c r="I167" s="200"/>
    </row>
    <row r="168" spans="1:9" ht="15.75" x14ac:dyDescent="0.25">
      <c r="A168" s="198" t="s">
        <v>112</v>
      </c>
      <c r="B168" s="199"/>
      <c r="C168" s="70"/>
      <c r="D168" s="70"/>
      <c r="E168" s="70"/>
      <c r="F168" s="74"/>
      <c r="G168" s="70"/>
      <c r="H168" s="262">
        <v>6888</v>
      </c>
      <c r="I168" s="200"/>
    </row>
    <row r="169" spans="1:9" ht="15.75" x14ac:dyDescent="0.25">
      <c r="A169" s="198" t="s">
        <v>113</v>
      </c>
      <c r="B169" s="199"/>
      <c r="C169" s="70"/>
      <c r="D169" s="70"/>
      <c r="E169" s="70"/>
      <c r="F169" s="74"/>
      <c r="G169" s="70"/>
      <c r="H169" s="262"/>
      <c r="I169" s="200"/>
    </row>
    <row r="170" spans="1:9" ht="31.5" x14ac:dyDescent="0.25">
      <c r="A170" s="194" t="s">
        <v>114</v>
      </c>
      <c r="B170" s="199"/>
      <c r="C170" s="70"/>
      <c r="D170" s="70"/>
      <c r="E170" s="70"/>
      <c r="F170" s="74"/>
      <c r="G170" s="70"/>
      <c r="H170" s="262">
        <v>283168.32</v>
      </c>
      <c r="I170" s="200"/>
    </row>
    <row r="171" spans="1:9" ht="16.5" thickBot="1" x14ac:dyDescent="0.3">
      <c r="A171" s="203" t="s">
        <v>116</v>
      </c>
      <c r="B171" s="204"/>
      <c r="C171" s="205">
        <f t="shared" ref="C171:I171" si="20">C166+C170</f>
        <v>0</v>
      </c>
      <c r="D171" s="205">
        <f t="shared" si="20"/>
        <v>0</v>
      </c>
      <c r="E171" s="205">
        <f t="shared" si="20"/>
        <v>0</v>
      </c>
      <c r="F171" s="205">
        <f t="shared" si="20"/>
        <v>0</v>
      </c>
      <c r="G171" s="205">
        <f t="shared" si="20"/>
        <v>0</v>
      </c>
      <c r="H171" s="316">
        <f t="shared" si="20"/>
        <v>1547776.9200000002</v>
      </c>
      <c r="I171" s="51">
        <f t="shared" si="20"/>
        <v>0</v>
      </c>
    </row>
  </sheetData>
  <mergeCells count="50">
    <mergeCell ref="A48:A49"/>
    <mergeCell ref="B48:B49"/>
    <mergeCell ref="C48:C49"/>
    <mergeCell ref="D48:D49"/>
    <mergeCell ref="J1:O4"/>
    <mergeCell ref="B10:B11"/>
    <mergeCell ref="C10:C11"/>
    <mergeCell ref="A12:B19"/>
    <mergeCell ref="C21:C22"/>
    <mergeCell ref="A23:B30"/>
    <mergeCell ref="A34:A35"/>
    <mergeCell ref="B34:B35"/>
    <mergeCell ref="C34:C35"/>
    <mergeCell ref="D34:D35"/>
    <mergeCell ref="A36:B43"/>
    <mergeCell ref="A50:B57"/>
    <mergeCell ref="A61:A62"/>
    <mergeCell ref="B61:B62"/>
    <mergeCell ref="C61:C62"/>
    <mergeCell ref="A63:B70"/>
    <mergeCell ref="D72:D73"/>
    <mergeCell ref="A74:B81"/>
    <mergeCell ref="A83:A84"/>
    <mergeCell ref="B83:B84"/>
    <mergeCell ref="C83:C84"/>
    <mergeCell ref="D83:D84"/>
    <mergeCell ref="A72:A73"/>
    <mergeCell ref="B72:B73"/>
    <mergeCell ref="C72:C73"/>
    <mergeCell ref="A85:B92"/>
    <mergeCell ref="A94:A95"/>
    <mergeCell ref="B94:B95"/>
    <mergeCell ref="A96:B102"/>
    <mergeCell ref="A106:A107"/>
    <mergeCell ref="B106:B107"/>
    <mergeCell ref="C106:C107"/>
    <mergeCell ref="A108:B115"/>
    <mergeCell ref="A118:B125"/>
    <mergeCell ref="A129:A130"/>
    <mergeCell ref="B129:B130"/>
    <mergeCell ref="C129:C130"/>
    <mergeCell ref="A142:B149"/>
    <mergeCell ref="A155:B162"/>
    <mergeCell ref="I129:O129"/>
    <mergeCell ref="A131:B138"/>
    <mergeCell ref="A140:A141"/>
    <mergeCell ref="B140:B141"/>
    <mergeCell ref="C140:C141"/>
    <mergeCell ref="D140:G140"/>
    <mergeCell ref="H140:L140"/>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FDEDA-8CE2-4FCB-8C0C-66529A3B4DA2}">
  <sheetPr codeName="Arkusz15"/>
  <dimension ref="A1:S171"/>
  <sheetViews>
    <sheetView workbookViewId="0">
      <selection sqref="A1:XFD1048576"/>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251</v>
      </c>
    </row>
    <row r="5" spans="1:17" s="2" customFormat="1" ht="15.75" x14ac:dyDescent="0.25">
      <c r="A5" s="206" t="s">
        <v>3</v>
      </c>
    </row>
    <row r="6" spans="1:17" s="2" customFormat="1" ht="15.75" x14ac:dyDescent="0.25"/>
    <row r="8" spans="1:17" ht="21" x14ac:dyDescent="0.35">
      <c r="A8" s="6" t="s">
        <v>4</v>
      </c>
      <c r="B8" s="7"/>
      <c r="C8" s="8"/>
      <c r="D8" s="8"/>
      <c r="E8" s="8"/>
      <c r="F8" s="8"/>
      <c r="G8" s="8"/>
      <c r="H8" s="8"/>
      <c r="I8" s="8"/>
      <c r="J8" s="8"/>
      <c r="K8" s="8"/>
      <c r="L8" s="8"/>
      <c r="M8" s="8"/>
      <c r="N8" s="8"/>
    </row>
    <row r="9" spans="1:17" ht="15.75" thickBot="1" x14ac:dyDescent="0.3">
      <c r="B9" s="9"/>
      <c r="O9" s="10"/>
      <c r="P9" s="10"/>
    </row>
    <row r="10" spans="1:17" s="10" customFormat="1" ht="18.75" x14ac:dyDescent="0.3">
      <c r="A10" s="11"/>
      <c r="B10" s="649" t="s">
        <v>5</v>
      </c>
      <c r="C10" s="651" t="s">
        <v>6</v>
      </c>
      <c r="D10" s="12"/>
      <c r="E10" s="13"/>
      <c r="F10" s="14" t="s">
        <v>7</v>
      </c>
      <c r="G10" s="15"/>
      <c r="H10" s="16"/>
      <c r="I10" s="17" t="s">
        <v>8</v>
      </c>
      <c r="J10" s="13"/>
      <c r="K10" s="13"/>
      <c r="L10" s="13"/>
      <c r="M10" s="13"/>
      <c r="N10" s="13"/>
      <c r="O10" s="18"/>
    </row>
    <row r="11" spans="1:17" s="10" customFormat="1" ht="90" customHeight="1" x14ac:dyDescent="0.3">
      <c r="A11" s="19" t="s">
        <v>9</v>
      </c>
      <c r="B11" s="650"/>
      <c r="C11" s="652"/>
      <c r="D11" s="20" t="s">
        <v>10</v>
      </c>
      <c r="E11" s="21" t="s">
        <v>11</v>
      </c>
      <c r="F11" s="22" t="s">
        <v>12</v>
      </c>
      <c r="G11" s="23" t="s">
        <v>13</v>
      </c>
      <c r="H11" s="24" t="s">
        <v>14</v>
      </c>
      <c r="I11" s="25" t="s">
        <v>15</v>
      </c>
      <c r="J11" s="26" t="s">
        <v>16</v>
      </c>
      <c r="K11" s="26" t="s">
        <v>17</v>
      </c>
      <c r="L11" s="27" t="s">
        <v>18</v>
      </c>
      <c r="M11" s="27" t="s">
        <v>19</v>
      </c>
      <c r="N11" s="27" t="s">
        <v>20</v>
      </c>
      <c r="O11" s="28" t="s">
        <v>21</v>
      </c>
    </row>
    <row r="12" spans="1:17" ht="15" customHeight="1" x14ac:dyDescent="0.25">
      <c r="A12" s="595" t="s">
        <v>252</v>
      </c>
      <c r="B12" s="611"/>
      <c r="C12" s="29">
        <v>2014</v>
      </c>
      <c r="D12" s="30"/>
      <c r="E12" s="31"/>
      <c r="F12" s="31"/>
      <c r="G12" s="32"/>
      <c r="H12" s="33">
        <f>SUM(D12:G12)</f>
        <v>0</v>
      </c>
      <c r="I12" s="34"/>
      <c r="J12" s="31"/>
      <c r="K12" s="31"/>
      <c r="L12" s="31"/>
      <c r="M12" s="31"/>
      <c r="N12" s="31"/>
      <c r="O12" s="35"/>
      <c r="P12" s="10"/>
      <c r="Q12" s="10"/>
    </row>
    <row r="13" spans="1:17" x14ac:dyDescent="0.25">
      <c r="A13" s="595"/>
      <c r="B13" s="611"/>
      <c r="C13" s="29">
        <v>2015</v>
      </c>
      <c r="D13" s="30"/>
      <c r="E13" s="31"/>
      <c r="F13" s="31"/>
      <c r="G13" s="32"/>
      <c r="H13" s="33">
        <f t="shared" ref="H13:H18" si="0">SUM(D13:G13)</f>
        <v>0</v>
      </c>
      <c r="I13" s="34"/>
      <c r="J13" s="31"/>
      <c r="K13" s="31"/>
      <c r="L13" s="31"/>
      <c r="M13" s="31"/>
      <c r="N13" s="31"/>
      <c r="O13" s="35"/>
      <c r="P13" s="10"/>
      <c r="Q13" s="10"/>
    </row>
    <row r="14" spans="1:17" x14ac:dyDescent="0.25">
      <c r="A14" s="595"/>
      <c r="B14" s="611"/>
      <c r="C14" s="29">
        <v>2016</v>
      </c>
      <c r="D14" s="30"/>
      <c r="E14" s="31"/>
      <c r="F14" s="31"/>
      <c r="G14" s="32"/>
      <c r="H14" s="33">
        <f t="shared" si="0"/>
        <v>0</v>
      </c>
      <c r="I14" s="34"/>
      <c r="J14" s="31"/>
      <c r="K14" s="31"/>
      <c r="L14" s="31"/>
      <c r="M14" s="31"/>
      <c r="N14" s="31"/>
      <c r="O14" s="35"/>
      <c r="P14" s="10"/>
      <c r="Q14" s="10"/>
    </row>
    <row r="15" spans="1:17" x14ac:dyDescent="0.25">
      <c r="A15" s="595"/>
      <c r="B15" s="611"/>
      <c r="C15" s="29">
        <v>2017</v>
      </c>
      <c r="D15" s="36"/>
      <c r="E15" s="37"/>
      <c r="F15" s="37"/>
      <c r="G15" s="38"/>
      <c r="H15" s="33">
        <f t="shared" si="0"/>
        <v>0</v>
      </c>
      <c r="I15" s="39"/>
      <c r="J15" s="37"/>
      <c r="K15" s="37"/>
      <c r="L15" s="37"/>
      <c r="M15" s="37"/>
      <c r="N15" s="37"/>
      <c r="O15" s="40"/>
      <c r="P15" s="10"/>
      <c r="Q15" s="10"/>
    </row>
    <row r="16" spans="1:17" x14ac:dyDescent="0.25">
      <c r="A16" s="595"/>
      <c r="B16" s="611"/>
      <c r="C16" s="29">
        <v>2018</v>
      </c>
      <c r="D16" s="30"/>
      <c r="E16" s="31"/>
      <c r="F16" s="31"/>
      <c r="G16" s="32"/>
      <c r="H16" s="33">
        <f t="shared" si="0"/>
        <v>0</v>
      </c>
      <c r="I16" s="34"/>
      <c r="J16" s="31"/>
      <c r="K16" s="31"/>
      <c r="L16" s="31"/>
      <c r="M16" s="31"/>
      <c r="N16" s="31"/>
      <c r="O16" s="35"/>
      <c r="P16" s="10"/>
      <c r="Q16" s="10"/>
    </row>
    <row r="17" spans="1:17" x14ac:dyDescent="0.25">
      <c r="A17" s="595"/>
      <c r="B17" s="611"/>
      <c r="C17" s="29">
        <v>2019</v>
      </c>
      <c r="D17" s="30">
        <v>55</v>
      </c>
      <c r="E17" s="31">
        <v>0</v>
      </c>
      <c r="F17" s="31">
        <v>3</v>
      </c>
      <c r="G17" s="32">
        <v>20</v>
      </c>
      <c r="H17" s="33">
        <f t="shared" si="0"/>
        <v>78</v>
      </c>
      <c r="I17" s="34">
        <v>14</v>
      </c>
      <c r="J17" s="31">
        <v>1</v>
      </c>
      <c r="K17" s="31">
        <v>10</v>
      </c>
      <c r="L17" s="31">
        <v>0</v>
      </c>
      <c r="M17" s="31">
        <v>0</v>
      </c>
      <c r="N17" s="31">
        <v>53</v>
      </c>
      <c r="O17" s="35">
        <v>0</v>
      </c>
      <c r="P17" s="10"/>
      <c r="Q17" s="10"/>
    </row>
    <row r="18" spans="1:17" x14ac:dyDescent="0.25">
      <c r="A18" s="595"/>
      <c r="B18" s="611"/>
      <c r="C18" s="29">
        <v>2020</v>
      </c>
      <c r="D18" s="30"/>
      <c r="E18" s="31"/>
      <c r="F18" s="31"/>
      <c r="G18" s="32"/>
      <c r="H18" s="33">
        <f t="shared" si="0"/>
        <v>0</v>
      </c>
      <c r="I18" s="34"/>
      <c r="J18" s="31"/>
      <c r="K18" s="31"/>
      <c r="L18" s="31"/>
      <c r="M18" s="31"/>
      <c r="N18" s="31"/>
      <c r="O18" s="35"/>
      <c r="P18" s="10"/>
      <c r="Q18" s="10"/>
    </row>
    <row r="19" spans="1:17" ht="83.25" customHeight="1" thickBot="1" x14ac:dyDescent="0.3">
      <c r="A19" s="612"/>
      <c r="B19" s="613"/>
      <c r="C19" s="45" t="s">
        <v>14</v>
      </c>
      <c r="D19" s="46">
        <f>SUM(D12:D18)</f>
        <v>55</v>
      </c>
      <c r="E19" s="47">
        <f>SUM(E12:E18)</f>
        <v>0</v>
      </c>
      <c r="F19" s="47">
        <f>SUM(F12:F18)</f>
        <v>3</v>
      </c>
      <c r="G19" s="48">
        <v>20</v>
      </c>
      <c r="H19" s="49">
        <v>78</v>
      </c>
      <c r="I19" s="50">
        <f t="shared" ref="I19:O19" si="1">SUM(I12:I18)</f>
        <v>14</v>
      </c>
      <c r="J19" s="50">
        <f t="shared" si="1"/>
        <v>1</v>
      </c>
      <c r="K19" s="47">
        <f t="shared" si="1"/>
        <v>10</v>
      </c>
      <c r="L19" s="47">
        <f t="shared" si="1"/>
        <v>0</v>
      </c>
      <c r="M19" s="47">
        <f t="shared" si="1"/>
        <v>0</v>
      </c>
      <c r="N19" s="47">
        <f t="shared" si="1"/>
        <v>53</v>
      </c>
      <c r="O19" s="51">
        <f t="shared" si="1"/>
        <v>0</v>
      </c>
      <c r="P19" s="10"/>
      <c r="Q19" s="10"/>
    </row>
    <row r="20" spans="1:17" ht="15.75" thickBot="1" x14ac:dyDescent="0.3">
      <c r="B20" s="9"/>
      <c r="D20" s="52"/>
      <c r="O20" s="10"/>
      <c r="P20" s="10"/>
    </row>
    <row r="21" spans="1:17" s="10" customFormat="1" ht="18.75" x14ac:dyDescent="0.3">
      <c r="A21" s="11"/>
      <c r="B21" s="53"/>
      <c r="C21" s="651" t="s">
        <v>6</v>
      </c>
      <c r="D21" s="12"/>
      <c r="E21" s="13"/>
      <c r="F21" s="14" t="s">
        <v>7</v>
      </c>
      <c r="G21" s="15"/>
      <c r="H21" s="16"/>
    </row>
    <row r="22" spans="1:17" s="10" customFormat="1" ht="44.25" customHeight="1" x14ac:dyDescent="0.3">
      <c r="A22" s="54" t="s">
        <v>23</v>
      </c>
      <c r="B22" s="370" t="s">
        <v>24</v>
      </c>
      <c r="C22" s="652"/>
      <c r="D22" s="20" t="s">
        <v>10</v>
      </c>
      <c r="E22" s="22" t="s">
        <v>11</v>
      </c>
      <c r="F22" s="22" t="s">
        <v>12</v>
      </c>
      <c r="G22" s="23" t="s">
        <v>13</v>
      </c>
      <c r="H22" s="24" t="s">
        <v>14</v>
      </c>
    </row>
    <row r="23" spans="1:17" ht="15" customHeight="1" x14ac:dyDescent="0.25">
      <c r="A23" s="595" t="s">
        <v>253</v>
      </c>
      <c r="B23" s="611"/>
      <c r="C23" s="29">
        <v>2014</v>
      </c>
      <c r="D23" s="30"/>
      <c r="E23" s="31"/>
      <c r="F23" s="31"/>
      <c r="G23" s="32"/>
      <c r="H23" s="33">
        <f>SUM(D23:G23)</f>
        <v>0</v>
      </c>
    </row>
    <row r="24" spans="1:17" x14ac:dyDescent="0.25">
      <c r="A24" s="595"/>
      <c r="B24" s="611"/>
      <c r="C24" s="29">
        <v>2015</v>
      </c>
      <c r="D24" s="30"/>
      <c r="E24" s="31"/>
      <c r="F24" s="31"/>
      <c r="G24" s="32"/>
      <c r="H24" s="33">
        <f t="shared" ref="H24:H29" si="2">SUM(D24:G24)</f>
        <v>0</v>
      </c>
    </row>
    <row r="25" spans="1:17" x14ac:dyDescent="0.25">
      <c r="A25" s="595"/>
      <c r="B25" s="611"/>
      <c r="C25" s="29">
        <v>2016</v>
      </c>
      <c r="D25" s="30"/>
      <c r="E25" s="31"/>
      <c r="F25" s="31"/>
      <c r="G25" s="32"/>
      <c r="H25" s="33">
        <f t="shared" si="2"/>
        <v>0</v>
      </c>
    </row>
    <row r="26" spans="1:17" x14ac:dyDescent="0.25">
      <c r="A26" s="595"/>
      <c r="B26" s="611"/>
      <c r="C26" s="29">
        <v>2017</v>
      </c>
      <c r="D26" s="36"/>
      <c r="E26" s="37"/>
      <c r="F26" s="37"/>
      <c r="G26" s="38"/>
      <c r="H26" s="33">
        <f t="shared" si="2"/>
        <v>0</v>
      </c>
    </row>
    <row r="27" spans="1:17" x14ac:dyDescent="0.25">
      <c r="A27" s="595"/>
      <c r="B27" s="611"/>
      <c r="C27" s="29">
        <v>2018</v>
      </c>
      <c r="D27" s="30"/>
      <c r="E27" s="31"/>
      <c r="F27" s="31"/>
      <c r="G27" s="32"/>
      <c r="H27" s="33">
        <f t="shared" si="2"/>
        <v>0</v>
      </c>
    </row>
    <row r="28" spans="1:17" x14ac:dyDescent="0.25">
      <c r="A28" s="595"/>
      <c r="B28" s="611"/>
      <c r="C28" s="29">
        <v>2019</v>
      </c>
      <c r="D28" s="30">
        <v>3897</v>
      </c>
      <c r="E28" s="31">
        <v>0</v>
      </c>
      <c r="F28" s="31">
        <v>28</v>
      </c>
      <c r="G28" s="32">
        <v>477420</v>
      </c>
      <c r="H28" s="33">
        <f t="shared" si="2"/>
        <v>481345</v>
      </c>
    </row>
    <row r="29" spans="1:17" x14ac:dyDescent="0.25">
      <c r="A29" s="595"/>
      <c r="B29" s="611"/>
      <c r="C29" s="29">
        <v>2020</v>
      </c>
      <c r="D29" s="30"/>
      <c r="E29" s="31"/>
      <c r="F29" s="31"/>
      <c r="G29" s="32"/>
      <c r="H29" s="33">
        <f t="shared" si="2"/>
        <v>0</v>
      </c>
    </row>
    <row r="30" spans="1:17" ht="123" customHeight="1" thickBot="1" x14ac:dyDescent="0.3">
      <c r="A30" s="612"/>
      <c r="B30" s="613"/>
      <c r="C30" s="45" t="s">
        <v>14</v>
      </c>
      <c r="D30" s="46">
        <f>SUM(D23:D29)</f>
        <v>3897</v>
      </c>
      <c r="E30" s="47">
        <f>SUM(E23:E29)</f>
        <v>0</v>
      </c>
      <c r="F30" s="47">
        <f>SUM(F23:F29)</f>
        <v>28</v>
      </c>
      <c r="G30" s="47">
        <f>SUM(G23:G29)</f>
        <v>477420</v>
      </c>
      <c r="H30" s="49">
        <f>SUM(D30:G30)</f>
        <v>481345</v>
      </c>
    </row>
    <row r="31" spans="1:17" x14ac:dyDescent="0.25">
      <c r="A31" s="57"/>
      <c r="B31" s="58"/>
      <c r="D31" s="52"/>
    </row>
    <row r="32" spans="1:17" ht="21" x14ac:dyDescent="0.35">
      <c r="A32" s="59" t="s">
        <v>26</v>
      </c>
      <c r="B32" s="60"/>
      <c r="C32" s="59"/>
      <c r="D32" s="61"/>
      <c r="E32" s="61"/>
      <c r="F32" s="61"/>
      <c r="G32" s="61"/>
      <c r="H32" s="61"/>
      <c r="I32" s="61"/>
      <c r="J32" s="61"/>
      <c r="K32" s="61"/>
      <c r="L32" s="61"/>
      <c r="M32" s="61"/>
      <c r="N32" s="61"/>
      <c r="O32" s="61"/>
    </row>
    <row r="33" spans="1:13" ht="15.75" thickBot="1" x14ac:dyDescent="0.3">
      <c r="B33" s="9"/>
    </row>
    <row r="34" spans="1:13" ht="21" customHeight="1" x14ac:dyDescent="0.25">
      <c r="A34" s="653" t="s">
        <v>27</v>
      </c>
      <c r="B34" s="655" t="s">
        <v>28</v>
      </c>
      <c r="C34" s="657" t="s">
        <v>6</v>
      </c>
      <c r="D34" s="635" t="s">
        <v>29</v>
      </c>
      <c r="E34" s="62" t="s">
        <v>8</v>
      </c>
      <c r="F34" s="63"/>
      <c r="G34" s="63"/>
      <c r="H34" s="63"/>
      <c r="I34" s="63"/>
      <c r="J34" s="63"/>
      <c r="K34" s="64"/>
    </row>
    <row r="35" spans="1:13" ht="98.25" customHeight="1" x14ac:dyDescent="0.25">
      <c r="A35" s="654"/>
      <c r="B35" s="656"/>
      <c r="C35" s="658"/>
      <c r="D35" s="636"/>
      <c r="E35" s="65" t="s">
        <v>15</v>
      </c>
      <c r="F35" s="66" t="s">
        <v>16</v>
      </c>
      <c r="G35" s="66" t="s">
        <v>17</v>
      </c>
      <c r="H35" s="67" t="s">
        <v>18</v>
      </c>
      <c r="I35" s="67" t="s">
        <v>30</v>
      </c>
      <c r="J35" s="68" t="s">
        <v>20</v>
      </c>
      <c r="K35" s="69" t="s">
        <v>21</v>
      </c>
    </row>
    <row r="36" spans="1:13" ht="15" customHeight="1" x14ac:dyDescent="0.25">
      <c r="A36" s="588" t="s">
        <v>254</v>
      </c>
      <c r="B36" s="589"/>
      <c r="C36" s="29">
        <v>2014</v>
      </c>
      <c r="D36" s="70"/>
      <c r="E36" s="71"/>
      <c r="F36" s="72"/>
      <c r="G36" s="72"/>
      <c r="H36" s="72"/>
      <c r="I36" s="72"/>
      <c r="J36" s="72"/>
      <c r="K36" s="73"/>
    </row>
    <row r="37" spans="1:13" x14ac:dyDescent="0.25">
      <c r="A37" s="588"/>
      <c r="B37" s="589"/>
      <c r="C37" s="29">
        <v>2015</v>
      </c>
      <c r="D37" s="70"/>
      <c r="E37" s="34"/>
      <c r="F37" s="31"/>
      <c r="G37" s="31"/>
      <c r="H37" s="31"/>
      <c r="I37" s="31"/>
      <c r="J37" s="31"/>
      <c r="K37" s="35"/>
    </row>
    <row r="38" spans="1:13" x14ac:dyDescent="0.25">
      <c r="A38" s="588"/>
      <c r="B38" s="589"/>
      <c r="C38" s="29">
        <v>2016</v>
      </c>
      <c r="D38" s="70"/>
      <c r="E38" s="34"/>
      <c r="F38" s="31"/>
      <c r="G38" s="31"/>
      <c r="H38" s="31"/>
      <c r="I38" s="31"/>
      <c r="J38" s="31"/>
      <c r="K38" s="35"/>
    </row>
    <row r="39" spans="1:13" x14ac:dyDescent="0.25">
      <c r="A39" s="588"/>
      <c r="B39" s="589"/>
      <c r="C39" s="29">
        <v>2017</v>
      </c>
      <c r="D39" s="74"/>
      <c r="E39" s="39"/>
      <c r="F39" s="37"/>
      <c r="G39" s="37"/>
      <c r="H39" s="37"/>
      <c r="I39" s="37"/>
      <c r="J39" s="37"/>
      <c r="K39" s="40"/>
    </row>
    <row r="40" spans="1:13" x14ac:dyDescent="0.25">
      <c r="A40" s="588"/>
      <c r="B40" s="589"/>
      <c r="C40" s="29">
        <v>2018</v>
      </c>
      <c r="D40" s="70"/>
      <c r="E40" s="34"/>
      <c r="F40" s="31"/>
      <c r="G40" s="31"/>
      <c r="H40" s="31"/>
      <c r="I40" s="31"/>
      <c r="J40" s="31"/>
      <c r="K40" s="35"/>
    </row>
    <row r="41" spans="1:13" x14ac:dyDescent="0.25">
      <c r="A41" s="588"/>
      <c r="B41" s="589"/>
      <c r="C41" s="29">
        <v>2019</v>
      </c>
      <c r="D41" s="70">
        <v>39</v>
      </c>
      <c r="E41" s="34">
        <v>1</v>
      </c>
      <c r="F41" s="31">
        <v>0</v>
      </c>
      <c r="G41" s="31">
        <v>1</v>
      </c>
      <c r="H41" s="31">
        <v>0</v>
      </c>
      <c r="I41" s="31">
        <v>0</v>
      </c>
      <c r="J41" s="31">
        <v>37</v>
      </c>
      <c r="K41" s="35">
        <v>0</v>
      </c>
    </row>
    <row r="42" spans="1:13" ht="17.25" customHeight="1" x14ac:dyDescent="0.25">
      <c r="A42" s="588"/>
      <c r="B42" s="589"/>
      <c r="C42" s="29">
        <v>2020</v>
      </c>
      <c r="D42" s="70"/>
      <c r="E42" s="34"/>
      <c r="F42" s="31"/>
      <c r="G42" s="31"/>
      <c r="H42" s="31"/>
      <c r="I42" s="31"/>
      <c r="J42" s="31"/>
      <c r="K42" s="35"/>
    </row>
    <row r="43" spans="1:13" ht="35.25" customHeight="1" thickBot="1" x14ac:dyDescent="0.3">
      <c r="A43" s="590"/>
      <c r="B43" s="591"/>
      <c r="C43" s="45" t="s">
        <v>14</v>
      </c>
      <c r="D43" s="75">
        <f>SUM(D36:D42)</f>
        <v>39</v>
      </c>
      <c r="E43" s="50">
        <f t="shared" ref="E43:J43" si="3">SUM(E36:E42)</f>
        <v>1</v>
      </c>
      <c r="F43" s="47">
        <f t="shared" si="3"/>
        <v>0</v>
      </c>
      <c r="G43" s="47">
        <f t="shared" si="3"/>
        <v>1</v>
      </c>
      <c r="H43" s="47">
        <f t="shared" si="3"/>
        <v>0</v>
      </c>
      <c r="I43" s="47">
        <f t="shared" si="3"/>
        <v>0</v>
      </c>
      <c r="J43" s="47">
        <f t="shared" si="3"/>
        <v>37</v>
      </c>
      <c r="K43" s="51">
        <f>SUM(K36:K42)</f>
        <v>0</v>
      </c>
    </row>
    <row r="44" spans="1:13" x14ac:dyDescent="0.25">
      <c r="B44" s="9"/>
    </row>
    <row r="45" spans="1:13" x14ac:dyDescent="0.25">
      <c r="B45" s="9"/>
    </row>
    <row r="46" spans="1:13" ht="21" x14ac:dyDescent="0.35">
      <c r="A46" s="78" t="s">
        <v>32</v>
      </c>
      <c r="B46" s="79"/>
      <c r="C46" s="78"/>
      <c r="D46" s="80"/>
      <c r="E46" s="80"/>
      <c r="F46" s="80"/>
      <c r="G46" s="80"/>
      <c r="H46" s="80"/>
      <c r="I46" s="80"/>
      <c r="J46" s="80"/>
      <c r="K46" s="80"/>
      <c r="L46" s="81"/>
      <c r="M46" s="81"/>
    </row>
    <row r="47" spans="1:13" ht="14.25" customHeight="1" thickBot="1" x14ac:dyDescent="0.3">
      <c r="A47" s="82"/>
      <c r="B47" s="83"/>
    </row>
    <row r="48" spans="1:13" ht="14.25" customHeight="1" x14ac:dyDescent="0.25">
      <c r="A48" s="641" t="s">
        <v>33</v>
      </c>
      <c r="B48" s="643" t="s">
        <v>34</v>
      </c>
      <c r="C48" s="645" t="s">
        <v>6</v>
      </c>
      <c r="D48" s="647" t="s">
        <v>35</v>
      </c>
      <c r="E48" s="84" t="s">
        <v>8</v>
      </c>
      <c r="F48" s="85"/>
      <c r="G48" s="85"/>
      <c r="H48" s="85"/>
      <c r="I48" s="85"/>
      <c r="J48" s="85"/>
      <c r="K48" s="86"/>
    </row>
    <row r="49" spans="1:14" s="10" customFormat="1" ht="117" customHeight="1" x14ac:dyDescent="0.25">
      <c r="A49" s="642"/>
      <c r="B49" s="644"/>
      <c r="C49" s="646"/>
      <c r="D49" s="648"/>
      <c r="E49" s="87" t="s">
        <v>15</v>
      </c>
      <c r="F49" s="88" t="s">
        <v>16</v>
      </c>
      <c r="G49" s="88" t="s">
        <v>17</v>
      </c>
      <c r="H49" s="89" t="s">
        <v>18</v>
      </c>
      <c r="I49" s="89" t="s">
        <v>30</v>
      </c>
      <c r="J49" s="90" t="s">
        <v>20</v>
      </c>
      <c r="K49" s="91" t="s">
        <v>21</v>
      </c>
    </row>
    <row r="50" spans="1:14" ht="15" customHeight="1" x14ac:dyDescent="0.25">
      <c r="A50" s="595" t="s">
        <v>255</v>
      </c>
      <c r="B50" s="611"/>
      <c r="C50" s="29">
        <v>2014</v>
      </c>
      <c r="D50" s="92"/>
      <c r="E50" s="34"/>
      <c r="F50" s="31"/>
      <c r="G50" s="31"/>
      <c r="H50" s="31"/>
      <c r="I50" s="31"/>
      <c r="J50" s="31"/>
      <c r="K50" s="35"/>
    </row>
    <row r="51" spans="1:14" x14ac:dyDescent="0.25">
      <c r="A51" s="595"/>
      <c r="B51" s="611"/>
      <c r="C51" s="29">
        <v>2015</v>
      </c>
      <c r="D51" s="92"/>
      <c r="E51" s="34"/>
      <c r="F51" s="31"/>
      <c r="G51" s="31"/>
      <c r="H51" s="31"/>
      <c r="I51" s="31"/>
      <c r="J51" s="31"/>
      <c r="K51" s="35"/>
    </row>
    <row r="52" spans="1:14" x14ac:dyDescent="0.25">
      <c r="A52" s="595"/>
      <c r="B52" s="611"/>
      <c r="C52" s="29">
        <v>2016</v>
      </c>
      <c r="D52" s="92"/>
      <c r="E52" s="34"/>
      <c r="F52" s="31"/>
      <c r="G52" s="31"/>
      <c r="H52" s="31"/>
      <c r="I52" s="31"/>
      <c r="J52" s="31"/>
      <c r="K52" s="35"/>
    </row>
    <row r="53" spans="1:14" x14ac:dyDescent="0.25">
      <c r="A53" s="595"/>
      <c r="B53" s="611"/>
      <c r="C53" s="29">
        <v>2017</v>
      </c>
      <c r="D53" s="93"/>
      <c r="E53" s="39"/>
      <c r="F53" s="37"/>
      <c r="G53" s="37"/>
      <c r="H53" s="37"/>
      <c r="I53" s="37"/>
      <c r="J53" s="37"/>
      <c r="K53" s="40"/>
    </row>
    <row r="54" spans="1:14" x14ac:dyDescent="0.25">
      <c r="A54" s="595"/>
      <c r="B54" s="611"/>
      <c r="C54" s="29">
        <v>2018</v>
      </c>
      <c r="D54" s="92"/>
      <c r="E54" s="34"/>
      <c r="F54" s="31"/>
      <c r="G54" s="31"/>
      <c r="H54" s="31"/>
      <c r="I54" s="31"/>
      <c r="J54" s="31"/>
      <c r="K54" s="35"/>
    </row>
    <row r="55" spans="1:14" x14ac:dyDescent="0.25">
      <c r="A55" s="595"/>
      <c r="B55" s="611"/>
      <c r="C55" s="29">
        <v>2019</v>
      </c>
      <c r="D55" s="92">
        <v>57</v>
      </c>
      <c r="E55" s="34">
        <v>2</v>
      </c>
      <c r="F55" s="31">
        <v>2</v>
      </c>
      <c r="G55" s="31">
        <v>5</v>
      </c>
      <c r="H55" s="31">
        <v>0</v>
      </c>
      <c r="I55" s="31">
        <v>0</v>
      </c>
      <c r="J55" s="378">
        <v>48</v>
      </c>
      <c r="K55" s="35">
        <v>0</v>
      </c>
    </row>
    <row r="56" spans="1:14" x14ac:dyDescent="0.25">
      <c r="A56" s="595"/>
      <c r="B56" s="611"/>
      <c r="C56" s="29">
        <v>2020</v>
      </c>
      <c r="D56" s="92"/>
      <c r="E56" s="34"/>
      <c r="F56" s="31"/>
      <c r="G56" s="31"/>
      <c r="H56" s="31"/>
      <c r="I56" s="31"/>
      <c r="J56" s="31"/>
      <c r="K56" s="35"/>
    </row>
    <row r="57" spans="1:14" ht="94.9" customHeight="1" thickBot="1" x14ac:dyDescent="0.3">
      <c r="A57" s="612"/>
      <c r="B57" s="613"/>
      <c r="C57" s="45" t="s">
        <v>14</v>
      </c>
      <c r="D57" s="94">
        <f t="shared" ref="D57:I57" si="4">SUM(D50:D56)</f>
        <v>57</v>
      </c>
      <c r="E57" s="50">
        <f t="shared" si="4"/>
        <v>2</v>
      </c>
      <c r="F57" s="47">
        <f t="shared" si="4"/>
        <v>2</v>
      </c>
      <c r="G57" s="47">
        <f t="shared" si="4"/>
        <v>5</v>
      </c>
      <c r="H57" s="47">
        <f t="shared" si="4"/>
        <v>0</v>
      </c>
      <c r="I57" s="47">
        <f t="shared" si="4"/>
        <v>0</v>
      </c>
      <c r="J57" s="47">
        <f>SUM(J50:J56)</f>
        <v>48</v>
      </c>
      <c r="K57" s="51">
        <f>SUM(K50:K56)</f>
        <v>0</v>
      </c>
    </row>
    <row r="58" spans="1:14" x14ac:dyDescent="0.25">
      <c r="B58" s="9"/>
    </row>
    <row r="59" spans="1:14" ht="21" x14ac:dyDescent="0.35">
      <c r="A59" s="95" t="s">
        <v>37</v>
      </c>
      <c r="B59" s="96"/>
      <c r="C59" s="95"/>
      <c r="D59" s="97"/>
      <c r="E59" s="97"/>
      <c r="F59" s="97"/>
      <c r="G59" s="97"/>
      <c r="H59" s="97"/>
      <c r="I59" s="97"/>
      <c r="J59" s="97"/>
      <c r="K59" s="97"/>
      <c r="L59" s="97"/>
      <c r="M59" s="10"/>
    </row>
    <row r="60" spans="1:14" ht="15" customHeight="1" thickBot="1" x14ac:dyDescent="0.4">
      <c r="A60" s="98"/>
      <c r="B60" s="83"/>
      <c r="M60" s="10"/>
    </row>
    <row r="61" spans="1:14" s="10" customFormat="1" x14ac:dyDescent="0.25">
      <c r="A61" s="630" t="s">
        <v>38</v>
      </c>
      <c r="B61" s="622" t="s">
        <v>39</v>
      </c>
      <c r="C61" s="631" t="s">
        <v>6</v>
      </c>
      <c r="D61" s="99"/>
      <c r="E61" s="100"/>
      <c r="F61" s="101" t="s">
        <v>40</v>
      </c>
      <c r="G61" s="102"/>
      <c r="H61" s="102"/>
      <c r="I61" s="102"/>
      <c r="J61" s="102"/>
      <c r="K61" s="102"/>
      <c r="L61" s="103"/>
      <c r="N61" s="104"/>
    </row>
    <row r="62" spans="1:14" s="10" customFormat="1" ht="90" customHeight="1" x14ac:dyDescent="0.25">
      <c r="A62" s="621"/>
      <c r="B62" s="623"/>
      <c r="C62" s="632"/>
      <c r="D62" s="105" t="s">
        <v>41</v>
      </c>
      <c r="E62" s="106" t="s">
        <v>42</v>
      </c>
      <c r="F62" s="107" t="s">
        <v>15</v>
      </c>
      <c r="G62" s="108" t="s">
        <v>16</v>
      </c>
      <c r="H62" s="108" t="s">
        <v>17</v>
      </c>
      <c r="I62" s="109" t="s">
        <v>18</v>
      </c>
      <c r="J62" s="109" t="s">
        <v>30</v>
      </c>
      <c r="K62" s="110" t="s">
        <v>20</v>
      </c>
      <c r="L62" s="111" t="s">
        <v>21</v>
      </c>
    </row>
    <row r="63" spans="1:14" x14ac:dyDescent="0.25">
      <c r="A63" s="595" t="s">
        <v>256</v>
      </c>
      <c r="B63" s="611"/>
      <c r="C63" s="29">
        <v>2014</v>
      </c>
      <c r="D63" s="30"/>
      <c r="E63" s="31"/>
      <c r="F63" s="34"/>
      <c r="G63" s="31"/>
      <c r="H63" s="31"/>
      <c r="I63" s="31"/>
      <c r="J63" s="31"/>
      <c r="K63" s="31"/>
      <c r="L63" s="35"/>
      <c r="M63" s="10"/>
    </row>
    <row r="64" spans="1:14" x14ac:dyDescent="0.25">
      <c r="A64" s="595"/>
      <c r="B64" s="611"/>
      <c r="C64" s="29">
        <v>2015</v>
      </c>
      <c r="D64" s="30"/>
      <c r="E64" s="31"/>
      <c r="F64" s="34"/>
      <c r="G64" s="31"/>
      <c r="H64" s="31"/>
      <c r="I64" s="31"/>
      <c r="J64" s="31"/>
      <c r="K64" s="31"/>
      <c r="L64" s="35"/>
      <c r="M64" s="10"/>
    </row>
    <row r="65" spans="1:13" x14ac:dyDescent="0.25">
      <c r="A65" s="595"/>
      <c r="B65" s="611"/>
      <c r="C65" s="29">
        <v>2016</v>
      </c>
      <c r="D65" s="30"/>
      <c r="E65" s="31"/>
      <c r="F65" s="34"/>
      <c r="G65" s="31"/>
      <c r="H65" s="31"/>
      <c r="I65" s="31"/>
      <c r="J65" s="31"/>
      <c r="K65" s="31"/>
      <c r="L65" s="35"/>
      <c r="M65" s="10"/>
    </row>
    <row r="66" spans="1:13" x14ac:dyDescent="0.25">
      <c r="A66" s="595"/>
      <c r="B66" s="611"/>
      <c r="C66" s="29">
        <v>2017</v>
      </c>
      <c r="D66" s="36"/>
      <c r="E66" s="37"/>
      <c r="F66" s="39"/>
      <c r="G66" s="37"/>
      <c r="H66" s="37"/>
      <c r="I66" s="37"/>
      <c r="J66" s="37"/>
      <c r="K66" s="37"/>
      <c r="L66" s="40"/>
      <c r="M66" s="10"/>
    </row>
    <row r="67" spans="1:13" x14ac:dyDescent="0.25">
      <c r="A67" s="595"/>
      <c r="B67" s="611"/>
      <c r="C67" s="29">
        <v>2018</v>
      </c>
      <c r="D67" s="30"/>
      <c r="E67" s="31"/>
      <c r="F67" s="34"/>
      <c r="G67" s="31"/>
      <c r="H67" s="31"/>
      <c r="I67" s="31"/>
      <c r="J67" s="31"/>
      <c r="K67" s="31"/>
      <c r="L67" s="35"/>
      <c r="M67" s="10"/>
    </row>
    <row r="68" spans="1:13" x14ac:dyDescent="0.25">
      <c r="A68" s="595"/>
      <c r="B68" s="611"/>
      <c r="C68" s="29">
        <v>2019</v>
      </c>
      <c r="D68" s="30">
        <v>1</v>
      </c>
      <c r="E68" s="31">
        <v>5</v>
      </c>
      <c r="F68" s="34"/>
      <c r="G68" s="31"/>
      <c r="H68" s="31"/>
      <c r="I68" s="31"/>
      <c r="J68" s="31"/>
      <c r="K68" s="31"/>
      <c r="L68" s="35">
        <v>1</v>
      </c>
      <c r="M68" s="10"/>
    </row>
    <row r="69" spans="1:13" x14ac:dyDescent="0.25">
      <c r="A69" s="595"/>
      <c r="B69" s="611"/>
      <c r="C69" s="29">
        <v>2020</v>
      </c>
      <c r="D69" s="30"/>
      <c r="E69" s="31"/>
      <c r="F69" s="34"/>
      <c r="G69" s="31"/>
      <c r="H69" s="31"/>
      <c r="I69" s="31"/>
      <c r="J69" s="31"/>
      <c r="K69" s="31"/>
      <c r="L69" s="35"/>
      <c r="M69" s="10"/>
    </row>
    <row r="70" spans="1:13" ht="33" customHeight="1" thickBot="1" x14ac:dyDescent="0.3">
      <c r="A70" s="612"/>
      <c r="B70" s="613"/>
      <c r="C70" s="45" t="s">
        <v>14</v>
      </c>
      <c r="D70" s="46">
        <f t="shared" ref="D70:K70" si="5">SUM(D63:D69)</f>
        <v>1</v>
      </c>
      <c r="E70" s="47">
        <f t="shared" si="5"/>
        <v>5</v>
      </c>
      <c r="F70" s="50">
        <f t="shared" si="5"/>
        <v>0</v>
      </c>
      <c r="G70" s="47">
        <f t="shared" si="5"/>
        <v>0</v>
      </c>
      <c r="H70" s="47">
        <f t="shared" si="5"/>
        <v>0</v>
      </c>
      <c r="I70" s="47">
        <f t="shared" si="5"/>
        <v>0</v>
      </c>
      <c r="J70" s="47">
        <f t="shared" si="5"/>
        <v>0</v>
      </c>
      <c r="K70" s="47">
        <f t="shared" si="5"/>
        <v>0</v>
      </c>
      <c r="L70" s="51">
        <f>SUM(L63:L69)</f>
        <v>1</v>
      </c>
      <c r="M70" s="10"/>
    </row>
    <row r="71" spans="1:13" ht="15.75" thickBot="1" x14ac:dyDescent="0.3">
      <c r="A71" s="112"/>
      <c r="B71" s="113"/>
      <c r="D71" s="52"/>
    </row>
    <row r="72" spans="1:13" s="10" customFormat="1" ht="18.95" customHeight="1" x14ac:dyDescent="0.25">
      <c r="A72" s="630" t="s">
        <v>43</v>
      </c>
      <c r="B72" s="622" t="s">
        <v>44</v>
      </c>
      <c r="C72" s="631" t="s">
        <v>6</v>
      </c>
      <c r="D72" s="628" t="s">
        <v>45</v>
      </c>
      <c r="E72" s="101" t="s">
        <v>46</v>
      </c>
      <c r="F72" s="102"/>
      <c r="G72" s="102"/>
      <c r="H72" s="102"/>
      <c r="I72" s="102"/>
      <c r="J72" s="102"/>
      <c r="K72" s="103"/>
      <c r="L72"/>
      <c r="M72" s="104"/>
    </row>
    <row r="73" spans="1:13" s="10" customFormat="1" ht="93.75" customHeight="1" x14ac:dyDescent="0.25">
      <c r="A73" s="621"/>
      <c r="B73" s="623"/>
      <c r="C73" s="632"/>
      <c r="D73" s="629"/>
      <c r="E73" s="107" t="s">
        <v>15</v>
      </c>
      <c r="F73" s="114" t="s">
        <v>16</v>
      </c>
      <c r="G73" s="108" t="s">
        <v>17</v>
      </c>
      <c r="H73" s="109" t="s">
        <v>18</v>
      </c>
      <c r="I73" s="109" t="s">
        <v>30</v>
      </c>
      <c r="J73" s="110" t="s">
        <v>20</v>
      </c>
      <c r="K73" s="111" t="s">
        <v>21</v>
      </c>
      <c r="L73"/>
    </row>
    <row r="74" spans="1:13" ht="15" customHeight="1" x14ac:dyDescent="0.25">
      <c r="A74" s="595" t="s">
        <v>36</v>
      </c>
      <c r="B74" s="611"/>
      <c r="C74" s="29">
        <v>2014</v>
      </c>
      <c r="D74" s="31"/>
      <c r="E74" s="34"/>
      <c r="F74" s="31"/>
      <c r="G74" s="31"/>
      <c r="H74" s="31"/>
      <c r="I74" s="31"/>
      <c r="J74" s="31"/>
      <c r="K74" s="35"/>
    </row>
    <row r="75" spans="1:13" x14ac:dyDescent="0.25">
      <c r="A75" s="595"/>
      <c r="B75" s="611"/>
      <c r="C75" s="29">
        <v>2015</v>
      </c>
      <c r="D75" s="31"/>
      <c r="E75" s="34"/>
      <c r="F75" s="31"/>
      <c r="G75" s="31"/>
      <c r="H75" s="31"/>
      <c r="I75" s="31"/>
      <c r="J75" s="31"/>
      <c r="K75" s="35"/>
    </row>
    <row r="76" spans="1:13" x14ac:dyDescent="0.25">
      <c r="A76" s="595"/>
      <c r="B76" s="611"/>
      <c r="C76" s="29">
        <v>2016</v>
      </c>
      <c r="D76" s="31"/>
      <c r="E76" s="34"/>
      <c r="F76" s="31"/>
      <c r="G76" s="31"/>
      <c r="H76" s="31"/>
      <c r="I76" s="31"/>
      <c r="J76" s="31"/>
      <c r="K76" s="35"/>
    </row>
    <row r="77" spans="1:13" x14ac:dyDescent="0.25">
      <c r="A77" s="595"/>
      <c r="B77" s="611"/>
      <c r="C77" s="29">
        <v>2017</v>
      </c>
      <c r="D77" s="37"/>
      <c r="E77" s="39"/>
      <c r="F77" s="37"/>
      <c r="G77" s="37"/>
      <c r="H77" s="37"/>
      <c r="I77" s="37"/>
      <c r="J77" s="37"/>
      <c r="K77" s="40"/>
    </row>
    <row r="78" spans="1:13" x14ac:dyDescent="0.25">
      <c r="A78" s="595"/>
      <c r="B78" s="611"/>
      <c r="C78" s="29">
        <v>2018</v>
      </c>
      <c r="D78" s="31"/>
      <c r="E78" s="34"/>
      <c r="F78" s="31"/>
      <c r="G78" s="31"/>
      <c r="H78" s="31"/>
      <c r="I78" s="31"/>
      <c r="J78" s="31"/>
      <c r="K78" s="35"/>
    </row>
    <row r="79" spans="1:13" x14ac:dyDescent="0.25">
      <c r="A79" s="595"/>
      <c r="B79" s="611"/>
      <c r="C79" s="29">
        <v>2019</v>
      </c>
      <c r="D79" s="31"/>
      <c r="E79" s="34"/>
      <c r="F79" s="31"/>
      <c r="G79" s="31"/>
      <c r="H79" s="31"/>
      <c r="I79" s="31"/>
      <c r="J79" s="31"/>
      <c r="K79" s="35"/>
    </row>
    <row r="80" spans="1:13" x14ac:dyDescent="0.25">
      <c r="A80" s="595"/>
      <c r="B80" s="611"/>
      <c r="C80" s="29">
        <v>2020</v>
      </c>
      <c r="D80" s="31"/>
      <c r="E80" s="34"/>
      <c r="F80" s="31"/>
      <c r="G80" s="31"/>
      <c r="H80" s="31"/>
      <c r="I80" s="31"/>
      <c r="J80" s="31"/>
      <c r="K80" s="35"/>
    </row>
    <row r="81" spans="1:14" ht="42" customHeight="1" thickBot="1" x14ac:dyDescent="0.3">
      <c r="A81" s="612"/>
      <c r="B81" s="613"/>
      <c r="C81" s="45" t="s">
        <v>14</v>
      </c>
      <c r="D81" s="47">
        <f t="shared" ref="D81:J81" si="6">SUM(D74:D80)</f>
        <v>0</v>
      </c>
      <c r="E81" s="50">
        <f t="shared" si="6"/>
        <v>0</v>
      </c>
      <c r="F81" s="47">
        <f t="shared" si="6"/>
        <v>0</v>
      </c>
      <c r="G81" s="47">
        <f t="shared" si="6"/>
        <v>0</v>
      </c>
      <c r="H81" s="47">
        <f t="shared" si="6"/>
        <v>0</v>
      </c>
      <c r="I81" s="47">
        <f t="shared" si="6"/>
        <v>0</v>
      </c>
      <c r="J81" s="47">
        <f t="shared" si="6"/>
        <v>0</v>
      </c>
      <c r="K81" s="51">
        <f>SUM(K74:K80)</f>
        <v>0</v>
      </c>
    </row>
    <row r="82" spans="1:14" ht="15" customHeight="1" thickBot="1" x14ac:dyDescent="0.4">
      <c r="A82" s="98"/>
      <c r="B82" s="83"/>
    </row>
    <row r="83" spans="1:14" ht="24.95" customHeight="1" x14ac:dyDescent="0.25">
      <c r="A83" s="630" t="s">
        <v>47</v>
      </c>
      <c r="B83" s="622" t="s">
        <v>44</v>
      </c>
      <c r="C83" s="631" t="s">
        <v>6</v>
      </c>
      <c r="D83" s="633" t="s">
        <v>48</v>
      </c>
      <c r="E83" s="101" t="s">
        <v>49</v>
      </c>
      <c r="F83" s="102"/>
      <c r="G83" s="102"/>
      <c r="H83" s="102"/>
      <c r="I83" s="102"/>
      <c r="J83" s="102"/>
      <c r="K83" s="103"/>
      <c r="L83" s="10"/>
    </row>
    <row r="84" spans="1:14" s="10" customFormat="1" ht="93.75" customHeight="1" x14ac:dyDescent="0.25">
      <c r="A84" s="621"/>
      <c r="B84" s="623"/>
      <c r="C84" s="632"/>
      <c r="D84" s="634"/>
      <c r="E84" s="107" t="s">
        <v>15</v>
      </c>
      <c r="F84" s="108" t="s">
        <v>16</v>
      </c>
      <c r="G84" s="108" t="s">
        <v>17</v>
      </c>
      <c r="H84" s="109" t="s">
        <v>18</v>
      </c>
      <c r="I84" s="109" t="s">
        <v>30</v>
      </c>
      <c r="J84" s="110" t="s">
        <v>20</v>
      </c>
      <c r="K84" s="111" t="s">
        <v>21</v>
      </c>
      <c r="L84"/>
    </row>
    <row r="85" spans="1:14" s="10" customFormat="1" ht="18" customHeight="1" x14ac:dyDescent="0.25">
      <c r="A85" s="595" t="s">
        <v>36</v>
      </c>
      <c r="B85" s="611"/>
      <c r="C85" s="29">
        <v>2014</v>
      </c>
      <c r="D85" s="31"/>
      <c r="E85" s="34"/>
      <c r="F85" s="31"/>
      <c r="G85" s="31"/>
      <c r="H85" s="31"/>
      <c r="I85" s="31"/>
      <c r="J85" s="31"/>
      <c r="K85" s="35"/>
      <c r="L85"/>
    </row>
    <row r="86" spans="1:14" ht="15.95" customHeight="1" x14ac:dyDescent="0.25">
      <c r="A86" s="595"/>
      <c r="B86" s="611"/>
      <c r="C86" s="29">
        <v>2015</v>
      </c>
      <c r="D86" s="31"/>
      <c r="E86" s="34"/>
      <c r="F86" s="31"/>
      <c r="G86" s="31"/>
      <c r="H86" s="31"/>
      <c r="I86" s="31"/>
      <c r="J86" s="31"/>
      <c r="K86" s="35"/>
    </row>
    <row r="87" spans="1:14" x14ac:dyDescent="0.25">
      <c r="A87" s="595"/>
      <c r="B87" s="611"/>
      <c r="C87" s="29">
        <v>2016</v>
      </c>
      <c r="D87" s="31"/>
      <c r="E87" s="34"/>
      <c r="F87" s="31"/>
      <c r="G87" s="31"/>
      <c r="H87" s="31"/>
      <c r="I87" s="31"/>
      <c r="J87" s="31"/>
      <c r="K87" s="35"/>
    </row>
    <row r="88" spans="1:14" x14ac:dyDescent="0.25">
      <c r="A88" s="595"/>
      <c r="B88" s="611"/>
      <c r="C88" s="29">
        <v>2017</v>
      </c>
      <c r="D88" s="37"/>
      <c r="E88" s="39"/>
      <c r="F88" s="37"/>
      <c r="G88" s="37"/>
      <c r="H88" s="37"/>
      <c r="I88" s="37"/>
      <c r="J88" s="37"/>
      <c r="K88" s="40"/>
    </row>
    <row r="89" spans="1:14" x14ac:dyDescent="0.25">
      <c r="A89" s="595"/>
      <c r="B89" s="611"/>
      <c r="C89" s="29">
        <v>2018</v>
      </c>
      <c r="D89" s="31"/>
      <c r="E89" s="34"/>
      <c r="F89" s="31"/>
      <c r="G89" s="31"/>
      <c r="H89" s="31"/>
      <c r="I89" s="31"/>
      <c r="J89" s="31"/>
      <c r="K89" s="35"/>
      <c r="L89" s="10"/>
    </row>
    <row r="90" spans="1:14" x14ac:dyDescent="0.25">
      <c r="A90" s="595"/>
      <c r="B90" s="611"/>
      <c r="C90" s="29">
        <v>2019</v>
      </c>
      <c r="D90" s="31"/>
      <c r="E90" s="34"/>
      <c r="F90" s="31"/>
      <c r="G90" s="31"/>
      <c r="H90" s="31"/>
      <c r="I90" s="31"/>
      <c r="J90" s="31"/>
      <c r="K90" s="35"/>
    </row>
    <row r="91" spans="1:14" x14ac:dyDescent="0.25">
      <c r="A91" s="595"/>
      <c r="B91" s="611"/>
      <c r="C91" s="29">
        <v>2020</v>
      </c>
      <c r="D91" s="31"/>
      <c r="E91" s="34"/>
      <c r="F91" s="31"/>
      <c r="G91" s="31"/>
      <c r="H91" s="31"/>
      <c r="I91" s="31"/>
      <c r="J91" s="31"/>
      <c r="K91" s="35"/>
    </row>
    <row r="92" spans="1:14" ht="18.95" customHeight="1" thickBot="1" x14ac:dyDescent="0.3">
      <c r="A92" s="612"/>
      <c r="B92" s="613"/>
      <c r="C92" s="45" t="s">
        <v>14</v>
      </c>
      <c r="D92" s="47">
        <f t="shared" ref="D92:J92" si="7">SUM(D85:D91)</f>
        <v>0</v>
      </c>
      <c r="E92" s="50">
        <f t="shared" si="7"/>
        <v>0</v>
      </c>
      <c r="F92" s="47">
        <f t="shared" si="7"/>
        <v>0</v>
      </c>
      <c r="G92" s="47">
        <f t="shared" si="7"/>
        <v>0</v>
      </c>
      <c r="H92" s="47">
        <f t="shared" si="7"/>
        <v>0</v>
      </c>
      <c r="I92" s="47">
        <f t="shared" si="7"/>
        <v>0</v>
      </c>
      <c r="J92" s="47">
        <f t="shared" si="7"/>
        <v>0</v>
      </c>
      <c r="K92" s="51">
        <f>SUM(K85:K91)</f>
        <v>0</v>
      </c>
    </row>
    <row r="93" spans="1:14" ht="18.75" customHeight="1" thickBot="1" x14ac:dyDescent="0.4">
      <c r="A93" s="98"/>
      <c r="B93" s="83"/>
    </row>
    <row r="94" spans="1:14" x14ac:dyDescent="0.25">
      <c r="A94" s="620" t="s">
        <v>50</v>
      </c>
      <c r="B94" s="622" t="s">
        <v>51</v>
      </c>
      <c r="C94" s="368" t="s">
        <v>6</v>
      </c>
      <c r="D94" s="116" t="s">
        <v>52</v>
      </c>
      <c r="E94" s="117"/>
      <c r="F94" s="117"/>
      <c r="G94" s="118"/>
      <c r="H94" s="10"/>
      <c r="I94" s="10"/>
      <c r="J94" s="10"/>
      <c r="K94" s="10"/>
    </row>
    <row r="95" spans="1:14" ht="64.5" x14ac:dyDescent="0.25">
      <c r="A95" s="621"/>
      <c r="B95" s="623"/>
      <c r="C95" s="369"/>
      <c r="D95" s="105" t="s">
        <v>53</v>
      </c>
      <c r="E95" s="106" t="s">
        <v>54</v>
      </c>
      <c r="F95" s="106" t="s">
        <v>55</v>
      </c>
      <c r="G95" s="120" t="s">
        <v>14</v>
      </c>
      <c r="H95" s="10"/>
      <c r="I95" s="10"/>
      <c r="J95" s="10"/>
      <c r="K95" s="10"/>
      <c r="L95" s="10"/>
      <c r="M95" s="10"/>
      <c r="N95" s="10"/>
    </row>
    <row r="96" spans="1:14" s="10" customFormat="1" ht="26.25" customHeight="1" x14ac:dyDescent="0.25">
      <c r="A96" s="595" t="s">
        <v>256</v>
      </c>
      <c r="B96" s="611"/>
      <c r="C96" s="29">
        <v>2015</v>
      </c>
      <c r="D96" s="30"/>
      <c r="E96" s="31"/>
      <c r="F96" s="31"/>
      <c r="G96" s="33">
        <f t="shared" ref="G96:G101" si="8">SUM(D96:F96)</f>
        <v>0</v>
      </c>
      <c r="H96"/>
      <c r="I96"/>
      <c r="J96"/>
      <c r="K96"/>
    </row>
    <row r="97" spans="1:14" s="10" customFormat="1" ht="16.5" customHeight="1" x14ac:dyDescent="0.25">
      <c r="A97" s="595"/>
      <c r="B97" s="611"/>
      <c r="C97" s="29">
        <v>2016</v>
      </c>
      <c r="D97" s="30"/>
      <c r="E97" s="31"/>
      <c r="F97" s="31"/>
      <c r="G97" s="33">
        <f t="shared" si="8"/>
        <v>0</v>
      </c>
      <c r="H97"/>
      <c r="I97"/>
      <c r="J97"/>
      <c r="K97"/>
      <c r="L97"/>
      <c r="M97"/>
      <c r="N97"/>
    </row>
    <row r="98" spans="1:14" x14ac:dyDescent="0.25">
      <c r="A98" s="595"/>
      <c r="B98" s="611"/>
      <c r="C98" s="29">
        <v>2017</v>
      </c>
      <c r="D98" s="36"/>
      <c r="E98" s="37"/>
      <c r="F98" s="37"/>
      <c r="G98" s="33">
        <f t="shared" si="8"/>
        <v>0</v>
      </c>
    </row>
    <row r="99" spans="1:14" x14ac:dyDescent="0.25">
      <c r="A99" s="595"/>
      <c r="B99" s="611"/>
      <c r="C99" s="29">
        <v>2018</v>
      </c>
      <c r="D99" s="30"/>
      <c r="E99" s="31"/>
      <c r="F99" s="31"/>
      <c r="G99" s="33">
        <f t="shared" si="8"/>
        <v>0</v>
      </c>
    </row>
    <row r="100" spans="1:14" x14ac:dyDescent="0.25">
      <c r="A100" s="595"/>
      <c r="B100" s="611"/>
      <c r="C100" s="29">
        <v>2019</v>
      </c>
      <c r="D100" s="30">
        <v>79</v>
      </c>
      <c r="E100" s="31"/>
      <c r="F100" s="31"/>
      <c r="G100" s="33">
        <f t="shared" si="8"/>
        <v>79</v>
      </c>
    </row>
    <row r="101" spans="1:14" x14ac:dyDescent="0.25">
      <c r="A101" s="595"/>
      <c r="B101" s="611"/>
      <c r="C101" s="29">
        <v>2020</v>
      </c>
      <c r="D101" s="30"/>
      <c r="E101" s="31"/>
      <c r="F101" s="31"/>
      <c r="G101" s="33">
        <f t="shared" si="8"/>
        <v>0</v>
      </c>
    </row>
    <row r="102" spans="1:14" ht="15.75" thickBot="1" x14ac:dyDescent="0.3">
      <c r="A102" s="612"/>
      <c r="B102" s="613"/>
      <c r="C102" s="45" t="s">
        <v>14</v>
      </c>
      <c r="D102" s="46">
        <f>SUM(D96:D101)</f>
        <v>79</v>
      </c>
      <c r="E102" s="47">
        <f>SUM(E96:E101)</f>
        <v>0</v>
      </c>
      <c r="F102" s="47">
        <f>SUM(F96:F101)</f>
        <v>0</v>
      </c>
      <c r="G102" s="121">
        <f>SUM(G95:G101)</f>
        <v>79</v>
      </c>
    </row>
    <row r="103" spans="1:14" x14ac:dyDescent="0.25">
      <c r="A103" s="113"/>
      <c r="B103" s="122"/>
      <c r="C103" s="52"/>
      <c r="D103" s="52"/>
      <c r="J103" s="82"/>
    </row>
    <row r="104" spans="1:14" ht="21" x14ac:dyDescent="0.35">
      <c r="A104" s="123" t="s">
        <v>56</v>
      </c>
      <c r="B104" s="124"/>
      <c r="C104" s="123"/>
      <c r="D104" s="125"/>
      <c r="E104" s="125"/>
      <c r="F104" s="125"/>
      <c r="G104" s="125"/>
      <c r="H104" s="125"/>
      <c r="I104" s="125"/>
      <c r="J104" s="125"/>
      <c r="K104" s="125"/>
      <c r="L104" s="125"/>
    </row>
    <row r="105" spans="1:14" ht="15.75" thickBot="1" x14ac:dyDescent="0.3">
      <c r="B105" s="9"/>
    </row>
    <row r="106" spans="1:14" s="10" customFormat="1" ht="47.25" customHeight="1" x14ac:dyDescent="0.25">
      <c r="A106" s="624" t="s">
        <v>57</v>
      </c>
      <c r="B106" s="626" t="s">
        <v>58</v>
      </c>
      <c r="C106" s="609" t="s">
        <v>6</v>
      </c>
      <c r="D106" s="126" t="s">
        <v>59</v>
      </c>
      <c r="E106" s="126"/>
      <c r="F106" s="127"/>
      <c r="G106" s="127"/>
      <c r="H106" s="128" t="s">
        <v>60</v>
      </c>
      <c r="I106" s="126"/>
      <c r="J106" s="129"/>
    </row>
    <row r="107" spans="1:14" s="10" customFormat="1" ht="87.75" customHeight="1" x14ac:dyDescent="0.25">
      <c r="A107" s="625"/>
      <c r="B107" s="627"/>
      <c r="C107" s="610"/>
      <c r="D107" s="130" t="s">
        <v>61</v>
      </c>
      <c r="E107" s="131" t="s">
        <v>62</v>
      </c>
      <c r="F107" s="132" t="s">
        <v>63</v>
      </c>
      <c r="G107" s="133" t="s">
        <v>64</v>
      </c>
      <c r="H107" s="130" t="s">
        <v>65</v>
      </c>
      <c r="I107" s="131" t="s">
        <v>66</v>
      </c>
      <c r="J107" s="134" t="s">
        <v>67</v>
      </c>
    </row>
    <row r="108" spans="1:14" x14ac:dyDescent="0.25">
      <c r="A108" s="595" t="s">
        <v>36</v>
      </c>
      <c r="B108" s="611"/>
      <c r="C108" s="135">
        <v>2014</v>
      </c>
      <c r="D108" s="30"/>
      <c r="E108" s="31"/>
      <c r="F108" s="136"/>
      <c r="G108" s="137">
        <f>SUM(D108:F108)</f>
        <v>0</v>
      </c>
      <c r="H108" s="30"/>
      <c r="I108" s="31"/>
      <c r="J108" s="35"/>
    </row>
    <row r="109" spans="1:14" x14ac:dyDescent="0.25">
      <c r="A109" s="595"/>
      <c r="B109" s="611"/>
      <c r="C109" s="135">
        <v>2015</v>
      </c>
      <c r="D109" s="30"/>
      <c r="E109" s="31"/>
      <c r="F109" s="136"/>
      <c r="G109" s="137">
        <f t="shared" ref="G109:G114" si="9">SUM(D109:F109)</f>
        <v>0</v>
      </c>
      <c r="H109" s="30"/>
      <c r="I109" s="31"/>
      <c r="J109" s="35"/>
    </row>
    <row r="110" spans="1:14" x14ac:dyDescent="0.25">
      <c r="A110" s="595"/>
      <c r="B110" s="611"/>
      <c r="C110" s="135">
        <v>2016</v>
      </c>
      <c r="D110" s="30"/>
      <c r="E110" s="31"/>
      <c r="F110" s="136"/>
      <c r="G110" s="137">
        <f t="shared" si="9"/>
        <v>0</v>
      </c>
      <c r="H110" s="30"/>
      <c r="I110" s="31"/>
      <c r="J110" s="35"/>
    </row>
    <row r="111" spans="1:14" x14ac:dyDescent="0.25">
      <c r="A111" s="595"/>
      <c r="B111" s="611"/>
      <c r="C111" s="135">
        <v>2017</v>
      </c>
      <c r="D111" s="36"/>
      <c r="E111" s="37"/>
      <c r="F111" s="138"/>
      <c r="G111" s="137">
        <f t="shared" si="9"/>
        <v>0</v>
      </c>
      <c r="H111" s="139"/>
      <c r="I111" s="140"/>
      <c r="J111" s="141"/>
    </row>
    <row r="112" spans="1:14" x14ac:dyDescent="0.25">
      <c r="A112" s="595"/>
      <c r="B112" s="611"/>
      <c r="C112" s="135">
        <v>2018</v>
      </c>
      <c r="D112" s="30"/>
      <c r="E112" s="31"/>
      <c r="F112" s="136"/>
      <c r="G112" s="137">
        <f t="shared" si="9"/>
        <v>0</v>
      </c>
      <c r="H112" s="30"/>
      <c r="I112" s="31"/>
      <c r="J112" s="35"/>
    </row>
    <row r="113" spans="1:19" x14ac:dyDescent="0.25">
      <c r="A113" s="595"/>
      <c r="B113" s="611"/>
      <c r="C113" s="135">
        <v>2019</v>
      </c>
      <c r="D113" s="30"/>
      <c r="E113" s="31"/>
      <c r="F113" s="136"/>
      <c r="G113" s="137">
        <f t="shared" si="9"/>
        <v>0</v>
      </c>
      <c r="H113" s="30"/>
      <c r="I113" s="31"/>
      <c r="J113" s="35"/>
    </row>
    <row r="114" spans="1:19" x14ac:dyDescent="0.25">
      <c r="A114" s="595"/>
      <c r="B114" s="611"/>
      <c r="C114" s="135">
        <v>2020</v>
      </c>
      <c r="D114" s="30"/>
      <c r="E114" s="31"/>
      <c r="F114" s="136"/>
      <c r="G114" s="137">
        <f t="shared" si="9"/>
        <v>0</v>
      </c>
      <c r="H114" s="30"/>
      <c r="I114" s="31"/>
      <c r="J114" s="35"/>
    </row>
    <row r="115" spans="1:19" ht="30.6" customHeight="1" thickBot="1" x14ac:dyDescent="0.3">
      <c r="A115" s="612"/>
      <c r="B115" s="613"/>
      <c r="C115" s="142" t="s">
        <v>14</v>
      </c>
      <c r="D115" s="46">
        <f t="shared" ref="D115:J115" si="10">SUM(D108:D114)</f>
        <v>0</v>
      </c>
      <c r="E115" s="47">
        <f t="shared" si="10"/>
        <v>0</v>
      </c>
      <c r="F115" s="143">
        <f t="shared" si="10"/>
        <v>0</v>
      </c>
      <c r="G115" s="143">
        <f t="shared" si="10"/>
        <v>0</v>
      </c>
      <c r="H115" s="46">
        <f t="shared" si="10"/>
        <v>0</v>
      </c>
      <c r="I115" s="47">
        <f t="shared" si="10"/>
        <v>0</v>
      </c>
      <c r="J115" s="144">
        <f t="shared" si="10"/>
        <v>0</v>
      </c>
    </row>
    <row r="116" spans="1:19" ht="17.100000000000001" customHeight="1" thickBot="1" x14ac:dyDescent="0.3">
      <c r="A116" s="145"/>
      <c r="B116" s="122"/>
      <c r="C116" s="146"/>
      <c r="D116" s="147"/>
      <c r="H116" s="148"/>
      <c r="K116" s="82"/>
    </row>
    <row r="117" spans="1:19" s="10" customFormat="1" ht="78" customHeight="1" x14ac:dyDescent="0.3">
      <c r="A117" s="149" t="s">
        <v>68</v>
      </c>
      <c r="B117" s="367" t="s">
        <v>39</v>
      </c>
      <c r="C117" s="151" t="s">
        <v>6</v>
      </c>
      <c r="D117" s="152" t="s">
        <v>69</v>
      </c>
      <c r="E117" s="153" t="s">
        <v>70</v>
      </c>
      <c r="F117" s="153" t="s">
        <v>71</v>
      </c>
      <c r="G117" s="153" t="s">
        <v>72</v>
      </c>
      <c r="H117" s="153" t="s">
        <v>73</v>
      </c>
      <c r="I117" s="154" t="s">
        <v>74</v>
      </c>
      <c r="J117" s="155" t="s">
        <v>75</v>
      </c>
      <c r="K117" s="155" t="s">
        <v>76</v>
      </c>
    </row>
    <row r="118" spans="1:19" x14ac:dyDescent="0.25">
      <c r="A118" s="595" t="s">
        <v>36</v>
      </c>
      <c r="B118" s="611"/>
      <c r="C118" s="29">
        <v>2014</v>
      </c>
      <c r="D118" s="34"/>
      <c r="E118" s="31"/>
      <c r="F118" s="31"/>
      <c r="G118" s="31"/>
      <c r="H118" s="31"/>
      <c r="I118" s="35"/>
      <c r="J118" s="156">
        <f t="shared" ref="J118:K124" si="11">D118+F118+H118</f>
        <v>0</v>
      </c>
      <c r="K118" s="156">
        <f t="shared" si="11"/>
        <v>0</v>
      </c>
    </row>
    <row r="119" spans="1:19" x14ac:dyDescent="0.25">
      <c r="A119" s="595"/>
      <c r="B119" s="611"/>
      <c r="C119" s="29">
        <v>2015</v>
      </c>
      <c r="D119" s="34"/>
      <c r="E119" s="31"/>
      <c r="F119" s="31"/>
      <c r="G119" s="31"/>
      <c r="H119" s="31"/>
      <c r="I119" s="35"/>
      <c r="J119" s="156">
        <f t="shared" si="11"/>
        <v>0</v>
      </c>
      <c r="K119" s="156">
        <f t="shared" si="11"/>
        <v>0</v>
      </c>
    </row>
    <row r="120" spans="1:19" x14ac:dyDescent="0.25">
      <c r="A120" s="595"/>
      <c r="B120" s="611"/>
      <c r="C120" s="29">
        <v>2016</v>
      </c>
      <c r="D120" s="34"/>
      <c r="E120" s="31"/>
      <c r="F120" s="31"/>
      <c r="G120" s="31"/>
      <c r="H120" s="31"/>
      <c r="I120" s="35"/>
      <c r="J120" s="156">
        <f t="shared" si="11"/>
        <v>0</v>
      </c>
      <c r="K120" s="156">
        <f t="shared" si="11"/>
        <v>0</v>
      </c>
    </row>
    <row r="121" spans="1:19" x14ac:dyDescent="0.25">
      <c r="A121" s="595"/>
      <c r="B121" s="611"/>
      <c r="C121" s="29">
        <v>2017</v>
      </c>
      <c r="D121" s="39"/>
      <c r="E121" s="37"/>
      <c r="F121" s="37"/>
      <c r="G121" s="37"/>
      <c r="H121" s="37"/>
      <c r="I121" s="40"/>
      <c r="J121" s="156">
        <f t="shared" si="11"/>
        <v>0</v>
      </c>
      <c r="K121" s="156">
        <f t="shared" si="11"/>
        <v>0</v>
      </c>
    </row>
    <row r="122" spans="1:19" x14ac:dyDescent="0.25">
      <c r="A122" s="595"/>
      <c r="B122" s="611"/>
      <c r="C122" s="29">
        <v>2018</v>
      </c>
      <c r="D122" s="34"/>
      <c r="E122" s="31"/>
      <c r="F122" s="31"/>
      <c r="G122" s="31"/>
      <c r="H122" s="31"/>
      <c r="I122" s="35"/>
      <c r="J122" s="156">
        <f t="shared" si="11"/>
        <v>0</v>
      </c>
      <c r="K122" s="156">
        <f t="shared" si="11"/>
        <v>0</v>
      </c>
    </row>
    <row r="123" spans="1:19" x14ac:dyDescent="0.25">
      <c r="A123" s="595"/>
      <c r="B123" s="611"/>
      <c r="C123" s="29">
        <v>2019</v>
      </c>
      <c r="D123" s="34"/>
      <c r="E123" s="31"/>
      <c r="F123" s="31"/>
      <c r="G123" s="31"/>
      <c r="H123" s="31"/>
      <c r="I123" s="35"/>
      <c r="J123" s="156">
        <f t="shared" si="11"/>
        <v>0</v>
      </c>
      <c r="K123" s="156">
        <f t="shared" si="11"/>
        <v>0</v>
      </c>
    </row>
    <row r="124" spans="1:19" x14ac:dyDescent="0.25">
      <c r="A124" s="595"/>
      <c r="B124" s="611"/>
      <c r="C124" s="29">
        <v>2020</v>
      </c>
      <c r="D124" s="34"/>
      <c r="E124" s="31"/>
      <c r="F124" s="31"/>
      <c r="G124" s="31"/>
      <c r="H124" s="31"/>
      <c r="I124" s="35"/>
      <c r="J124" s="156">
        <f t="shared" si="11"/>
        <v>0</v>
      </c>
      <c r="K124" s="156">
        <f t="shared" si="11"/>
        <v>0</v>
      </c>
    </row>
    <row r="125" spans="1:19" ht="51" customHeight="1" thickBot="1" x14ac:dyDescent="0.3">
      <c r="A125" s="612"/>
      <c r="B125" s="613"/>
      <c r="C125" s="45" t="s">
        <v>14</v>
      </c>
      <c r="D125" s="47">
        <f t="shared" ref="D125" si="12">SUM(D118:D124)</f>
        <v>0</v>
      </c>
      <c r="E125" s="47">
        <f>SUM(E118:E124)</f>
        <v>0</v>
      </c>
      <c r="F125" s="47">
        <f t="shared" ref="F125:I125" si="13">SUM(F118:F124)</f>
        <v>0</v>
      </c>
      <c r="G125" s="47">
        <f t="shared" si="13"/>
        <v>0</v>
      </c>
      <c r="H125" s="47">
        <f t="shared" si="13"/>
        <v>0</v>
      </c>
      <c r="I125" s="47">
        <f t="shared" si="13"/>
        <v>0</v>
      </c>
      <c r="J125" s="51">
        <f>SUM(J118:J124)</f>
        <v>0</v>
      </c>
      <c r="K125" s="51">
        <f>SUM(K118:K124)</f>
        <v>0</v>
      </c>
    </row>
    <row r="126" spans="1:19" ht="18.95" customHeight="1" x14ac:dyDescent="0.25">
      <c r="A126" s="157"/>
      <c r="B126" s="122"/>
      <c r="C126" s="52"/>
      <c r="D126" s="52"/>
      <c r="S126" s="82"/>
    </row>
    <row r="127" spans="1:19" ht="21" x14ac:dyDescent="0.35">
      <c r="A127" s="158" t="s">
        <v>77</v>
      </c>
      <c r="B127" s="159"/>
      <c r="C127" s="158"/>
      <c r="D127" s="160"/>
      <c r="E127" s="160"/>
      <c r="F127" s="160"/>
      <c r="G127" s="160"/>
      <c r="H127" s="160"/>
      <c r="I127" s="160"/>
      <c r="J127" s="160"/>
      <c r="K127" s="160"/>
      <c r="L127" s="160"/>
      <c r="M127" s="160"/>
      <c r="N127" s="160"/>
      <c r="O127" s="160"/>
    </row>
    <row r="128" spans="1:19" ht="21.75" thickBot="1" x14ac:dyDescent="0.4">
      <c r="A128" s="98"/>
      <c r="B128" s="83"/>
    </row>
    <row r="129" spans="1:15" s="10" customFormat="1" ht="27" customHeight="1" x14ac:dyDescent="0.25">
      <c r="A129" s="614" t="s">
        <v>78</v>
      </c>
      <c r="B129" s="616" t="s">
        <v>39</v>
      </c>
      <c r="C129" s="618" t="s">
        <v>79</v>
      </c>
      <c r="D129" s="161" t="s">
        <v>80</v>
      </c>
      <c r="E129" s="162"/>
      <c r="F129" s="162"/>
      <c r="G129" s="163"/>
      <c r="H129" s="164"/>
      <c r="I129" s="592" t="s">
        <v>8</v>
      </c>
      <c r="J129" s="593"/>
      <c r="K129" s="593"/>
      <c r="L129" s="593"/>
      <c r="M129" s="593"/>
      <c r="N129" s="593"/>
      <c r="O129" s="594"/>
    </row>
    <row r="130" spans="1:15" s="10" customFormat="1" ht="110.25" customHeight="1" x14ac:dyDescent="0.25">
      <c r="A130" s="615"/>
      <c r="B130" s="617"/>
      <c r="C130" s="619"/>
      <c r="D130" s="165" t="s">
        <v>81</v>
      </c>
      <c r="E130" s="166" t="s">
        <v>82</v>
      </c>
      <c r="F130" s="166" t="s">
        <v>83</v>
      </c>
      <c r="G130" s="167" t="s">
        <v>84</v>
      </c>
      <c r="H130" s="168" t="s">
        <v>85</v>
      </c>
      <c r="I130" s="169" t="s">
        <v>15</v>
      </c>
      <c r="J130" s="169" t="s">
        <v>16</v>
      </c>
      <c r="K130" s="166" t="s">
        <v>17</v>
      </c>
      <c r="L130" s="165" t="s">
        <v>18</v>
      </c>
      <c r="M130" s="165" t="s">
        <v>30</v>
      </c>
      <c r="N130" s="166" t="s">
        <v>20</v>
      </c>
      <c r="O130" s="170" t="s">
        <v>21</v>
      </c>
    </row>
    <row r="131" spans="1:15" ht="15" customHeight="1" x14ac:dyDescent="0.25">
      <c r="A131" s="597" t="s">
        <v>257</v>
      </c>
      <c r="B131" s="596"/>
      <c r="C131" s="29">
        <v>2014</v>
      </c>
      <c r="D131" s="30"/>
      <c r="E131" s="31"/>
      <c r="F131" s="31"/>
      <c r="G131" s="137">
        <f>SUM(D131:F131)</f>
        <v>0</v>
      </c>
      <c r="H131" s="92"/>
      <c r="I131" s="34"/>
      <c r="J131" s="31"/>
      <c r="K131" s="31"/>
      <c r="L131" s="31"/>
      <c r="M131" s="31"/>
      <c r="N131" s="31"/>
      <c r="O131" s="35"/>
    </row>
    <row r="132" spans="1:15" x14ac:dyDescent="0.25">
      <c r="A132" s="597"/>
      <c r="B132" s="596"/>
      <c r="C132" s="29">
        <v>2015</v>
      </c>
      <c r="D132" s="30"/>
      <c r="E132" s="31"/>
      <c r="F132" s="31"/>
      <c r="G132" s="137">
        <f t="shared" ref="G132:G137" si="14">SUM(D132:F132)</f>
        <v>0</v>
      </c>
      <c r="H132" s="92"/>
      <c r="I132" s="34"/>
      <c r="J132" s="31"/>
      <c r="K132" s="31"/>
      <c r="L132" s="31"/>
      <c r="M132" s="31"/>
      <c r="N132" s="31"/>
      <c r="O132" s="35"/>
    </row>
    <row r="133" spans="1:15" x14ac:dyDescent="0.25">
      <c r="A133" s="597"/>
      <c r="B133" s="596"/>
      <c r="C133" s="29">
        <v>2016</v>
      </c>
      <c r="D133" s="30"/>
      <c r="E133" s="31"/>
      <c r="F133" s="31"/>
      <c r="G133" s="137">
        <f t="shared" si="14"/>
        <v>0</v>
      </c>
      <c r="H133" s="92"/>
      <c r="I133" s="34"/>
      <c r="J133" s="31"/>
      <c r="K133" s="31"/>
      <c r="L133" s="31"/>
      <c r="M133" s="31"/>
      <c r="N133" s="31"/>
      <c r="O133" s="35"/>
    </row>
    <row r="134" spans="1:15" x14ac:dyDescent="0.25">
      <c r="A134" s="597"/>
      <c r="B134" s="596"/>
      <c r="C134" s="29">
        <v>2017</v>
      </c>
      <c r="D134" s="36"/>
      <c r="E134" s="37"/>
      <c r="F134" s="37"/>
      <c r="G134" s="137">
        <f t="shared" si="14"/>
        <v>0</v>
      </c>
      <c r="H134" s="92"/>
      <c r="I134" s="39"/>
      <c r="J134" s="37"/>
      <c r="K134" s="37"/>
      <c r="L134" s="37"/>
      <c r="M134" s="37"/>
      <c r="N134" s="37"/>
      <c r="O134" s="40"/>
    </row>
    <row r="135" spans="1:15" x14ac:dyDescent="0.25">
      <c r="A135" s="597"/>
      <c r="B135" s="596"/>
      <c r="C135" s="29">
        <v>2018</v>
      </c>
      <c r="D135" s="30"/>
      <c r="E135" s="31"/>
      <c r="F135" s="31"/>
      <c r="G135" s="137"/>
      <c r="H135" s="92"/>
      <c r="I135" s="34"/>
      <c r="J135" s="31"/>
      <c r="K135" s="31"/>
      <c r="L135" s="31"/>
      <c r="M135" s="31"/>
      <c r="N135" s="31"/>
      <c r="O135" s="35"/>
    </row>
    <row r="136" spans="1:15" x14ac:dyDescent="0.25">
      <c r="A136" s="597"/>
      <c r="B136" s="596"/>
      <c r="C136" s="29">
        <v>2019</v>
      </c>
      <c r="D136" s="30">
        <v>20</v>
      </c>
      <c r="E136" s="31">
        <v>14</v>
      </c>
      <c r="F136" s="31">
        <v>11</v>
      </c>
      <c r="G136" s="137">
        <f t="shared" si="14"/>
        <v>45</v>
      </c>
      <c r="H136" s="92">
        <v>47</v>
      </c>
      <c r="I136" s="34">
        <v>9</v>
      </c>
      <c r="J136" s="31">
        <v>0</v>
      </c>
      <c r="K136" s="31">
        <v>2</v>
      </c>
      <c r="L136" s="31">
        <v>0</v>
      </c>
      <c r="M136" s="31">
        <v>0</v>
      </c>
      <c r="N136" s="31">
        <v>34</v>
      </c>
      <c r="O136" s="35">
        <v>0</v>
      </c>
    </row>
    <row r="137" spans="1:15" x14ac:dyDescent="0.25">
      <c r="A137" s="597"/>
      <c r="B137" s="596"/>
      <c r="C137" s="29">
        <v>2020</v>
      </c>
      <c r="D137" s="30"/>
      <c r="E137" s="31"/>
      <c r="F137" s="31"/>
      <c r="G137" s="137">
        <f t="shared" si="14"/>
        <v>0</v>
      </c>
      <c r="H137" s="92"/>
      <c r="I137" s="34"/>
      <c r="J137" s="31"/>
      <c r="K137" s="31"/>
      <c r="L137" s="31"/>
      <c r="M137" s="31"/>
      <c r="N137" s="31"/>
      <c r="O137" s="35"/>
    </row>
    <row r="138" spans="1:15" ht="63.75" customHeight="1" thickBot="1" x14ac:dyDescent="0.3">
      <c r="A138" s="598"/>
      <c r="B138" s="599"/>
      <c r="C138" s="45" t="s">
        <v>14</v>
      </c>
      <c r="D138" s="46">
        <f>SUM(D131:D137)</f>
        <v>20</v>
      </c>
      <c r="E138" s="47">
        <f>SUM(E131:E137)</f>
        <v>14</v>
      </c>
      <c r="F138" s="47">
        <f>SUM(F131:F137)</f>
        <v>11</v>
      </c>
      <c r="G138" s="143">
        <f t="shared" ref="G138:O138" si="15">SUM(G131:G137)</f>
        <v>45</v>
      </c>
      <c r="H138" s="171">
        <f t="shared" si="15"/>
        <v>47</v>
      </c>
      <c r="I138" s="50">
        <f t="shared" si="15"/>
        <v>9</v>
      </c>
      <c r="J138" s="47">
        <f t="shared" si="15"/>
        <v>0</v>
      </c>
      <c r="K138" s="47">
        <f t="shared" si="15"/>
        <v>2</v>
      </c>
      <c r="L138" s="47">
        <f t="shared" si="15"/>
        <v>0</v>
      </c>
      <c r="M138" s="47">
        <f t="shared" si="15"/>
        <v>0</v>
      </c>
      <c r="N138" s="47">
        <f t="shared" si="15"/>
        <v>34</v>
      </c>
      <c r="O138" s="51">
        <f t="shared" si="15"/>
        <v>0</v>
      </c>
    </row>
    <row r="139" spans="1:15" ht="15.75" thickBot="1" x14ac:dyDescent="0.3">
      <c r="B139" s="9"/>
    </row>
    <row r="140" spans="1:15" ht="19.5" customHeight="1" x14ac:dyDescent="0.25">
      <c r="A140" s="600" t="s">
        <v>87</v>
      </c>
      <c r="B140" s="602" t="s">
        <v>88</v>
      </c>
      <c r="C140" s="604" t="s">
        <v>6</v>
      </c>
      <c r="D140" s="604" t="s">
        <v>80</v>
      </c>
      <c r="E140" s="604"/>
      <c r="F140" s="604"/>
      <c r="G140" s="606"/>
      <c r="H140" s="607" t="s">
        <v>89</v>
      </c>
      <c r="I140" s="604"/>
      <c r="J140" s="604"/>
      <c r="K140" s="604"/>
      <c r="L140" s="608"/>
    </row>
    <row r="141" spans="1:15" ht="102.75" x14ac:dyDescent="0.25">
      <c r="A141" s="601"/>
      <c r="B141" s="603"/>
      <c r="C141" s="605"/>
      <c r="D141" s="172" t="s">
        <v>90</v>
      </c>
      <c r="E141" s="173" t="s">
        <v>91</v>
      </c>
      <c r="F141" s="172" t="s">
        <v>92</v>
      </c>
      <c r="G141" s="174" t="s">
        <v>93</v>
      </c>
      <c r="H141" s="175" t="s">
        <v>94</v>
      </c>
      <c r="I141" s="172" t="s">
        <v>95</v>
      </c>
      <c r="J141" s="172" t="s">
        <v>96</v>
      </c>
      <c r="K141" s="172" t="s">
        <v>97</v>
      </c>
      <c r="L141" s="176" t="s">
        <v>98</v>
      </c>
    </row>
    <row r="142" spans="1:15" ht="15" customHeight="1" x14ac:dyDescent="0.25">
      <c r="A142" s="684" t="s">
        <v>258</v>
      </c>
      <c r="B142" s="685"/>
      <c r="C142" s="177">
        <v>2014</v>
      </c>
      <c r="D142" s="178"/>
      <c r="E142" s="72"/>
      <c r="F142" s="72"/>
      <c r="G142" s="179">
        <f>SUM(D142:F142)</f>
        <v>0</v>
      </c>
      <c r="H142" s="71"/>
      <c r="I142" s="72"/>
      <c r="J142" s="72"/>
      <c r="K142" s="72"/>
      <c r="L142" s="73"/>
    </row>
    <row r="143" spans="1:15" x14ac:dyDescent="0.25">
      <c r="A143" s="595"/>
      <c r="B143" s="611"/>
      <c r="C143" s="29">
        <v>2015</v>
      </c>
      <c r="D143" s="30"/>
      <c r="E143" s="31"/>
      <c r="F143" s="31"/>
      <c r="G143" s="179">
        <f t="shared" ref="G143:G148" si="16">SUM(D143:F143)</f>
        <v>0</v>
      </c>
      <c r="H143" s="34"/>
      <c r="I143" s="31"/>
      <c r="J143" s="31"/>
      <c r="K143" s="31"/>
      <c r="L143" s="35"/>
    </row>
    <row r="144" spans="1:15" x14ac:dyDescent="0.25">
      <c r="A144" s="595"/>
      <c r="B144" s="611"/>
      <c r="C144" s="29">
        <v>2016</v>
      </c>
      <c r="D144" s="30"/>
      <c r="E144" s="31"/>
      <c r="F144" s="31"/>
      <c r="G144" s="179">
        <f t="shared" si="16"/>
        <v>0</v>
      </c>
      <c r="H144" s="34"/>
      <c r="I144" s="31"/>
      <c r="J144" s="31"/>
      <c r="K144" s="31"/>
      <c r="L144" s="35"/>
    </row>
    <row r="145" spans="1:12" x14ac:dyDescent="0.25">
      <c r="A145" s="595"/>
      <c r="B145" s="611"/>
      <c r="C145" s="29">
        <v>2017</v>
      </c>
      <c r="D145" s="36"/>
      <c r="E145" s="37"/>
      <c r="F145" s="37"/>
      <c r="G145" s="179">
        <f t="shared" si="16"/>
        <v>0</v>
      </c>
      <c r="H145" s="39"/>
      <c r="I145" s="37"/>
      <c r="J145" s="37"/>
      <c r="K145" s="37"/>
      <c r="L145" s="40"/>
    </row>
    <row r="146" spans="1:12" x14ac:dyDescent="0.25">
      <c r="A146" s="595"/>
      <c r="B146" s="611"/>
      <c r="C146" s="29">
        <v>2018</v>
      </c>
      <c r="D146" s="30"/>
      <c r="E146" s="31"/>
      <c r="F146" s="31"/>
      <c r="G146" s="179">
        <f t="shared" si="16"/>
        <v>0</v>
      </c>
      <c r="H146" s="34"/>
      <c r="I146" s="31"/>
      <c r="J146" s="31"/>
      <c r="K146" s="31"/>
      <c r="L146" s="35"/>
    </row>
    <row r="147" spans="1:12" x14ac:dyDescent="0.25">
      <c r="A147" s="595"/>
      <c r="B147" s="611"/>
      <c r="C147" s="29">
        <v>2019</v>
      </c>
      <c r="D147" s="30">
        <v>1264</v>
      </c>
      <c r="E147" s="31">
        <v>427</v>
      </c>
      <c r="F147" s="31">
        <v>1703</v>
      </c>
      <c r="G147" s="179">
        <f t="shared" si="16"/>
        <v>3394</v>
      </c>
      <c r="H147" s="34">
        <v>0</v>
      </c>
      <c r="I147" s="31">
        <v>320</v>
      </c>
      <c r="J147" s="31">
        <v>22</v>
      </c>
      <c r="K147" s="31">
        <v>0</v>
      </c>
      <c r="L147" s="35">
        <v>3052</v>
      </c>
    </row>
    <row r="148" spans="1:12" x14ac:dyDescent="0.25">
      <c r="A148" s="595"/>
      <c r="B148" s="611"/>
      <c r="C148" s="29">
        <v>2020</v>
      </c>
      <c r="D148" s="30"/>
      <c r="E148" s="31"/>
      <c r="F148" s="31"/>
      <c r="G148" s="179">
        <f t="shared" si="16"/>
        <v>0</v>
      </c>
      <c r="H148" s="34"/>
      <c r="I148" s="31"/>
      <c r="J148" s="31"/>
      <c r="K148" s="31"/>
      <c r="L148" s="35"/>
    </row>
    <row r="149" spans="1:12" ht="75" customHeight="1" thickBot="1" x14ac:dyDescent="0.3">
      <c r="A149" s="612"/>
      <c r="B149" s="613"/>
      <c r="C149" s="45" t="s">
        <v>14</v>
      </c>
      <c r="D149" s="46">
        <f t="shared" ref="D149:L149" si="17">SUM(D142:D148)</f>
        <v>1264</v>
      </c>
      <c r="E149" s="47">
        <f t="shared" si="17"/>
        <v>427</v>
      </c>
      <c r="F149" s="47">
        <f t="shared" si="17"/>
        <v>1703</v>
      </c>
      <c r="G149" s="49">
        <f t="shared" si="17"/>
        <v>3394</v>
      </c>
      <c r="H149" s="50">
        <f t="shared" si="17"/>
        <v>0</v>
      </c>
      <c r="I149" s="47">
        <f t="shared" si="17"/>
        <v>320</v>
      </c>
      <c r="J149" s="47">
        <f t="shared" si="17"/>
        <v>22</v>
      </c>
      <c r="K149" s="47">
        <f t="shared" si="17"/>
        <v>0</v>
      </c>
      <c r="L149" s="51">
        <f t="shared" si="17"/>
        <v>3052</v>
      </c>
    </row>
    <row r="150" spans="1:12" x14ac:dyDescent="0.25">
      <c r="B150" s="9"/>
    </row>
    <row r="151" spans="1:12" x14ac:dyDescent="0.25">
      <c r="B151" s="9"/>
    </row>
    <row r="152" spans="1:12" ht="21" x14ac:dyDescent="0.35">
      <c r="A152" s="180" t="s">
        <v>100</v>
      </c>
      <c r="B152" s="60"/>
      <c r="C152" s="59"/>
      <c r="D152" s="61"/>
      <c r="E152" s="61"/>
      <c r="F152" s="61"/>
      <c r="G152" s="61"/>
      <c r="H152" s="61"/>
      <c r="I152" s="61"/>
      <c r="J152" s="61"/>
      <c r="K152" s="61"/>
      <c r="L152" s="61"/>
    </row>
    <row r="153" spans="1:12" ht="15.75" thickBot="1" x14ac:dyDescent="0.3">
      <c r="A153" s="82"/>
      <c r="B153" s="83"/>
    </row>
    <row r="154" spans="1:12" s="10" customFormat="1" ht="65.25" x14ac:dyDescent="0.3">
      <c r="A154" s="181" t="s">
        <v>101</v>
      </c>
      <c r="B154" s="182" t="s">
        <v>102</v>
      </c>
      <c r="C154" s="183" t="s">
        <v>103</v>
      </c>
      <c r="D154" s="184" t="s">
        <v>104</v>
      </c>
      <c r="E154" s="185" t="s">
        <v>105</v>
      </c>
      <c r="F154" s="185" t="s">
        <v>106</v>
      </c>
      <c r="G154" s="186" t="s">
        <v>107</v>
      </c>
    </row>
    <row r="155" spans="1:12" ht="15" customHeight="1" x14ac:dyDescent="0.25">
      <c r="A155" s="588" t="s">
        <v>259</v>
      </c>
      <c r="B155" s="589"/>
      <c r="C155" s="29">
        <v>2014</v>
      </c>
      <c r="D155" s="30"/>
      <c r="E155" s="31"/>
      <c r="F155" s="31"/>
      <c r="G155" s="35"/>
    </row>
    <row r="156" spans="1:12" x14ac:dyDescent="0.25">
      <c r="A156" s="588"/>
      <c r="B156" s="589"/>
      <c r="C156" s="29">
        <v>2015</v>
      </c>
      <c r="D156" s="30"/>
      <c r="E156" s="31"/>
      <c r="F156" s="31"/>
      <c r="G156" s="35"/>
    </row>
    <row r="157" spans="1:12" x14ac:dyDescent="0.25">
      <c r="A157" s="588"/>
      <c r="B157" s="589"/>
      <c r="C157" s="29">
        <v>2016</v>
      </c>
      <c r="D157" s="30"/>
      <c r="E157" s="31"/>
      <c r="F157" s="31"/>
      <c r="G157" s="35"/>
    </row>
    <row r="158" spans="1:12" x14ac:dyDescent="0.25">
      <c r="A158" s="588"/>
      <c r="B158" s="589"/>
      <c r="C158" s="29">
        <v>2017</v>
      </c>
      <c r="D158" s="36"/>
      <c r="E158" s="37"/>
      <c r="F158" s="37"/>
      <c r="G158" s="40"/>
    </row>
    <row r="159" spans="1:12" x14ac:dyDescent="0.25">
      <c r="A159" s="588"/>
      <c r="B159" s="589"/>
      <c r="C159" s="29">
        <v>2018</v>
      </c>
      <c r="D159" s="30"/>
      <c r="E159" s="31"/>
      <c r="F159" s="31"/>
      <c r="G159" s="35"/>
    </row>
    <row r="160" spans="1:12" x14ac:dyDescent="0.25">
      <c r="A160" s="588"/>
      <c r="B160" s="589"/>
      <c r="C160" s="29">
        <v>2019</v>
      </c>
      <c r="D160" s="30">
        <v>4</v>
      </c>
      <c r="E160" s="31">
        <v>112</v>
      </c>
      <c r="F160" s="31"/>
      <c r="G160" s="35"/>
    </row>
    <row r="161" spans="1:9" x14ac:dyDescent="0.25">
      <c r="A161" s="588"/>
      <c r="B161" s="589"/>
      <c r="C161" s="29">
        <v>2020</v>
      </c>
      <c r="D161" s="187"/>
      <c r="E161" s="188"/>
      <c r="F161" s="188"/>
      <c r="G161" s="189"/>
    </row>
    <row r="162" spans="1:9" ht="15.75" thickBot="1" x14ac:dyDescent="0.3">
      <c r="A162" s="590"/>
      <c r="B162" s="591"/>
      <c r="C162" s="45" t="s">
        <v>14</v>
      </c>
      <c r="D162" s="46">
        <f>SUM(D155:D161)</f>
        <v>4</v>
      </c>
      <c r="E162" s="46">
        <f t="shared" ref="E162:G162" si="18">SUM(E155:E161)</f>
        <v>112</v>
      </c>
      <c r="F162" s="46">
        <f t="shared" si="18"/>
        <v>0</v>
      </c>
      <c r="G162" s="51">
        <f t="shared" si="18"/>
        <v>0</v>
      </c>
    </row>
    <row r="163" spans="1:9" x14ac:dyDescent="0.25">
      <c r="B163" s="9"/>
    </row>
    <row r="164" spans="1:9" ht="15.75" thickBot="1" x14ac:dyDescent="0.3">
      <c r="B164" s="9"/>
    </row>
    <row r="165" spans="1:9" ht="18.75" x14ac:dyDescent="0.3">
      <c r="A165" s="190" t="s">
        <v>108</v>
      </c>
      <c r="B165" s="354" t="s">
        <v>109</v>
      </c>
      <c r="C165" s="192">
        <v>2014</v>
      </c>
      <c r="D165" s="192">
        <v>2015</v>
      </c>
      <c r="E165" s="192">
        <v>2016</v>
      </c>
      <c r="F165" s="192">
        <v>2017</v>
      </c>
      <c r="G165" s="192">
        <v>2018</v>
      </c>
      <c r="H165" s="192">
        <v>2019</v>
      </c>
      <c r="I165" s="193">
        <v>2020</v>
      </c>
    </row>
    <row r="166" spans="1:9" ht="14.1" customHeight="1" x14ac:dyDescent="0.25">
      <c r="A166" s="355" t="s">
        <v>110</v>
      </c>
      <c r="B166" s="356"/>
      <c r="C166" s="357">
        <f>SUM(C167:C169)</f>
        <v>0</v>
      </c>
      <c r="D166" s="196">
        <f t="shared" ref="D166:I166" si="19">SUM(D167:D169)</f>
        <v>0</v>
      </c>
      <c r="E166" s="196">
        <f t="shared" si="19"/>
        <v>0</v>
      </c>
      <c r="F166" s="196">
        <f t="shared" si="19"/>
        <v>0</v>
      </c>
      <c r="G166" s="196">
        <f t="shared" si="19"/>
        <v>0</v>
      </c>
      <c r="H166" s="196">
        <f t="shared" si="19"/>
        <v>1043193.0499999999</v>
      </c>
      <c r="I166" s="197">
        <f t="shared" si="19"/>
        <v>0</v>
      </c>
    </row>
    <row r="167" spans="1:9" ht="25.5" x14ac:dyDescent="0.25">
      <c r="A167" s="358" t="s">
        <v>111</v>
      </c>
      <c r="B167" s="379" t="s">
        <v>260</v>
      </c>
      <c r="C167" s="359"/>
      <c r="D167" s="70"/>
      <c r="E167" s="70"/>
      <c r="F167" s="74"/>
      <c r="G167" s="70"/>
      <c r="H167" s="262">
        <v>951697.95</v>
      </c>
      <c r="I167" s="200"/>
    </row>
    <row r="168" spans="1:9" ht="89.25" x14ac:dyDescent="0.25">
      <c r="A168" s="358" t="s">
        <v>112</v>
      </c>
      <c r="B168" s="379" t="s">
        <v>261</v>
      </c>
      <c r="C168" s="359"/>
      <c r="D168" s="70"/>
      <c r="E168" s="70"/>
      <c r="F168" s="74"/>
      <c r="G168" s="70"/>
      <c r="H168" s="262">
        <v>91495.1</v>
      </c>
      <c r="I168" s="200"/>
    </row>
    <row r="169" spans="1:9" ht="51" x14ac:dyDescent="0.25">
      <c r="A169" s="358" t="s">
        <v>113</v>
      </c>
      <c r="B169" s="379" t="s">
        <v>262</v>
      </c>
      <c r="C169" s="359"/>
      <c r="D169" s="70"/>
      <c r="E169" s="70"/>
      <c r="F169" s="74"/>
      <c r="G169" s="70"/>
      <c r="H169" s="322">
        <v>0</v>
      </c>
      <c r="I169" s="200"/>
    </row>
    <row r="170" spans="1:9" ht="114.75" x14ac:dyDescent="0.25">
      <c r="A170" s="355" t="s">
        <v>114</v>
      </c>
      <c r="B170" s="379" t="s">
        <v>263</v>
      </c>
      <c r="C170" s="359"/>
      <c r="D170" s="70"/>
      <c r="E170" s="70"/>
      <c r="F170" s="74"/>
      <c r="G170" s="70"/>
      <c r="H170" s="262">
        <v>250956.02</v>
      </c>
      <c r="I170" s="200"/>
    </row>
    <row r="171" spans="1:9" ht="16.5" thickBot="1" x14ac:dyDescent="0.3">
      <c r="A171" s="380" t="s">
        <v>116</v>
      </c>
      <c r="B171" s="379"/>
      <c r="C171" s="381">
        <f t="shared" ref="C171:I171" si="20">C166+C170</f>
        <v>0</v>
      </c>
      <c r="D171" s="205">
        <f t="shared" si="20"/>
        <v>0</v>
      </c>
      <c r="E171" s="205">
        <f t="shared" si="20"/>
        <v>0</v>
      </c>
      <c r="F171" s="205">
        <f t="shared" si="20"/>
        <v>0</v>
      </c>
      <c r="G171" s="205">
        <f t="shared" si="20"/>
        <v>0</v>
      </c>
      <c r="H171" s="205">
        <f t="shared" si="20"/>
        <v>1294149.0699999998</v>
      </c>
      <c r="I171" s="51">
        <f t="shared" si="20"/>
        <v>0</v>
      </c>
    </row>
  </sheetData>
  <mergeCells count="49">
    <mergeCell ref="B10:B11"/>
    <mergeCell ref="C10:C11"/>
    <mergeCell ref="A12:B19"/>
    <mergeCell ref="C21:C22"/>
    <mergeCell ref="A23:B30"/>
    <mergeCell ref="D34:D35"/>
    <mergeCell ref="A36:B43"/>
    <mergeCell ref="A48:A49"/>
    <mergeCell ref="B48:B49"/>
    <mergeCell ref="C48:C49"/>
    <mergeCell ref="D48:D49"/>
    <mergeCell ref="A34:A35"/>
    <mergeCell ref="B34:B35"/>
    <mergeCell ref="C34:C35"/>
    <mergeCell ref="A50:B57"/>
    <mergeCell ref="A61:A62"/>
    <mergeCell ref="B61:B62"/>
    <mergeCell ref="C61:C62"/>
    <mergeCell ref="A63:B70"/>
    <mergeCell ref="D72:D73"/>
    <mergeCell ref="A74:B81"/>
    <mergeCell ref="A83:A84"/>
    <mergeCell ref="B83:B84"/>
    <mergeCell ref="C83:C84"/>
    <mergeCell ref="D83:D84"/>
    <mergeCell ref="A72:A73"/>
    <mergeCell ref="B72:B73"/>
    <mergeCell ref="C72:C73"/>
    <mergeCell ref="A85:B92"/>
    <mergeCell ref="A94:A95"/>
    <mergeCell ref="B94:B95"/>
    <mergeCell ref="A96:B102"/>
    <mergeCell ref="A106:A107"/>
    <mergeCell ref="B106:B107"/>
    <mergeCell ref="C106:C107"/>
    <mergeCell ref="A108:B115"/>
    <mergeCell ref="A118:B125"/>
    <mergeCell ref="A129:A130"/>
    <mergeCell ref="B129:B130"/>
    <mergeCell ref="C129:C130"/>
    <mergeCell ref="A142:B149"/>
    <mergeCell ref="A155:B162"/>
    <mergeCell ref="I129:O129"/>
    <mergeCell ref="A131:B138"/>
    <mergeCell ref="A140:A141"/>
    <mergeCell ref="B140:B141"/>
    <mergeCell ref="C140:C141"/>
    <mergeCell ref="D140:G140"/>
    <mergeCell ref="H140:L140"/>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E40E1-9848-460A-8E77-EDB7BAB2FAF5}">
  <sheetPr codeName="Arkusz16"/>
  <dimension ref="A1:S171"/>
  <sheetViews>
    <sheetView workbookViewId="0">
      <selection sqref="A1:XFD1048576"/>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264</v>
      </c>
    </row>
    <row r="5" spans="1:17" s="2" customFormat="1" ht="15.75" x14ac:dyDescent="0.25">
      <c r="A5" s="206" t="s">
        <v>3</v>
      </c>
    </row>
    <row r="6" spans="1:17" s="2" customFormat="1" ht="15.75" x14ac:dyDescent="0.25"/>
    <row r="8" spans="1:17" ht="21" x14ac:dyDescent="0.35">
      <c r="A8" s="6" t="s">
        <v>4</v>
      </c>
      <c r="B8" s="7"/>
      <c r="C8" s="8"/>
      <c r="D8" s="8"/>
      <c r="E8" s="8"/>
      <c r="F8" s="8"/>
      <c r="G8" s="8"/>
      <c r="H8" s="8"/>
      <c r="I8" s="8"/>
      <c r="J8" s="8"/>
      <c r="K8" s="8"/>
      <c r="L8" s="8"/>
      <c r="M8" s="8"/>
      <c r="N8" s="8"/>
    </row>
    <row r="9" spans="1:17" ht="15.75" thickBot="1" x14ac:dyDescent="0.3">
      <c r="B9" s="9"/>
      <c r="O9" s="10"/>
      <c r="P9" s="10"/>
    </row>
    <row r="10" spans="1:17" s="10" customFormat="1" ht="18.75" x14ac:dyDescent="0.3">
      <c r="A10" s="11"/>
      <c r="B10" s="649" t="s">
        <v>5</v>
      </c>
      <c r="C10" s="651" t="s">
        <v>6</v>
      </c>
      <c r="D10" s="12"/>
      <c r="E10" s="13"/>
      <c r="F10" s="14" t="s">
        <v>7</v>
      </c>
      <c r="G10" s="15"/>
      <c r="H10" s="16"/>
      <c r="I10" s="17" t="s">
        <v>145</v>
      </c>
      <c r="J10" s="13"/>
      <c r="K10" s="13"/>
      <c r="L10" s="13"/>
      <c r="M10" s="13"/>
      <c r="N10" s="13"/>
      <c r="O10" s="18"/>
    </row>
    <row r="11" spans="1:17" s="10" customFormat="1" ht="90" customHeight="1" x14ac:dyDescent="0.3">
      <c r="A11" s="19" t="s">
        <v>9</v>
      </c>
      <c r="B11" s="650"/>
      <c r="C11" s="652"/>
      <c r="D11" s="20" t="s">
        <v>10</v>
      </c>
      <c r="E11" s="21" t="s">
        <v>11</v>
      </c>
      <c r="F11" s="22" t="s">
        <v>12</v>
      </c>
      <c r="G11" s="23" t="s">
        <v>13</v>
      </c>
      <c r="H11" s="24" t="s">
        <v>14</v>
      </c>
      <c r="I11" s="25" t="s">
        <v>15</v>
      </c>
      <c r="J11" s="26" t="s">
        <v>16</v>
      </c>
      <c r="K11" s="26" t="s">
        <v>17</v>
      </c>
      <c r="L11" s="27" t="s">
        <v>18</v>
      </c>
      <c r="M11" s="27" t="s">
        <v>19</v>
      </c>
      <c r="N11" s="27" t="s">
        <v>20</v>
      </c>
      <c r="O11" s="28" t="s">
        <v>21</v>
      </c>
    </row>
    <row r="12" spans="1:17" ht="15" customHeight="1" x14ac:dyDescent="0.25">
      <c r="A12" s="595" t="s">
        <v>265</v>
      </c>
      <c r="B12" s="611"/>
      <c r="C12" s="29">
        <v>2014</v>
      </c>
      <c r="D12" s="30"/>
      <c r="E12" s="31"/>
      <c r="F12" s="31"/>
      <c r="G12" s="32"/>
      <c r="H12" s="33">
        <f>SUM(D12:G12)</f>
        <v>0</v>
      </c>
      <c r="I12" s="34"/>
      <c r="J12" s="31"/>
      <c r="K12" s="31"/>
      <c r="L12" s="31"/>
      <c r="M12" s="31"/>
      <c r="N12" s="31"/>
      <c r="O12" s="35"/>
      <c r="P12" s="10"/>
      <c r="Q12" s="10"/>
    </row>
    <row r="13" spans="1:17" ht="15" customHeight="1" x14ac:dyDescent="0.25">
      <c r="A13" s="595"/>
      <c r="B13" s="611"/>
      <c r="C13" s="29">
        <v>2015</v>
      </c>
      <c r="D13" s="30"/>
      <c r="E13" s="31"/>
      <c r="F13" s="31"/>
      <c r="G13" s="32"/>
      <c r="H13" s="33">
        <f t="shared" ref="H13:H18" si="0">SUM(D13:G13)</f>
        <v>0</v>
      </c>
      <c r="I13" s="34"/>
      <c r="J13" s="31"/>
      <c r="K13" s="31"/>
      <c r="L13" s="31"/>
      <c r="M13" s="31"/>
      <c r="N13" s="31"/>
      <c r="O13" s="35"/>
      <c r="P13" s="10"/>
      <c r="Q13" s="10"/>
    </row>
    <row r="14" spans="1:17" ht="15" customHeight="1" x14ac:dyDescent="0.25">
      <c r="A14" s="595"/>
      <c r="B14" s="611"/>
      <c r="C14" s="29">
        <v>2016</v>
      </c>
      <c r="D14" s="30"/>
      <c r="E14" s="31"/>
      <c r="F14" s="31"/>
      <c r="G14" s="32"/>
      <c r="H14" s="33">
        <f t="shared" si="0"/>
        <v>0</v>
      </c>
      <c r="I14" s="34"/>
      <c r="J14" s="31"/>
      <c r="K14" s="31"/>
      <c r="L14" s="31"/>
      <c r="M14" s="31"/>
      <c r="N14" s="31"/>
      <c r="O14" s="35"/>
      <c r="P14" s="10"/>
      <c r="Q14" s="10"/>
    </row>
    <row r="15" spans="1:17" ht="15" customHeight="1" x14ac:dyDescent="0.25">
      <c r="A15" s="595"/>
      <c r="B15" s="611"/>
      <c r="C15" s="29">
        <v>2017</v>
      </c>
      <c r="D15" s="36"/>
      <c r="E15" s="37"/>
      <c r="F15" s="37"/>
      <c r="G15" s="38"/>
      <c r="H15" s="33">
        <f t="shared" si="0"/>
        <v>0</v>
      </c>
      <c r="I15" s="39"/>
      <c r="J15" s="37"/>
      <c r="K15" s="37"/>
      <c r="L15" s="37"/>
      <c r="M15" s="37"/>
      <c r="N15" s="37"/>
      <c r="O15" s="40"/>
      <c r="P15" s="10"/>
      <c r="Q15" s="10"/>
    </row>
    <row r="16" spans="1:17" ht="15" customHeight="1" x14ac:dyDescent="0.25">
      <c r="A16" s="595"/>
      <c r="B16" s="611"/>
      <c r="C16" s="29">
        <v>2018</v>
      </c>
      <c r="D16" s="36"/>
      <c r="E16" s="36"/>
      <c r="F16" s="36"/>
      <c r="G16" s="36"/>
      <c r="H16" s="33">
        <f t="shared" si="0"/>
        <v>0</v>
      </c>
      <c r="I16" s="36"/>
      <c r="J16" s="36"/>
      <c r="K16" s="36"/>
      <c r="L16" s="36"/>
      <c r="M16" s="36"/>
      <c r="N16" s="36"/>
      <c r="O16" s="35"/>
      <c r="P16" s="10"/>
      <c r="Q16" s="10"/>
    </row>
    <row r="17" spans="1:17" ht="15" customHeight="1" x14ac:dyDescent="0.25">
      <c r="A17" s="595"/>
      <c r="B17" s="611"/>
      <c r="C17" s="29">
        <v>2019</v>
      </c>
      <c r="D17" s="36">
        <v>82</v>
      </c>
      <c r="E17" s="36">
        <v>1</v>
      </c>
      <c r="F17" s="36">
        <v>3</v>
      </c>
      <c r="G17" s="36">
        <v>35</v>
      </c>
      <c r="H17" s="33">
        <f t="shared" si="0"/>
        <v>121</v>
      </c>
      <c r="I17" s="36">
        <v>1</v>
      </c>
      <c r="J17" s="36">
        <v>1</v>
      </c>
      <c r="K17" s="36">
        <v>12</v>
      </c>
      <c r="L17" s="36"/>
      <c r="M17" s="36"/>
      <c r="N17" s="36">
        <v>107</v>
      </c>
      <c r="O17" s="35"/>
      <c r="P17" s="10"/>
      <c r="Q17" s="10"/>
    </row>
    <row r="18" spans="1:17" ht="15" customHeight="1" x14ac:dyDescent="0.25">
      <c r="A18" s="595"/>
      <c r="B18" s="611"/>
      <c r="C18" s="29">
        <v>2020</v>
      </c>
      <c r="D18" s="30"/>
      <c r="E18" s="31"/>
      <c r="F18" s="31"/>
      <c r="G18" s="32"/>
      <c r="H18" s="33">
        <f t="shared" si="0"/>
        <v>0</v>
      </c>
      <c r="I18" s="34"/>
      <c r="J18" s="31"/>
      <c r="K18" s="31"/>
      <c r="L18" s="31"/>
      <c r="M18" s="31"/>
      <c r="N18" s="31"/>
      <c r="O18" s="35"/>
      <c r="P18" s="10"/>
      <c r="Q18" s="10"/>
    </row>
    <row r="19" spans="1:17" ht="77.25" customHeight="1" thickBot="1" x14ac:dyDescent="0.3">
      <c r="A19" s="612"/>
      <c r="B19" s="613"/>
      <c r="C19" s="45" t="s">
        <v>14</v>
      </c>
      <c r="D19" s="46">
        <f>SUM(D12:D18)</f>
        <v>82</v>
      </c>
      <c r="E19" s="47">
        <f>SUM(E12:E18)</f>
        <v>1</v>
      </c>
      <c r="F19" s="47">
        <f>SUM(F12:F18)</f>
        <v>3</v>
      </c>
      <c r="G19" s="48"/>
      <c r="H19" s="49">
        <f>SUM(D19:F19)</f>
        <v>86</v>
      </c>
      <c r="I19" s="50">
        <f t="shared" ref="I19:O19" si="1">SUM(I12:I18)</f>
        <v>1</v>
      </c>
      <c r="J19" s="50">
        <f t="shared" si="1"/>
        <v>1</v>
      </c>
      <c r="K19" s="47">
        <f t="shared" si="1"/>
        <v>12</v>
      </c>
      <c r="L19" s="47">
        <f t="shared" si="1"/>
        <v>0</v>
      </c>
      <c r="M19" s="47">
        <f t="shared" si="1"/>
        <v>0</v>
      </c>
      <c r="N19" s="47">
        <f t="shared" si="1"/>
        <v>107</v>
      </c>
      <c r="O19" s="51">
        <f t="shared" si="1"/>
        <v>0</v>
      </c>
      <c r="P19" s="10"/>
      <c r="Q19" s="10"/>
    </row>
    <row r="20" spans="1:17" ht="15.75" thickBot="1" x14ac:dyDescent="0.3">
      <c r="B20" s="9"/>
      <c r="D20" s="52"/>
      <c r="O20" s="10"/>
      <c r="P20" s="10"/>
    </row>
    <row r="21" spans="1:17" s="10" customFormat="1" ht="18.75" x14ac:dyDescent="0.3">
      <c r="A21" s="11"/>
      <c r="B21" s="53"/>
      <c r="C21" s="651" t="s">
        <v>6</v>
      </c>
      <c r="D21" s="12"/>
      <c r="E21" s="13"/>
      <c r="F21" s="14" t="s">
        <v>7</v>
      </c>
      <c r="G21" s="15"/>
      <c r="H21" s="16"/>
    </row>
    <row r="22" spans="1:17" s="10" customFormat="1" ht="44.25" customHeight="1" x14ac:dyDescent="0.3">
      <c r="A22" s="54" t="s">
        <v>23</v>
      </c>
      <c r="B22" s="370" t="s">
        <v>24</v>
      </c>
      <c r="C22" s="652"/>
      <c r="D22" s="20" t="s">
        <v>10</v>
      </c>
      <c r="E22" s="22" t="s">
        <v>11</v>
      </c>
      <c r="F22" s="22" t="s">
        <v>12</v>
      </c>
      <c r="G22" s="23" t="s">
        <v>13</v>
      </c>
      <c r="H22" s="24" t="s">
        <v>14</v>
      </c>
    </row>
    <row r="23" spans="1:17" ht="15" customHeight="1" x14ac:dyDescent="0.25">
      <c r="A23" s="595" t="s">
        <v>36</v>
      </c>
      <c r="B23" s="611"/>
      <c r="C23" s="29">
        <v>2014</v>
      </c>
      <c r="D23" s="30"/>
      <c r="E23" s="31"/>
      <c r="F23" s="31"/>
      <c r="G23" s="32"/>
      <c r="H23" s="33">
        <f>SUM(D23:G23)</f>
        <v>0</v>
      </c>
    </row>
    <row r="24" spans="1:17" x14ac:dyDescent="0.25">
      <c r="A24" s="595"/>
      <c r="B24" s="611"/>
      <c r="C24" s="29">
        <v>2015</v>
      </c>
      <c r="D24" s="30"/>
      <c r="E24" s="31"/>
      <c r="F24" s="31"/>
      <c r="G24" s="32"/>
      <c r="H24" s="33">
        <f t="shared" ref="H24:H29" si="2">SUM(D24:G24)</f>
        <v>0</v>
      </c>
    </row>
    <row r="25" spans="1:17" x14ac:dyDescent="0.25">
      <c r="A25" s="595"/>
      <c r="B25" s="611"/>
      <c r="C25" s="29">
        <v>2016</v>
      </c>
      <c r="D25" s="30"/>
      <c r="E25" s="31"/>
      <c r="F25" s="31"/>
      <c r="G25" s="32"/>
      <c r="H25" s="33">
        <f t="shared" si="2"/>
        <v>0</v>
      </c>
    </row>
    <row r="26" spans="1:17" x14ac:dyDescent="0.25">
      <c r="A26" s="595"/>
      <c r="B26" s="611"/>
      <c r="C26" s="29">
        <v>2017</v>
      </c>
      <c r="D26" s="36"/>
      <c r="E26" s="37"/>
      <c r="F26" s="37"/>
      <c r="G26" s="38"/>
      <c r="H26" s="33">
        <f t="shared" si="2"/>
        <v>0</v>
      </c>
    </row>
    <row r="27" spans="1:17" x14ac:dyDescent="0.25">
      <c r="A27" s="595"/>
      <c r="B27" s="611"/>
      <c r="C27" s="29">
        <v>2018</v>
      </c>
      <c r="D27" s="382"/>
      <c r="E27" s="36"/>
      <c r="F27" s="36"/>
      <c r="G27" s="36"/>
      <c r="H27" s="33">
        <f t="shared" si="2"/>
        <v>0</v>
      </c>
    </row>
    <row r="28" spans="1:17" x14ac:dyDescent="0.25">
      <c r="A28" s="595"/>
      <c r="B28" s="611"/>
      <c r="C28" s="29">
        <v>2019</v>
      </c>
      <c r="D28" s="36">
        <v>2395</v>
      </c>
      <c r="E28" s="36">
        <v>30000</v>
      </c>
      <c r="F28" s="36">
        <v>108</v>
      </c>
      <c r="G28" s="36">
        <v>135091</v>
      </c>
      <c r="H28" s="33">
        <f t="shared" si="2"/>
        <v>167594</v>
      </c>
    </row>
    <row r="29" spans="1:17" x14ac:dyDescent="0.25">
      <c r="A29" s="595"/>
      <c r="B29" s="611"/>
      <c r="C29" s="29">
        <v>2020</v>
      </c>
      <c r="D29" s="30"/>
      <c r="E29" s="31"/>
      <c r="F29" s="31"/>
      <c r="G29" s="32"/>
      <c r="H29" s="33">
        <f t="shared" si="2"/>
        <v>0</v>
      </c>
    </row>
    <row r="30" spans="1:17" ht="24" customHeight="1" thickBot="1" x14ac:dyDescent="0.3">
      <c r="A30" s="612"/>
      <c r="B30" s="613"/>
      <c r="C30" s="45" t="s">
        <v>14</v>
      </c>
      <c r="D30" s="46">
        <f>SUM(D23:D29)</f>
        <v>2395</v>
      </c>
      <c r="E30" s="47">
        <f>SUM(E23:E29)</f>
        <v>30000</v>
      </c>
      <c r="F30" s="47">
        <f>SUM(F23:F29)</f>
        <v>108</v>
      </c>
      <c r="G30" s="47">
        <f>SUM(G23:G29)</f>
        <v>135091</v>
      </c>
      <c r="H30" s="49">
        <f t="shared" ref="H30" si="3">SUM(D30:F30)</f>
        <v>32503</v>
      </c>
    </row>
    <row r="31" spans="1:17" x14ac:dyDescent="0.25">
      <c r="A31" s="57"/>
      <c r="B31" s="58"/>
      <c r="D31" s="52"/>
    </row>
    <row r="32" spans="1:17" ht="21" x14ac:dyDescent="0.35">
      <c r="A32" s="59" t="s">
        <v>26</v>
      </c>
      <c r="B32" s="60"/>
      <c r="C32" s="59"/>
      <c r="D32" s="61"/>
      <c r="E32" s="61"/>
      <c r="F32" s="61"/>
      <c r="G32" s="61"/>
      <c r="H32" s="61"/>
      <c r="I32" s="61"/>
      <c r="J32" s="61"/>
      <c r="K32" s="61"/>
      <c r="L32" s="61"/>
      <c r="M32" s="61"/>
      <c r="N32" s="61"/>
      <c r="O32" s="61"/>
    </row>
    <row r="33" spans="1:13" ht="15.75" thickBot="1" x14ac:dyDescent="0.3">
      <c r="B33" s="9"/>
    </row>
    <row r="34" spans="1:13" ht="21" customHeight="1" x14ac:dyDescent="0.25">
      <c r="A34" s="653" t="s">
        <v>27</v>
      </c>
      <c r="B34" s="655" t="s">
        <v>28</v>
      </c>
      <c r="C34" s="657" t="s">
        <v>6</v>
      </c>
      <c r="D34" s="635" t="s">
        <v>29</v>
      </c>
      <c r="E34" s="62" t="s">
        <v>8</v>
      </c>
      <c r="F34" s="63"/>
      <c r="G34" s="63"/>
      <c r="H34" s="63"/>
      <c r="I34" s="63"/>
      <c r="J34" s="63"/>
      <c r="K34" s="64"/>
    </row>
    <row r="35" spans="1:13" ht="98.25" customHeight="1" x14ac:dyDescent="0.25">
      <c r="A35" s="654"/>
      <c r="B35" s="656"/>
      <c r="C35" s="658"/>
      <c r="D35" s="636"/>
      <c r="E35" s="65" t="s">
        <v>15</v>
      </c>
      <c r="F35" s="66" t="s">
        <v>16</v>
      </c>
      <c r="G35" s="66" t="s">
        <v>17</v>
      </c>
      <c r="H35" s="67" t="s">
        <v>18</v>
      </c>
      <c r="I35" s="67" t="s">
        <v>30</v>
      </c>
      <c r="J35" s="68" t="s">
        <v>20</v>
      </c>
      <c r="K35" s="69" t="s">
        <v>21</v>
      </c>
    </row>
    <row r="36" spans="1:13" ht="15" customHeight="1" x14ac:dyDescent="0.25">
      <c r="A36" s="588" t="s">
        <v>266</v>
      </c>
      <c r="B36" s="589"/>
      <c r="C36" s="29">
        <v>2014</v>
      </c>
      <c r="D36" s="70"/>
      <c r="E36" s="71"/>
      <c r="F36" s="72"/>
      <c r="G36" s="72"/>
      <c r="H36" s="72"/>
      <c r="I36" s="72"/>
      <c r="J36" s="72"/>
      <c r="K36" s="73"/>
    </row>
    <row r="37" spans="1:13" x14ac:dyDescent="0.25">
      <c r="A37" s="588"/>
      <c r="B37" s="589"/>
      <c r="C37" s="29">
        <v>2015</v>
      </c>
      <c r="D37" s="70"/>
      <c r="E37" s="34"/>
      <c r="F37" s="31"/>
      <c r="G37" s="31"/>
      <c r="H37" s="31"/>
      <c r="I37" s="31"/>
      <c r="J37" s="31"/>
      <c r="K37" s="35"/>
    </row>
    <row r="38" spans="1:13" x14ac:dyDescent="0.25">
      <c r="A38" s="588"/>
      <c r="B38" s="589"/>
      <c r="C38" s="29">
        <v>2016</v>
      </c>
      <c r="D38" s="70"/>
      <c r="E38" s="34"/>
      <c r="F38" s="31"/>
      <c r="G38" s="31"/>
      <c r="H38" s="31"/>
      <c r="I38" s="31"/>
      <c r="J38" s="31"/>
      <c r="K38" s="35"/>
    </row>
    <row r="39" spans="1:13" x14ac:dyDescent="0.25">
      <c r="A39" s="588"/>
      <c r="B39" s="589"/>
      <c r="C39" s="29">
        <v>2017</v>
      </c>
      <c r="D39" s="74"/>
      <c r="E39" s="39"/>
      <c r="F39" s="37"/>
      <c r="G39" s="37"/>
      <c r="H39" s="37"/>
      <c r="I39" s="37"/>
      <c r="J39" s="37"/>
      <c r="K39" s="40"/>
    </row>
    <row r="40" spans="1:13" x14ac:dyDescent="0.25">
      <c r="A40" s="588"/>
      <c r="B40" s="589"/>
      <c r="C40" s="29">
        <v>2018</v>
      </c>
      <c r="D40" s="382"/>
      <c r="E40" s="382"/>
      <c r="F40" s="382"/>
      <c r="G40" s="37"/>
      <c r="H40" s="37"/>
      <c r="I40" s="382"/>
      <c r="J40" s="382"/>
      <c r="K40" s="382"/>
    </row>
    <row r="41" spans="1:13" x14ac:dyDescent="0.25">
      <c r="A41" s="588"/>
      <c r="B41" s="589"/>
      <c r="C41" s="29">
        <v>2019</v>
      </c>
      <c r="D41" s="382">
        <v>8</v>
      </c>
      <c r="E41" s="382">
        <v>2</v>
      </c>
      <c r="F41" s="382">
        <v>1</v>
      </c>
      <c r="G41" s="382"/>
      <c r="H41" s="382"/>
      <c r="I41" s="382"/>
      <c r="J41" s="382">
        <v>4</v>
      </c>
      <c r="K41" s="382">
        <v>1</v>
      </c>
    </row>
    <row r="42" spans="1:13" ht="17.25" customHeight="1" x14ac:dyDescent="0.25">
      <c r="A42" s="588"/>
      <c r="B42" s="589"/>
      <c r="C42" s="29">
        <v>2020</v>
      </c>
      <c r="D42" s="70"/>
      <c r="E42" s="34"/>
      <c r="F42" s="31"/>
      <c r="G42" s="31"/>
      <c r="H42" s="31"/>
      <c r="I42" s="31"/>
      <c r="J42" s="31"/>
      <c r="K42" s="35"/>
    </row>
    <row r="43" spans="1:13" ht="35.25" customHeight="1" thickBot="1" x14ac:dyDescent="0.3">
      <c r="A43" s="590"/>
      <c r="B43" s="591"/>
      <c r="C43" s="45" t="s">
        <v>14</v>
      </c>
      <c r="D43" s="75">
        <f>SUM(D36:D42)</f>
        <v>8</v>
      </c>
      <c r="E43" s="50">
        <f t="shared" ref="E43:J43" si="4">SUM(E36:E42)</f>
        <v>2</v>
      </c>
      <c r="F43" s="47">
        <f t="shared" si="4"/>
        <v>1</v>
      </c>
      <c r="G43" s="47">
        <f t="shared" si="4"/>
        <v>0</v>
      </c>
      <c r="H43" s="47">
        <f t="shared" si="4"/>
        <v>0</v>
      </c>
      <c r="I43" s="47">
        <f t="shared" si="4"/>
        <v>0</v>
      </c>
      <c r="J43" s="47">
        <f t="shared" si="4"/>
        <v>4</v>
      </c>
      <c r="K43" s="51">
        <f>SUM(K36:K42)</f>
        <v>1</v>
      </c>
    </row>
    <row r="44" spans="1:13" x14ac:dyDescent="0.25">
      <c r="B44" s="9"/>
    </row>
    <row r="45" spans="1:13" x14ac:dyDescent="0.25">
      <c r="B45" s="9"/>
    </row>
    <row r="46" spans="1:13" ht="21" x14ac:dyDescent="0.35">
      <c r="A46" s="78" t="s">
        <v>32</v>
      </c>
      <c r="B46" s="79"/>
      <c r="C46" s="78"/>
      <c r="D46" s="80"/>
      <c r="E46" s="80"/>
      <c r="F46" s="80"/>
      <c r="G46" s="80"/>
      <c r="H46" s="80"/>
      <c r="I46" s="80"/>
      <c r="J46" s="80"/>
      <c r="K46" s="80"/>
      <c r="L46" s="81"/>
      <c r="M46" s="81"/>
    </row>
    <row r="47" spans="1:13" ht="14.25" customHeight="1" thickBot="1" x14ac:dyDescent="0.3">
      <c r="A47" s="82"/>
      <c r="B47" s="83"/>
    </row>
    <row r="48" spans="1:13" ht="14.25" customHeight="1" x14ac:dyDescent="0.25">
      <c r="A48" s="641" t="s">
        <v>33</v>
      </c>
      <c r="B48" s="643" t="s">
        <v>34</v>
      </c>
      <c r="C48" s="645" t="s">
        <v>6</v>
      </c>
      <c r="D48" s="647" t="s">
        <v>35</v>
      </c>
      <c r="E48" s="84" t="s">
        <v>8</v>
      </c>
      <c r="F48" s="85"/>
      <c r="G48" s="85"/>
      <c r="H48" s="85"/>
      <c r="I48" s="85"/>
      <c r="J48" s="85"/>
      <c r="K48" s="86"/>
    </row>
    <row r="49" spans="1:14" s="10" customFormat="1" ht="117" customHeight="1" x14ac:dyDescent="0.25">
      <c r="A49" s="642"/>
      <c r="B49" s="644"/>
      <c r="C49" s="646"/>
      <c r="D49" s="648"/>
      <c r="E49" s="87" t="s">
        <v>15</v>
      </c>
      <c r="F49" s="88" t="s">
        <v>16</v>
      </c>
      <c r="G49" s="88" t="s">
        <v>17</v>
      </c>
      <c r="H49" s="89" t="s">
        <v>18</v>
      </c>
      <c r="I49" s="89" t="s">
        <v>30</v>
      </c>
      <c r="J49" s="90" t="s">
        <v>20</v>
      </c>
      <c r="K49" s="91" t="s">
        <v>21</v>
      </c>
    </row>
    <row r="50" spans="1:14" ht="15" customHeight="1" x14ac:dyDescent="0.25">
      <c r="A50" s="595" t="s">
        <v>36</v>
      </c>
      <c r="B50" s="611"/>
      <c r="C50" s="29">
        <v>2014</v>
      </c>
      <c r="D50" s="92"/>
      <c r="E50" s="34"/>
      <c r="F50" s="31"/>
      <c r="G50" s="31"/>
      <c r="H50" s="31"/>
      <c r="I50" s="31"/>
      <c r="J50" s="31"/>
      <c r="K50" s="35"/>
    </row>
    <row r="51" spans="1:14" x14ac:dyDescent="0.25">
      <c r="A51" s="595"/>
      <c r="B51" s="611"/>
      <c r="C51" s="29">
        <v>2015</v>
      </c>
      <c r="D51" s="92"/>
      <c r="E51" s="34"/>
      <c r="F51" s="31"/>
      <c r="G51" s="31"/>
      <c r="H51" s="31"/>
      <c r="I51" s="31"/>
      <c r="J51" s="31"/>
      <c r="K51" s="35"/>
    </row>
    <row r="52" spans="1:14" x14ac:dyDescent="0.25">
      <c r="A52" s="595"/>
      <c r="B52" s="611"/>
      <c r="C52" s="29">
        <v>2016</v>
      </c>
      <c r="D52" s="92"/>
      <c r="E52" s="34"/>
      <c r="F52" s="31"/>
      <c r="G52" s="31"/>
      <c r="H52" s="31"/>
      <c r="I52" s="31"/>
      <c r="J52" s="31"/>
      <c r="K52" s="35"/>
    </row>
    <row r="53" spans="1:14" x14ac:dyDescent="0.25">
      <c r="A53" s="595"/>
      <c r="B53" s="611"/>
      <c r="C53" s="29">
        <v>2017</v>
      </c>
      <c r="D53" s="93"/>
      <c r="E53" s="39"/>
      <c r="F53" s="37"/>
      <c r="G53" s="37"/>
      <c r="H53" s="37"/>
      <c r="I53" s="37"/>
      <c r="J53" s="37"/>
      <c r="K53" s="40"/>
    </row>
    <row r="54" spans="1:14" x14ac:dyDescent="0.25">
      <c r="A54" s="595"/>
      <c r="B54" s="611"/>
      <c r="C54" s="29">
        <v>2018</v>
      </c>
      <c r="D54" s="92"/>
      <c r="E54" s="34"/>
      <c r="F54" s="31"/>
      <c r="G54" s="31"/>
      <c r="H54" s="31"/>
      <c r="I54" s="31"/>
      <c r="J54" s="31"/>
      <c r="K54" s="35"/>
    </row>
    <row r="55" spans="1:14" x14ac:dyDescent="0.25">
      <c r="A55" s="595"/>
      <c r="B55" s="611"/>
      <c r="C55" s="29">
        <v>2019</v>
      </c>
      <c r="D55" s="92">
        <v>4</v>
      </c>
      <c r="E55" s="34"/>
      <c r="F55" s="31"/>
      <c r="G55" s="31"/>
      <c r="H55" s="31"/>
      <c r="I55" s="31"/>
      <c r="J55" s="31">
        <v>4</v>
      </c>
      <c r="K55" s="35"/>
    </row>
    <row r="56" spans="1:14" x14ac:dyDescent="0.25">
      <c r="A56" s="595"/>
      <c r="B56" s="611"/>
      <c r="C56" s="29">
        <v>2020</v>
      </c>
      <c r="D56" s="92"/>
      <c r="E56" s="34"/>
      <c r="F56" s="31"/>
      <c r="G56" s="31"/>
      <c r="H56" s="31"/>
      <c r="I56" s="31"/>
      <c r="J56" s="31"/>
      <c r="K56" s="35"/>
    </row>
    <row r="57" spans="1:14" ht="94.9" customHeight="1" thickBot="1" x14ac:dyDescent="0.3">
      <c r="A57" s="612"/>
      <c r="B57" s="613"/>
      <c r="C57" s="45" t="s">
        <v>14</v>
      </c>
      <c r="D57" s="94">
        <f t="shared" ref="D57:I57" si="5">SUM(D50:D56)</f>
        <v>4</v>
      </c>
      <c r="E57" s="50">
        <f t="shared" si="5"/>
        <v>0</v>
      </c>
      <c r="F57" s="47">
        <f t="shared" si="5"/>
        <v>0</v>
      </c>
      <c r="G57" s="47">
        <f t="shared" si="5"/>
        <v>0</v>
      </c>
      <c r="H57" s="47">
        <f t="shared" si="5"/>
        <v>0</v>
      </c>
      <c r="I57" s="47">
        <f t="shared" si="5"/>
        <v>0</v>
      </c>
      <c r="J57" s="47">
        <f>SUM(J50:J56)</f>
        <v>4</v>
      </c>
      <c r="K57" s="51">
        <f>SUM(K50:K56)</f>
        <v>0</v>
      </c>
    </row>
    <row r="58" spans="1:14" x14ac:dyDescent="0.25">
      <c r="B58" s="9"/>
    </row>
    <row r="59" spans="1:14" ht="21" x14ac:dyDescent="0.35">
      <c r="A59" s="95" t="s">
        <v>37</v>
      </c>
      <c r="B59" s="96"/>
      <c r="C59" s="95"/>
      <c r="D59" s="97"/>
      <c r="E59" s="97"/>
      <c r="F59" s="97"/>
      <c r="G59" s="97"/>
      <c r="H59" s="97"/>
      <c r="I59" s="97"/>
      <c r="J59" s="97"/>
      <c r="K59" s="97"/>
      <c r="L59" s="97"/>
      <c r="M59" s="10"/>
    </row>
    <row r="60" spans="1:14" ht="15" customHeight="1" thickBot="1" x14ac:dyDescent="0.4">
      <c r="A60" s="98"/>
      <c r="B60" s="83"/>
      <c r="M60" s="10"/>
    </row>
    <row r="61" spans="1:14" s="10" customFormat="1" x14ac:dyDescent="0.25">
      <c r="A61" s="630" t="s">
        <v>38</v>
      </c>
      <c r="B61" s="622" t="s">
        <v>39</v>
      </c>
      <c r="C61" s="631" t="s">
        <v>6</v>
      </c>
      <c r="D61" s="99"/>
      <c r="E61" s="100"/>
      <c r="F61" s="101" t="s">
        <v>40</v>
      </c>
      <c r="G61" s="102"/>
      <c r="H61" s="102"/>
      <c r="I61" s="102"/>
      <c r="J61" s="102"/>
      <c r="K61" s="102"/>
      <c r="L61" s="103"/>
      <c r="N61" s="104"/>
    </row>
    <row r="62" spans="1:14" s="10" customFormat="1" ht="90" customHeight="1" x14ac:dyDescent="0.25">
      <c r="A62" s="621"/>
      <c r="B62" s="623"/>
      <c r="C62" s="632"/>
      <c r="D62" s="105" t="s">
        <v>41</v>
      </c>
      <c r="E62" s="106" t="s">
        <v>42</v>
      </c>
      <c r="F62" s="107" t="s">
        <v>15</v>
      </c>
      <c r="G62" s="108" t="s">
        <v>16</v>
      </c>
      <c r="H62" s="108" t="s">
        <v>17</v>
      </c>
      <c r="I62" s="109" t="s">
        <v>18</v>
      </c>
      <c r="J62" s="109" t="s">
        <v>30</v>
      </c>
      <c r="K62" s="110" t="s">
        <v>20</v>
      </c>
      <c r="L62" s="111" t="s">
        <v>21</v>
      </c>
    </row>
    <row r="63" spans="1:14" x14ac:dyDescent="0.25">
      <c r="A63" s="595" t="s">
        <v>267</v>
      </c>
      <c r="B63" s="611"/>
      <c r="C63" s="29">
        <v>2014</v>
      </c>
      <c r="D63" s="30"/>
      <c r="E63" s="31"/>
      <c r="F63" s="34"/>
      <c r="G63" s="31"/>
      <c r="H63" s="31"/>
      <c r="I63" s="31"/>
      <c r="J63" s="31"/>
      <c r="K63" s="31"/>
      <c r="L63" s="35"/>
      <c r="M63" s="10"/>
    </row>
    <row r="64" spans="1:14" x14ac:dyDescent="0.25">
      <c r="A64" s="595"/>
      <c r="B64" s="611"/>
      <c r="C64" s="29">
        <v>2015</v>
      </c>
      <c r="D64" s="30"/>
      <c r="E64" s="31"/>
      <c r="F64" s="34"/>
      <c r="G64" s="31"/>
      <c r="H64" s="31"/>
      <c r="I64" s="31"/>
      <c r="J64" s="31"/>
      <c r="K64" s="31"/>
      <c r="L64" s="35"/>
      <c r="M64" s="10"/>
    </row>
    <row r="65" spans="1:13" x14ac:dyDescent="0.25">
      <c r="A65" s="595"/>
      <c r="B65" s="611"/>
      <c r="C65" s="29">
        <v>2016</v>
      </c>
      <c r="D65" s="30"/>
      <c r="E65" s="31"/>
      <c r="F65" s="34"/>
      <c r="G65" s="31"/>
      <c r="H65" s="31"/>
      <c r="I65" s="31"/>
      <c r="J65" s="31"/>
      <c r="K65" s="31"/>
      <c r="L65" s="35"/>
      <c r="M65" s="10"/>
    </row>
    <row r="66" spans="1:13" x14ac:dyDescent="0.25">
      <c r="A66" s="595"/>
      <c r="B66" s="611"/>
      <c r="C66" s="29">
        <v>2017</v>
      </c>
      <c r="D66" s="36"/>
      <c r="E66" s="37"/>
      <c r="F66" s="39"/>
      <c r="G66" s="37"/>
      <c r="H66" s="37"/>
      <c r="I66" s="37"/>
      <c r="J66" s="37"/>
      <c r="K66" s="37"/>
      <c r="L66" s="40"/>
      <c r="M66" s="10"/>
    </row>
    <row r="67" spans="1:13" x14ac:dyDescent="0.25">
      <c r="A67" s="595"/>
      <c r="B67" s="611"/>
      <c r="C67" s="29">
        <v>2018</v>
      </c>
      <c r="D67" s="36"/>
      <c r="E67" s="37"/>
      <c r="F67" s="34"/>
      <c r="G67" s="31"/>
      <c r="H67" s="31"/>
      <c r="I67" s="31"/>
      <c r="J67" s="31"/>
      <c r="K67" s="31"/>
      <c r="L67" s="35"/>
      <c r="M67" s="10"/>
    </row>
    <row r="68" spans="1:13" x14ac:dyDescent="0.25">
      <c r="A68" s="595"/>
      <c r="B68" s="611"/>
      <c r="C68" s="29">
        <v>2019</v>
      </c>
      <c r="D68" s="36">
        <v>1</v>
      </c>
      <c r="E68" s="37">
        <v>7</v>
      </c>
      <c r="F68" s="34"/>
      <c r="G68" s="31"/>
      <c r="H68" s="31"/>
      <c r="I68" s="31"/>
      <c r="J68" s="31"/>
      <c r="K68" s="31"/>
      <c r="L68" s="35">
        <v>1</v>
      </c>
      <c r="M68" s="10"/>
    </row>
    <row r="69" spans="1:13" x14ac:dyDescent="0.25">
      <c r="A69" s="595"/>
      <c r="B69" s="611"/>
      <c r="C69" s="29">
        <v>2020</v>
      </c>
      <c r="D69" s="30"/>
      <c r="E69" s="31"/>
      <c r="F69" s="34"/>
      <c r="G69" s="31"/>
      <c r="H69" s="31"/>
      <c r="I69" s="31"/>
      <c r="J69" s="31"/>
      <c r="K69" s="31"/>
      <c r="L69" s="35"/>
      <c r="M69" s="10"/>
    </row>
    <row r="70" spans="1:13" ht="33" customHeight="1" thickBot="1" x14ac:dyDescent="0.3">
      <c r="A70" s="612"/>
      <c r="B70" s="613"/>
      <c r="C70" s="45" t="s">
        <v>14</v>
      </c>
      <c r="D70" s="46">
        <f t="shared" ref="D70:K70" si="6">SUM(D63:D69)</f>
        <v>1</v>
      </c>
      <c r="E70" s="47">
        <f t="shared" si="6"/>
        <v>7</v>
      </c>
      <c r="F70" s="50">
        <f t="shared" si="6"/>
        <v>0</v>
      </c>
      <c r="G70" s="47">
        <f t="shared" si="6"/>
        <v>0</v>
      </c>
      <c r="H70" s="47">
        <f t="shared" si="6"/>
        <v>0</v>
      </c>
      <c r="I70" s="47">
        <f t="shared" si="6"/>
        <v>0</v>
      </c>
      <c r="J70" s="47">
        <f t="shared" si="6"/>
        <v>0</v>
      </c>
      <c r="K70" s="47">
        <f t="shared" si="6"/>
        <v>0</v>
      </c>
      <c r="L70" s="51">
        <f>SUM(L63:L69)</f>
        <v>1</v>
      </c>
      <c r="M70" s="10"/>
    </row>
    <row r="71" spans="1:13" ht="15.75" thickBot="1" x14ac:dyDescent="0.3">
      <c r="A71" s="112"/>
      <c r="B71" s="113"/>
      <c r="D71" s="52"/>
    </row>
    <row r="72" spans="1:13" s="10" customFormat="1" ht="18.95" customHeight="1" x14ac:dyDescent="0.25">
      <c r="A72" s="630" t="s">
        <v>43</v>
      </c>
      <c r="B72" s="622" t="s">
        <v>44</v>
      </c>
      <c r="C72" s="631" t="s">
        <v>6</v>
      </c>
      <c r="D72" s="628" t="s">
        <v>45</v>
      </c>
      <c r="E72" s="101" t="s">
        <v>46</v>
      </c>
      <c r="F72" s="102"/>
      <c r="G72" s="102"/>
      <c r="H72" s="102"/>
      <c r="I72" s="102"/>
      <c r="J72" s="102"/>
      <c r="K72" s="103"/>
      <c r="L72"/>
      <c r="M72" s="104"/>
    </row>
    <row r="73" spans="1:13" s="10" customFormat="1" ht="93.75" customHeight="1" x14ac:dyDescent="0.25">
      <c r="A73" s="621"/>
      <c r="B73" s="623"/>
      <c r="C73" s="632"/>
      <c r="D73" s="629"/>
      <c r="E73" s="107" t="s">
        <v>15</v>
      </c>
      <c r="F73" s="114" t="s">
        <v>16</v>
      </c>
      <c r="G73" s="108" t="s">
        <v>17</v>
      </c>
      <c r="H73" s="109" t="s">
        <v>18</v>
      </c>
      <c r="I73" s="109" t="s">
        <v>30</v>
      </c>
      <c r="J73" s="110" t="s">
        <v>20</v>
      </c>
      <c r="K73" s="111" t="s">
        <v>21</v>
      </c>
      <c r="L73"/>
    </row>
    <row r="74" spans="1:13" ht="15" customHeight="1" x14ac:dyDescent="0.25">
      <c r="A74" s="595" t="s">
        <v>36</v>
      </c>
      <c r="B74" s="611"/>
      <c r="C74" s="29">
        <v>2014</v>
      </c>
      <c r="D74" s="31"/>
      <c r="E74" s="34"/>
      <c r="F74" s="31"/>
      <c r="G74" s="31"/>
      <c r="H74" s="31"/>
      <c r="I74" s="31"/>
      <c r="J74" s="31"/>
      <c r="K74" s="35"/>
    </row>
    <row r="75" spans="1:13" x14ac:dyDescent="0.25">
      <c r="A75" s="595"/>
      <c r="B75" s="611"/>
      <c r="C75" s="29">
        <v>2015</v>
      </c>
      <c r="D75" s="31"/>
      <c r="E75" s="34"/>
      <c r="F75" s="31"/>
      <c r="G75" s="31"/>
      <c r="H75" s="31"/>
      <c r="I75" s="31"/>
      <c r="J75" s="31"/>
      <c r="K75" s="35"/>
    </row>
    <row r="76" spans="1:13" x14ac:dyDescent="0.25">
      <c r="A76" s="595"/>
      <c r="B76" s="611"/>
      <c r="C76" s="29">
        <v>2016</v>
      </c>
      <c r="D76" s="31"/>
      <c r="E76" s="34"/>
      <c r="F76" s="31"/>
      <c r="G76" s="31"/>
      <c r="H76" s="31"/>
      <c r="I76" s="31"/>
      <c r="J76" s="31"/>
      <c r="K76" s="35"/>
    </row>
    <row r="77" spans="1:13" x14ac:dyDescent="0.25">
      <c r="A77" s="595"/>
      <c r="B77" s="611"/>
      <c r="C77" s="29">
        <v>2017</v>
      </c>
      <c r="D77" s="37"/>
      <c r="E77" s="39"/>
      <c r="F77" s="37"/>
      <c r="G77" s="37"/>
      <c r="H77" s="37"/>
      <c r="I77" s="37"/>
      <c r="J77" s="37"/>
      <c r="K77" s="40"/>
    </row>
    <row r="78" spans="1:13" x14ac:dyDescent="0.25">
      <c r="A78" s="595"/>
      <c r="B78" s="611"/>
      <c r="C78" s="29">
        <v>2018</v>
      </c>
      <c r="D78" s="31"/>
      <c r="E78" s="34"/>
      <c r="F78" s="31"/>
      <c r="G78" s="31"/>
      <c r="H78" s="31"/>
      <c r="I78" s="31"/>
      <c r="J78" s="31"/>
      <c r="K78" s="35"/>
    </row>
    <row r="79" spans="1:13" x14ac:dyDescent="0.25">
      <c r="A79" s="595"/>
      <c r="B79" s="611"/>
      <c r="C79" s="29">
        <v>2019</v>
      </c>
      <c r="D79" s="31"/>
      <c r="E79" s="34"/>
      <c r="F79" s="31"/>
      <c r="G79" s="31"/>
      <c r="H79" s="31"/>
      <c r="I79" s="31"/>
      <c r="J79" s="31"/>
      <c r="K79" s="35"/>
    </row>
    <row r="80" spans="1:13" x14ac:dyDescent="0.25">
      <c r="A80" s="595"/>
      <c r="B80" s="611"/>
      <c r="C80" s="29">
        <v>2020</v>
      </c>
      <c r="D80" s="31"/>
      <c r="E80" s="34"/>
      <c r="F80" s="31"/>
      <c r="G80" s="31"/>
      <c r="H80" s="31"/>
      <c r="I80" s="31"/>
      <c r="J80" s="31"/>
      <c r="K80" s="35"/>
    </row>
    <row r="81" spans="1:14" ht="42" customHeight="1" thickBot="1" x14ac:dyDescent="0.3">
      <c r="A81" s="612"/>
      <c r="B81" s="613"/>
      <c r="C81" s="45" t="s">
        <v>14</v>
      </c>
      <c r="D81" s="47">
        <f t="shared" ref="D81:J81" si="7">SUM(D74:D80)</f>
        <v>0</v>
      </c>
      <c r="E81" s="50">
        <f t="shared" si="7"/>
        <v>0</v>
      </c>
      <c r="F81" s="47">
        <f t="shared" si="7"/>
        <v>0</v>
      </c>
      <c r="G81" s="47">
        <f t="shared" si="7"/>
        <v>0</v>
      </c>
      <c r="H81" s="47">
        <f t="shared" si="7"/>
        <v>0</v>
      </c>
      <c r="I81" s="47">
        <f t="shared" si="7"/>
        <v>0</v>
      </c>
      <c r="J81" s="47">
        <f t="shared" si="7"/>
        <v>0</v>
      </c>
      <c r="K81" s="51">
        <f>SUM(K74:K80)</f>
        <v>0</v>
      </c>
    </row>
    <row r="82" spans="1:14" ht="15" customHeight="1" thickBot="1" x14ac:dyDescent="0.4">
      <c r="A82" s="98"/>
      <c r="B82" s="83"/>
    </row>
    <row r="83" spans="1:14" ht="24.95" customHeight="1" x14ac:dyDescent="0.25">
      <c r="A83" s="630" t="s">
        <v>47</v>
      </c>
      <c r="B83" s="622" t="s">
        <v>44</v>
      </c>
      <c r="C83" s="631" t="s">
        <v>6</v>
      </c>
      <c r="D83" s="633" t="s">
        <v>48</v>
      </c>
      <c r="E83" s="101" t="s">
        <v>49</v>
      </c>
      <c r="F83" s="102"/>
      <c r="G83" s="102"/>
      <c r="H83" s="102"/>
      <c r="I83" s="102"/>
      <c r="J83" s="102"/>
      <c r="K83" s="103"/>
      <c r="L83" s="10"/>
    </row>
    <row r="84" spans="1:14" s="10" customFormat="1" ht="93.75" customHeight="1" x14ac:dyDescent="0.25">
      <c r="A84" s="621"/>
      <c r="B84" s="623"/>
      <c r="C84" s="632"/>
      <c r="D84" s="634"/>
      <c r="E84" s="107" t="s">
        <v>15</v>
      </c>
      <c r="F84" s="108" t="s">
        <v>16</v>
      </c>
      <c r="G84" s="108" t="s">
        <v>17</v>
      </c>
      <c r="H84" s="109" t="s">
        <v>18</v>
      </c>
      <c r="I84" s="109" t="s">
        <v>30</v>
      </c>
      <c r="J84" s="110" t="s">
        <v>20</v>
      </c>
      <c r="K84" s="111" t="s">
        <v>21</v>
      </c>
      <c r="L84"/>
    </row>
    <row r="85" spans="1:14" s="10" customFormat="1" ht="18" customHeight="1" x14ac:dyDescent="0.25">
      <c r="A85" s="595" t="s">
        <v>36</v>
      </c>
      <c r="B85" s="611"/>
      <c r="C85" s="29">
        <v>2014</v>
      </c>
      <c r="D85" s="31"/>
      <c r="E85" s="34"/>
      <c r="F85" s="31"/>
      <c r="G85" s="31"/>
      <c r="H85" s="31"/>
      <c r="I85" s="31"/>
      <c r="J85" s="31"/>
      <c r="K85" s="35"/>
      <c r="L85"/>
    </row>
    <row r="86" spans="1:14" ht="15.95" customHeight="1" x14ac:dyDescent="0.25">
      <c r="A86" s="595"/>
      <c r="B86" s="611"/>
      <c r="C86" s="29">
        <v>2015</v>
      </c>
      <c r="D86" s="31"/>
      <c r="E86" s="34"/>
      <c r="F86" s="31"/>
      <c r="G86" s="31"/>
      <c r="H86" s="31"/>
      <c r="I86" s="31"/>
      <c r="J86" s="31"/>
      <c r="K86" s="35"/>
    </row>
    <row r="87" spans="1:14" x14ac:dyDescent="0.25">
      <c r="A87" s="595"/>
      <c r="B87" s="611"/>
      <c r="C87" s="29">
        <v>2016</v>
      </c>
      <c r="D87" s="31"/>
      <c r="E87" s="34"/>
      <c r="F87" s="31"/>
      <c r="G87" s="31"/>
      <c r="H87" s="31"/>
      <c r="I87" s="31"/>
      <c r="J87" s="31"/>
      <c r="K87" s="35"/>
    </row>
    <row r="88" spans="1:14" x14ac:dyDescent="0.25">
      <c r="A88" s="595"/>
      <c r="B88" s="611"/>
      <c r="C88" s="29">
        <v>2017</v>
      </c>
      <c r="D88" s="37"/>
      <c r="E88" s="39"/>
      <c r="F88" s="37"/>
      <c r="G88" s="37"/>
      <c r="H88" s="37"/>
      <c r="I88" s="37"/>
      <c r="J88" s="37"/>
      <c r="K88" s="40"/>
    </row>
    <row r="89" spans="1:14" x14ac:dyDescent="0.25">
      <c r="A89" s="595"/>
      <c r="B89" s="611"/>
      <c r="C89" s="29">
        <v>2018</v>
      </c>
      <c r="D89" s="31"/>
      <c r="E89" s="34"/>
      <c r="F89" s="31"/>
      <c r="G89" s="31"/>
      <c r="H89" s="31"/>
      <c r="I89" s="31"/>
      <c r="J89" s="31"/>
      <c r="K89" s="35"/>
      <c r="L89" s="10"/>
    </row>
    <row r="90" spans="1:14" x14ac:dyDescent="0.25">
      <c r="A90" s="595"/>
      <c r="B90" s="611"/>
      <c r="C90" s="29">
        <v>2019</v>
      </c>
      <c r="D90" s="31"/>
      <c r="E90" s="34"/>
      <c r="F90" s="31"/>
      <c r="G90" s="31"/>
      <c r="H90" s="31"/>
      <c r="I90" s="31"/>
      <c r="J90" s="31"/>
      <c r="K90" s="35"/>
    </row>
    <row r="91" spans="1:14" x14ac:dyDescent="0.25">
      <c r="A91" s="595"/>
      <c r="B91" s="611"/>
      <c r="C91" s="29">
        <v>2020</v>
      </c>
      <c r="D91" s="31"/>
      <c r="E91" s="34"/>
      <c r="F91" s="31"/>
      <c r="G91" s="31"/>
      <c r="H91" s="31"/>
      <c r="I91" s="31"/>
      <c r="J91" s="31"/>
      <c r="K91" s="35"/>
    </row>
    <row r="92" spans="1:14" ht="18.95" customHeight="1" thickBot="1" x14ac:dyDescent="0.3">
      <c r="A92" s="612"/>
      <c r="B92" s="613"/>
      <c r="C92" s="45" t="s">
        <v>14</v>
      </c>
      <c r="D92" s="47">
        <f t="shared" ref="D92:J92" si="8">SUM(D85:D91)</f>
        <v>0</v>
      </c>
      <c r="E92" s="50">
        <f t="shared" si="8"/>
        <v>0</v>
      </c>
      <c r="F92" s="47">
        <f t="shared" si="8"/>
        <v>0</v>
      </c>
      <c r="G92" s="47">
        <f t="shared" si="8"/>
        <v>0</v>
      </c>
      <c r="H92" s="47">
        <f t="shared" si="8"/>
        <v>0</v>
      </c>
      <c r="I92" s="47">
        <f t="shared" si="8"/>
        <v>0</v>
      </c>
      <c r="J92" s="47">
        <f t="shared" si="8"/>
        <v>0</v>
      </c>
      <c r="K92" s="51">
        <f>SUM(K85:K91)</f>
        <v>0</v>
      </c>
    </row>
    <row r="93" spans="1:14" ht="18.75" customHeight="1" thickBot="1" x14ac:dyDescent="0.4">
      <c r="A93" s="98"/>
      <c r="B93" s="83"/>
    </row>
    <row r="94" spans="1:14" x14ac:dyDescent="0.25">
      <c r="A94" s="620" t="s">
        <v>50</v>
      </c>
      <c r="B94" s="622" t="s">
        <v>51</v>
      </c>
      <c r="C94" s="368" t="s">
        <v>6</v>
      </c>
      <c r="D94" s="116" t="s">
        <v>52</v>
      </c>
      <c r="E94" s="117"/>
      <c r="F94" s="117"/>
      <c r="G94" s="118"/>
      <c r="H94" s="10"/>
      <c r="I94" s="10"/>
      <c r="J94" s="10"/>
      <c r="K94" s="10"/>
    </row>
    <row r="95" spans="1:14" ht="64.5" x14ac:dyDescent="0.25">
      <c r="A95" s="621"/>
      <c r="B95" s="623"/>
      <c r="C95" s="369"/>
      <c r="D95" s="105" t="s">
        <v>53</v>
      </c>
      <c r="E95" s="106" t="s">
        <v>54</v>
      </c>
      <c r="F95" s="106" t="s">
        <v>55</v>
      </c>
      <c r="G95" s="120" t="s">
        <v>14</v>
      </c>
      <c r="H95" s="10"/>
      <c r="I95" s="10"/>
      <c r="J95" s="10"/>
      <c r="K95" s="10"/>
      <c r="L95" s="10"/>
      <c r="M95" s="10"/>
      <c r="N95" s="10"/>
    </row>
    <row r="96" spans="1:14" s="10" customFormat="1" ht="26.25" customHeight="1" x14ac:dyDescent="0.25">
      <c r="A96" s="595" t="s">
        <v>36</v>
      </c>
      <c r="B96" s="611"/>
      <c r="C96" s="29">
        <v>2015</v>
      </c>
      <c r="D96" s="30"/>
      <c r="E96" s="31"/>
      <c r="F96" s="31"/>
      <c r="G96" s="33">
        <f t="shared" ref="G96:G101" si="9">SUM(D96:F96)</f>
        <v>0</v>
      </c>
      <c r="H96"/>
      <c r="I96"/>
      <c r="J96"/>
      <c r="K96"/>
    </row>
    <row r="97" spans="1:14" s="10" customFormat="1" ht="16.5" customHeight="1" x14ac:dyDescent="0.25">
      <c r="A97" s="595"/>
      <c r="B97" s="611"/>
      <c r="C97" s="29">
        <v>2016</v>
      </c>
      <c r="D97" s="30"/>
      <c r="E97" s="31"/>
      <c r="F97" s="31"/>
      <c r="G97" s="33">
        <f t="shared" si="9"/>
        <v>0</v>
      </c>
      <c r="H97"/>
      <c r="I97"/>
      <c r="J97"/>
      <c r="K97"/>
      <c r="L97"/>
      <c r="M97"/>
      <c r="N97"/>
    </row>
    <row r="98" spans="1:14" x14ac:dyDescent="0.25">
      <c r="A98" s="595"/>
      <c r="B98" s="611"/>
      <c r="C98" s="29">
        <v>2017</v>
      </c>
      <c r="D98" s="36"/>
      <c r="E98" s="37"/>
      <c r="F98" s="37"/>
      <c r="G98" s="33">
        <f t="shared" si="9"/>
        <v>0</v>
      </c>
    </row>
    <row r="99" spans="1:14" x14ac:dyDescent="0.25">
      <c r="A99" s="595"/>
      <c r="B99" s="611"/>
      <c r="C99" s="29">
        <v>2018</v>
      </c>
      <c r="D99" s="30"/>
      <c r="E99" s="31"/>
      <c r="F99" s="31"/>
      <c r="G99" s="33">
        <f t="shared" si="9"/>
        <v>0</v>
      </c>
    </row>
    <row r="100" spans="1:14" x14ac:dyDescent="0.25">
      <c r="A100" s="595"/>
      <c r="B100" s="611"/>
      <c r="C100" s="29">
        <v>2019</v>
      </c>
      <c r="D100" s="30">
        <v>57</v>
      </c>
      <c r="E100" s="31"/>
      <c r="F100" s="31"/>
      <c r="G100" s="33">
        <f t="shared" si="9"/>
        <v>57</v>
      </c>
    </row>
    <row r="101" spans="1:14" x14ac:dyDescent="0.25">
      <c r="A101" s="595"/>
      <c r="B101" s="611"/>
      <c r="C101" s="29">
        <v>2020</v>
      </c>
      <c r="D101" s="30"/>
      <c r="E101" s="31"/>
      <c r="F101" s="31"/>
      <c r="G101" s="33">
        <f t="shared" si="9"/>
        <v>0</v>
      </c>
    </row>
    <row r="102" spans="1:14" ht="15.75" thickBot="1" x14ac:dyDescent="0.3">
      <c r="A102" s="612"/>
      <c r="B102" s="613"/>
      <c r="C102" s="45" t="s">
        <v>14</v>
      </c>
      <c r="D102" s="46">
        <f>SUM(D95:D101)</f>
        <v>57</v>
      </c>
      <c r="E102" s="47">
        <f>SUM(E95:E101)</f>
        <v>0</v>
      </c>
      <c r="F102" s="47">
        <f>SUM(F95:F101)</f>
        <v>0</v>
      </c>
      <c r="G102" s="121">
        <f>SUM(G95:G101)</f>
        <v>57</v>
      </c>
    </row>
    <row r="103" spans="1:14" x14ac:dyDescent="0.25">
      <c r="A103" s="113"/>
      <c r="B103" s="122"/>
      <c r="C103" s="52"/>
      <c r="D103" s="52"/>
      <c r="J103" s="82"/>
    </row>
    <row r="104" spans="1:14" ht="21" x14ac:dyDescent="0.35">
      <c r="A104" s="123" t="s">
        <v>56</v>
      </c>
      <c r="B104" s="124"/>
      <c r="C104" s="123"/>
      <c r="D104" s="125"/>
      <c r="E104" s="125"/>
      <c r="F104" s="125"/>
      <c r="G104" s="125"/>
      <c r="H104" s="125"/>
      <c r="I104" s="125"/>
      <c r="J104" s="125"/>
      <c r="K104" s="125"/>
      <c r="L104" s="125"/>
    </row>
    <row r="105" spans="1:14" ht="15.75" thickBot="1" x14ac:dyDescent="0.3">
      <c r="B105" s="9"/>
    </row>
    <row r="106" spans="1:14" s="10" customFormat="1" ht="47.25" customHeight="1" x14ac:dyDescent="0.25">
      <c r="A106" s="624" t="s">
        <v>57</v>
      </c>
      <c r="B106" s="626" t="s">
        <v>58</v>
      </c>
      <c r="C106" s="609" t="s">
        <v>6</v>
      </c>
      <c r="D106" s="126" t="s">
        <v>59</v>
      </c>
      <c r="E106" s="126"/>
      <c r="F106" s="127"/>
      <c r="G106" s="127"/>
      <c r="H106" s="128" t="s">
        <v>60</v>
      </c>
      <c r="I106" s="126"/>
      <c r="J106" s="129"/>
    </row>
    <row r="107" spans="1:14" s="10" customFormat="1" ht="87.75" customHeight="1" x14ac:dyDescent="0.25">
      <c r="A107" s="625"/>
      <c r="B107" s="627"/>
      <c r="C107" s="610"/>
      <c r="D107" s="130" t="s">
        <v>61</v>
      </c>
      <c r="E107" s="131" t="s">
        <v>62</v>
      </c>
      <c r="F107" s="132" t="s">
        <v>63</v>
      </c>
      <c r="G107" s="133" t="s">
        <v>64</v>
      </c>
      <c r="H107" s="130" t="s">
        <v>65</v>
      </c>
      <c r="I107" s="131" t="s">
        <v>66</v>
      </c>
      <c r="J107" s="134" t="s">
        <v>149</v>
      </c>
    </row>
    <row r="108" spans="1:14" x14ac:dyDescent="0.25">
      <c r="A108" s="595" t="s">
        <v>36</v>
      </c>
      <c r="B108" s="611"/>
      <c r="C108" s="135">
        <v>2014</v>
      </c>
      <c r="D108" s="30"/>
      <c r="E108" s="31"/>
      <c r="F108" s="136"/>
      <c r="G108" s="137">
        <f>SUM(D108:F108)</f>
        <v>0</v>
      </c>
      <c r="H108" s="30"/>
      <c r="I108" s="31"/>
      <c r="J108" s="35"/>
    </row>
    <row r="109" spans="1:14" x14ac:dyDescent="0.25">
      <c r="A109" s="595"/>
      <c r="B109" s="611"/>
      <c r="C109" s="135">
        <v>2015</v>
      </c>
      <c r="D109" s="30"/>
      <c r="E109" s="31"/>
      <c r="F109" s="136"/>
      <c r="G109" s="137">
        <f t="shared" ref="G109:G114" si="10">SUM(D109:F109)</f>
        <v>0</v>
      </c>
      <c r="H109" s="30"/>
      <c r="I109" s="31"/>
      <c r="J109" s="35"/>
    </row>
    <row r="110" spans="1:14" x14ac:dyDescent="0.25">
      <c r="A110" s="595"/>
      <c r="B110" s="611"/>
      <c r="C110" s="135">
        <v>2016</v>
      </c>
      <c r="D110" s="30"/>
      <c r="E110" s="31"/>
      <c r="F110" s="136"/>
      <c r="G110" s="137">
        <f t="shared" si="10"/>
        <v>0</v>
      </c>
      <c r="H110" s="30"/>
      <c r="I110" s="31"/>
      <c r="J110" s="35"/>
    </row>
    <row r="111" spans="1:14" x14ac:dyDescent="0.25">
      <c r="A111" s="595"/>
      <c r="B111" s="611"/>
      <c r="C111" s="135">
        <v>2017</v>
      </c>
      <c r="D111" s="36"/>
      <c r="E111" s="37"/>
      <c r="F111" s="138"/>
      <c r="G111" s="137">
        <f t="shared" si="10"/>
        <v>0</v>
      </c>
      <c r="H111" s="139"/>
      <c r="I111" s="140"/>
      <c r="J111" s="141"/>
    </row>
    <row r="112" spans="1:14" x14ac:dyDescent="0.25">
      <c r="A112" s="595"/>
      <c r="B112" s="611"/>
      <c r="C112" s="135">
        <v>2018</v>
      </c>
      <c r="D112" s="30"/>
      <c r="E112" s="31"/>
      <c r="F112" s="136"/>
      <c r="G112" s="137">
        <f t="shared" si="10"/>
        <v>0</v>
      </c>
      <c r="H112" s="30"/>
      <c r="I112" s="31"/>
      <c r="J112" s="35"/>
    </row>
    <row r="113" spans="1:19" x14ac:dyDescent="0.25">
      <c r="A113" s="595"/>
      <c r="B113" s="611"/>
      <c r="C113" s="135">
        <v>2019</v>
      </c>
      <c r="D113" s="30"/>
      <c r="E113" s="31"/>
      <c r="F113" s="136"/>
      <c r="G113" s="137">
        <f t="shared" si="10"/>
        <v>0</v>
      </c>
      <c r="H113" s="30"/>
      <c r="I113" s="31"/>
      <c r="J113" s="35"/>
    </row>
    <row r="114" spans="1:19" x14ac:dyDescent="0.25">
      <c r="A114" s="595"/>
      <c r="B114" s="611"/>
      <c r="C114" s="135">
        <v>2020</v>
      </c>
      <c r="D114" s="30"/>
      <c r="E114" s="31"/>
      <c r="F114" s="136"/>
      <c r="G114" s="137">
        <f t="shared" si="10"/>
        <v>0</v>
      </c>
      <c r="H114" s="30"/>
      <c r="I114" s="31"/>
      <c r="J114" s="35"/>
    </row>
    <row r="115" spans="1:19" ht="30.6" customHeight="1" thickBot="1" x14ac:dyDescent="0.3">
      <c r="A115" s="612"/>
      <c r="B115" s="613"/>
      <c r="C115" s="142" t="s">
        <v>14</v>
      </c>
      <c r="D115" s="46">
        <f t="shared" ref="D115:J115" si="11">SUM(D108:D114)</f>
        <v>0</v>
      </c>
      <c r="E115" s="47">
        <f t="shared" si="11"/>
        <v>0</v>
      </c>
      <c r="F115" s="143">
        <f t="shared" si="11"/>
        <v>0</v>
      </c>
      <c r="G115" s="143">
        <f t="shared" si="11"/>
        <v>0</v>
      </c>
      <c r="H115" s="46">
        <f t="shared" si="11"/>
        <v>0</v>
      </c>
      <c r="I115" s="47">
        <f t="shared" si="11"/>
        <v>0</v>
      </c>
      <c r="J115" s="144">
        <f t="shared" si="11"/>
        <v>0</v>
      </c>
    </row>
    <row r="116" spans="1:19" ht="17.100000000000001" customHeight="1" thickBot="1" x14ac:dyDescent="0.3">
      <c r="A116" s="145"/>
      <c r="B116" s="122"/>
      <c r="C116" s="146"/>
      <c r="D116" s="147"/>
      <c r="H116" s="148"/>
      <c r="K116" s="82"/>
    </row>
    <row r="117" spans="1:19" s="10" customFormat="1" ht="78" customHeight="1" x14ac:dyDescent="0.3">
      <c r="A117" s="149" t="s">
        <v>68</v>
      </c>
      <c r="B117" s="367" t="s">
        <v>39</v>
      </c>
      <c r="C117" s="151" t="s">
        <v>6</v>
      </c>
      <c r="D117" s="152" t="s">
        <v>69</v>
      </c>
      <c r="E117" s="153" t="s">
        <v>70</v>
      </c>
      <c r="F117" s="153" t="s">
        <v>71</v>
      </c>
      <c r="G117" s="153" t="s">
        <v>72</v>
      </c>
      <c r="H117" s="153" t="s">
        <v>73</v>
      </c>
      <c r="I117" s="154" t="s">
        <v>74</v>
      </c>
      <c r="J117" s="155" t="s">
        <v>75</v>
      </c>
      <c r="K117" s="155" t="s">
        <v>76</v>
      </c>
    </row>
    <row r="118" spans="1:19" x14ac:dyDescent="0.25">
      <c r="A118" s="595" t="s">
        <v>36</v>
      </c>
      <c r="B118" s="611"/>
      <c r="C118" s="29">
        <v>2014</v>
      </c>
      <c r="D118" s="34"/>
      <c r="E118" s="31"/>
      <c r="F118" s="31"/>
      <c r="G118" s="31"/>
      <c r="H118" s="31"/>
      <c r="I118" s="35"/>
      <c r="J118" s="156">
        <f t="shared" ref="J118:K124" si="12">D118+F118+H118</f>
        <v>0</v>
      </c>
      <c r="K118" s="156">
        <f t="shared" si="12"/>
        <v>0</v>
      </c>
    </row>
    <row r="119" spans="1:19" x14ac:dyDescent="0.25">
      <c r="A119" s="595"/>
      <c r="B119" s="611"/>
      <c r="C119" s="29">
        <v>2015</v>
      </c>
      <c r="D119" s="34"/>
      <c r="E119" s="31"/>
      <c r="F119" s="31"/>
      <c r="G119" s="31"/>
      <c r="H119" s="31"/>
      <c r="I119" s="35"/>
      <c r="J119" s="156">
        <f t="shared" si="12"/>
        <v>0</v>
      </c>
      <c r="K119" s="156">
        <f t="shared" si="12"/>
        <v>0</v>
      </c>
    </row>
    <row r="120" spans="1:19" x14ac:dyDescent="0.25">
      <c r="A120" s="595"/>
      <c r="B120" s="611"/>
      <c r="C120" s="29">
        <v>2016</v>
      </c>
      <c r="D120" s="34"/>
      <c r="E120" s="31"/>
      <c r="F120" s="31"/>
      <c r="G120" s="31"/>
      <c r="H120" s="31"/>
      <c r="I120" s="35"/>
      <c r="J120" s="156">
        <f t="shared" si="12"/>
        <v>0</v>
      </c>
      <c r="K120" s="156">
        <f t="shared" si="12"/>
        <v>0</v>
      </c>
    </row>
    <row r="121" spans="1:19" x14ac:dyDescent="0.25">
      <c r="A121" s="595"/>
      <c r="B121" s="611"/>
      <c r="C121" s="29">
        <v>2017</v>
      </c>
      <c r="D121" s="39"/>
      <c r="E121" s="37"/>
      <c r="F121" s="37"/>
      <c r="G121" s="37"/>
      <c r="H121" s="37"/>
      <c r="I121" s="40"/>
      <c r="J121" s="156">
        <f t="shared" si="12"/>
        <v>0</v>
      </c>
      <c r="K121" s="156">
        <f t="shared" si="12"/>
        <v>0</v>
      </c>
    </row>
    <row r="122" spans="1:19" x14ac:dyDescent="0.25">
      <c r="A122" s="595"/>
      <c r="B122" s="611"/>
      <c r="C122" s="29">
        <v>2018</v>
      </c>
      <c r="D122" s="34"/>
      <c r="E122" s="31"/>
      <c r="F122" s="31"/>
      <c r="G122" s="31"/>
      <c r="H122" s="31"/>
      <c r="I122" s="35"/>
      <c r="J122" s="156">
        <f t="shared" si="12"/>
        <v>0</v>
      </c>
      <c r="K122" s="156">
        <f t="shared" si="12"/>
        <v>0</v>
      </c>
    </row>
    <row r="123" spans="1:19" x14ac:dyDescent="0.25">
      <c r="A123" s="595"/>
      <c r="B123" s="611"/>
      <c r="C123" s="29">
        <v>2019</v>
      </c>
      <c r="D123" s="34"/>
      <c r="E123" s="31"/>
      <c r="F123" s="31"/>
      <c r="G123" s="31"/>
      <c r="H123" s="31"/>
      <c r="I123" s="35"/>
      <c r="J123" s="156">
        <f t="shared" si="12"/>
        <v>0</v>
      </c>
      <c r="K123" s="156">
        <f t="shared" si="12"/>
        <v>0</v>
      </c>
    </row>
    <row r="124" spans="1:19" x14ac:dyDescent="0.25">
      <c r="A124" s="595"/>
      <c r="B124" s="611"/>
      <c r="C124" s="29">
        <v>2020</v>
      </c>
      <c r="D124" s="34"/>
      <c r="E124" s="31"/>
      <c r="F124" s="31"/>
      <c r="G124" s="31"/>
      <c r="H124" s="31"/>
      <c r="I124" s="35"/>
      <c r="J124" s="156">
        <f t="shared" si="12"/>
        <v>0</v>
      </c>
      <c r="K124" s="156">
        <f t="shared" si="12"/>
        <v>0</v>
      </c>
    </row>
    <row r="125" spans="1:19" ht="51" customHeight="1" thickBot="1" x14ac:dyDescent="0.3">
      <c r="A125" s="612"/>
      <c r="B125" s="613"/>
      <c r="C125" s="45" t="s">
        <v>14</v>
      </c>
      <c r="D125" s="50"/>
      <c r="E125" s="47">
        <f>SUM(E118:E124)</f>
        <v>0</v>
      </c>
      <c r="F125" s="47"/>
      <c r="G125" s="47">
        <f>SUM(G118:G124)</f>
        <v>0</v>
      </c>
      <c r="H125" s="47"/>
      <c r="I125" s="51">
        <f>SUM(I118:I124)</f>
        <v>0</v>
      </c>
      <c r="J125" s="51">
        <f>SUM(J118:J124)</f>
        <v>0</v>
      </c>
      <c r="K125" s="51">
        <f>SUM(K118:K124)</f>
        <v>0</v>
      </c>
    </row>
    <row r="126" spans="1:19" ht="18.95" customHeight="1" x14ac:dyDescent="0.25">
      <c r="A126" s="157"/>
      <c r="B126" s="122"/>
      <c r="C126" s="52"/>
      <c r="D126" s="52"/>
      <c r="S126" s="82"/>
    </row>
    <row r="127" spans="1:19" ht="21" x14ac:dyDescent="0.35">
      <c r="A127" s="158" t="s">
        <v>77</v>
      </c>
      <c r="B127" s="159"/>
      <c r="C127" s="158"/>
      <c r="D127" s="160"/>
      <c r="E127" s="160"/>
      <c r="F127" s="160"/>
      <c r="G127" s="160"/>
      <c r="H127" s="160"/>
      <c r="I127" s="160"/>
      <c r="J127" s="160"/>
      <c r="K127" s="160"/>
      <c r="L127" s="160"/>
      <c r="M127" s="160"/>
      <c r="N127" s="160"/>
      <c r="O127" s="160"/>
    </row>
    <row r="128" spans="1:19" ht="21.75" thickBot="1" x14ac:dyDescent="0.4">
      <c r="A128" s="98"/>
      <c r="B128" s="83"/>
    </row>
    <row r="129" spans="1:15" s="10" customFormat="1" ht="27" customHeight="1" x14ac:dyDescent="0.25">
      <c r="A129" s="614" t="s">
        <v>78</v>
      </c>
      <c r="B129" s="616" t="s">
        <v>39</v>
      </c>
      <c r="C129" s="618" t="s">
        <v>79</v>
      </c>
      <c r="D129" s="161" t="s">
        <v>80</v>
      </c>
      <c r="E129" s="162"/>
      <c r="F129" s="162"/>
      <c r="G129" s="163"/>
      <c r="H129" s="164"/>
      <c r="I129" s="592" t="s">
        <v>8</v>
      </c>
      <c r="J129" s="593"/>
      <c r="K129" s="593"/>
      <c r="L129" s="593"/>
      <c r="M129" s="593"/>
      <c r="N129" s="593"/>
      <c r="O129" s="594"/>
    </row>
    <row r="130" spans="1:15" s="10" customFormat="1" ht="110.25" customHeight="1" x14ac:dyDescent="0.25">
      <c r="A130" s="615"/>
      <c r="B130" s="617"/>
      <c r="C130" s="619"/>
      <c r="D130" s="165" t="s">
        <v>81</v>
      </c>
      <c r="E130" s="166" t="s">
        <v>82</v>
      </c>
      <c r="F130" s="166" t="s">
        <v>83</v>
      </c>
      <c r="G130" s="167" t="s">
        <v>84</v>
      </c>
      <c r="H130" s="168" t="s">
        <v>85</v>
      </c>
      <c r="I130" s="169" t="s">
        <v>15</v>
      </c>
      <c r="J130" s="169" t="s">
        <v>16</v>
      </c>
      <c r="K130" s="166" t="s">
        <v>17</v>
      </c>
      <c r="L130" s="165" t="s">
        <v>18</v>
      </c>
      <c r="M130" s="165" t="s">
        <v>30</v>
      </c>
      <c r="N130" s="166" t="s">
        <v>20</v>
      </c>
      <c r="O130" s="170" t="s">
        <v>21</v>
      </c>
    </row>
    <row r="131" spans="1:15" ht="15" customHeight="1" x14ac:dyDescent="0.25">
      <c r="A131" s="597" t="s">
        <v>36</v>
      </c>
      <c r="B131" s="596"/>
      <c r="C131" s="29">
        <v>2014</v>
      </c>
      <c r="D131" s="30"/>
      <c r="E131" s="31"/>
      <c r="F131" s="31"/>
      <c r="G131" s="137">
        <f t="shared" ref="G131:G137" si="13">SUM(D131:E131)</f>
        <v>0</v>
      </c>
      <c r="H131" s="92"/>
      <c r="I131" s="34"/>
      <c r="J131" s="31"/>
      <c r="K131" s="31"/>
      <c r="L131" s="31"/>
      <c r="M131" s="31"/>
      <c r="N131" s="31"/>
      <c r="O131" s="35"/>
    </row>
    <row r="132" spans="1:15" x14ac:dyDescent="0.25">
      <c r="A132" s="597"/>
      <c r="B132" s="596"/>
      <c r="C132" s="29">
        <v>2015</v>
      </c>
      <c r="D132" s="30"/>
      <c r="E132" s="31"/>
      <c r="F132" s="31"/>
      <c r="G132" s="137">
        <f t="shared" si="13"/>
        <v>0</v>
      </c>
      <c r="H132" s="92"/>
      <c r="I132" s="34"/>
      <c r="J132" s="31"/>
      <c r="K132" s="31"/>
      <c r="L132" s="31"/>
      <c r="M132" s="31"/>
      <c r="N132" s="31"/>
      <c r="O132" s="35"/>
    </row>
    <row r="133" spans="1:15" x14ac:dyDescent="0.25">
      <c r="A133" s="597"/>
      <c r="B133" s="596"/>
      <c r="C133" s="29">
        <v>2016</v>
      </c>
      <c r="D133" s="30"/>
      <c r="E133" s="31"/>
      <c r="F133" s="31"/>
      <c r="G133" s="137">
        <f t="shared" si="13"/>
        <v>0</v>
      </c>
      <c r="H133" s="92"/>
      <c r="I133" s="34"/>
      <c r="J133" s="31"/>
      <c r="K133" s="31"/>
      <c r="L133" s="31"/>
      <c r="M133" s="31"/>
      <c r="N133" s="31"/>
      <c r="O133" s="35"/>
    </row>
    <row r="134" spans="1:15" x14ac:dyDescent="0.25">
      <c r="A134" s="597"/>
      <c r="B134" s="596"/>
      <c r="C134" s="29">
        <v>2017</v>
      </c>
      <c r="D134" s="36"/>
      <c r="E134" s="37"/>
      <c r="F134" s="37"/>
      <c r="G134" s="137">
        <f t="shared" si="13"/>
        <v>0</v>
      </c>
      <c r="H134" s="92"/>
      <c r="I134" s="39"/>
      <c r="J134" s="37"/>
      <c r="K134" s="37"/>
      <c r="L134" s="37"/>
      <c r="M134" s="37"/>
      <c r="N134" s="37"/>
      <c r="O134" s="40"/>
    </row>
    <row r="135" spans="1:15" x14ac:dyDescent="0.25">
      <c r="A135" s="597"/>
      <c r="B135" s="596"/>
      <c r="C135" s="29">
        <v>2018</v>
      </c>
      <c r="D135" s="36"/>
      <c r="E135" s="36"/>
      <c r="F135" s="31"/>
      <c r="G135" s="137">
        <f t="shared" si="13"/>
        <v>0</v>
      </c>
      <c r="H135" s="92"/>
      <c r="I135" s="34"/>
      <c r="J135" s="31"/>
      <c r="K135" s="31"/>
      <c r="L135" s="31"/>
      <c r="M135" s="31"/>
      <c r="N135" s="31"/>
      <c r="O135" s="35"/>
    </row>
    <row r="136" spans="1:15" x14ac:dyDescent="0.25">
      <c r="A136" s="597"/>
      <c r="B136" s="596"/>
      <c r="C136" s="29">
        <v>2019</v>
      </c>
      <c r="D136" s="36">
        <v>67</v>
      </c>
      <c r="E136" s="36">
        <v>4</v>
      </c>
      <c r="F136" s="31"/>
      <c r="G136" s="137">
        <f t="shared" si="13"/>
        <v>71</v>
      </c>
      <c r="H136" s="36">
        <v>80</v>
      </c>
      <c r="I136" s="36"/>
      <c r="J136" s="36"/>
      <c r="K136" s="36">
        <v>1</v>
      </c>
      <c r="L136" s="36"/>
      <c r="M136" s="36"/>
      <c r="N136" s="36">
        <v>70</v>
      </c>
      <c r="O136" s="36"/>
    </row>
    <row r="137" spans="1:15" x14ac:dyDescent="0.25">
      <c r="A137" s="597"/>
      <c r="B137" s="596"/>
      <c r="C137" s="29">
        <v>2020</v>
      </c>
      <c r="D137" s="30"/>
      <c r="E137" s="31"/>
      <c r="F137" s="31"/>
      <c r="G137" s="137">
        <f t="shared" si="13"/>
        <v>0</v>
      </c>
      <c r="H137" s="92"/>
      <c r="I137" s="34"/>
      <c r="J137" s="31"/>
      <c r="K137" s="31"/>
      <c r="L137" s="31"/>
      <c r="M137" s="31"/>
      <c r="N137" s="31"/>
      <c r="O137" s="35"/>
    </row>
    <row r="138" spans="1:15" ht="15.95" customHeight="1" thickBot="1" x14ac:dyDescent="0.3">
      <c r="A138" s="598"/>
      <c r="B138" s="599"/>
      <c r="C138" s="45" t="s">
        <v>14</v>
      </c>
      <c r="D138" s="46">
        <f>SUM(D131:D137)</f>
        <v>67</v>
      </c>
      <c r="E138" s="47">
        <f>SUM(E131:E137)</f>
        <v>4</v>
      </c>
      <c r="F138" s="47">
        <f>SUM(F131:F137)</f>
        <v>0</v>
      </c>
      <c r="G138" s="143">
        <f t="shared" ref="G138:O138" si="14">SUM(G131:G137)</f>
        <v>71</v>
      </c>
      <c r="H138" s="171">
        <f t="shared" si="14"/>
        <v>80</v>
      </c>
      <c r="I138" s="50">
        <f t="shared" si="14"/>
        <v>0</v>
      </c>
      <c r="J138" s="47">
        <f t="shared" si="14"/>
        <v>0</v>
      </c>
      <c r="K138" s="47">
        <f t="shared" si="14"/>
        <v>1</v>
      </c>
      <c r="L138" s="47">
        <f t="shared" si="14"/>
        <v>0</v>
      </c>
      <c r="M138" s="47">
        <f t="shared" si="14"/>
        <v>0</v>
      </c>
      <c r="N138" s="47">
        <f t="shared" si="14"/>
        <v>70</v>
      </c>
      <c r="O138" s="51">
        <f t="shared" si="14"/>
        <v>0</v>
      </c>
    </row>
    <row r="139" spans="1:15" ht="15.75" thickBot="1" x14ac:dyDescent="0.3">
      <c r="B139" s="9"/>
    </row>
    <row r="140" spans="1:15" ht="19.5" customHeight="1" x14ac:dyDescent="0.25">
      <c r="A140" s="600" t="s">
        <v>87</v>
      </c>
      <c r="B140" s="602" t="s">
        <v>88</v>
      </c>
      <c r="C140" s="604" t="s">
        <v>6</v>
      </c>
      <c r="D140" s="604" t="s">
        <v>80</v>
      </c>
      <c r="E140" s="604"/>
      <c r="F140" s="604"/>
      <c r="G140" s="606"/>
      <c r="H140" s="607" t="s">
        <v>89</v>
      </c>
      <c r="I140" s="604"/>
      <c r="J140" s="604"/>
      <c r="K140" s="604"/>
      <c r="L140" s="608"/>
    </row>
    <row r="141" spans="1:15" ht="102.75" x14ac:dyDescent="0.25">
      <c r="A141" s="601"/>
      <c r="B141" s="603"/>
      <c r="C141" s="605"/>
      <c r="D141" s="172" t="s">
        <v>90</v>
      </c>
      <c r="E141" s="173" t="s">
        <v>91</v>
      </c>
      <c r="F141" s="172" t="s">
        <v>92</v>
      </c>
      <c r="G141" s="174" t="s">
        <v>93</v>
      </c>
      <c r="H141" s="175" t="s">
        <v>94</v>
      </c>
      <c r="I141" s="172" t="s">
        <v>95</v>
      </c>
      <c r="J141" s="172" t="s">
        <v>96</v>
      </c>
      <c r="K141" s="172" t="s">
        <v>97</v>
      </c>
      <c r="L141" s="176" t="s">
        <v>150</v>
      </c>
    </row>
    <row r="142" spans="1:15" ht="15" customHeight="1" x14ac:dyDescent="0.25">
      <c r="A142" s="684" t="s">
        <v>268</v>
      </c>
      <c r="B142" s="685"/>
      <c r="C142" s="177">
        <v>2014</v>
      </c>
      <c r="D142" s="178"/>
      <c r="E142" s="72"/>
      <c r="F142" s="72"/>
      <c r="G142" s="179">
        <f>SUM(D142:F142)</f>
        <v>0</v>
      </c>
      <c r="H142" s="71"/>
      <c r="I142" s="72"/>
      <c r="J142" s="72"/>
      <c r="K142" s="72"/>
      <c r="L142" s="73"/>
    </row>
    <row r="143" spans="1:15" x14ac:dyDescent="0.25">
      <c r="A143" s="595"/>
      <c r="B143" s="611"/>
      <c r="C143" s="29">
        <v>2015</v>
      </c>
      <c r="D143" s="30"/>
      <c r="E143" s="31"/>
      <c r="F143" s="31"/>
      <c r="G143" s="179">
        <f t="shared" ref="G143:G148" si="15">SUM(D143:F143)</f>
        <v>0</v>
      </c>
      <c r="H143" s="34"/>
      <c r="I143" s="31"/>
      <c r="J143" s="31"/>
      <c r="K143" s="31"/>
      <c r="L143" s="35"/>
    </row>
    <row r="144" spans="1:15" x14ac:dyDescent="0.25">
      <c r="A144" s="595"/>
      <c r="B144" s="611"/>
      <c r="C144" s="29">
        <v>2016</v>
      </c>
      <c r="D144" s="30"/>
      <c r="E144" s="31"/>
      <c r="F144" s="31"/>
      <c r="G144" s="179">
        <f t="shared" si="15"/>
        <v>0</v>
      </c>
      <c r="H144" s="34"/>
      <c r="I144" s="31"/>
      <c r="J144" s="31"/>
      <c r="K144" s="31"/>
      <c r="L144" s="35"/>
    </row>
    <row r="145" spans="1:12" x14ac:dyDescent="0.25">
      <c r="A145" s="595"/>
      <c r="B145" s="611"/>
      <c r="C145" s="29">
        <v>2017</v>
      </c>
      <c r="D145" s="36"/>
      <c r="E145" s="37"/>
      <c r="F145" s="37"/>
      <c r="G145" s="179">
        <f t="shared" si="15"/>
        <v>0</v>
      </c>
      <c r="H145" s="39"/>
      <c r="I145" s="37"/>
      <c r="J145" s="37"/>
      <c r="K145" s="37"/>
      <c r="L145" s="40"/>
    </row>
    <row r="146" spans="1:12" x14ac:dyDescent="0.25">
      <c r="A146" s="595"/>
      <c r="B146" s="611"/>
      <c r="C146" s="29">
        <v>2018</v>
      </c>
      <c r="D146" s="36"/>
      <c r="E146" s="36"/>
      <c r="F146" s="31"/>
      <c r="G146" s="179">
        <f t="shared" si="15"/>
        <v>0</v>
      </c>
      <c r="H146" s="34"/>
      <c r="I146" s="31"/>
      <c r="J146" s="31"/>
      <c r="K146" s="31"/>
      <c r="L146" s="35"/>
    </row>
    <row r="147" spans="1:12" x14ac:dyDescent="0.25">
      <c r="A147" s="595"/>
      <c r="B147" s="611"/>
      <c r="C147" s="29">
        <v>2019</v>
      </c>
      <c r="D147" s="36">
        <v>2082</v>
      </c>
      <c r="E147" s="36">
        <v>132</v>
      </c>
      <c r="F147" s="31"/>
      <c r="G147" s="179">
        <f t="shared" si="15"/>
        <v>2214</v>
      </c>
      <c r="H147" s="34"/>
      <c r="I147" s="31">
        <v>137</v>
      </c>
      <c r="J147" s="31"/>
      <c r="K147" s="31">
        <v>1975</v>
      </c>
      <c r="L147" s="35">
        <v>152</v>
      </c>
    </row>
    <row r="148" spans="1:12" x14ac:dyDescent="0.25">
      <c r="A148" s="595"/>
      <c r="B148" s="611"/>
      <c r="C148" s="29">
        <v>2020</v>
      </c>
      <c r="D148" s="30"/>
      <c r="E148" s="31"/>
      <c r="F148" s="31"/>
      <c r="G148" s="179">
        <f t="shared" si="15"/>
        <v>0</v>
      </c>
      <c r="H148" s="34"/>
      <c r="I148" s="31"/>
      <c r="J148" s="31"/>
      <c r="K148" s="31"/>
      <c r="L148" s="35"/>
    </row>
    <row r="149" spans="1:12" ht="15.75" thickBot="1" x14ac:dyDescent="0.3">
      <c r="A149" s="612"/>
      <c r="B149" s="613"/>
      <c r="C149" s="45" t="s">
        <v>14</v>
      </c>
      <c r="D149" s="46">
        <f t="shared" ref="D149:L149" si="16">SUM(D142:D148)</f>
        <v>2082</v>
      </c>
      <c r="E149" s="47">
        <f t="shared" si="16"/>
        <v>132</v>
      </c>
      <c r="F149" s="47">
        <f t="shared" si="16"/>
        <v>0</v>
      </c>
      <c r="G149" s="49">
        <f t="shared" si="16"/>
        <v>2214</v>
      </c>
      <c r="H149" s="50">
        <f t="shared" si="16"/>
        <v>0</v>
      </c>
      <c r="I149" s="47">
        <f t="shared" si="16"/>
        <v>137</v>
      </c>
      <c r="J149" s="47">
        <f t="shared" si="16"/>
        <v>0</v>
      </c>
      <c r="K149" s="47">
        <f t="shared" si="16"/>
        <v>1975</v>
      </c>
      <c r="L149" s="51">
        <f t="shared" si="16"/>
        <v>152</v>
      </c>
    </row>
    <row r="150" spans="1:12" x14ac:dyDescent="0.25">
      <c r="B150" s="9"/>
    </row>
    <row r="151" spans="1:12" x14ac:dyDescent="0.25">
      <c r="B151" s="9"/>
    </row>
    <row r="152" spans="1:12" ht="21" x14ac:dyDescent="0.35">
      <c r="A152" s="180" t="s">
        <v>100</v>
      </c>
      <c r="B152" s="60"/>
      <c r="C152" s="59"/>
      <c r="D152" s="61"/>
      <c r="E152" s="61"/>
      <c r="F152" s="61"/>
      <c r="G152" s="61"/>
      <c r="H152" s="61"/>
      <c r="I152" s="61"/>
      <c r="J152" s="61"/>
      <c r="K152" s="61"/>
      <c r="L152" s="61"/>
    </row>
    <row r="153" spans="1:12" ht="15.75" thickBot="1" x14ac:dyDescent="0.3">
      <c r="A153" s="82"/>
      <c r="B153" s="83"/>
    </row>
    <row r="154" spans="1:12" s="10" customFormat="1" ht="65.25" x14ac:dyDescent="0.3">
      <c r="A154" s="181" t="s">
        <v>101</v>
      </c>
      <c r="B154" s="182" t="s">
        <v>102</v>
      </c>
      <c r="C154" s="183" t="s">
        <v>103</v>
      </c>
      <c r="D154" s="184" t="s">
        <v>104</v>
      </c>
      <c r="E154" s="185" t="s">
        <v>105</v>
      </c>
      <c r="F154" s="185" t="s">
        <v>106</v>
      </c>
      <c r="G154" s="186" t="s">
        <v>107</v>
      </c>
    </row>
    <row r="155" spans="1:12" ht="15" customHeight="1" x14ac:dyDescent="0.25">
      <c r="A155" s="588" t="s">
        <v>36</v>
      </c>
      <c r="B155" s="589"/>
      <c r="C155" s="29">
        <v>2014</v>
      </c>
      <c r="D155" s="30"/>
      <c r="E155" s="31"/>
      <c r="F155" s="31"/>
      <c r="G155" s="35"/>
    </row>
    <row r="156" spans="1:12" x14ac:dyDescent="0.25">
      <c r="A156" s="588"/>
      <c r="B156" s="589"/>
      <c r="C156" s="29">
        <v>2015</v>
      </c>
      <c r="D156" s="30"/>
      <c r="E156" s="31"/>
      <c r="F156" s="31"/>
      <c r="G156" s="35"/>
    </row>
    <row r="157" spans="1:12" x14ac:dyDescent="0.25">
      <c r="A157" s="588"/>
      <c r="B157" s="589"/>
      <c r="C157" s="29">
        <v>2016</v>
      </c>
      <c r="D157" s="30"/>
      <c r="E157" s="31"/>
      <c r="F157" s="31"/>
      <c r="G157" s="35"/>
    </row>
    <row r="158" spans="1:12" x14ac:dyDescent="0.25">
      <c r="A158" s="588"/>
      <c r="B158" s="589"/>
      <c r="C158" s="29">
        <v>2017</v>
      </c>
      <c r="D158" s="36"/>
      <c r="E158" s="37"/>
      <c r="F158" s="37"/>
      <c r="G158" s="40"/>
    </row>
    <row r="159" spans="1:12" x14ac:dyDescent="0.25">
      <c r="A159" s="588"/>
      <c r="B159" s="589"/>
      <c r="C159" s="29">
        <v>2018</v>
      </c>
      <c r="D159" s="382"/>
      <c r="E159" s="382"/>
      <c r="F159" s="31"/>
      <c r="G159" s="35"/>
    </row>
    <row r="160" spans="1:12" x14ac:dyDescent="0.25">
      <c r="A160" s="588"/>
      <c r="B160" s="589"/>
      <c r="C160" s="29">
        <v>2019</v>
      </c>
      <c r="D160" s="382">
        <v>5</v>
      </c>
      <c r="E160" s="382">
        <v>137</v>
      </c>
      <c r="F160" s="31"/>
      <c r="G160" s="35"/>
    </row>
    <row r="161" spans="1:9" x14ac:dyDescent="0.25">
      <c r="A161" s="588"/>
      <c r="B161" s="589"/>
      <c r="C161" s="29">
        <v>2020</v>
      </c>
      <c r="D161" s="187"/>
      <c r="E161" s="188"/>
      <c r="F161" s="188"/>
      <c r="G161" s="189"/>
    </row>
    <row r="162" spans="1:9" ht="15.75" thickBot="1" x14ac:dyDescent="0.3">
      <c r="A162" s="590"/>
      <c r="B162" s="591"/>
      <c r="C162" s="45" t="s">
        <v>14</v>
      </c>
      <c r="D162" s="46">
        <f>SUM(D155:D160)</f>
        <v>5</v>
      </c>
      <c r="E162" s="47">
        <f>SUM(E155:E160)</f>
        <v>137</v>
      </c>
      <c r="F162" s="47">
        <f>SUM(F155:F160)</f>
        <v>0</v>
      </c>
      <c r="G162" s="51">
        <f>SUM(G155:G160)</f>
        <v>0</v>
      </c>
    </row>
    <row r="163" spans="1:9" x14ac:dyDescent="0.25">
      <c r="B163" s="9"/>
    </row>
    <row r="164" spans="1:9" ht="15.75" thickBot="1" x14ac:dyDescent="0.3">
      <c r="B164" s="9"/>
    </row>
    <row r="165" spans="1:9" ht="18.75" x14ac:dyDescent="0.3">
      <c r="A165" s="190" t="s">
        <v>108</v>
      </c>
      <c r="B165" s="191" t="s">
        <v>109</v>
      </c>
      <c r="C165" s="192">
        <v>2014</v>
      </c>
      <c r="D165" s="192">
        <v>2015</v>
      </c>
      <c r="E165" s="192">
        <v>2016</v>
      </c>
      <c r="F165" s="192">
        <v>2017</v>
      </c>
      <c r="G165" s="192">
        <v>2018</v>
      </c>
      <c r="H165" s="192">
        <v>2019</v>
      </c>
      <c r="I165" s="193">
        <v>2020</v>
      </c>
    </row>
    <row r="166" spans="1:9" ht="14.1" customHeight="1" x14ac:dyDescent="0.25">
      <c r="A166" s="194" t="s">
        <v>110</v>
      </c>
      <c r="B166" s="371"/>
      <c r="C166" s="196">
        <f>SUM(C167:C169)</f>
        <v>0</v>
      </c>
      <c r="D166" s="196">
        <f t="shared" ref="D166:I166" si="17">SUM(D167:D169)</f>
        <v>0</v>
      </c>
      <c r="E166" s="196">
        <f t="shared" si="17"/>
        <v>0</v>
      </c>
      <c r="F166" s="196">
        <f t="shared" si="17"/>
        <v>0</v>
      </c>
      <c r="G166" s="196">
        <f t="shared" si="17"/>
        <v>0</v>
      </c>
      <c r="H166" s="196">
        <f t="shared" si="17"/>
        <v>718236.81</v>
      </c>
      <c r="I166" s="197">
        <f t="shared" si="17"/>
        <v>0</v>
      </c>
    </row>
    <row r="167" spans="1:9" ht="15.75" x14ac:dyDescent="0.25">
      <c r="A167" s="198" t="s">
        <v>111</v>
      </c>
      <c r="B167" s="199"/>
      <c r="C167" s="70"/>
      <c r="D167" s="70"/>
      <c r="E167" s="70"/>
      <c r="F167" s="74"/>
      <c r="G167" s="36"/>
      <c r="H167" s="36">
        <v>379053.11</v>
      </c>
      <c r="I167" s="200"/>
    </row>
    <row r="168" spans="1:9" ht="15.75" x14ac:dyDescent="0.25">
      <c r="A168" s="198" t="s">
        <v>112</v>
      </c>
      <c r="B168" s="199"/>
      <c r="C168" s="70"/>
      <c r="D168" s="70"/>
      <c r="E168" s="70"/>
      <c r="F168" s="74"/>
      <c r="G168" s="382"/>
      <c r="H168" s="382">
        <v>69427.149999999994</v>
      </c>
      <c r="I168" s="200"/>
    </row>
    <row r="169" spans="1:9" ht="15.75" x14ac:dyDescent="0.25">
      <c r="A169" s="198" t="s">
        <v>113</v>
      </c>
      <c r="B169" s="199"/>
      <c r="C169" s="70"/>
      <c r="D169" s="70"/>
      <c r="E169" s="70"/>
      <c r="F169" s="74"/>
      <c r="G169" s="36"/>
      <c r="H169" s="36">
        <v>269756.55</v>
      </c>
      <c r="I169" s="200"/>
    </row>
    <row r="170" spans="1:9" ht="31.5" x14ac:dyDescent="0.25">
      <c r="A170" s="194" t="s">
        <v>114</v>
      </c>
      <c r="B170" s="199"/>
      <c r="C170" s="70"/>
      <c r="D170" s="70"/>
      <c r="E170" s="70"/>
      <c r="F170" s="74"/>
      <c r="G170" s="70"/>
      <c r="H170" s="70">
        <v>223036.15</v>
      </c>
      <c r="I170" s="200"/>
    </row>
    <row r="171" spans="1:9" ht="16.5" thickBot="1" x14ac:dyDescent="0.3">
      <c r="A171" s="203" t="s">
        <v>116</v>
      </c>
      <c r="B171" s="204"/>
      <c r="C171" s="205">
        <f t="shared" ref="C171:I171" si="18">C166+C170</f>
        <v>0</v>
      </c>
      <c r="D171" s="205">
        <f t="shared" si="18"/>
        <v>0</v>
      </c>
      <c r="E171" s="205">
        <f t="shared" si="18"/>
        <v>0</v>
      </c>
      <c r="F171" s="205">
        <f t="shared" si="18"/>
        <v>0</v>
      </c>
      <c r="G171" s="205">
        <f t="shared" si="18"/>
        <v>0</v>
      </c>
      <c r="H171" s="205">
        <f t="shared" si="18"/>
        <v>941272.96000000008</v>
      </c>
      <c r="I171" s="51">
        <f t="shared" si="18"/>
        <v>0</v>
      </c>
    </row>
  </sheetData>
  <mergeCells count="49">
    <mergeCell ref="B10:B11"/>
    <mergeCell ref="C10:C11"/>
    <mergeCell ref="A12:B19"/>
    <mergeCell ref="C21:C22"/>
    <mergeCell ref="A23:B30"/>
    <mergeCell ref="D34:D35"/>
    <mergeCell ref="A36:B43"/>
    <mergeCell ref="A48:A49"/>
    <mergeCell ref="B48:B49"/>
    <mergeCell ref="C48:C49"/>
    <mergeCell ref="D48:D49"/>
    <mergeCell ref="A34:A35"/>
    <mergeCell ref="B34:B35"/>
    <mergeCell ref="C34:C35"/>
    <mergeCell ref="A50:B57"/>
    <mergeCell ref="A61:A62"/>
    <mergeCell ref="B61:B62"/>
    <mergeCell ref="C61:C62"/>
    <mergeCell ref="A63:B70"/>
    <mergeCell ref="D72:D73"/>
    <mergeCell ref="A74:B81"/>
    <mergeCell ref="A83:A84"/>
    <mergeCell ref="B83:B84"/>
    <mergeCell ref="C83:C84"/>
    <mergeCell ref="D83:D84"/>
    <mergeCell ref="A72:A73"/>
    <mergeCell ref="B72:B73"/>
    <mergeCell ref="C72:C73"/>
    <mergeCell ref="A85:B92"/>
    <mergeCell ref="A94:A95"/>
    <mergeCell ref="B94:B95"/>
    <mergeCell ref="A96:B102"/>
    <mergeCell ref="A106:A107"/>
    <mergeCell ref="B106:B107"/>
    <mergeCell ref="C106:C107"/>
    <mergeCell ref="A108:B115"/>
    <mergeCell ref="A118:B125"/>
    <mergeCell ref="A129:A130"/>
    <mergeCell ref="B129:B130"/>
    <mergeCell ref="C129:C130"/>
    <mergeCell ref="A142:B149"/>
    <mergeCell ref="A155:B162"/>
    <mergeCell ref="I129:O129"/>
    <mergeCell ref="A131:B138"/>
    <mergeCell ref="A140:A141"/>
    <mergeCell ref="B140:B141"/>
    <mergeCell ref="C140:C141"/>
    <mergeCell ref="D140:G140"/>
    <mergeCell ref="H140:L140"/>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13D2F-4D26-4D4F-A894-66EDE5066155}">
  <sheetPr codeName="Arkusz17"/>
  <dimension ref="A1:S171"/>
  <sheetViews>
    <sheetView workbookViewId="0">
      <selection activeCell="A23" sqref="A23:B30"/>
    </sheetView>
  </sheetViews>
  <sheetFormatPr defaultColWidth="8.85546875" defaultRowHeight="15" x14ac:dyDescent="0.25"/>
  <cols>
    <col min="1" max="1" width="87.28515625" style="552" customWidth="1"/>
    <col min="2" max="2" width="29.42578125" style="552" customWidth="1"/>
    <col min="3" max="3" width="15.7109375" style="552" customWidth="1"/>
    <col min="4" max="4" width="16.140625" style="552" customWidth="1"/>
    <col min="5" max="5" width="15.28515625" style="552" customWidth="1"/>
    <col min="6" max="6" width="18.42578125" style="552" customWidth="1"/>
    <col min="7" max="7" width="15.85546875" style="552" customWidth="1"/>
    <col min="8" max="8" width="16" style="552" customWidth="1"/>
    <col min="9" max="9" width="16.42578125" style="552" customWidth="1"/>
    <col min="10" max="10" width="17" style="552" customWidth="1"/>
    <col min="11" max="11" width="16.85546875" style="552" customWidth="1"/>
    <col min="12" max="12" width="17" style="552" customWidth="1"/>
    <col min="13" max="13" width="15.42578125" style="552" customWidth="1"/>
    <col min="14" max="14" width="14.85546875" style="552" customWidth="1"/>
    <col min="15" max="15" width="13.140625" style="552" customWidth="1"/>
    <col min="16" max="17" width="11.85546875" style="552" customWidth="1"/>
    <col min="18" max="18" width="12" style="552" customWidth="1"/>
    <col min="19" max="16384" width="8.85546875" style="552"/>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413</v>
      </c>
    </row>
    <row r="5" spans="1:17" s="2" customFormat="1" ht="15.75" x14ac:dyDescent="0.25">
      <c r="A5" s="206" t="s">
        <v>144</v>
      </c>
    </row>
    <row r="6" spans="1:17" s="2" customFormat="1" ht="15.75" x14ac:dyDescent="0.25"/>
    <row r="8" spans="1:17" ht="21" x14ac:dyDescent="0.35">
      <c r="A8" s="6" t="s">
        <v>4</v>
      </c>
      <c r="B8" s="7"/>
      <c r="C8" s="8"/>
      <c r="D8" s="8"/>
      <c r="E8" s="8"/>
      <c r="F8" s="8"/>
      <c r="G8" s="8"/>
      <c r="H8" s="8"/>
      <c r="I8" s="8"/>
      <c r="J8" s="8"/>
      <c r="K8" s="8"/>
      <c r="L8" s="8"/>
      <c r="M8" s="8"/>
      <c r="N8" s="8"/>
    </row>
    <row r="9" spans="1:17" ht="15.75" thickBot="1" x14ac:dyDescent="0.3">
      <c r="B9" s="9"/>
      <c r="O9" s="10"/>
      <c r="P9" s="10"/>
    </row>
    <row r="10" spans="1:17" s="10" customFormat="1" ht="18.75" x14ac:dyDescent="0.3">
      <c r="A10" s="11"/>
      <c r="B10" s="649" t="s">
        <v>5</v>
      </c>
      <c r="C10" s="651" t="s">
        <v>6</v>
      </c>
      <c r="D10" s="12"/>
      <c r="E10" s="13"/>
      <c r="F10" s="14" t="s">
        <v>7</v>
      </c>
      <c r="G10" s="15"/>
      <c r="H10" s="16"/>
      <c r="I10" s="17" t="s">
        <v>8</v>
      </c>
      <c r="J10" s="13"/>
      <c r="K10" s="13"/>
      <c r="L10" s="13"/>
      <c r="M10" s="13"/>
      <c r="N10" s="13"/>
      <c r="O10" s="18"/>
    </row>
    <row r="11" spans="1:17" s="10" customFormat="1" ht="90" customHeight="1" x14ac:dyDescent="0.3">
      <c r="A11" s="19" t="s">
        <v>9</v>
      </c>
      <c r="B11" s="650"/>
      <c r="C11" s="652"/>
      <c r="D11" s="20" t="s">
        <v>10</v>
      </c>
      <c r="E11" s="21" t="s">
        <v>11</v>
      </c>
      <c r="F11" s="22" t="s">
        <v>12</v>
      </c>
      <c r="G11" s="23" t="s">
        <v>13</v>
      </c>
      <c r="H11" s="24" t="s">
        <v>14</v>
      </c>
      <c r="I11" s="25" t="s">
        <v>15</v>
      </c>
      <c r="J11" s="26" t="s">
        <v>16</v>
      </c>
      <c r="K11" s="26" t="s">
        <v>17</v>
      </c>
      <c r="L11" s="27" t="s">
        <v>18</v>
      </c>
      <c r="M11" s="27" t="s">
        <v>19</v>
      </c>
      <c r="N11" s="27" t="s">
        <v>20</v>
      </c>
      <c r="O11" s="28" t="s">
        <v>21</v>
      </c>
    </row>
    <row r="12" spans="1:17" ht="15" customHeight="1" x14ac:dyDescent="0.25">
      <c r="A12" s="595" t="s">
        <v>36</v>
      </c>
      <c r="B12" s="611"/>
      <c r="C12" s="29">
        <v>2014</v>
      </c>
      <c r="D12" s="30"/>
      <c r="E12" s="31"/>
      <c r="F12" s="31"/>
      <c r="G12" s="32"/>
      <c r="H12" s="33">
        <f>SUM(D12:G12)</f>
        <v>0</v>
      </c>
      <c r="I12" s="34"/>
      <c r="J12" s="31"/>
      <c r="K12" s="31"/>
      <c r="L12" s="31"/>
      <c r="M12" s="31"/>
      <c r="N12" s="31"/>
      <c r="O12" s="35"/>
      <c r="P12" s="10"/>
      <c r="Q12" s="10"/>
    </row>
    <row r="13" spans="1:17" x14ac:dyDescent="0.25">
      <c r="A13" s="595"/>
      <c r="B13" s="611"/>
      <c r="C13" s="29">
        <v>2015</v>
      </c>
      <c r="D13" s="30"/>
      <c r="E13" s="31"/>
      <c r="F13" s="31"/>
      <c r="G13" s="32"/>
      <c r="H13" s="33">
        <f t="shared" ref="H13:H18" si="0">SUM(D13:G13)</f>
        <v>0</v>
      </c>
      <c r="I13" s="34"/>
      <c r="J13" s="31"/>
      <c r="K13" s="31"/>
      <c r="L13" s="31"/>
      <c r="M13" s="31"/>
      <c r="N13" s="31"/>
      <c r="O13" s="35"/>
      <c r="P13" s="10"/>
      <c r="Q13" s="10"/>
    </row>
    <row r="14" spans="1:17" x14ac:dyDescent="0.25">
      <c r="A14" s="595"/>
      <c r="B14" s="611"/>
      <c r="C14" s="29">
        <v>2016</v>
      </c>
      <c r="D14" s="30"/>
      <c r="E14" s="31"/>
      <c r="F14" s="31"/>
      <c r="G14" s="32"/>
      <c r="H14" s="33">
        <f t="shared" si="0"/>
        <v>0</v>
      </c>
      <c r="I14" s="34"/>
      <c r="J14" s="31"/>
      <c r="K14" s="31"/>
      <c r="L14" s="31"/>
      <c r="M14" s="31"/>
      <c r="N14" s="31"/>
      <c r="O14" s="35"/>
      <c r="P14" s="10"/>
      <c r="Q14" s="10"/>
    </row>
    <row r="15" spans="1:17" x14ac:dyDescent="0.25">
      <c r="A15" s="595"/>
      <c r="B15" s="611"/>
      <c r="C15" s="29">
        <v>2017</v>
      </c>
      <c r="D15" s="36"/>
      <c r="E15" s="37"/>
      <c r="F15" s="37"/>
      <c r="G15" s="38"/>
      <c r="H15" s="33">
        <f t="shared" si="0"/>
        <v>0</v>
      </c>
      <c r="I15" s="39"/>
      <c r="J15" s="37"/>
      <c r="K15" s="37"/>
      <c r="L15" s="37"/>
      <c r="M15" s="37"/>
      <c r="N15" s="37"/>
      <c r="O15" s="40"/>
      <c r="P15" s="10"/>
      <c r="Q15" s="10"/>
    </row>
    <row r="16" spans="1:17" x14ac:dyDescent="0.25">
      <c r="A16" s="595"/>
      <c r="B16" s="611"/>
      <c r="C16" s="29">
        <v>2018</v>
      </c>
      <c r="D16" s="30"/>
      <c r="E16" s="31"/>
      <c r="F16" s="31"/>
      <c r="G16" s="32"/>
      <c r="H16" s="33">
        <f t="shared" si="0"/>
        <v>0</v>
      </c>
      <c r="I16" s="34"/>
      <c r="J16" s="31"/>
      <c r="K16" s="31"/>
      <c r="L16" s="31"/>
      <c r="M16" s="31"/>
      <c r="N16" s="31"/>
      <c r="O16" s="35"/>
      <c r="P16" s="10"/>
      <c r="Q16" s="10"/>
    </row>
    <row r="17" spans="1:17" x14ac:dyDescent="0.25">
      <c r="A17" s="595"/>
      <c r="B17" s="611"/>
      <c r="C17" s="29">
        <v>2019</v>
      </c>
      <c r="D17" s="30"/>
      <c r="E17" s="31"/>
      <c r="F17" s="31"/>
      <c r="G17" s="32"/>
      <c r="H17" s="33">
        <f t="shared" si="0"/>
        <v>0</v>
      </c>
      <c r="I17" s="34"/>
      <c r="J17" s="31"/>
      <c r="K17" s="31"/>
      <c r="L17" s="31"/>
      <c r="M17" s="31"/>
      <c r="N17" s="31"/>
      <c r="O17" s="35"/>
      <c r="P17" s="10"/>
      <c r="Q17" s="10"/>
    </row>
    <row r="18" spans="1:17" x14ac:dyDescent="0.25">
      <c r="A18" s="595"/>
      <c r="B18" s="611"/>
      <c r="C18" s="29">
        <v>2020</v>
      </c>
      <c r="D18" s="30"/>
      <c r="E18" s="31"/>
      <c r="F18" s="31"/>
      <c r="G18" s="32"/>
      <c r="H18" s="33">
        <f t="shared" si="0"/>
        <v>0</v>
      </c>
      <c r="I18" s="34"/>
      <c r="J18" s="31"/>
      <c r="K18" s="31"/>
      <c r="L18" s="31"/>
      <c r="M18" s="31"/>
      <c r="N18" s="31"/>
      <c r="O18" s="35"/>
      <c r="P18" s="10"/>
      <c r="Q18" s="10"/>
    </row>
    <row r="19" spans="1:17" ht="77.25" customHeight="1" thickBot="1" x14ac:dyDescent="0.3">
      <c r="A19" s="612"/>
      <c r="B19" s="613"/>
      <c r="C19" s="45" t="s">
        <v>14</v>
      </c>
      <c r="D19" s="46">
        <f>SUM(D12:D18)</f>
        <v>0</v>
      </c>
      <c r="E19" s="47">
        <f>SUM(E12:E18)</f>
        <v>0</v>
      </c>
      <c r="F19" s="47">
        <f>SUM(F12:F18)</f>
        <v>0</v>
      </c>
      <c r="G19" s="48"/>
      <c r="H19" s="49">
        <f>SUM(D19:F19)</f>
        <v>0</v>
      </c>
      <c r="I19" s="50">
        <f t="shared" ref="I19:O19" si="1">SUM(I12:I18)</f>
        <v>0</v>
      </c>
      <c r="J19" s="50">
        <f t="shared" si="1"/>
        <v>0</v>
      </c>
      <c r="K19" s="47">
        <f t="shared" si="1"/>
        <v>0</v>
      </c>
      <c r="L19" s="47">
        <f t="shared" si="1"/>
        <v>0</v>
      </c>
      <c r="M19" s="47">
        <f t="shared" si="1"/>
        <v>0</v>
      </c>
      <c r="N19" s="47">
        <f t="shared" si="1"/>
        <v>0</v>
      </c>
      <c r="O19" s="51">
        <f t="shared" si="1"/>
        <v>0</v>
      </c>
      <c r="P19" s="10"/>
      <c r="Q19" s="10"/>
    </row>
    <row r="20" spans="1:17" ht="15.75" thickBot="1" x14ac:dyDescent="0.3">
      <c r="B20" s="9"/>
      <c r="D20" s="52"/>
      <c r="O20" s="10"/>
      <c r="P20" s="10"/>
    </row>
    <row r="21" spans="1:17" s="10" customFormat="1" ht="18.75" x14ac:dyDescent="0.3">
      <c r="A21" s="11"/>
      <c r="B21" s="53"/>
      <c r="C21" s="651" t="s">
        <v>6</v>
      </c>
      <c r="D21" s="12"/>
      <c r="E21" s="13"/>
      <c r="F21" s="14" t="s">
        <v>7</v>
      </c>
      <c r="G21" s="15"/>
      <c r="H21" s="16"/>
    </row>
    <row r="22" spans="1:17" s="10" customFormat="1" ht="44.25" customHeight="1" x14ac:dyDescent="0.3">
      <c r="A22" s="54" t="s">
        <v>23</v>
      </c>
      <c r="B22" s="549" t="s">
        <v>24</v>
      </c>
      <c r="C22" s="652"/>
      <c r="D22" s="20" t="s">
        <v>10</v>
      </c>
      <c r="E22" s="22" t="s">
        <v>11</v>
      </c>
      <c r="F22" s="22" t="s">
        <v>12</v>
      </c>
      <c r="G22" s="23" t="s">
        <v>13</v>
      </c>
      <c r="H22" s="24" t="s">
        <v>14</v>
      </c>
    </row>
    <row r="23" spans="1:17" ht="15" customHeight="1" x14ac:dyDescent="0.25">
      <c r="A23" s="595" t="s">
        <v>36</v>
      </c>
      <c r="B23" s="611"/>
      <c r="C23" s="29">
        <v>2014</v>
      </c>
      <c r="D23" s="30"/>
      <c r="E23" s="31"/>
      <c r="F23" s="31"/>
      <c r="G23" s="32"/>
      <c r="H23" s="33">
        <f>SUM(D23:G23)</f>
        <v>0</v>
      </c>
    </row>
    <row r="24" spans="1:17" x14ac:dyDescent="0.25">
      <c r="A24" s="595"/>
      <c r="B24" s="611"/>
      <c r="C24" s="29">
        <v>2015</v>
      </c>
      <c r="D24" s="30"/>
      <c r="E24" s="31"/>
      <c r="F24" s="31"/>
      <c r="G24" s="32"/>
      <c r="H24" s="33">
        <f t="shared" ref="H24:H29" si="2">SUM(D24:G24)</f>
        <v>0</v>
      </c>
    </row>
    <row r="25" spans="1:17" x14ac:dyDescent="0.25">
      <c r="A25" s="595"/>
      <c r="B25" s="611"/>
      <c r="C25" s="29">
        <v>2016</v>
      </c>
      <c r="D25" s="30"/>
      <c r="E25" s="31"/>
      <c r="F25" s="31"/>
      <c r="G25" s="32"/>
      <c r="H25" s="33">
        <f t="shared" si="2"/>
        <v>0</v>
      </c>
    </row>
    <row r="26" spans="1:17" x14ac:dyDescent="0.25">
      <c r="A26" s="595"/>
      <c r="B26" s="611"/>
      <c r="C26" s="29">
        <v>2017</v>
      </c>
      <c r="D26" s="36"/>
      <c r="E26" s="37"/>
      <c r="F26" s="37"/>
      <c r="G26" s="38"/>
      <c r="H26" s="33">
        <f t="shared" si="2"/>
        <v>0</v>
      </c>
    </row>
    <row r="27" spans="1:17" x14ac:dyDescent="0.25">
      <c r="A27" s="595"/>
      <c r="B27" s="611"/>
      <c r="C27" s="29">
        <v>2018</v>
      </c>
      <c r="D27" s="30"/>
      <c r="E27" s="31"/>
      <c r="F27" s="31"/>
      <c r="G27" s="32"/>
      <c r="H27" s="33">
        <f t="shared" si="2"/>
        <v>0</v>
      </c>
    </row>
    <row r="28" spans="1:17" x14ac:dyDescent="0.25">
      <c r="A28" s="595"/>
      <c r="B28" s="611"/>
      <c r="C28" s="29">
        <v>2019</v>
      </c>
      <c r="D28" s="30"/>
      <c r="E28" s="31"/>
      <c r="F28" s="31"/>
      <c r="G28" s="32"/>
      <c r="H28" s="33">
        <f t="shared" si="2"/>
        <v>0</v>
      </c>
    </row>
    <row r="29" spans="1:17" x14ac:dyDescent="0.25">
      <c r="A29" s="595"/>
      <c r="B29" s="611"/>
      <c r="C29" s="29">
        <v>2020</v>
      </c>
      <c r="D29" s="30"/>
      <c r="E29" s="31"/>
      <c r="F29" s="31"/>
      <c r="G29" s="32"/>
      <c r="H29" s="33">
        <f t="shared" si="2"/>
        <v>0</v>
      </c>
    </row>
    <row r="30" spans="1:17" ht="24" customHeight="1" thickBot="1" x14ac:dyDescent="0.3">
      <c r="A30" s="612"/>
      <c r="B30" s="613"/>
      <c r="C30" s="45" t="s">
        <v>14</v>
      </c>
      <c r="D30" s="46">
        <f>SUM(D23:D29)</f>
        <v>0</v>
      </c>
      <c r="E30" s="47">
        <f>SUM(E23:E29)</f>
        <v>0</v>
      </c>
      <c r="F30" s="47">
        <f>SUM(F23:F29)</f>
        <v>0</v>
      </c>
      <c r="G30" s="47">
        <f>SUM(G23:G29)</f>
        <v>0</v>
      </c>
      <c r="H30" s="49">
        <f t="shared" ref="H30" si="3">SUM(D30:F30)</f>
        <v>0</v>
      </c>
    </row>
    <row r="31" spans="1:17" x14ac:dyDescent="0.25">
      <c r="A31" s="551"/>
      <c r="B31" s="58"/>
      <c r="D31" s="52"/>
    </row>
    <row r="32" spans="1:17" ht="21" x14ac:dyDescent="0.35">
      <c r="A32" s="59" t="s">
        <v>26</v>
      </c>
      <c r="B32" s="60"/>
      <c r="C32" s="59"/>
      <c r="D32" s="61"/>
      <c r="E32" s="61"/>
      <c r="F32" s="61"/>
      <c r="G32" s="61"/>
      <c r="H32" s="61"/>
      <c r="I32" s="61"/>
      <c r="J32" s="61"/>
      <c r="K32" s="61"/>
      <c r="L32" s="61"/>
      <c r="M32" s="61"/>
      <c r="N32" s="61"/>
      <c r="O32" s="61"/>
    </row>
    <row r="33" spans="1:13" ht="15.75" thickBot="1" x14ac:dyDescent="0.3">
      <c r="B33" s="9"/>
    </row>
    <row r="34" spans="1:13" ht="21" customHeight="1" x14ac:dyDescent="0.25">
      <c r="A34" s="653" t="s">
        <v>27</v>
      </c>
      <c r="B34" s="655" t="s">
        <v>28</v>
      </c>
      <c r="C34" s="657" t="s">
        <v>6</v>
      </c>
      <c r="D34" s="635" t="s">
        <v>29</v>
      </c>
      <c r="E34" s="62" t="s">
        <v>8</v>
      </c>
      <c r="F34" s="63"/>
      <c r="G34" s="63"/>
      <c r="H34" s="63"/>
      <c r="I34" s="63"/>
      <c r="J34" s="63"/>
      <c r="K34" s="64"/>
    </row>
    <row r="35" spans="1:13" ht="98.25" customHeight="1" x14ac:dyDescent="0.25">
      <c r="A35" s="654"/>
      <c r="B35" s="656"/>
      <c r="C35" s="658"/>
      <c r="D35" s="636"/>
      <c r="E35" s="65" t="s">
        <v>15</v>
      </c>
      <c r="F35" s="66" t="s">
        <v>16</v>
      </c>
      <c r="G35" s="66" t="s">
        <v>17</v>
      </c>
      <c r="H35" s="67" t="s">
        <v>18</v>
      </c>
      <c r="I35" s="67" t="s">
        <v>30</v>
      </c>
      <c r="J35" s="68" t="s">
        <v>20</v>
      </c>
      <c r="K35" s="69" t="s">
        <v>21</v>
      </c>
    </row>
    <row r="36" spans="1:13" ht="15" customHeight="1" x14ac:dyDescent="0.25">
      <c r="A36" s="588" t="s">
        <v>121</v>
      </c>
      <c r="B36" s="589"/>
      <c r="C36" s="29">
        <v>2014</v>
      </c>
      <c r="D36" s="70"/>
      <c r="E36" s="71"/>
      <c r="F36" s="72"/>
      <c r="G36" s="72"/>
      <c r="H36" s="72"/>
      <c r="I36" s="72"/>
      <c r="J36" s="72"/>
      <c r="K36" s="73"/>
    </row>
    <row r="37" spans="1:13" x14ac:dyDescent="0.25">
      <c r="A37" s="588"/>
      <c r="B37" s="589"/>
      <c r="C37" s="29">
        <v>2015</v>
      </c>
      <c r="D37" s="70"/>
      <c r="E37" s="34"/>
      <c r="F37" s="31"/>
      <c r="G37" s="31"/>
      <c r="H37" s="31"/>
      <c r="I37" s="31"/>
      <c r="J37" s="31"/>
      <c r="K37" s="35"/>
    </row>
    <row r="38" spans="1:13" x14ac:dyDescent="0.25">
      <c r="A38" s="588"/>
      <c r="B38" s="589"/>
      <c r="C38" s="29">
        <v>2016</v>
      </c>
      <c r="D38" s="70"/>
      <c r="E38" s="34"/>
      <c r="F38" s="31"/>
      <c r="G38" s="31"/>
      <c r="H38" s="31"/>
      <c r="I38" s="31"/>
      <c r="J38" s="31"/>
      <c r="K38" s="35"/>
    </row>
    <row r="39" spans="1:13" x14ac:dyDescent="0.25">
      <c r="A39" s="588"/>
      <c r="B39" s="589"/>
      <c r="C39" s="29">
        <v>2017</v>
      </c>
      <c r="D39" s="74"/>
      <c r="E39" s="39"/>
      <c r="F39" s="37"/>
      <c r="G39" s="37"/>
      <c r="H39" s="37"/>
      <c r="I39" s="37"/>
      <c r="J39" s="37"/>
      <c r="K39" s="40"/>
    </row>
    <row r="40" spans="1:13" x14ac:dyDescent="0.25">
      <c r="A40" s="588"/>
      <c r="B40" s="589"/>
      <c r="C40" s="29">
        <v>2018</v>
      </c>
      <c r="D40" s="70"/>
      <c r="E40" s="34"/>
      <c r="F40" s="31"/>
      <c r="G40" s="31"/>
      <c r="H40" s="31"/>
      <c r="I40" s="31"/>
      <c r="J40" s="31"/>
      <c r="K40" s="35"/>
    </row>
    <row r="41" spans="1:13" x14ac:dyDescent="0.25">
      <c r="A41" s="588"/>
      <c r="B41" s="589"/>
      <c r="C41" s="29">
        <v>2019</v>
      </c>
      <c r="D41" s="70">
        <v>12</v>
      </c>
      <c r="E41" s="34">
        <v>12</v>
      </c>
      <c r="F41" s="31"/>
      <c r="G41" s="31"/>
      <c r="H41" s="31"/>
      <c r="I41" s="31"/>
      <c r="J41" s="31"/>
      <c r="K41" s="35"/>
    </row>
    <row r="42" spans="1:13" ht="17.25" customHeight="1" x14ac:dyDescent="0.25">
      <c r="A42" s="588"/>
      <c r="B42" s="589"/>
      <c r="C42" s="29">
        <v>2020</v>
      </c>
      <c r="D42" s="70"/>
      <c r="E42" s="34"/>
      <c r="F42" s="31"/>
      <c r="G42" s="31"/>
      <c r="H42" s="31"/>
      <c r="I42" s="31"/>
      <c r="J42" s="31"/>
      <c r="K42" s="35"/>
    </row>
    <row r="43" spans="1:13" ht="35.25" customHeight="1" thickBot="1" x14ac:dyDescent="0.3">
      <c r="A43" s="590"/>
      <c r="B43" s="591"/>
      <c r="C43" s="45" t="s">
        <v>14</v>
      </c>
      <c r="D43" s="75">
        <f>SUM(D36:D42)</f>
        <v>12</v>
      </c>
      <c r="E43" s="50">
        <f t="shared" ref="E43:J43" si="4">SUM(E36:E42)</f>
        <v>12</v>
      </c>
      <c r="F43" s="47">
        <f t="shared" si="4"/>
        <v>0</v>
      </c>
      <c r="G43" s="47">
        <f t="shared" si="4"/>
        <v>0</v>
      </c>
      <c r="H43" s="47">
        <f t="shared" si="4"/>
        <v>0</v>
      </c>
      <c r="I43" s="47">
        <f t="shared" si="4"/>
        <v>0</v>
      </c>
      <c r="J43" s="47">
        <f t="shared" si="4"/>
        <v>0</v>
      </c>
      <c r="K43" s="51">
        <f>SUM(K36:K42)</f>
        <v>0</v>
      </c>
    </row>
    <row r="44" spans="1:13" ht="0.75" customHeight="1" x14ac:dyDescent="0.25">
      <c r="B44" s="9"/>
    </row>
    <row r="45" spans="1:13" ht="21" x14ac:dyDescent="0.35">
      <c r="A45" s="78" t="s">
        <v>32</v>
      </c>
      <c r="B45" s="79"/>
      <c r="C45" s="78"/>
      <c r="D45" s="80"/>
      <c r="E45" s="80"/>
      <c r="F45" s="80"/>
      <c r="G45" s="80"/>
      <c r="H45" s="80"/>
      <c r="I45" s="80"/>
      <c r="J45" s="80"/>
      <c r="K45" s="80"/>
      <c r="L45" s="81"/>
      <c r="M45" s="81"/>
    </row>
    <row r="46" spans="1:13" ht="21" x14ac:dyDescent="0.35">
      <c r="A46" s="78"/>
      <c r="B46" s="79"/>
      <c r="C46" s="78"/>
      <c r="D46" s="80"/>
      <c r="E46" s="80"/>
      <c r="F46" s="80"/>
      <c r="G46" s="80"/>
      <c r="H46" s="80"/>
      <c r="I46" s="80"/>
      <c r="J46" s="80"/>
      <c r="K46" s="80"/>
      <c r="L46" s="81"/>
      <c r="M46" s="81"/>
    </row>
    <row r="47" spans="1:13" ht="14.25" customHeight="1" thickBot="1" x14ac:dyDescent="0.3">
      <c r="A47" s="82"/>
      <c r="B47" s="83"/>
    </row>
    <row r="48" spans="1:13" ht="14.25" customHeight="1" x14ac:dyDescent="0.25">
      <c r="A48" s="641" t="s">
        <v>33</v>
      </c>
      <c r="B48" s="643" t="s">
        <v>34</v>
      </c>
      <c r="C48" s="645" t="s">
        <v>6</v>
      </c>
      <c r="D48" s="647" t="s">
        <v>35</v>
      </c>
      <c r="E48" s="84" t="s">
        <v>8</v>
      </c>
      <c r="F48" s="85"/>
      <c r="G48" s="85"/>
      <c r="H48" s="85"/>
      <c r="I48" s="85"/>
      <c r="J48" s="85"/>
      <c r="K48" s="86"/>
    </row>
    <row r="49" spans="1:14" s="10" customFormat="1" ht="117" customHeight="1" x14ac:dyDescent="0.25">
      <c r="A49" s="642"/>
      <c r="B49" s="644"/>
      <c r="C49" s="646"/>
      <c r="D49" s="648"/>
      <c r="E49" s="87" t="s">
        <v>15</v>
      </c>
      <c r="F49" s="88" t="s">
        <v>16</v>
      </c>
      <c r="G49" s="88" t="s">
        <v>17</v>
      </c>
      <c r="H49" s="89" t="s">
        <v>18</v>
      </c>
      <c r="I49" s="89" t="s">
        <v>30</v>
      </c>
      <c r="J49" s="90" t="s">
        <v>20</v>
      </c>
      <c r="K49" s="91" t="s">
        <v>21</v>
      </c>
    </row>
    <row r="50" spans="1:14" ht="15" customHeight="1" x14ac:dyDescent="0.25">
      <c r="A50" s="595" t="s">
        <v>36</v>
      </c>
      <c r="B50" s="611"/>
      <c r="C50" s="29">
        <v>2014</v>
      </c>
      <c r="D50" s="92"/>
      <c r="E50" s="34"/>
      <c r="F50" s="31"/>
      <c r="G50" s="31"/>
      <c r="H50" s="31"/>
      <c r="I50" s="31"/>
      <c r="J50" s="31"/>
      <c r="K50" s="35"/>
    </row>
    <row r="51" spans="1:14" x14ac:dyDescent="0.25">
      <c r="A51" s="595"/>
      <c r="B51" s="611"/>
      <c r="C51" s="29">
        <v>2015</v>
      </c>
      <c r="D51" s="92"/>
      <c r="E51" s="34"/>
      <c r="F51" s="31"/>
      <c r="G51" s="31"/>
      <c r="H51" s="31"/>
      <c r="I51" s="31"/>
      <c r="J51" s="31"/>
      <c r="K51" s="35"/>
    </row>
    <row r="52" spans="1:14" x14ac:dyDescent="0.25">
      <c r="A52" s="595"/>
      <c r="B52" s="611"/>
      <c r="C52" s="29">
        <v>2016</v>
      </c>
      <c r="D52" s="92"/>
      <c r="E52" s="34"/>
      <c r="F52" s="31"/>
      <c r="G52" s="31"/>
      <c r="H52" s="31"/>
      <c r="I52" s="31"/>
      <c r="J52" s="31"/>
      <c r="K52" s="35"/>
    </row>
    <row r="53" spans="1:14" x14ac:dyDescent="0.25">
      <c r="A53" s="595"/>
      <c r="B53" s="611"/>
      <c r="C53" s="29">
        <v>2017</v>
      </c>
      <c r="D53" s="93"/>
      <c r="E53" s="39"/>
      <c r="F53" s="37"/>
      <c r="G53" s="37"/>
      <c r="H53" s="37"/>
      <c r="I53" s="37"/>
      <c r="J53" s="37"/>
      <c r="K53" s="40"/>
    </row>
    <row r="54" spans="1:14" x14ac:dyDescent="0.25">
      <c r="A54" s="595"/>
      <c r="B54" s="611"/>
      <c r="C54" s="29">
        <v>2018</v>
      </c>
      <c r="D54" s="92"/>
      <c r="E54" s="34"/>
      <c r="F54" s="31"/>
      <c r="G54" s="31"/>
      <c r="H54" s="31"/>
      <c r="I54" s="31"/>
      <c r="J54" s="31"/>
      <c r="K54" s="35"/>
    </row>
    <row r="55" spans="1:14" x14ac:dyDescent="0.25">
      <c r="A55" s="595"/>
      <c r="B55" s="611"/>
      <c r="C55" s="29">
        <v>2019</v>
      </c>
      <c r="D55" s="92"/>
      <c r="E55" s="34"/>
      <c r="F55" s="31"/>
      <c r="G55" s="31"/>
      <c r="H55" s="31"/>
      <c r="I55" s="31"/>
      <c r="J55" s="31"/>
      <c r="K55" s="35"/>
    </row>
    <row r="56" spans="1:14" x14ac:dyDescent="0.25">
      <c r="A56" s="595"/>
      <c r="B56" s="611"/>
      <c r="C56" s="29">
        <v>2020</v>
      </c>
      <c r="D56" s="92"/>
      <c r="E56" s="34"/>
      <c r="F56" s="31"/>
      <c r="G56" s="31"/>
      <c r="H56" s="31"/>
      <c r="I56" s="31"/>
      <c r="J56" s="31"/>
      <c r="K56" s="35"/>
    </row>
    <row r="57" spans="1:14" ht="94.9" customHeight="1" thickBot="1" x14ac:dyDescent="0.3">
      <c r="A57" s="612"/>
      <c r="B57" s="613"/>
      <c r="C57" s="45" t="s">
        <v>14</v>
      </c>
      <c r="D57" s="94">
        <f t="shared" ref="D57:I57" si="5">SUM(D50:D56)</f>
        <v>0</v>
      </c>
      <c r="E57" s="50">
        <f t="shared" si="5"/>
        <v>0</v>
      </c>
      <c r="F57" s="47">
        <f t="shared" si="5"/>
        <v>0</v>
      </c>
      <c r="G57" s="47">
        <f t="shared" si="5"/>
        <v>0</v>
      </c>
      <c r="H57" s="47">
        <f t="shared" si="5"/>
        <v>0</v>
      </c>
      <c r="I57" s="47">
        <f t="shared" si="5"/>
        <v>0</v>
      </c>
      <c r="J57" s="47">
        <f>SUM(J50:J56)</f>
        <v>0</v>
      </c>
      <c r="K57" s="51">
        <f>SUM(K50:K56)</f>
        <v>0</v>
      </c>
    </row>
    <row r="58" spans="1:14" x14ac:dyDescent="0.25">
      <c r="B58" s="9"/>
    </row>
    <row r="59" spans="1:14" ht="21" x14ac:dyDescent="0.35">
      <c r="A59" s="95" t="s">
        <v>37</v>
      </c>
      <c r="B59" s="96"/>
      <c r="C59" s="95"/>
      <c r="D59" s="97"/>
      <c r="E59" s="97"/>
      <c r="F59" s="97"/>
      <c r="G59" s="97"/>
      <c r="H59" s="97"/>
      <c r="I59" s="97"/>
      <c r="J59" s="97"/>
      <c r="K59" s="97"/>
      <c r="L59" s="97"/>
      <c r="M59" s="10"/>
    </row>
    <row r="60" spans="1:14" ht="15" customHeight="1" thickBot="1" x14ac:dyDescent="0.4">
      <c r="A60" s="98"/>
      <c r="B60" s="83"/>
      <c r="M60" s="10"/>
    </row>
    <row r="61" spans="1:14" s="10" customFormat="1" x14ac:dyDescent="0.25">
      <c r="A61" s="630" t="s">
        <v>38</v>
      </c>
      <c r="B61" s="622" t="s">
        <v>39</v>
      </c>
      <c r="C61" s="631" t="s">
        <v>6</v>
      </c>
      <c r="D61" s="99"/>
      <c r="E61" s="100"/>
      <c r="F61" s="101" t="s">
        <v>40</v>
      </c>
      <c r="G61" s="102"/>
      <c r="H61" s="102"/>
      <c r="I61" s="102"/>
      <c r="J61" s="102"/>
      <c r="K61" s="102"/>
      <c r="L61" s="103"/>
      <c r="N61" s="104"/>
    </row>
    <row r="62" spans="1:14" s="10" customFormat="1" ht="90" customHeight="1" x14ac:dyDescent="0.25">
      <c r="A62" s="621"/>
      <c r="B62" s="623"/>
      <c r="C62" s="632"/>
      <c r="D62" s="105" t="s">
        <v>41</v>
      </c>
      <c r="E62" s="106" t="s">
        <v>42</v>
      </c>
      <c r="F62" s="107" t="s">
        <v>15</v>
      </c>
      <c r="G62" s="108" t="s">
        <v>16</v>
      </c>
      <c r="H62" s="108" t="s">
        <v>17</v>
      </c>
      <c r="I62" s="109" t="s">
        <v>18</v>
      </c>
      <c r="J62" s="109" t="s">
        <v>30</v>
      </c>
      <c r="K62" s="110" t="s">
        <v>20</v>
      </c>
      <c r="L62" s="111" t="s">
        <v>21</v>
      </c>
    </row>
    <row r="63" spans="1:14" x14ac:dyDescent="0.25">
      <c r="A63" s="595" t="s">
        <v>36</v>
      </c>
      <c r="B63" s="611"/>
      <c r="C63" s="29">
        <v>2014</v>
      </c>
      <c r="D63" s="30"/>
      <c r="E63" s="31"/>
      <c r="F63" s="34"/>
      <c r="G63" s="31"/>
      <c r="H63" s="31"/>
      <c r="I63" s="31"/>
      <c r="J63" s="31"/>
      <c r="K63" s="31"/>
      <c r="L63" s="35"/>
      <c r="M63" s="10"/>
    </row>
    <row r="64" spans="1:14" x14ac:dyDescent="0.25">
      <c r="A64" s="595"/>
      <c r="B64" s="611"/>
      <c r="C64" s="29">
        <v>2015</v>
      </c>
      <c r="D64" s="30"/>
      <c r="E64" s="31"/>
      <c r="F64" s="34"/>
      <c r="G64" s="31"/>
      <c r="H64" s="31"/>
      <c r="I64" s="31"/>
      <c r="J64" s="31"/>
      <c r="K64" s="31"/>
      <c r="L64" s="35"/>
      <c r="M64" s="10"/>
    </row>
    <row r="65" spans="1:13" x14ac:dyDescent="0.25">
      <c r="A65" s="595"/>
      <c r="B65" s="611"/>
      <c r="C65" s="29">
        <v>2016</v>
      </c>
      <c r="D65" s="30"/>
      <c r="E65" s="31"/>
      <c r="F65" s="34"/>
      <c r="G65" s="31"/>
      <c r="H65" s="31"/>
      <c r="I65" s="31"/>
      <c r="J65" s="31"/>
      <c r="K65" s="31"/>
      <c r="L65" s="35"/>
      <c r="M65" s="10"/>
    </row>
    <row r="66" spans="1:13" x14ac:dyDescent="0.25">
      <c r="A66" s="595"/>
      <c r="B66" s="611"/>
      <c r="C66" s="29">
        <v>2017</v>
      </c>
      <c r="D66" s="36"/>
      <c r="E66" s="37"/>
      <c r="F66" s="39"/>
      <c r="G66" s="37"/>
      <c r="H66" s="37"/>
      <c r="I66" s="37"/>
      <c r="J66" s="37"/>
      <c r="K66" s="37"/>
      <c r="L66" s="40"/>
      <c r="M66" s="10"/>
    </row>
    <row r="67" spans="1:13" x14ac:dyDescent="0.25">
      <c r="A67" s="595"/>
      <c r="B67" s="611"/>
      <c r="C67" s="29">
        <v>2018</v>
      </c>
      <c r="D67" s="30"/>
      <c r="E67" s="31"/>
      <c r="F67" s="34"/>
      <c r="G67" s="31"/>
      <c r="H67" s="31"/>
      <c r="I67" s="31"/>
      <c r="J67" s="31"/>
      <c r="K67" s="31"/>
      <c r="L67" s="35"/>
      <c r="M67" s="10"/>
    </row>
    <row r="68" spans="1:13" x14ac:dyDescent="0.25">
      <c r="A68" s="595"/>
      <c r="B68" s="611"/>
      <c r="C68" s="29">
        <v>2019</v>
      </c>
      <c r="D68" s="30"/>
      <c r="E68" s="31"/>
      <c r="F68" s="34"/>
      <c r="G68" s="31"/>
      <c r="H68" s="31"/>
      <c r="I68" s="31"/>
      <c r="J68" s="31"/>
      <c r="K68" s="31"/>
      <c r="L68" s="35"/>
      <c r="M68" s="10"/>
    </row>
    <row r="69" spans="1:13" x14ac:dyDescent="0.25">
      <c r="A69" s="595"/>
      <c r="B69" s="611"/>
      <c r="C69" s="29">
        <v>2020</v>
      </c>
      <c r="D69" s="30"/>
      <c r="E69" s="31"/>
      <c r="F69" s="34"/>
      <c r="G69" s="31"/>
      <c r="H69" s="31"/>
      <c r="I69" s="31"/>
      <c r="J69" s="31"/>
      <c r="K69" s="31"/>
      <c r="L69" s="35"/>
      <c r="M69" s="10"/>
    </row>
    <row r="70" spans="1:13" ht="33" customHeight="1" thickBot="1" x14ac:dyDescent="0.3">
      <c r="A70" s="612"/>
      <c r="B70" s="613"/>
      <c r="C70" s="45" t="s">
        <v>14</v>
      </c>
      <c r="D70" s="46">
        <f t="shared" ref="D70:K70" si="6">SUM(D63:D69)</f>
        <v>0</v>
      </c>
      <c r="E70" s="47">
        <f t="shared" si="6"/>
        <v>0</v>
      </c>
      <c r="F70" s="50">
        <f t="shared" si="6"/>
        <v>0</v>
      </c>
      <c r="G70" s="47">
        <f t="shared" si="6"/>
        <v>0</v>
      </c>
      <c r="H70" s="47">
        <f t="shared" si="6"/>
        <v>0</v>
      </c>
      <c r="I70" s="47">
        <f t="shared" si="6"/>
        <v>0</v>
      </c>
      <c r="J70" s="47">
        <f t="shared" si="6"/>
        <v>0</v>
      </c>
      <c r="K70" s="47">
        <f t="shared" si="6"/>
        <v>0</v>
      </c>
      <c r="L70" s="51">
        <f>SUM(L63:L69)</f>
        <v>0</v>
      </c>
      <c r="M70" s="10"/>
    </row>
    <row r="71" spans="1:13" ht="15.75" thickBot="1" x14ac:dyDescent="0.3">
      <c r="A71" s="112"/>
      <c r="B71" s="113"/>
      <c r="D71" s="52"/>
    </row>
    <row r="72" spans="1:13" s="10" customFormat="1" ht="18.95" customHeight="1" x14ac:dyDescent="0.25">
      <c r="A72" s="630" t="s">
        <v>43</v>
      </c>
      <c r="B72" s="622" t="s">
        <v>44</v>
      </c>
      <c r="C72" s="631" t="s">
        <v>6</v>
      </c>
      <c r="D72" s="628" t="s">
        <v>45</v>
      </c>
      <c r="E72" s="101" t="s">
        <v>46</v>
      </c>
      <c r="F72" s="102"/>
      <c r="G72" s="102"/>
      <c r="H72" s="102"/>
      <c r="I72" s="102"/>
      <c r="J72" s="102"/>
      <c r="K72" s="103"/>
      <c r="L72" s="552"/>
      <c r="M72" s="104"/>
    </row>
    <row r="73" spans="1:13" s="10" customFormat="1" ht="93.75" customHeight="1" x14ac:dyDescent="0.25">
      <c r="A73" s="621"/>
      <c r="B73" s="623"/>
      <c r="C73" s="632"/>
      <c r="D73" s="629"/>
      <c r="E73" s="107" t="s">
        <v>15</v>
      </c>
      <c r="F73" s="114" t="s">
        <v>16</v>
      </c>
      <c r="G73" s="108" t="s">
        <v>17</v>
      </c>
      <c r="H73" s="109" t="s">
        <v>18</v>
      </c>
      <c r="I73" s="109" t="s">
        <v>30</v>
      </c>
      <c r="J73" s="110" t="s">
        <v>20</v>
      </c>
      <c r="K73" s="111" t="s">
        <v>21</v>
      </c>
      <c r="L73" s="552"/>
    </row>
    <row r="74" spans="1:13" ht="15" customHeight="1" x14ac:dyDescent="0.25">
      <c r="A74" s="595" t="s">
        <v>36</v>
      </c>
      <c r="B74" s="611"/>
      <c r="C74" s="29">
        <v>2014</v>
      </c>
      <c r="D74" s="31"/>
      <c r="E74" s="34"/>
      <c r="F74" s="31"/>
      <c r="G74" s="31"/>
      <c r="H74" s="31"/>
      <c r="I74" s="31"/>
      <c r="J74" s="31"/>
      <c r="K74" s="35"/>
    </row>
    <row r="75" spans="1:13" x14ac:dyDescent="0.25">
      <c r="A75" s="595"/>
      <c r="B75" s="611"/>
      <c r="C75" s="29">
        <v>2015</v>
      </c>
      <c r="D75" s="31"/>
      <c r="E75" s="34"/>
      <c r="F75" s="31"/>
      <c r="G75" s="31"/>
      <c r="H75" s="31"/>
      <c r="I75" s="31"/>
      <c r="J75" s="31"/>
      <c r="K75" s="35"/>
    </row>
    <row r="76" spans="1:13" x14ac:dyDescent="0.25">
      <c r="A76" s="595"/>
      <c r="B76" s="611"/>
      <c r="C76" s="29">
        <v>2016</v>
      </c>
      <c r="D76" s="31"/>
      <c r="E76" s="34"/>
      <c r="F76" s="31"/>
      <c r="G76" s="31"/>
      <c r="H76" s="31"/>
      <c r="I76" s="31"/>
      <c r="J76" s="31"/>
      <c r="K76" s="35"/>
    </row>
    <row r="77" spans="1:13" x14ac:dyDescent="0.25">
      <c r="A77" s="595"/>
      <c r="B77" s="611"/>
      <c r="C77" s="29">
        <v>2017</v>
      </c>
      <c r="D77" s="37"/>
      <c r="E77" s="39"/>
      <c r="F77" s="37"/>
      <c r="G77" s="37"/>
      <c r="H77" s="37"/>
      <c r="I77" s="37"/>
      <c r="J77" s="37"/>
      <c r="K77" s="40"/>
    </row>
    <row r="78" spans="1:13" x14ac:dyDescent="0.25">
      <c r="A78" s="595"/>
      <c r="B78" s="611"/>
      <c r="C78" s="29">
        <v>2018</v>
      </c>
      <c r="D78" s="31"/>
      <c r="E78" s="34"/>
      <c r="F78" s="31"/>
      <c r="G78" s="31"/>
      <c r="H78" s="31"/>
      <c r="I78" s="31"/>
      <c r="J78" s="31"/>
      <c r="K78" s="35"/>
    </row>
    <row r="79" spans="1:13" x14ac:dyDescent="0.25">
      <c r="A79" s="595"/>
      <c r="B79" s="611"/>
      <c r="C79" s="29">
        <v>2019</v>
      </c>
      <c r="D79" s="31"/>
      <c r="E79" s="34"/>
      <c r="F79" s="31"/>
      <c r="G79" s="31"/>
      <c r="H79" s="31"/>
      <c r="I79" s="31"/>
      <c r="J79" s="31"/>
      <c r="K79" s="35"/>
    </row>
    <row r="80" spans="1:13" x14ac:dyDescent="0.25">
      <c r="A80" s="595"/>
      <c r="B80" s="611"/>
      <c r="C80" s="29">
        <v>2020</v>
      </c>
      <c r="D80" s="31"/>
      <c r="E80" s="34"/>
      <c r="F80" s="31"/>
      <c r="G80" s="31"/>
      <c r="H80" s="31"/>
      <c r="I80" s="31"/>
      <c r="J80" s="31"/>
      <c r="K80" s="35"/>
    </row>
    <row r="81" spans="1:14" ht="42" customHeight="1" thickBot="1" x14ac:dyDescent="0.3">
      <c r="A81" s="612"/>
      <c r="B81" s="613"/>
      <c r="C81" s="45" t="s">
        <v>14</v>
      </c>
      <c r="D81" s="47">
        <f t="shared" ref="D81:J81" si="7">SUM(D74:D80)</f>
        <v>0</v>
      </c>
      <c r="E81" s="50">
        <f t="shared" si="7"/>
        <v>0</v>
      </c>
      <c r="F81" s="47">
        <f t="shared" si="7"/>
        <v>0</v>
      </c>
      <c r="G81" s="47">
        <f t="shared" si="7"/>
        <v>0</v>
      </c>
      <c r="H81" s="47">
        <f t="shared" si="7"/>
        <v>0</v>
      </c>
      <c r="I81" s="47">
        <f t="shared" si="7"/>
        <v>0</v>
      </c>
      <c r="J81" s="47">
        <f t="shared" si="7"/>
        <v>0</v>
      </c>
      <c r="K81" s="51">
        <f>SUM(K74:K80)</f>
        <v>0</v>
      </c>
    </row>
    <row r="82" spans="1:14" ht="15" customHeight="1" thickBot="1" x14ac:dyDescent="0.4">
      <c r="A82" s="98"/>
      <c r="B82" s="83"/>
    </row>
    <row r="83" spans="1:14" ht="24.95" customHeight="1" x14ac:dyDescent="0.25">
      <c r="A83" s="630" t="s">
        <v>47</v>
      </c>
      <c r="B83" s="622" t="s">
        <v>44</v>
      </c>
      <c r="C83" s="631" t="s">
        <v>6</v>
      </c>
      <c r="D83" s="633" t="s">
        <v>48</v>
      </c>
      <c r="E83" s="101" t="s">
        <v>49</v>
      </c>
      <c r="F83" s="102"/>
      <c r="G83" s="102"/>
      <c r="H83" s="102"/>
      <c r="I83" s="102"/>
      <c r="J83" s="102"/>
      <c r="K83" s="103"/>
      <c r="L83" s="10"/>
    </row>
    <row r="84" spans="1:14" s="10" customFormat="1" ht="93.75" customHeight="1" x14ac:dyDescent="0.25">
      <c r="A84" s="621"/>
      <c r="B84" s="623"/>
      <c r="C84" s="632"/>
      <c r="D84" s="634"/>
      <c r="E84" s="107" t="s">
        <v>15</v>
      </c>
      <c r="F84" s="108" t="s">
        <v>16</v>
      </c>
      <c r="G84" s="108" t="s">
        <v>17</v>
      </c>
      <c r="H84" s="109" t="s">
        <v>18</v>
      </c>
      <c r="I84" s="109" t="s">
        <v>30</v>
      </c>
      <c r="J84" s="110" t="s">
        <v>20</v>
      </c>
      <c r="K84" s="111" t="s">
        <v>21</v>
      </c>
      <c r="L84" s="552"/>
    </row>
    <row r="85" spans="1:14" s="10" customFormat="1" ht="18" customHeight="1" x14ac:dyDescent="0.25">
      <c r="A85" s="595" t="s">
        <v>36</v>
      </c>
      <c r="B85" s="611"/>
      <c r="C85" s="29">
        <v>2014</v>
      </c>
      <c r="D85" s="31"/>
      <c r="E85" s="34"/>
      <c r="F85" s="31"/>
      <c r="G85" s="31"/>
      <c r="H85" s="31"/>
      <c r="I85" s="31"/>
      <c r="J85" s="31"/>
      <c r="K85" s="35"/>
      <c r="L85" s="552"/>
    </row>
    <row r="86" spans="1:14" ht="15.95" customHeight="1" x14ac:dyDescent="0.25">
      <c r="A86" s="595"/>
      <c r="B86" s="611"/>
      <c r="C86" s="29">
        <v>2015</v>
      </c>
      <c r="D86" s="31"/>
      <c r="E86" s="34"/>
      <c r="F86" s="31"/>
      <c r="G86" s="31"/>
      <c r="H86" s="31"/>
      <c r="I86" s="31"/>
      <c r="J86" s="31"/>
      <c r="K86" s="35"/>
    </row>
    <row r="87" spans="1:14" x14ac:dyDescent="0.25">
      <c r="A87" s="595"/>
      <c r="B87" s="611"/>
      <c r="C87" s="29">
        <v>2016</v>
      </c>
      <c r="D87" s="31"/>
      <c r="E87" s="34"/>
      <c r="F87" s="31"/>
      <c r="G87" s="31"/>
      <c r="H87" s="31"/>
      <c r="I87" s="31"/>
      <c r="J87" s="31"/>
      <c r="K87" s="35"/>
    </row>
    <row r="88" spans="1:14" x14ac:dyDescent="0.25">
      <c r="A88" s="595"/>
      <c r="B88" s="611"/>
      <c r="C88" s="29">
        <v>2017</v>
      </c>
      <c r="D88" s="37"/>
      <c r="E88" s="39"/>
      <c r="F88" s="37"/>
      <c r="G88" s="37"/>
      <c r="H88" s="37"/>
      <c r="I88" s="37"/>
      <c r="J88" s="37"/>
      <c r="K88" s="40"/>
    </row>
    <row r="89" spans="1:14" x14ac:dyDescent="0.25">
      <c r="A89" s="595"/>
      <c r="B89" s="611"/>
      <c r="C89" s="29">
        <v>2018</v>
      </c>
      <c r="D89" s="31"/>
      <c r="E89" s="34"/>
      <c r="F89" s="31"/>
      <c r="G89" s="31"/>
      <c r="H89" s="31"/>
      <c r="I89" s="31"/>
      <c r="J89" s="31"/>
      <c r="K89" s="35"/>
      <c r="L89" s="10"/>
    </row>
    <row r="90" spans="1:14" x14ac:dyDescent="0.25">
      <c r="A90" s="595"/>
      <c r="B90" s="611"/>
      <c r="C90" s="29">
        <v>2019</v>
      </c>
      <c r="D90" s="31"/>
      <c r="E90" s="34"/>
      <c r="F90" s="31"/>
      <c r="G90" s="31"/>
      <c r="H90" s="31"/>
      <c r="I90" s="31"/>
      <c r="J90" s="31"/>
      <c r="K90" s="35"/>
    </row>
    <row r="91" spans="1:14" x14ac:dyDescent="0.25">
      <c r="A91" s="595"/>
      <c r="B91" s="611"/>
      <c r="C91" s="29">
        <v>2020</v>
      </c>
      <c r="D91" s="31"/>
      <c r="E91" s="34"/>
      <c r="F91" s="31"/>
      <c r="G91" s="31"/>
      <c r="H91" s="31"/>
      <c r="I91" s="31"/>
      <c r="J91" s="31"/>
      <c r="K91" s="35"/>
    </row>
    <row r="92" spans="1:14" ht="18.95" customHeight="1" thickBot="1" x14ac:dyDescent="0.3">
      <c r="A92" s="612"/>
      <c r="B92" s="613"/>
      <c r="C92" s="45" t="s">
        <v>14</v>
      </c>
      <c r="D92" s="47">
        <f t="shared" ref="D92:J92" si="8">SUM(D85:D91)</f>
        <v>0</v>
      </c>
      <c r="E92" s="50">
        <f t="shared" si="8"/>
        <v>0</v>
      </c>
      <c r="F92" s="47">
        <f t="shared" si="8"/>
        <v>0</v>
      </c>
      <c r="G92" s="47">
        <f t="shared" si="8"/>
        <v>0</v>
      </c>
      <c r="H92" s="47">
        <f t="shared" si="8"/>
        <v>0</v>
      </c>
      <c r="I92" s="47">
        <f t="shared" si="8"/>
        <v>0</v>
      </c>
      <c r="J92" s="47">
        <f t="shared" si="8"/>
        <v>0</v>
      </c>
      <c r="K92" s="51">
        <f>SUM(K85:K91)</f>
        <v>0</v>
      </c>
    </row>
    <row r="93" spans="1:14" ht="18.75" customHeight="1" thickBot="1" x14ac:dyDescent="0.4">
      <c r="A93" s="98"/>
      <c r="B93" s="83"/>
    </row>
    <row r="94" spans="1:14" x14ac:dyDescent="0.25">
      <c r="A94" s="620" t="s">
        <v>50</v>
      </c>
      <c r="B94" s="622" t="s">
        <v>51</v>
      </c>
      <c r="C94" s="547" t="s">
        <v>6</v>
      </c>
      <c r="D94" s="116" t="s">
        <v>52</v>
      </c>
      <c r="E94" s="117"/>
      <c r="F94" s="117"/>
      <c r="G94" s="118"/>
      <c r="H94" s="10"/>
      <c r="I94" s="10"/>
      <c r="J94" s="10"/>
      <c r="K94" s="10"/>
    </row>
    <row r="95" spans="1:14" ht="64.5" x14ac:dyDescent="0.25">
      <c r="A95" s="621"/>
      <c r="B95" s="623"/>
      <c r="C95" s="548"/>
      <c r="D95" s="105" t="s">
        <v>53</v>
      </c>
      <c r="E95" s="106" t="s">
        <v>54</v>
      </c>
      <c r="F95" s="106" t="s">
        <v>55</v>
      </c>
      <c r="G95" s="120" t="s">
        <v>14</v>
      </c>
      <c r="H95" s="10"/>
      <c r="I95" s="10"/>
      <c r="J95" s="10"/>
      <c r="K95" s="10"/>
      <c r="L95" s="10"/>
      <c r="M95" s="10"/>
      <c r="N95" s="10"/>
    </row>
    <row r="96" spans="1:14" s="10" customFormat="1" ht="26.25" customHeight="1" x14ac:dyDescent="0.25">
      <c r="A96" s="595" t="s">
        <v>36</v>
      </c>
      <c r="B96" s="611"/>
      <c r="C96" s="29">
        <v>2015</v>
      </c>
      <c r="D96" s="30"/>
      <c r="E96" s="31"/>
      <c r="F96" s="31"/>
      <c r="G96" s="33">
        <f t="shared" ref="G96:G101" si="9">SUM(D96:F96)</f>
        <v>0</v>
      </c>
      <c r="H96" s="552"/>
      <c r="I96" s="552"/>
      <c r="J96" s="552"/>
      <c r="K96" s="552"/>
    </row>
    <row r="97" spans="1:14" s="10" customFormat="1" ht="16.5" customHeight="1" x14ac:dyDescent="0.25">
      <c r="A97" s="595"/>
      <c r="B97" s="611"/>
      <c r="C97" s="29">
        <v>2016</v>
      </c>
      <c r="D97" s="30"/>
      <c r="E97" s="31"/>
      <c r="F97" s="31"/>
      <c r="G97" s="33">
        <f t="shared" si="9"/>
        <v>0</v>
      </c>
      <c r="H97" s="552"/>
      <c r="I97" s="552"/>
      <c r="J97" s="552"/>
      <c r="K97" s="552"/>
      <c r="L97" s="552"/>
      <c r="M97" s="552"/>
      <c r="N97" s="552"/>
    </row>
    <row r="98" spans="1:14" x14ac:dyDescent="0.25">
      <c r="A98" s="595"/>
      <c r="B98" s="611"/>
      <c r="C98" s="29">
        <v>2017</v>
      </c>
      <c r="D98" s="36"/>
      <c r="E98" s="37"/>
      <c r="F98" s="37"/>
      <c r="G98" s="33">
        <f t="shared" si="9"/>
        <v>0</v>
      </c>
    </row>
    <row r="99" spans="1:14" x14ac:dyDescent="0.25">
      <c r="A99" s="595"/>
      <c r="B99" s="611"/>
      <c r="C99" s="29">
        <v>2018</v>
      </c>
      <c r="D99" s="30"/>
      <c r="E99" s="31"/>
      <c r="F99" s="31"/>
      <c r="G99" s="33">
        <f t="shared" si="9"/>
        <v>0</v>
      </c>
    </row>
    <row r="100" spans="1:14" x14ac:dyDescent="0.25">
      <c r="A100" s="595"/>
      <c r="B100" s="611"/>
      <c r="C100" s="29">
        <v>2019</v>
      </c>
      <c r="D100" s="30"/>
      <c r="E100" s="31"/>
      <c r="F100" s="31"/>
      <c r="G100" s="33">
        <f t="shared" si="9"/>
        <v>0</v>
      </c>
    </row>
    <row r="101" spans="1:14" x14ac:dyDescent="0.25">
      <c r="A101" s="595"/>
      <c r="B101" s="611"/>
      <c r="C101" s="29">
        <v>2020</v>
      </c>
      <c r="D101" s="30"/>
      <c r="E101" s="31"/>
      <c r="F101" s="31"/>
      <c r="G101" s="33">
        <f t="shared" si="9"/>
        <v>0</v>
      </c>
    </row>
    <row r="102" spans="1:14" ht="15.75" thickBot="1" x14ac:dyDescent="0.3">
      <c r="A102" s="612"/>
      <c r="B102" s="613"/>
      <c r="C102" s="45" t="s">
        <v>14</v>
      </c>
      <c r="D102" s="46">
        <f>SUM(D96:D101)</f>
        <v>0</v>
      </c>
      <c r="E102" s="47">
        <f>SUM(E96:E101)</f>
        <v>0</v>
      </c>
      <c r="F102" s="47">
        <f>SUM(F96:F101)</f>
        <v>0</v>
      </c>
      <c r="G102" s="121">
        <f>SUM(G95:G101)</f>
        <v>0</v>
      </c>
    </row>
    <row r="103" spans="1:14" x14ac:dyDescent="0.25">
      <c r="A103" s="113"/>
      <c r="B103" s="122"/>
      <c r="C103" s="52"/>
      <c r="D103" s="52"/>
      <c r="J103" s="82"/>
    </row>
    <row r="104" spans="1:14" ht="21" x14ac:dyDescent="0.35">
      <c r="A104" s="123" t="s">
        <v>56</v>
      </c>
      <c r="B104" s="124"/>
      <c r="C104" s="123"/>
      <c r="D104" s="125"/>
      <c r="E104" s="125"/>
      <c r="F104" s="125"/>
      <c r="G104" s="125"/>
      <c r="H104" s="125"/>
      <c r="I104" s="125"/>
      <c r="J104" s="125"/>
      <c r="K104" s="125"/>
      <c r="L104" s="125"/>
    </row>
    <row r="105" spans="1:14" ht="15.75" thickBot="1" x14ac:dyDescent="0.3">
      <c r="B105" s="9"/>
    </row>
    <row r="106" spans="1:14" s="10" customFormat="1" ht="47.25" customHeight="1" x14ac:dyDescent="0.25">
      <c r="A106" s="624" t="s">
        <v>57</v>
      </c>
      <c r="B106" s="626" t="s">
        <v>58</v>
      </c>
      <c r="C106" s="609" t="s">
        <v>6</v>
      </c>
      <c r="D106" s="126" t="s">
        <v>59</v>
      </c>
      <c r="E106" s="126"/>
      <c r="F106" s="127"/>
      <c r="G106" s="127"/>
      <c r="H106" s="128" t="s">
        <v>60</v>
      </c>
      <c r="I106" s="126"/>
      <c r="J106" s="129"/>
    </row>
    <row r="107" spans="1:14" s="10" customFormat="1" ht="87.75" customHeight="1" x14ac:dyDescent="0.25">
      <c r="A107" s="625"/>
      <c r="B107" s="627"/>
      <c r="C107" s="610"/>
      <c r="D107" s="130" t="s">
        <v>61</v>
      </c>
      <c r="E107" s="131" t="s">
        <v>62</v>
      </c>
      <c r="F107" s="132" t="s">
        <v>63</v>
      </c>
      <c r="G107" s="133" t="s">
        <v>64</v>
      </c>
      <c r="H107" s="130" t="s">
        <v>65</v>
      </c>
      <c r="I107" s="131" t="s">
        <v>66</v>
      </c>
      <c r="J107" s="134" t="s">
        <v>67</v>
      </c>
    </row>
    <row r="108" spans="1:14" x14ac:dyDescent="0.25">
      <c r="A108" s="595" t="s">
        <v>36</v>
      </c>
      <c r="B108" s="611"/>
      <c r="C108" s="135">
        <v>2014</v>
      </c>
      <c r="D108" s="30"/>
      <c r="E108" s="31"/>
      <c r="F108" s="136"/>
      <c r="G108" s="137">
        <f>SUM(D108:F108)</f>
        <v>0</v>
      </c>
      <c r="H108" s="30"/>
      <c r="I108" s="31"/>
      <c r="J108" s="35"/>
    </row>
    <row r="109" spans="1:14" x14ac:dyDescent="0.25">
      <c r="A109" s="595"/>
      <c r="B109" s="611"/>
      <c r="C109" s="135">
        <v>2015</v>
      </c>
      <c r="D109" s="30"/>
      <c r="E109" s="31"/>
      <c r="F109" s="136"/>
      <c r="G109" s="137">
        <f t="shared" ref="G109:G114" si="10">SUM(D109:F109)</f>
        <v>0</v>
      </c>
      <c r="H109" s="30"/>
      <c r="I109" s="31"/>
      <c r="J109" s="35"/>
    </row>
    <row r="110" spans="1:14" x14ac:dyDescent="0.25">
      <c r="A110" s="595"/>
      <c r="B110" s="611"/>
      <c r="C110" s="135">
        <v>2016</v>
      </c>
      <c r="D110" s="30"/>
      <c r="E110" s="31"/>
      <c r="F110" s="136"/>
      <c r="G110" s="137">
        <f t="shared" si="10"/>
        <v>0</v>
      </c>
      <c r="H110" s="30"/>
      <c r="I110" s="31"/>
      <c r="J110" s="35"/>
    </row>
    <row r="111" spans="1:14" x14ac:dyDescent="0.25">
      <c r="A111" s="595"/>
      <c r="B111" s="611"/>
      <c r="C111" s="135">
        <v>2017</v>
      </c>
      <c r="D111" s="36"/>
      <c r="E111" s="37"/>
      <c r="F111" s="138"/>
      <c r="G111" s="137">
        <f t="shared" si="10"/>
        <v>0</v>
      </c>
      <c r="H111" s="139"/>
      <c r="I111" s="140"/>
      <c r="J111" s="141"/>
    </row>
    <row r="112" spans="1:14" x14ac:dyDescent="0.25">
      <c r="A112" s="595"/>
      <c r="B112" s="611"/>
      <c r="C112" s="135">
        <v>2018</v>
      </c>
      <c r="D112" s="30"/>
      <c r="E112" s="31"/>
      <c r="F112" s="136"/>
      <c r="G112" s="137">
        <f t="shared" si="10"/>
        <v>0</v>
      </c>
      <c r="H112" s="30"/>
      <c r="I112" s="31"/>
      <c r="J112" s="35"/>
    </row>
    <row r="113" spans="1:19" x14ac:dyDescent="0.25">
      <c r="A113" s="595"/>
      <c r="B113" s="611"/>
      <c r="C113" s="135">
        <v>2019</v>
      </c>
      <c r="D113" s="30"/>
      <c r="E113" s="31"/>
      <c r="F113" s="136"/>
      <c r="G113" s="137">
        <f t="shared" si="10"/>
        <v>0</v>
      </c>
      <c r="H113" s="30"/>
      <c r="I113" s="31"/>
      <c r="J113" s="35"/>
    </row>
    <row r="114" spans="1:19" x14ac:dyDescent="0.25">
      <c r="A114" s="595"/>
      <c r="B114" s="611"/>
      <c r="C114" s="135">
        <v>2020</v>
      </c>
      <c r="D114" s="30"/>
      <c r="E114" s="31"/>
      <c r="F114" s="136"/>
      <c r="G114" s="137">
        <f t="shared" si="10"/>
        <v>0</v>
      </c>
      <c r="H114" s="30"/>
      <c r="I114" s="31"/>
      <c r="J114" s="35"/>
    </row>
    <row r="115" spans="1:19" ht="30.6" customHeight="1" thickBot="1" x14ac:dyDescent="0.3">
      <c r="A115" s="612"/>
      <c r="B115" s="613"/>
      <c r="C115" s="142" t="s">
        <v>14</v>
      </c>
      <c r="D115" s="46">
        <f t="shared" ref="D115:J115" si="11">SUM(D108:D114)</f>
        <v>0</v>
      </c>
      <c r="E115" s="47">
        <f t="shared" si="11"/>
        <v>0</v>
      </c>
      <c r="F115" s="143">
        <f t="shared" si="11"/>
        <v>0</v>
      </c>
      <c r="G115" s="143">
        <f t="shared" si="11"/>
        <v>0</v>
      </c>
      <c r="H115" s="46">
        <f t="shared" si="11"/>
        <v>0</v>
      </c>
      <c r="I115" s="47">
        <f t="shared" si="11"/>
        <v>0</v>
      </c>
      <c r="J115" s="144">
        <f t="shared" si="11"/>
        <v>0</v>
      </c>
    </row>
    <row r="116" spans="1:19" ht="17.100000000000001" customHeight="1" thickBot="1" x14ac:dyDescent="0.3">
      <c r="A116" s="145"/>
      <c r="B116" s="122"/>
      <c r="C116" s="146"/>
      <c r="D116" s="147"/>
      <c r="H116" s="148"/>
      <c r="K116" s="82"/>
    </row>
    <row r="117" spans="1:19" s="10" customFormat="1" ht="78" customHeight="1" x14ac:dyDescent="0.3">
      <c r="A117" s="149" t="s">
        <v>68</v>
      </c>
      <c r="B117" s="546" t="s">
        <v>39</v>
      </c>
      <c r="C117" s="151" t="s">
        <v>6</v>
      </c>
      <c r="D117" s="152" t="s">
        <v>69</v>
      </c>
      <c r="E117" s="153" t="s">
        <v>70</v>
      </c>
      <c r="F117" s="153" t="s">
        <v>71</v>
      </c>
      <c r="G117" s="153" t="s">
        <v>72</v>
      </c>
      <c r="H117" s="153" t="s">
        <v>73</v>
      </c>
      <c r="I117" s="154" t="s">
        <v>74</v>
      </c>
      <c r="J117" s="155" t="s">
        <v>75</v>
      </c>
      <c r="K117" s="155" t="s">
        <v>76</v>
      </c>
    </row>
    <row r="118" spans="1:19" x14ac:dyDescent="0.25">
      <c r="A118" s="595" t="s">
        <v>36</v>
      </c>
      <c r="B118" s="611"/>
      <c r="C118" s="29">
        <v>2014</v>
      </c>
      <c r="D118" s="34"/>
      <c r="E118" s="31"/>
      <c r="F118" s="31"/>
      <c r="G118" s="31"/>
      <c r="H118" s="31"/>
      <c r="I118" s="35"/>
      <c r="J118" s="156">
        <f t="shared" ref="J118:K124" si="12">D118+F118+H118</f>
        <v>0</v>
      </c>
      <c r="K118" s="156">
        <f t="shared" si="12"/>
        <v>0</v>
      </c>
    </row>
    <row r="119" spans="1:19" x14ac:dyDescent="0.25">
      <c r="A119" s="595"/>
      <c r="B119" s="611"/>
      <c r="C119" s="29">
        <v>2015</v>
      </c>
      <c r="D119" s="34"/>
      <c r="E119" s="31"/>
      <c r="F119" s="31"/>
      <c r="G119" s="31"/>
      <c r="H119" s="31"/>
      <c r="I119" s="35"/>
      <c r="J119" s="156">
        <f t="shared" si="12"/>
        <v>0</v>
      </c>
      <c r="K119" s="156">
        <f t="shared" si="12"/>
        <v>0</v>
      </c>
    </row>
    <row r="120" spans="1:19" x14ac:dyDescent="0.25">
      <c r="A120" s="595"/>
      <c r="B120" s="611"/>
      <c r="C120" s="29">
        <v>2016</v>
      </c>
      <c r="D120" s="34"/>
      <c r="E120" s="31"/>
      <c r="F120" s="31"/>
      <c r="G120" s="31"/>
      <c r="H120" s="31"/>
      <c r="I120" s="35"/>
      <c r="J120" s="156">
        <f t="shared" si="12"/>
        <v>0</v>
      </c>
      <c r="K120" s="156">
        <f t="shared" si="12"/>
        <v>0</v>
      </c>
    </row>
    <row r="121" spans="1:19" x14ac:dyDescent="0.25">
      <c r="A121" s="595"/>
      <c r="B121" s="611"/>
      <c r="C121" s="29">
        <v>2017</v>
      </c>
      <c r="D121" s="39"/>
      <c r="E121" s="37"/>
      <c r="F121" s="37"/>
      <c r="G121" s="37"/>
      <c r="H121" s="37"/>
      <c r="I121" s="40"/>
      <c r="J121" s="156">
        <f t="shared" si="12"/>
        <v>0</v>
      </c>
      <c r="K121" s="156">
        <f t="shared" si="12"/>
        <v>0</v>
      </c>
    </row>
    <row r="122" spans="1:19" x14ac:dyDescent="0.25">
      <c r="A122" s="595"/>
      <c r="B122" s="611"/>
      <c r="C122" s="29">
        <v>2018</v>
      </c>
      <c r="D122" s="34"/>
      <c r="E122" s="31"/>
      <c r="F122" s="31"/>
      <c r="G122" s="31"/>
      <c r="H122" s="31"/>
      <c r="I122" s="35"/>
      <c r="J122" s="156">
        <f t="shared" si="12"/>
        <v>0</v>
      </c>
      <c r="K122" s="156">
        <f t="shared" si="12"/>
        <v>0</v>
      </c>
    </row>
    <row r="123" spans="1:19" x14ac:dyDescent="0.25">
      <c r="A123" s="595"/>
      <c r="B123" s="611"/>
      <c r="C123" s="29">
        <v>2019</v>
      </c>
      <c r="D123" s="34"/>
      <c r="E123" s="31"/>
      <c r="F123" s="31"/>
      <c r="G123" s="31"/>
      <c r="H123" s="31"/>
      <c r="I123" s="35"/>
      <c r="J123" s="156">
        <f t="shared" si="12"/>
        <v>0</v>
      </c>
      <c r="K123" s="156">
        <f t="shared" si="12"/>
        <v>0</v>
      </c>
    </row>
    <row r="124" spans="1:19" x14ac:dyDescent="0.25">
      <c r="A124" s="595"/>
      <c r="B124" s="611"/>
      <c r="C124" s="29">
        <v>2020</v>
      </c>
      <c r="D124" s="34"/>
      <c r="E124" s="31"/>
      <c r="F124" s="31"/>
      <c r="G124" s="31"/>
      <c r="H124" s="31"/>
      <c r="I124" s="35"/>
      <c r="J124" s="156">
        <f t="shared" si="12"/>
        <v>0</v>
      </c>
      <c r="K124" s="156">
        <f t="shared" si="12"/>
        <v>0</v>
      </c>
    </row>
    <row r="125" spans="1:19" ht="51" customHeight="1" thickBot="1" x14ac:dyDescent="0.3">
      <c r="A125" s="612"/>
      <c r="B125" s="613"/>
      <c r="C125" s="45" t="s">
        <v>14</v>
      </c>
      <c r="D125" s="47">
        <f t="shared" ref="D125" si="13">SUM(D118:D124)</f>
        <v>0</v>
      </c>
      <c r="E125" s="47">
        <f>SUM(E118:E124)</f>
        <v>0</v>
      </c>
      <c r="F125" s="47">
        <f t="shared" ref="F125:I125" si="14">SUM(F118:F124)</f>
        <v>0</v>
      </c>
      <c r="G125" s="47">
        <f t="shared" si="14"/>
        <v>0</v>
      </c>
      <c r="H125" s="47">
        <f t="shared" si="14"/>
        <v>0</v>
      </c>
      <c r="I125" s="47">
        <f t="shared" si="14"/>
        <v>0</v>
      </c>
      <c r="J125" s="51">
        <f>SUM(J118:J124)</f>
        <v>0</v>
      </c>
      <c r="K125" s="51">
        <f>SUM(K118:K124)</f>
        <v>0</v>
      </c>
    </row>
    <row r="126" spans="1:19" ht="18.95" customHeight="1" x14ac:dyDescent="0.25">
      <c r="A126" s="157"/>
      <c r="B126" s="122"/>
      <c r="C126" s="52"/>
      <c r="D126" s="52"/>
      <c r="S126" s="82"/>
    </row>
    <row r="127" spans="1:19" ht="21" x14ac:dyDescent="0.35">
      <c r="A127" s="158" t="s">
        <v>77</v>
      </c>
      <c r="B127" s="159"/>
      <c r="C127" s="158"/>
      <c r="D127" s="160"/>
      <c r="E127" s="160"/>
      <c r="F127" s="160"/>
      <c r="G127" s="160"/>
      <c r="H127" s="160"/>
      <c r="I127" s="160"/>
      <c r="J127" s="160"/>
      <c r="K127" s="160"/>
      <c r="L127" s="160"/>
      <c r="M127" s="160"/>
      <c r="N127" s="160"/>
      <c r="O127" s="160"/>
    </row>
    <row r="128" spans="1:19" ht="21.75" thickBot="1" x14ac:dyDescent="0.4">
      <c r="A128" s="98"/>
      <c r="B128" s="83"/>
    </row>
    <row r="129" spans="1:15" s="10" customFormat="1" ht="27" customHeight="1" x14ac:dyDescent="0.25">
      <c r="A129" s="614" t="s">
        <v>78</v>
      </c>
      <c r="B129" s="616" t="s">
        <v>39</v>
      </c>
      <c r="C129" s="618" t="s">
        <v>79</v>
      </c>
      <c r="D129" s="161" t="s">
        <v>80</v>
      </c>
      <c r="E129" s="162"/>
      <c r="F129" s="162"/>
      <c r="G129" s="163"/>
      <c r="H129" s="164"/>
      <c r="I129" s="592" t="s">
        <v>8</v>
      </c>
      <c r="J129" s="593"/>
      <c r="K129" s="593"/>
      <c r="L129" s="593"/>
      <c r="M129" s="593"/>
      <c r="N129" s="593"/>
      <c r="O129" s="594"/>
    </row>
    <row r="130" spans="1:15" s="10" customFormat="1" ht="110.25" customHeight="1" x14ac:dyDescent="0.25">
      <c r="A130" s="615"/>
      <c r="B130" s="617"/>
      <c r="C130" s="619"/>
      <c r="D130" s="165" t="s">
        <v>81</v>
      </c>
      <c r="E130" s="166" t="s">
        <v>82</v>
      </c>
      <c r="F130" s="166" t="s">
        <v>83</v>
      </c>
      <c r="G130" s="167" t="s">
        <v>84</v>
      </c>
      <c r="H130" s="168" t="s">
        <v>85</v>
      </c>
      <c r="I130" s="169" t="s">
        <v>15</v>
      </c>
      <c r="J130" s="169" t="s">
        <v>16</v>
      </c>
      <c r="K130" s="166" t="s">
        <v>17</v>
      </c>
      <c r="L130" s="165" t="s">
        <v>18</v>
      </c>
      <c r="M130" s="165" t="s">
        <v>30</v>
      </c>
      <c r="N130" s="166" t="s">
        <v>20</v>
      </c>
      <c r="O130" s="170" t="s">
        <v>21</v>
      </c>
    </row>
    <row r="131" spans="1:15" ht="15" customHeight="1" x14ac:dyDescent="0.25">
      <c r="A131" s="597" t="s">
        <v>36</v>
      </c>
      <c r="B131" s="596"/>
      <c r="C131" s="29">
        <v>2014</v>
      </c>
      <c r="D131" s="30"/>
      <c r="E131" s="31"/>
      <c r="F131" s="31"/>
      <c r="G131" s="137">
        <f>SUM(D131:F131)</f>
        <v>0</v>
      </c>
      <c r="H131" s="92"/>
      <c r="I131" s="34"/>
      <c r="J131" s="31"/>
      <c r="K131" s="31"/>
      <c r="L131" s="31"/>
      <c r="M131" s="31"/>
      <c r="N131" s="31"/>
      <c r="O131" s="35"/>
    </row>
    <row r="132" spans="1:15" x14ac:dyDescent="0.25">
      <c r="A132" s="597"/>
      <c r="B132" s="596"/>
      <c r="C132" s="29">
        <v>2015</v>
      </c>
      <c r="D132" s="30"/>
      <c r="E132" s="31"/>
      <c r="F132" s="31"/>
      <c r="G132" s="137">
        <f t="shared" ref="G132:G137" si="15">SUM(D132:F132)</f>
        <v>0</v>
      </c>
      <c r="H132" s="92"/>
      <c r="I132" s="34"/>
      <c r="J132" s="31"/>
      <c r="K132" s="31"/>
      <c r="L132" s="31"/>
      <c r="M132" s="31"/>
      <c r="N132" s="31"/>
      <c r="O132" s="35"/>
    </row>
    <row r="133" spans="1:15" x14ac:dyDescent="0.25">
      <c r="A133" s="597"/>
      <c r="B133" s="596"/>
      <c r="C133" s="29">
        <v>2016</v>
      </c>
      <c r="D133" s="30"/>
      <c r="E133" s="31"/>
      <c r="F133" s="31"/>
      <c r="G133" s="137">
        <f t="shared" si="15"/>
        <v>0</v>
      </c>
      <c r="H133" s="92"/>
      <c r="I133" s="34"/>
      <c r="J133" s="31"/>
      <c r="K133" s="31"/>
      <c r="L133" s="31"/>
      <c r="M133" s="31"/>
      <c r="N133" s="31"/>
      <c r="O133" s="35"/>
    </row>
    <row r="134" spans="1:15" x14ac:dyDescent="0.25">
      <c r="A134" s="597"/>
      <c r="B134" s="596"/>
      <c r="C134" s="29">
        <v>2017</v>
      </c>
      <c r="D134" s="36"/>
      <c r="E134" s="37"/>
      <c r="F134" s="37"/>
      <c r="G134" s="137">
        <f t="shared" si="15"/>
        <v>0</v>
      </c>
      <c r="H134" s="92"/>
      <c r="I134" s="39"/>
      <c r="J134" s="37"/>
      <c r="K134" s="37"/>
      <c r="L134" s="37"/>
      <c r="M134" s="37"/>
      <c r="N134" s="37"/>
      <c r="O134" s="40"/>
    </row>
    <row r="135" spans="1:15" x14ac:dyDescent="0.25">
      <c r="A135" s="597"/>
      <c r="B135" s="596"/>
      <c r="C135" s="29">
        <v>2018</v>
      </c>
      <c r="D135" s="30"/>
      <c r="E135" s="31"/>
      <c r="F135" s="31"/>
      <c r="G135" s="137">
        <f t="shared" si="15"/>
        <v>0</v>
      </c>
      <c r="H135" s="92"/>
      <c r="I135" s="34"/>
      <c r="J135" s="31"/>
      <c r="K135" s="31"/>
      <c r="L135" s="31"/>
      <c r="M135" s="31"/>
      <c r="N135" s="31"/>
      <c r="O135" s="35"/>
    </row>
    <row r="136" spans="1:15" x14ac:dyDescent="0.25">
      <c r="A136" s="597"/>
      <c r="B136" s="596"/>
      <c r="C136" s="29">
        <v>2019</v>
      </c>
      <c r="D136" s="30"/>
      <c r="E136" s="31"/>
      <c r="F136" s="31"/>
      <c r="G136" s="137">
        <f t="shared" si="15"/>
        <v>0</v>
      </c>
      <c r="H136" s="92"/>
      <c r="I136" s="34"/>
      <c r="J136" s="31"/>
      <c r="K136" s="31"/>
      <c r="L136" s="31"/>
      <c r="M136" s="31"/>
      <c r="N136" s="31"/>
      <c r="O136" s="35"/>
    </row>
    <row r="137" spans="1:15" x14ac:dyDescent="0.25">
      <c r="A137" s="597"/>
      <c r="B137" s="596"/>
      <c r="C137" s="29">
        <v>2020</v>
      </c>
      <c r="D137" s="30"/>
      <c r="E137" s="31"/>
      <c r="F137" s="31"/>
      <c r="G137" s="137">
        <f t="shared" si="15"/>
        <v>0</v>
      </c>
      <c r="H137" s="92"/>
      <c r="I137" s="34"/>
      <c r="J137" s="31"/>
      <c r="K137" s="31"/>
      <c r="L137" s="31"/>
      <c r="M137" s="31"/>
      <c r="N137" s="31"/>
      <c r="O137" s="35"/>
    </row>
    <row r="138" spans="1:15" ht="15.95" customHeight="1" thickBot="1" x14ac:dyDescent="0.3">
      <c r="A138" s="598"/>
      <c r="B138" s="599"/>
      <c r="C138" s="45" t="s">
        <v>14</v>
      </c>
      <c r="D138" s="46">
        <f>SUM(D131:D137)</f>
        <v>0</v>
      </c>
      <c r="E138" s="47">
        <f>SUM(E131:E137)</f>
        <v>0</v>
      </c>
      <c r="F138" s="47">
        <f>SUM(F131:F137)</f>
        <v>0</v>
      </c>
      <c r="G138" s="143">
        <f t="shared" ref="G138:O138" si="16">SUM(G131:G137)</f>
        <v>0</v>
      </c>
      <c r="H138" s="171">
        <f t="shared" si="16"/>
        <v>0</v>
      </c>
      <c r="I138" s="50">
        <f t="shared" si="16"/>
        <v>0</v>
      </c>
      <c r="J138" s="47">
        <f t="shared" si="16"/>
        <v>0</v>
      </c>
      <c r="K138" s="47">
        <f t="shared" si="16"/>
        <v>0</v>
      </c>
      <c r="L138" s="47">
        <f t="shared" si="16"/>
        <v>0</v>
      </c>
      <c r="M138" s="47">
        <f t="shared" si="16"/>
        <v>0</v>
      </c>
      <c r="N138" s="47">
        <f t="shared" si="16"/>
        <v>0</v>
      </c>
      <c r="O138" s="51">
        <f t="shared" si="16"/>
        <v>0</v>
      </c>
    </row>
    <row r="139" spans="1:15" ht="15.75" thickBot="1" x14ac:dyDescent="0.3">
      <c r="B139" s="9"/>
    </row>
    <row r="140" spans="1:15" ht="19.5" customHeight="1" x14ac:dyDescent="0.25">
      <c r="A140" s="600" t="s">
        <v>87</v>
      </c>
      <c r="B140" s="602" t="s">
        <v>88</v>
      </c>
      <c r="C140" s="604" t="s">
        <v>6</v>
      </c>
      <c r="D140" s="604" t="s">
        <v>80</v>
      </c>
      <c r="E140" s="604"/>
      <c r="F140" s="604"/>
      <c r="G140" s="606"/>
      <c r="H140" s="607" t="s">
        <v>89</v>
      </c>
      <c r="I140" s="604"/>
      <c r="J140" s="604"/>
      <c r="K140" s="604"/>
      <c r="L140" s="608"/>
    </row>
    <row r="141" spans="1:15" ht="102.75" x14ac:dyDescent="0.25">
      <c r="A141" s="601"/>
      <c r="B141" s="603"/>
      <c r="C141" s="605"/>
      <c r="D141" s="172" t="s">
        <v>90</v>
      </c>
      <c r="E141" s="173" t="s">
        <v>91</v>
      </c>
      <c r="F141" s="172" t="s">
        <v>92</v>
      </c>
      <c r="G141" s="174" t="s">
        <v>93</v>
      </c>
      <c r="H141" s="175" t="s">
        <v>94</v>
      </c>
      <c r="I141" s="172" t="s">
        <v>95</v>
      </c>
      <c r="J141" s="172" t="s">
        <v>96</v>
      </c>
      <c r="K141" s="172" t="s">
        <v>97</v>
      </c>
      <c r="L141" s="176" t="s">
        <v>98</v>
      </c>
    </row>
    <row r="142" spans="1:15" ht="15" customHeight="1" x14ac:dyDescent="0.25">
      <c r="A142" s="684" t="s">
        <v>36</v>
      </c>
      <c r="B142" s="685"/>
      <c r="C142" s="177">
        <v>2014</v>
      </c>
      <c r="D142" s="178"/>
      <c r="E142" s="72"/>
      <c r="F142" s="72"/>
      <c r="G142" s="179">
        <f>SUM(D142:F142)</f>
        <v>0</v>
      </c>
      <c r="H142" s="71"/>
      <c r="I142" s="72"/>
      <c r="J142" s="72"/>
      <c r="K142" s="72"/>
      <c r="L142" s="73"/>
    </row>
    <row r="143" spans="1:15" x14ac:dyDescent="0.25">
      <c r="A143" s="595"/>
      <c r="B143" s="611"/>
      <c r="C143" s="29">
        <v>2015</v>
      </c>
      <c r="D143" s="30"/>
      <c r="E143" s="31"/>
      <c r="F143" s="31"/>
      <c r="G143" s="179">
        <f t="shared" ref="G143:G148" si="17">SUM(D143:F143)</f>
        <v>0</v>
      </c>
      <c r="H143" s="34"/>
      <c r="I143" s="31"/>
      <c r="J143" s="31"/>
      <c r="K143" s="31"/>
      <c r="L143" s="35"/>
    </row>
    <row r="144" spans="1:15" x14ac:dyDescent="0.25">
      <c r="A144" s="595"/>
      <c r="B144" s="611"/>
      <c r="C144" s="29">
        <v>2016</v>
      </c>
      <c r="D144" s="30"/>
      <c r="E144" s="31"/>
      <c r="F144" s="31"/>
      <c r="G144" s="179">
        <f t="shared" si="17"/>
        <v>0</v>
      </c>
      <c r="H144" s="34"/>
      <c r="I144" s="31"/>
      <c r="J144" s="31"/>
      <c r="K144" s="31"/>
      <c r="L144" s="35"/>
    </row>
    <row r="145" spans="1:12" x14ac:dyDescent="0.25">
      <c r="A145" s="595"/>
      <c r="B145" s="611"/>
      <c r="C145" s="29">
        <v>2017</v>
      </c>
      <c r="D145" s="36"/>
      <c r="E145" s="37"/>
      <c r="F145" s="37"/>
      <c r="G145" s="179">
        <f t="shared" si="17"/>
        <v>0</v>
      </c>
      <c r="H145" s="39"/>
      <c r="I145" s="37"/>
      <c r="J145" s="37"/>
      <c r="K145" s="37"/>
      <c r="L145" s="40"/>
    </row>
    <row r="146" spans="1:12" x14ac:dyDescent="0.25">
      <c r="A146" s="595"/>
      <c r="B146" s="611"/>
      <c r="C146" s="29">
        <v>2018</v>
      </c>
      <c r="D146" s="30"/>
      <c r="E146" s="31"/>
      <c r="F146" s="31"/>
      <c r="G146" s="179">
        <f t="shared" si="17"/>
        <v>0</v>
      </c>
      <c r="H146" s="34"/>
      <c r="I146" s="31"/>
      <c r="J146" s="31"/>
      <c r="K146" s="31"/>
      <c r="L146" s="35"/>
    </row>
    <row r="147" spans="1:12" x14ac:dyDescent="0.25">
      <c r="A147" s="595"/>
      <c r="B147" s="611"/>
      <c r="C147" s="29">
        <v>2019</v>
      </c>
      <c r="D147" s="30"/>
      <c r="E147" s="31"/>
      <c r="F147" s="31"/>
      <c r="G147" s="179">
        <f t="shared" si="17"/>
        <v>0</v>
      </c>
      <c r="H147" s="34"/>
      <c r="I147" s="31"/>
      <c r="J147" s="31"/>
      <c r="K147" s="31"/>
      <c r="L147" s="35"/>
    </row>
    <row r="148" spans="1:12" x14ac:dyDescent="0.25">
      <c r="A148" s="595"/>
      <c r="B148" s="611"/>
      <c r="C148" s="29">
        <v>2020</v>
      </c>
      <c r="D148" s="30"/>
      <c r="E148" s="31"/>
      <c r="F148" s="31"/>
      <c r="G148" s="179">
        <f t="shared" si="17"/>
        <v>0</v>
      </c>
      <c r="H148" s="34"/>
      <c r="I148" s="31"/>
      <c r="J148" s="31"/>
      <c r="K148" s="31"/>
      <c r="L148" s="35"/>
    </row>
    <row r="149" spans="1:12" ht="15.75" thickBot="1" x14ac:dyDescent="0.3">
      <c r="A149" s="612"/>
      <c r="B149" s="613"/>
      <c r="C149" s="45" t="s">
        <v>14</v>
      </c>
      <c r="D149" s="46">
        <f t="shared" ref="D149:L149" si="18">SUM(D142:D148)</f>
        <v>0</v>
      </c>
      <c r="E149" s="47">
        <f t="shared" si="18"/>
        <v>0</v>
      </c>
      <c r="F149" s="47">
        <f t="shared" si="18"/>
        <v>0</v>
      </c>
      <c r="G149" s="49">
        <f t="shared" si="18"/>
        <v>0</v>
      </c>
      <c r="H149" s="50">
        <f t="shared" si="18"/>
        <v>0</v>
      </c>
      <c r="I149" s="47">
        <f t="shared" si="18"/>
        <v>0</v>
      </c>
      <c r="J149" s="47">
        <f t="shared" si="18"/>
        <v>0</v>
      </c>
      <c r="K149" s="47">
        <f t="shared" si="18"/>
        <v>0</v>
      </c>
      <c r="L149" s="51">
        <f t="shared" si="18"/>
        <v>0</v>
      </c>
    </row>
    <row r="150" spans="1:12" x14ac:dyDescent="0.25">
      <c r="B150" s="9"/>
    </row>
    <row r="151" spans="1:12" x14ac:dyDescent="0.25">
      <c r="B151" s="9"/>
    </row>
    <row r="152" spans="1:12" ht="21" x14ac:dyDescent="0.35">
      <c r="A152" s="180" t="s">
        <v>100</v>
      </c>
      <c r="B152" s="60"/>
      <c r="C152" s="59"/>
      <c r="D152" s="61"/>
      <c r="E152" s="61"/>
      <c r="F152" s="61"/>
      <c r="G152" s="61"/>
      <c r="H152" s="61"/>
      <c r="I152" s="61"/>
      <c r="J152" s="61"/>
      <c r="K152" s="61"/>
      <c r="L152" s="61"/>
    </row>
    <row r="153" spans="1:12" ht="15.75" thickBot="1" x14ac:dyDescent="0.3">
      <c r="A153" s="82"/>
      <c r="B153" s="83"/>
    </row>
    <row r="154" spans="1:12" s="10" customFormat="1" ht="65.25" x14ac:dyDescent="0.3">
      <c r="A154" s="181" t="s">
        <v>101</v>
      </c>
      <c r="B154" s="182" t="s">
        <v>102</v>
      </c>
      <c r="C154" s="183" t="s">
        <v>103</v>
      </c>
      <c r="D154" s="184" t="s">
        <v>104</v>
      </c>
      <c r="E154" s="185" t="s">
        <v>105</v>
      </c>
      <c r="F154" s="185" t="s">
        <v>106</v>
      </c>
      <c r="G154" s="186" t="s">
        <v>107</v>
      </c>
    </row>
    <row r="155" spans="1:12" ht="15" customHeight="1" x14ac:dyDescent="0.25">
      <c r="A155" s="588" t="s">
        <v>36</v>
      </c>
      <c r="B155" s="589"/>
      <c r="C155" s="29">
        <v>2014</v>
      </c>
      <c r="D155" s="30"/>
      <c r="E155" s="31"/>
      <c r="F155" s="31"/>
      <c r="G155" s="35"/>
    </row>
    <row r="156" spans="1:12" x14ac:dyDescent="0.25">
      <c r="A156" s="588"/>
      <c r="B156" s="589"/>
      <c r="C156" s="29">
        <v>2015</v>
      </c>
      <c r="D156" s="30"/>
      <c r="E156" s="31"/>
      <c r="F156" s="31"/>
      <c r="G156" s="35"/>
    </row>
    <row r="157" spans="1:12" x14ac:dyDescent="0.25">
      <c r="A157" s="588"/>
      <c r="B157" s="589"/>
      <c r="C157" s="29">
        <v>2016</v>
      </c>
      <c r="D157" s="30"/>
      <c r="E157" s="31"/>
      <c r="F157" s="31"/>
      <c r="G157" s="35"/>
    </row>
    <row r="158" spans="1:12" x14ac:dyDescent="0.25">
      <c r="A158" s="588"/>
      <c r="B158" s="589"/>
      <c r="C158" s="29">
        <v>2017</v>
      </c>
      <c r="D158" s="36"/>
      <c r="E158" s="37"/>
      <c r="F158" s="37"/>
      <c r="G158" s="40"/>
    </row>
    <row r="159" spans="1:12" x14ac:dyDescent="0.25">
      <c r="A159" s="588"/>
      <c r="B159" s="589"/>
      <c r="C159" s="29">
        <v>2018</v>
      </c>
      <c r="D159" s="30"/>
      <c r="E159" s="31"/>
      <c r="F159" s="31"/>
      <c r="G159" s="35"/>
    </row>
    <row r="160" spans="1:12" x14ac:dyDescent="0.25">
      <c r="A160" s="588"/>
      <c r="B160" s="589"/>
      <c r="C160" s="29">
        <v>2019</v>
      </c>
      <c r="D160" s="30"/>
      <c r="E160" s="31"/>
      <c r="F160" s="31"/>
      <c r="G160" s="35"/>
    </row>
    <row r="161" spans="1:9" x14ac:dyDescent="0.25">
      <c r="A161" s="588"/>
      <c r="B161" s="589"/>
      <c r="C161" s="29">
        <v>2020</v>
      </c>
      <c r="D161" s="187"/>
      <c r="E161" s="188"/>
      <c r="F161" s="188"/>
      <c r="G161" s="189"/>
    </row>
    <row r="162" spans="1:9" ht="15.75" thickBot="1" x14ac:dyDescent="0.3">
      <c r="A162" s="590"/>
      <c r="B162" s="591"/>
      <c r="C162" s="45" t="s">
        <v>14</v>
      </c>
      <c r="D162" s="46">
        <f>SUM(D155:D161)</f>
        <v>0</v>
      </c>
      <c r="E162" s="46">
        <f t="shared" ref="E162:G162" si="19">SUM(E155:E161)</f>
        <v>0</v>
      </c>
      <c r="F162" s="46">
        <f t="shared" si="19"/>
        <v>0</v>
      </c>
      <c r="G162" s="51">
        <f t="shared" si="19"/>
        <v>0</v>
      </c>
    </row>
    <row r="163" spans="1:9" x14ac:dyDescent="0.25">
      <c r="B163" s="9"/>
    </row>
    <row r="164" spans="1:9" ht="15.75" thickBot="1" x14ac:dyDescent="0.3">
      <c r="B164" s="9"/>
    </row>
    <row r="165" spans="1:9" ht="18.75" x14ac:dyDescent="0.3">
      <c r="A165" s="190" t="s">
        <v>108</v>
      </c>
      <c r="B165" s="191" t="s">
        <v>109</v>
      </c>
      <c r="C165" s="192">
        <v>2014</v>
      </c>
      <c r="D165" s="192">
        <v>2015</v>
      </c>
      <c r="E165" s="192">
        <v>2016</v>
      </c>
      <c r="F165" s="192">
        <v>2017</v>
      </c>
      <c r="G165" s="192">
        <v>2018</v>
      </c>
      <c r="H165" s="192">
        <v>2019</v>
      </c>
      <c r="I165" s="193">
        <v>2020</v>
      </c>
    </row>
    <row r="166" spans="1:9" ht="14.1" customHeight="1" x14ac:dyDescent="0.25">
      <c r="A166" s="194" t="s">
        <v>110</v>
      </c>
      <c r="B166" s="550"/>
      <c r="C166" s="196">
        <f>SUM(C167:C169)</f>
        <v>0</v>
      </c>
      <c r="D166" s="196">
        <f>SUM(D167:D168)</f>
        <v>0</v>
      </c>
      <c r="E166" s="196">
        <f>SUM(E167:E168)</f>
        <v>0</v>
      </c>
      <c r="F166" s="196">
        <f>SUM(F167:F170)</f>
        <v>0</v>
      </c>
      <c r="G166" s="196">
        <f t="shared" ref="G166:I166" si="20">SUM(G167:G169)</f>
        <v>0</v>
      </c>
      <c r="H166" s="196">
        <f t="shared" si="20"/>
        <v>59900.1</v>
      </c>
      <c r="I166" s="197">
        <f t="shared" si="20"/>
        <v>0</v>
      </c>
    </row>
    <row r="167" spans="1:9" ht="15.75" x14ac:dyDescent="0.25">
      <c r="A167" s="198" t="s">
        <v>111</v>
      </c>
      <c r="B167" s="199"/>
      <c r="C167" s="70"/>
      <c r="D167" s="70"/>
      <c r="E167" s="70"/>
      <c r="F167" s="74"/>
      <c r="G167" s="70"/>
      <c r="H167" s="70"/>
      <c r="I167" s="200"/>
    </row>
    <row r="168" spans="1:9" ht="15.75" x14ac:dyDescent="0.25">
      <c r="A168" s="198" t="s">
        <v>112</v>
      </c>
      <c r="B168" s="199"/>
      <c r="C168" s="70"/>
      <c r="D168" s="322"/>
      <c r="E168" s="278"/>
      <c r="F168" s="545"/>
      <c r="G168" s="74"/>
      <c r="H168" s="70">
        <v>59900.1</v>
      </c>
      <c r="I168" s="200"/>
    </row>
    <row r="169" spans="1:9" ht="15.75" x14ac:dyDescent="0.25">
      <c r="A169" s="198" t="s">
        <v>113</v>
      </c>
      <c r="B169" s="199"/>
      <c r="C169" s="70"/>
      <c r="D169" s="545"/>
      <c r="E169" s="545"/>
      <c r="F169" s="278"/>
      <c r="G169" s="278"/>
      <c r="H169" s="70"/>
      <c r="I169" s="200"/>
    </row>
    <row r="170" spans="1:9" ht="31.5" x14ac:dyDescent="0.25">
      <c r="A170" s="194" t="s">
        <v>114</v>
      </c>
      <c r="B170" s="199"/>
      <c r="C170" s="70"/>
      <c r="D170" s="70"/>
      <c r="E170" s="70"/>
      <c r="F170" s="74"/>
      <c r="G170" s="74"/>
      <c r="H170" s="70"/>
      <c r="I170" s="200"/>
    </row>
    <row r="171" spans="1:9" ht="16.5" thickBot="1" x14ac:dyDescent="0.3">
      <c r="A171" s="203" t="s">
        <v>116</v>
      </c>
      <c r="B171" s="204"/>
      <c r="C171" s="205">
        <f t="shared" ref="C171:I171" si="21">C166+C170</f>
        <v>0</v>
      </c>
      <c r="D171" s="205">
        <f t="shared" si="21"/>
        <v>0</v>
      </c>
      <c r="E171" s="205">
        <f t="shared" si="21"/>
        <v>0</v>
      </c>
      <c r="F171" s="205">
        <f t="shared" si="21"/>
        <v>0</v>
      </c>
      <c r="G171" s="205">
        <f t="shared" si="21"/>
        <v>0</v>
      </c>
      <c r="H171" s="205">
        <f t="shared" si="21"/>
        <v>59900.1</v>
      </c>
      <c r="I171" s="51">
        <f t="shared" si="21"/>
        <v>0</v>
      </c>
    </row>
  </sheetData>
  <mergeCells count="49">
    <mergeCell ref="B10:B11"/>
    <mergeCell ref="C10:C11"/>
    <mergeCell ref="A12:B19"/>
    <mergeCell ref="C21:C22"/>
    <mergeCell ref="A23:B30"/>
    <mergeCell ref="A63:B70"/>
    <mergeCell ref="D34:D35"/>
    <mergeCell ref="A36:B43"/>
    <mergeCell ref="A34:A35"/>
    <mergeCell ref="B34:B35"/>
    <mergeCell ref="C34:C35"/>
    <mergeCell ref="D48:D49"/>
    <mergeCell ref="A48:A49"/>
    <mergeCell ref="B48:B49"/>
    <mergeCell ref="C48:C49"/>
    <mergeCell ref="A50:B57"/>
    <mergeCell ref="A61:A62"/>
    <mergeCell ref="B61:B62"/>
    <mergeCell ref="C61:C62"/>
    <mergeCell ref="A96:B102"/>
    <mergeCell ref="A72:A73"/>
    <mergeCell ref="B72:B73"/>
    <mergeCell ref="C72:C73"/>
    <mergeCell ref="D72:D73"/>
    <mergeCell ref="A74:B81"/>
    <mergeCell ref="C83:C84"/>
    <mergeCell ref="D83:D84"/>
    <mergeCell ref="A83:A84"/>
    <mergeCell ref="B83:B84"/>
    <mergeCell ref="A85:B92"/>
    <mergeCell ref="A94:A95"/>
    <mergeCell ref="B94:B95"/>
    <mergeCell ref="A106:A107"/>
    <mergeCell ref="B106:B107"/>
    <mergeCell ref="C106:C107"/>
    <mergeCell ref="A108:B115"/>
    <mergeCell ref="A118:B125"/>
    <mergeCell ref="A129:A130"/>
    <mergeCell ref="B129:B130"/>
    <mergeCell ref="C129:C130"/>
    <mergeCell ref="I129:O129"/>
    <mergeCell ref="A131:B138"/>
    <mergeCell ref="C140:C141"/>
    <mergeCell ref="D140:G140"/>
    <mergeCell ref="H140:L140"/>
    <mergeCell ref="A142:B149"/>
    <mergeCell ref="A155:B162"/>
    <mergeCell ref="A140:A141"/>
    <mergeCell ref="B140:B14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EAEDA-1163-4AD0-A2BB-7C0C8CCF0564}">
  <sheetPr codeName="Arkusz18"/>
  <dimension ref="A1:S174"/>
  <sheetViews>
    <sheetView workbookViewId="0">
      <selection sqref="A1:XFD1048576"/>
    </sheetView>
  </sheetViews>
  <sheetFormatPr defaultColWidth="8.85546875" defaultRowHeight="15" x14ac:dyDescent="0.25"/>
  <cols>
    <col min="1" max="1" width="87.28515625" style="544" customWidth="1"/>
    <col min="2" max="2" width="29.42578125" style="544" customWidth="1"/>
    <col min="3" max="3" width="15.7109375" style="544" customWidth="1"/>
    <col min="4" max="4" width="16.140625" style="544" customWidth="1"/>
    <col min="5" max="5" width="15.28515625" style="544" customWidth="1"/>
    <col min="6" max="6" width="18.42578125" style="544" customWidth="1"/>
    <col min="7" max="7" width="15.85546875" style="544" customWidth="1"/>
    <col min="8" max="8" width="16" style="544" customWidth="1"/>
    <col min="9" max="9" width="16.42578125" style="544" customWidth="1"/>
    <col min="10" max="10" width="17" style="544" customWidth="1"/>
    <col min="11" max="11" width="16.85546875" style="544" customWidth="1"/>
    <col min="12" max="12" width="17" style="544" customWidth="1"/>
    <col min="13" max="13" width="15.42578125" style="544" customWidth="1"/>
    <col min="14" max="14" width="14.85546875" style="544" customWidth="1"/>
    <col min="15" max="15" width="13.140625" style="544" customWidth="1"/>
    <col min="16" max="17" width="11.85546875" style="544" customWidth="1"/>
    <col min="18" max="18" width="12" style="544" customWidth="1"/>
    <col min="19" max="16384" width="8.85546875" style="544"/>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414</v>
      </c>
    </row>
    <row r="5" spans="1:17" s="2" customFormat="1" ht="15.75" x14ac:dyDescent="0.25">
      <c r="A5" s="206" t="s">
        <v>3</v>
      </c>
    </row>
    <row r="6" spans="1:17" s="2" customFormat="1" ht="15.75" x14ac:dyDescent="0.25"/>
    <row r="8" spans="1:17" ht="21" x14ac:dyDescent="0.35">
      <c r="A8" s="6" t="s">
        <v>4</v>
      </c>
      <c r="B8" s="7"/>
      <c r="C8" s="8"/>
      <c r="D8" s="8"/>
      <c r="E8" s="8"/>
      <c r="F8" s="8"/>
      <c r="G8" s="8"/>
      <c r="H8" s="8"/>
      <c r="I8" s="8"/>
      <c r="J8" s="8"/>
      <c r="K8" s="8"/>
      <c r="L8" s="8"/>
      <c r="M8" s="8"/>
      <c r="N8" s="8"/>
    </row>
    <row r="9" spans="1:17" ht="15.75" thickBot="1" x14ac:dyDescent="0.3">
      <c r="B9" s="9"/>
      <c r="O9" s="10"/>
      <c r="P9" s="10"/>
    </row>
    <row r="10" spans="1:17" s="10" customFormat="1" ht="18.75" x14ac:dyDescent="0.3">
      <c r="A10" s="11"/>
      <c r="B10" s="649" t="s">
        <v>5</v>
      </c>
      <c r="C10" s="651" t="s">
        <v>6</v>
      </c>
      <c r="D10" s="12"/>
      <c r="E10" s="13"/>
      <c r="F10" s="14" t="s">
        <v>7</v>
      </c>
      <c r="G10" s="15"/>
      <c r="H10" s="16"/>
      <c r="I10" s="17" t="s">
        <v>8</v>
      </c>
      <c r="J10" s="13"/>
      <c r="K10" s="13"/>
      <c r="L10" s="13"/>
      <c r="M10" s="13"/>
      <c r="N10" s="13"/>
      <c r="O10" s="18"/>
    </row>
    <row r="11" spans="1:17" s="10" customFormat="1" ht="90" customHeight="1" x14ac:dyDescent="0.3">
      <c r="A11" s="19" t="s">
        <v>9</v>
      </c>
      <c r="B11" s="650"/>
      <c r="C11" s="652"/>
      <c r="D11" s="20" t="s">
        <v>10</v>
      </c>
      <c r="E11" s="21" t="s">
        <v>11</v>
      </c>
      <c r="F11" s="22" t="s">
        <v>12</v>
      </c>
      <c r="G11" s="23" t="s">
        <v>13</v>
      </c>
      <c r="H11" s="24" t="s">
        <v>14</v>
      </c>
      <c r="I11" s="25" t="s">
        <v>15</v>
      </c>
      <c r="J11" s="26" t="s">
        <v>16</v>
      </c>
      <c r="K11" s="26" t="s">
        <v>17</v>
      </c>
      <c r="L11" s="27" t="s">
        <v>18</v>
      </c>
      <c r="M11" s="27" t="s">
        <v>19</v>
      </c>
      <c r="N11" s="27" t="s">
        <v>20</v>
      </c>
      <c r="O11" s="28" t="s">
        <v>21</v>
      </c>
    </row>
    <row r="12" spans="1:17" ht="15" customHeight="1" x14ac:dyDescent="0.25">
      <c r="A12" s="595" t="s">
        <v>36</v>
      </c>
      <c r="B12" s="611"/>
      <c r="C12" s="29">
        <v>2014</v>
      </c>
      <c r="D12" s="30"/>
      <c r="E12" s="31"/>
      <c r="F12" s="31"/>
      <c r="G12" s="32"/>
      <c r="H12" s="33">
        <f>SUM(D12:G12)</f>
        <v>0</v>
      </c>
      <c r="I12" s="34"/>
      <c r="J12" s="31"/>
      <c r="K12" s="31"/>
      <c r="L12" s="31"/>
      <c r="M12" s="31"/>
      <c r="N12" s="31"/>
      <c r="O12" s="35"/>
      <c r="P12" s="10"/>
      <c r="Q12" s="10"/>
    </row>
    <row r="13" spans="1:17" x14ac:dyDescent="0.25">
      <c r="A13" s="595"/>
      <c r="B13" s="611"/>
      <c r="C13" s="29">
        <v>2015</v>
      </c>
      <c r="D13" s="30"/>
      <c r="E13" s="31"/>
      <c r="F13" s="31"/>
      <c r="G13" s="32"/>
      <c r="H13" s="33">
        <f t="shared" ref="H13:H18" si="0">SUM(D13:G13)</f>
        <v>0</v>
      </c>
      <c r="I13" s="34"/>
      <c r="J13" s="31"/>
      <c r="K13" s="31"/>
      <c r="L13" s="31"/>
      <c r="M13" s="31"/>
      <c r="N13" s="31"/>
      <c r="O13" s="35"/>
      <c r="P13" s="10"/>
      <c r="Q13" s="10"/>
    </row>
    <row r="14" spans="1:17" x14ac:dyDescent="0.25">
      <c r="A14" s="595"/>
      <c r="B14" s="611"/>
      <c r="C14" s="29">
        <v>2016</v>
      </c>
      <c r="D14" s="30"/>
      <c r="E14" s="31"/>
      <c r="F14" s="31"/>
      <c r="G14" s="32"/>
      <c r="H14" s="33">
        <f t="shared" si="0"/>
        <v>0</v>
      </c>
      <c r="I14" s="34"/>
      <c r="J14" s="31"/>
      <c r="K14" s="31"/>
      <c r="L14" s="31"/>
      <c r="M14" s="31"/>
      <c r="N14" s="31"/>
      <c r="O14" s="35"/>
      <c r="P14" s="10"/>
      <c r="Q14" s="10"/>
    </row>
    <row r="15" spans="1:17" x14ac:dyDescent="0.25">
      <c r="A15" s="595"/>
      <c r="B15" s="611"/>
      <c r="C15" s="29">
        <v>2017</v>
      </c>
      <c r="D15" s="36"/>
      <c r="E15" s="37"/>
      <c r="F15" s="37"/>
      <c r="G15" s="38"/>
      <c r="H15" s="33">
        <f t="shared" si="0"/>
        <v>0</v>
      </c>
      <c r="I15" s="39"/>
      <c r="J15" s="37"/>
      <c r="K15" s="37"/>
      <c r="L15" s="37"/>
      <c r="M15" s="37"/>
      <c r="N15" s="37"/>
      <c r="O15" s="40"/>
      <c r="P15" s="10"/>
      <c r="Q15" s="10"/>
    </row>
    <row r="16" spans="1:17" x14ac:dyDescent="0.25">
      <c r="A16" s="595"/>
      <c r="B16" s="611"/>
      <c r="C16" s="29">
        <v>2018</v>
      </c>
      <c r="D16" s="30"/>
      <c r="E16" s="31"/>
      <c r="F16" s="31"/>
      <c r="G16" s="32"/>
      <c r="H16" s="33">
        <f t="shared" si="0"/>
        <v>0</v>
      </c>
      <c r="I16" s="34"/>
      <c r="J16" s="31"/>
      <c r="K16" s="31"/>
      <c r="L16" s="31"/>
      <c r="M16" s="31"/>
      <c r="N16" s="31"/>
      <c r="O16" s="35"/>
      <c r="P16" s="10"/>
      <c r="Q16" s="10"/>
    </row>
    <row r="17" spans="1:17" x14ac:dyDescent="0.25">
      <c r="A17" s="595"/>
      <c r="B17" s="611"/>
      <c r="C17" s="29">
        <v>2019</v>
      </c>
      <c r="D17" s="30"/>
      <c r="E17" s="31"/>
      <c r="F17" s="31"/>
      <c r="G17" s="32"/>
      <c r="H17" s="33">
        <f t="shared" si="0"/>
        <v>0</v>
      </c>
      <c r="I17" s="34"/>
      <c r="J17" s="31"/>
      <c r="K17" s="31"/>
      <c r="L17" s="31"/>
      <c r="M17" s="31"/>
      <c r="N17" s="31"/>
      <c r="O17" s="35"/>
      <c r="P17" s="10"/>
      <c r="Q17" s="10"/>
    </row>
    <row r="18" spans="1:17" x14ac:dyDescent="0.25">
      <c r="A18" s="595"/>
      <c r="B18" s="611"/>
      <c r="C18" s="29">
        <v>2020</v>
      </c>
      <c r="D18" s="30"/>
      <c r="E18" s="31"/>
      <c r="F18" s="31"/>
      <c r="G18" s="32"/>
      <c r="H18" s="33">
        <f t="shared" si="0"/>
        <v>0</v>
      </c>
      <c r="I18" s="34"/>
      <c r="J18" s="31"/>
      <c r="K18" s="31"/>
      <c r="L18" s="31"/>
      <c r="M18" s="31"/>
      <c r="N18" s="31"/>
      <c r="O18" s="35"/>
      <c r="P18" s="10"/>
      <c r="Q18" s="10"/>
    </row>
    <row r="19" spans="1:17" ht="77.25" customHeight="1" thickBot="1" x14ac:dyDescent="0.3">
      <c r="A19" s="612"/>
      <c r="B19" s="613"/>
      <c r="C19" s="45" t="s">
        <v>14</v>
      </c>
      <c r="D19" s="46">
        <f>SUM(D12:D18)</f>
        <v>0</v>
      </c>
      <c r="E19" s="47">
        <f>SUM(E12:E18)</f>
        <v>0</v>
      </c>
      <c r="F19" s="47">
        <f>SUM(F12:F18)</f>
        <v>0</v>
      </c>
      <c r="G19" s="48"/>
      <c r="H19" s="49">
        <f>SUM(D19:F19)</f>
        <v>0</v>
      </c>
      <c r="I19" s="50">
        <f t="shared" ref="I19:O19" si="1">SUM(I12:I18)</f>
        <v>0</v>
      </c>
      <c r="J19" s="50">
        <f t="shared" si="1"/>
        <v>0</v>
      </c>
      <c r="K19" s="47">
        <f t="shared" si="1"/>
        <v>0</v>
      </c>
      <c r="L19" s="47">
        <f t="shared" si="1"/>
        <v>0</v>
      </c>
      <c r="M19" s="47">
        <f t="shared" si="1"/>
        <v>0</v>
      </c>
      <c r="N19" s="47">
        <f t="shared" si="1"/>
        <v>0</v>
      </c>
      <c r="O19" s="51">
        <f t="shared" si="1"/>
        <v>0</v>
      </c>
      <c r="P19" s="10"/>
      <c r="Q19" s="10"/>
    </row>
    <row r="20" spans="1:17" ht="15.75" thickBot="1" x14ac:dyDescent="0.3">
      <c r="B20" s="9"/>
      <c r="D20" s="52"/>
      <c r="O20" s="10"/>
      <c r="P20" s="10"/>
    </row>
    <row r="21" spans="1:17" s="10" customFormat="1" ht="18.75" x14ac:dyDescent="0.3">
      <c r="A21" s="11"/>
      <c r="B21" s="53"/>
      <c r="C21" s="651" t="s">
        <v>6</v>
      </c>
      <c r="D21" s="12"/>
      <c r="E21" s="13"/>
      <c r="F21" s="14" t="s">
        <v>7</v>
      </c>
      <c r="G21" s="15"/>
      <c r="H21" s="16"/>
    </row>
    <row r="22" spans="1:17" s="10" customFormat="1" ht="44.25" customHeight="1" x14ac:dyDescent="0.3">
      <c r="A22" s="54" t="s">
        <v>23</v>
      </c>
      <c r="B22" s="538" t="s">
        <v>24</v>
      </c>
      <c r="C22" s="652"/>
      <c r="D22" s="20" t="s">
        <v>10</v>
      </c>
      <c r="E22" s="22" t="s">
        <v>11</v>
      </c>
      <c r="F22" s="22" t="s">
        <v>12</v>
      </c>
      <c r="G22" s="23" t="s">
        <v>13</v>
      </c>
      <c r="H22" s="24" t="s">
        <v>14</v>
      </c>
    </row>
    <row r="23" spans="1:17" ht="15" customHeight="1" x14ac:dyDescent="0.25">
      <c r="A23" s="595" t="s">
        <v>36</v>
      </c>
      <c r="B23" s="611"/>
      <c r="C23" s="29">
        <v>2014</v>
      </c>
      <c r="D23" s="30"/>
      <c r="E23" s="31"/>
      <c r="F23" s="31"/>
      <c r="G23" s="32"/>
      <c r="H23" s="33">
        <f>SUM(D23:G23)</f>
        <v>0</v>
      </c>
    </row>
    <row r="24" spans="1:17" x14ac:dyDescent="0.25">
      <c r="A24" s="595"/>
      <c r="B24" s="611"/>
      <c r="C24" s="29">
        <v>2015</v>
      </c>
      <c r="D24" s="30"/>
      <c r="E24" s="31"/>
      <c r="F24" s="31"/>
      <c r="G24" s="32"/>
      <c r="H24" s="33">
        <f t="shared" ref="H24:H29" si="2">SUM(D24:G24)</f>
        <v>0</v>
      </c>
    </row>
    <row r="25" spans="1:17" x14ac:dyDescent="0.25">
      <c r="A25" s="595"/>
      <c r="B25" s="611"/>
      <c r="C25" s="29">
        <v>2016</v>
      </c>
      <c r="D25" s="30"/>
      <c r="E25" s="31"/>
      <c r="F25" s="31"/>
      <c r="G25" s="32"/>
      <c r="H25" s="33">
        <f t="shared" si="2"/>
        <v>0</v>
      </c>
    </row>
    <row r="26" spans="1:17" x14ac:dyDescent="0.25">
      <c r="A26" s="595"/>
      <c r="B26" s="611"/>
      <c r="C26" s="29">
        <v>2017</v>
      </c>
      <c r="D26" s="36"/>
      <c r="E26" s="37"/>
      <c r="F26" s="37"/>
      <c r="G26" s="38"/>
      <c r="H26" s="33">
        <f t="shared" si="2"/>
        <v>0</v>
      </c>
    </row>
    <row r="27" spans="1:17" x14ac:dyDescent="0.25">
      <c r="A27" s="595"/>
      <c r="B27" s="611"/>
      <c r="C27" s="29">
        <v>2018</v>
      </c>
      <c r="D27" s="30"/>
      <c r="E27" s="31"/>
      <c r="F27" s="31"/>
      <c r="G27" s="32"/>
      <c r="H27" s="33">
        <f t="shared" si="2"/>
        <v>0</v>
      </c>
    </row>
    <row r="28" spans="1:17" x14ac:dyDescent="0.25">
      <c r="A28" s="595"/>
      <c r="B28" s="611"/>
      <c r="C28" s="29">
        <v>2019</v>
      </c>
      <c r="D28" s="30"/>
      <c r="E28" s="31"/>
      <c r="F28" s="31"/>
      <c r="G28" s="32"/>
      <c r="H28" s="33">
        <f t="shared" si="2"/>
        <v>0</v>
      </c>
    </row>
    <row r="29" spans="1:17" x14ac:dyDescent="0.25">
      <c r="A29" s="595"/>
      <c r="B29" s="611"/>
      <c r="C29" s="29">
        <v>2020</v>
      </c>
      <c r="D29" s="30"/>
      <c r="E29" s="31"/>
      <c r="F29" s="31"/>
      <c r="G29" s="32"/>
      <c r="H29" s="33">
        <f t="shared" si="2"/>
        <v>0</v>
      </c>
    </row>
    <row r="30" spans="1:17" ht="24" customHeight="1" thickBot="1" x14ac:dyDescent="0.3">
      <c r="A30" s="612"/>
      <c r="B30" s="613"/>
      <c r="C30" s="45" t="s">
        <v>14</v>
      </c>
      <c r="D30" s="46">
        <f>SUM(D23:D29)</f>
        <v>0</v>
      </c>
      <c r="E30" s="47">
        <f>SUM(E23:E29)</f>
        <v>0</v>
      </c>
      <c r="F30" s="47">
        <f>SUM(F23:F29)</f>
        <v>0</v>
      </c>
      <c r="G30" s="47">
        <f>SUM(G23:G29)</f>
        <v>0</v>
      </c>
      <c r="H30" s="49">
        <f t="shared" ref="H30" si="3">SUM(D30:F30)</f>
        <v>0</v>
      </c>
    </row>
    <row r="31" spans="1:17" x14ac:dyDescent="0.25">
      <c r="A31" s="543"/>
      <c r="B31" s="58"/>
      <c r="D31" s="52"/>
    </row>
    <row r="32" spans="1:17" ht="21" x14ac:dyDescent="0.35">
      <c r="A32" s="59" t="s">
        <v>26</v>
      </c>
      <c r="B32" s="60"/>
      <c r="C32" s="59"/>
      <c r="D32" s="61"/>
      <c r="E32" s="61"/>
      <c r="F32" s="61"/>
      <c r="G32" s="61"/>
      <c r="H32" s="61"/>
      <c r="I32" s="61"/>
      <c r="J32" s="61"/>
      <c r="K32" s="61"/>
      <c r="L32" s="61"/>
      <c r="M32" s="61"/>
      <c r="N32" s="61"/>
      <c r="O32" s="61"/>
    </row>
    <row r="33" spans="1:13" ht="15.75" thickBot="1" x14ac:dyDescent="0.3">
      <c r="B33" s="9"/>
    </row>
    <row r="34" spans="1:13" ht="21" customHeight="1" x14ac:dyDescent="0.25">
      <c r="A34" s="653" t="s">
        <v>27</v>
      </c>
      <c r="B34" s="655" t="s">
        <v>28</v>
      </c>
      <c r="C34" s="657" t="s">
        <v>6</v>
      </c>
      <c r="D34" s="635" t="s">
        <v>29</v>
      </c>
      <c r="E34" s="62" t="s">
        <v>8</v>
      </c>
      <c r="F34" s="63"/>
      <c r="G34" s="63"/>
      <c r="H34" s="63"/>
      <c r="I34" s="63"/>
      <c r="J34" s="63"/>
      <c r="K34" s="64"/>
    </row>
    <row r="35" spans="1:13" ht="98.25" customHeight="1" x14ac:dyDescent="0.25">
      <c r="A35" s="654"/>
      <c r="B35" s="656"/>
      <c r="C35" s="658"/>
      <c r="D35" s="636"/>
      <c r="E35" s="65" t="s">
        <v>15</v>
      </c>
      <c r="F35" s="66" t="s">
        <v>16</v>
      </c>
      <c r="G35" s="66" t="s">
        <v>17</v>
      </c>
      <c r="H35" s="67" t="s">
        <v>18</v>
      </c>
      <c r="I35" s="67" t="s">
        <v>30</v>
      </c>
      <c r="J35" s="68" t="s">
        <v>20</v>
      </c>
      <c r="K35" s="69" t="s">
        <v>21</v>
      </c>
    </row>
    <row r="36" spans="1:13" ht="15" customHeight="1" x14ac:dyDescent="0.25">
      <c r="A36" s="588" t="s">
        <v>121</v>
      </c>
      <c r="B36" s="589"/>
      <c r="C36" s="29">
        <v>2014</v>
      </c>
      <c r="D36" s="70"/>
      <c r="E36" s="71"/>
      <c r="F36" s="72"/>
      <c r="G36" s="72"/>
      <c r="H36" s="72"/>
      <c r="I36" s="72"/>
      <c r="J36" s="72"/>
      <c r="K36" s="73"/>
    </row>
    <row r="37" spans="1:13" x14ac:dyDescent="0.25">
      <c r="A37" s="588"/>
      <c r="B37" s="589"/>
      <c r="C37" s="29">
        <v>2015</v>
      </c>
      <c r="D37" s="70"/>
      <c r="E37" s="34"/>
      <c r="F37" s="31"/>
      <c r="G37" s="31"/>
      <c r="H37" s="31"/>
      <c r="I37" s="31"/>
      <c r="J37" s="31"/>
      <c r="K37" s="35"/>
    </row>
    <row r="38" spans="1:13" x14ac:dyDescent="0.25">
      <c r="A38" s="588"/>
      <c r="B38" s="589"/>
      <c r="C38" s="29">
        <v>2016</v>
      </c>
      <c r="D38" s="70"/>
      <c r="E38" s="34"/>
      <c r="F38" s="31"/>
      <c r="G38" s="31"/>
      <c r="H38" s="31"/>
      <c r="I38" s="31"/>
      <c r="J38" s="31"/>
      <c r="K38" s="35"/>
    </row>
    <row r="39" spans="1:13" x14ac:dyDescent="0.25">
      <c r="A39" s="588"/>
      <c r="B39" s="589"/>
      <c r="C39" s="29">
        <v>2017</v>
      </c>
      <c r="D39" s="74"/>
      <c r="E39" s="39"/>
      <c r="F39" s="37"/>
      <c r="G39" s="37"/>
      <c r="H39" s="37"/>
      <c r="I39" s="37"/>
      <c r="J39" s="37"/>
      <c r="K39" s="40"/>
    </row>
    <row r="40" spans="1:13" x14ac:dyDescent="0.25">
      <c r="A40" s="588"/>
      <c r="B40" s="589"/>
      <c r="C40" s="29">
        <v>2018</v>
      </c>
      <c r="D40" s="70"/>
      <c r="E40" s="34"/>
      <c r="F40" s="31"/>
      <c r="G40" s="31"/>
      <c r="H40" s="31"/>
      <c r="I40" s="31"/>
      <c r="J40" s="31"/>
      <c r="K40" s="35"/>
    </row>
    <row r="41" spans="1:13" x14ac:dyDescent="0.25">
      <c r="A41" s="588"/>
      <c r="B41" s="589"/>
      <c r="C41" s="29">
        <v>2019</v>
      </c>
      <c r="D41" s="70"/>
      <c r="E41" s="34"/>
      <c r="F41" s="31"/>
      <c r="G41" s="31"/>
      <c r="H41" s="31"/>
      <c r="I41" s="31"/>
      <c r="J41" s="31"/>
      <c r="K41" s="35"/>
    </row>
    <row r="42" spans="1:13" ht="17.25" customHeight="1" x14ac:dyDescent="0.25">
      <c r="A42" s="588"/>
      <c r="B42" s="589"/>
      <c r="C42" s="29">
        <v>2020</v>
      </c>
      <c r="D42" s="70"/>
      <c r="E42" s="34"/>
      <c r="F42" s="31"/>
      <c r="G42" s="31"/>
      <c r="H42" s="31"/>
      <c r="I42" s="31"/>
      <c r="J42" s="31"/>
      <c r="K42" s="35"/>
    </row>
    <row r="43" spans="1:13" ht="35.25" customHeight="1" thickBot="1" x14ac:dyDescent="0.3">
      <c r="A43" s="590"/>
      <c r="B43" s="591"/>
      <c r="C43" s="45" t="s">
        <v>14</v>
      </c>
      <c r="D43" s="75">
        <f>SUM(D36:D42)</f>
        <v>0</v>
      </c>
      <c r="E43" s="50">
        <f t="shared" ref="E43:J43" si="4">SUM(E36:E42)</f>
        <v>0</v>
      </c>
      <c r="F43" s="47">
        <f t="shared" si="4"/>
        <v>0</v>
      </c>
      <c r="G43" s="47">
        <f t="shared" si="4"/>
        <v>0</v>
      </c>
      <c r="H43" s="47">
        <f t="shared" si="4"/>
        <v>0</v>
      </c>
      <c r="I43" s="47">
        <f t="shared" si="4"/>
        <v>0</v>
      </c>
      <c r="J43" s="47">
        <f t="shared" si="4"/>
        <v>0</v>
      </c>
      <c r="K43" s="51">
        <f>SUM(K36:K42)</f>
        <v>0</v>
      </c>
    </row>
    <row r="44" spans="1:13" x14ac:dyDescent="0.25">
      <c r="B44" s="9"/>
    </row>
    <row r="45" spans="1:13" x14ac:dyDescent="0.25">
      <c r="B45" s="9"/>
    </row>
    <row r="46" spans="1:13" ht="21" x14ac:dyDescent="0.35">
      <c r="A46" s="78" t="s">
        <v>32</v>
      </c>
      <c r="B46" s="79"/>
      <c r="C46" s="78"/>
      <c r="D46" s="80"/>
      <c r="E46" s="80"/>
      <c r="F46" s="80"/>
      <c r="G46" s="80"/>
      <c r="H46" s="80"/>
      <c r="I46" s="80"/>
      <c r="J46" s="80"/>
      <c r="K46" s="80"/>
      <c r="L46" s="81"/>
      <c r="M46" s="81"/>
    </row>
    <row r="47" spans="1:13" ht="14.25" customHeight="1" thickBot="1" x14ac:dyDescent="0.3">
      <c r="A47" s="82"/>
      <c r="B47" s="83"/>
    </row>
    <row r="48" spans="1:13" ht="14.25" customHeight="1" x14ac:dyDescent="0.25">
      <c r="A48" s="641" t="s">
        <v>33</v>
      </c>
      <c r="B48" s="643" t="s">
        <v>34</v>
      </c>
      <c r="C48" s="645" t="s">
        <v>6</v>
      </c>
      <c r="D48" s="647" t="s">
        <v>35</v>
      </c>
      <c r="E48" s="84" t="s">
        <v>8</v>
      </c>
      <c r="F48" s="85"/>
      <c r="G48" s="85"/>
      <c r="H48" s="85"/>
      <c r="I48" s="85"/>
      <c r="J48" s="85"/>
      <c r="K48" s="86"/>
    </row>
    <row r="49" spans="1:14" s="10" customFormat="1" ht="117" customHeight="1" x14ac:dyDescent="0.25">
      <c r="A49" s="642"/>
      <c r="B49" s="644"/>
      <c r="C49" s="646"/>
      <c r="D49" s="648"/>
      <c r="E49" s="87" t="s">
        <v>15</v>
      </c>
      <c r="F49" s="88" t="s">
        <v>16</v>
      </c>
      <c r="G49" s="88" t="s">
        <v>17</v>
      </c>
      <c r="H49" s="89" t="s">
        <v>18</v>
      </c>
      <c r="I49" s="89" t="s">
        <v>30</v>
      </c>
      <c r="J49" s="90" t="s">
        <v>20</v>
      </c>
      <c r="K49" s="91" t="s">
        <v>21</v>
      </c>
    </row>
    <row r="50" spans="1:14" ht="15" customHeight="1" x14ac:dyDescent="0.25">
      <c r="A50" s="595" t="s">
        <v>36</v>
      </c>
      <c r="B50" s="611"/>
      <c r="C50" s="29">
        <v>2014</v>
      </c>
      <c r="D50" s="92"/>
      <c r="E50" s="34"/>
      <c r="F50" s="31"/>
      <c r="G50" s="31"/>
      <c r="H50" s="31"/>
      <c r="I50" s="31"/>
      <c r="J50" s="31"/>
      <c r="K50" s="35"/>
    </row>
    <row r="51" spans="1:14" x14ac:dyDescent="0.25">
      <c r="A51" s="595"/>
      <c r="B51" s="611"/>
      <c r="C51" s="29">
        <v>2015</v>
      </c>
      <c r="D51" s="92"/>
      <c r="E51" s="34"/>
      <c r="F51" s="31"/>
      <c r="G51" s="31"/>
      <c r="H51" s="31"/>
      <c r="I51" s="31"/>
      <c r="J51" s="31"/>
      <c r="K51" s="35"/>
    </row>
    <row r="52" spans="1:14" x14ac:dyDescent="0.25">
      <c r="A52" s="595"/>
      <c r="B52" s="611"/>
      <c r="C52" s="29">
        <v>2016</v>
      </c>
      <c r="D52" s="92"/>
      <c r="E52" s="34"/>
      <c r="F52" s="31"/>
      <c r="G52" s="31"/>
      <c r="H52" s="31"/>
      <c r="I52" s="31"/>
      <c r="J52" s="31"/>
      <c r="K52" s="35"/>
    </row>
    <row r="53" spans="1:14" x14ac:dyDescent="0.25">
      <c r="A53" s="595"/>
      <c r="B53" s="611"/>
      <c r="C53" s="29">
        <v>2017</v>
      </c>
      <c r="D53" s="93"/>
      <c r="E53" s="39"/>
      <c r="F53" s="37"/>
      <c r="G53" s="37"/>
      <c r="H53" s="37"/>
      <c r="I53" s="37"/>
      <c r="J53" s="37"/>
      <c r="K53" s="40"/>
    </row>
    <row r="54" spans="1:14" x14ac:dyDescent="0.25">
      <c r="A54" s="595"/>
      <c r="B54" s="611"/>
      <c r="C54" s="29">
        <v>2018</v>
      </c>
      <c r="D54" s="92"/>
      <c r="E54" s="34"/>
      <c r="F54" s="31"/>
      <c r="G54" s="31"/>
      <c r="H54" s="31"/>
      <c r="I54" s="31"/>
      <c r="J54" s="31"/>
      <c r="K54" s="35"/>
    </row>
    <row r="55" spans="1:14" x14ac:dyDescent="0.25">
      <c r="A55" s="595"/>
      <c r="B55" s="611"/>
      <c r="C55" s="29">
        <v>2019</v>
      </c>
      <c r="D55" s="92"/>
      <c r="E55" s="34"/>
      <c r="F55" s="31"/>
      <c r="G55" s="31"/>
      <c r="H55" s="31"/>
      <c r="I55" s="31"/>
      <c r="J55" s="31"/>
      <c r="K55" s="35"/>
    </row>
    <row r="56" spans="1:14" x14ac:dyDescent="0.25">
      <c r="A56" s="595"/>
      <c r="B56" s="611"/>
      <c r="C56" s="29">
        <v>2020</v>
      </c>
      <c r="D56" s="92"/>
      <c r="E56" s="34"/>
      <c r="F56" s="31"/>
      <c r="G56" s="31"/>
      <c r="H56" s="31"/>
      <c r="I56" s="31"/>
      <c r="J56" s="31"/>
      <c r="K56" s="35"/>
    </row>
    <row r="57" spans="1:14" ht="94.9" customHeight="1" thickBot="1" x14ac:dyDescent="0.3">
      <c r="A57" s="612"/>
      <c r="B57" s="613"/>
      <c r="C57" s="45" t="s">
        <v>14</v>
      </c>
      <c r="D57" s="94">
        <f t="shared" ref="D57:I57" si="5">SUM(D50:D56)</f>
        <v>0</v>
      </c>
      <c r="E57" s="50">
        <f t="shared" si="5"/>
        <v>0</v>
      </c>
      <c r="F57" s="47">
        <f t="shared" si="5"/>
        <v>0</v>
      </c>
      <c r="G57" s="47">
        <f t="shared" si="5"/>
        <v>0</v>
      </c>
      <c r="H57" s="47">
        <f t="shared" si="5"/>
        <v>0</v>
      </c>
      <c r="I57" s="47">
        <f t="shared" si="5"/>
        <v>0</v>
      </c>
      <c r="J57" s="47">
        <f>SUM(J50:J56)</f>
        <v>0</v>
      </c>
      <c r="K57" s="51">
        <f>SUM(K50:K56)</f>
        <v>0</v>
      </c>
    </row>
    <row r="58" spans="1:14" x14ac:dyDescent="0.25">
      <c r="B58" s="9"/>
    </row>
    <row r="59" spans="1:14" ht="21" x14ac:dyDescent="0.35">
      <c r="A59" s="95" t="s">
        <v>37</v>
      </c>
      <c r="B59" s="96"/>
      <c r="C59" s="95"/>
      <c r="D59" s="97"/>
      <c r="E59" s="97"/>
      <c r="F59" s="97"/>
      <c r="G59" s="97"/>
      <c r="H59" s="97"/>
      <c r="I59" s="97"/>
      <c r="J59" s="97"/>
      <c r="K59" s="97"/>
      <c r="L59" s="97"/>
      <c r="M59" s="10"/>
    </row>
    <row r="60" spans="1:14" ht="15" customHeight="1" thickBot="1" x14ac:dyDescent="0.4">
      <c r="A60" s="98"/>
      <c r="B60" s="83"/>
      <c r="M60" s="10"/>
    </row>
    <row r="61" spans="1:14" s="10" customFormat="1" x14ac:dyDescent="0.25">
      <c r="A61" s="630" t="s">
        <v>38</v>
      </c>
      <c r="B61" s="622" t="s">
        <v>39</v>
      </c>
      <c r="C61" s="631" t="s">
        <v>6</v>
      </c>
      <c r="D61" s="99"/>
      <c r="E61" s="100"/>
      <c r="F61" s="101" t="s">
        <v>40</v>
      </c>
      <c r="G61" s="102"/>
      <c r="H61" s="102"/>
      <c r="I61" s="102"/>
      <c r="J61" s="102"/>
      <c r="K61" s="102"/>
      <c r="L61" s="103"/>
      <c r="N61" s="104"/>
    </row>
    <row r="62" spans="1:14" s="10" customFormat="1" ht="90" customHeight="1" x14ac:dyDescent="0.25">
      <c r="A62" s="621"/>
      <c r="B62" s="623"/>
      <c r="C62" s="632"/>
      <c r="D62" s="105" t="s">
        <v>41</v>
      </c>
      <c r="E62" s="106" t="s">
        <v>42</v>
      </c>
      <c r="F62" s="107" t="s">
        <v>15</v>
      </c>
      <c r="G62" s="108" t="s">
        <v>16</v>
      </c>
      <c r="H62" s="108" t="s">
        <v>17</v>
      </c>
      <c r="I62" s="109" t="s">
        <v>18</v>
      </c>
      <c r="J62" s="109" t="s">
        <v>30</v>
      </c>
      <c r="K62" s="110" t="s">
        <v>20</v>
      </c>
      <c r="L62" s="111" t="s">
        <v>21</v>
      </c>
    </row>
    <row r="63" spans="1:14" x14ac:dyDescent="0.25">
      <c r="A63" s="595" t="s">
        <v>36</v>
      </c>
      <c r="B63" s="611"/>
      <c r="C63" s="29">
        <v>2014</v>
      </c>
      <c r="D63" s="30"/>
      <c r="E63" s="31"/>
      <c r="F63" s="34"/>
      <c r="G63" s="31"/>
      <c r="H63" s="31"/>
      <c r="I63" s="31"/>
      <c r="J63" s="31"/>
      <c r="K63" s="31"/>
      <c r="L63" s="35"/>
      <c r="M63" s="10"/>
    </row>
    <row r="64" spans="1:14" x14ac:dyDescent="0.25">
      <c r="A64" s="595"/>
      <c r="B64" s="611"/>
      <c r="C64" s="29">
        <v>2015</v>
      </c>
      <c r="D64" s="30"/>
      <c r="E64" s="31"/>
      <c r="F64" s="34"/>
      <c r="G64" s="31"/>
      <c r="H64" s="31"/>
      <c r="I64" s="31"/>
      <c r="J64" s="31"/>
      <c r="K64" s="31"/>
      <c r="L64" s="35"/>
      <c r="M64" s="10"/>
    </row>
    <row r="65" spans="1:13" x14ac:dyDescent="0.25">
      <c r="A65" s="595"/>
      <c r="B65" s="611"/>
      <c r="C65" s="29">
        <v>2016</v>
      </c>
      <c r="D65" s="30"/>
      <c r="E65" s="31"/>
      <c r="F65" s="34"/>
      <c r="G65" s="31"/>
      <c r="H65" s="31"/>
      <c r="I65" s="31"/>
      <c r="J65" s="31"/>
      <c r="K65" s="31"/>
      <c r="L65" s="35"/>
      <c r="M65" s="10"/>
    </row>
    <row r="66" spans="1:13" x14ac:dyDescent="0.25">
      <c r="A66" s="595"/>
      <c r="B66" s="611"/>
      <c r="C66" s="29">
        <v>2017</v>
      </c>
      <c r="D66" s="36"/>
      <c r="E66" s="37"/>
      <c r="F66" s="39"/>
      <c r="G66" s="37"/>
      <c r="H66" s="37"/>
      <c r="I66" s="37"/>
      <c r="J66" s="37"/>
      <c r="K66" s="37"/>
      <c r="L66" s="40"/>
      <c r="M66" s="10"/>
    </row>
    <row r="67" spans="1:13" x14ac:dyDescent="0.25">
      <c r="A67" s="595"/>
      <c r="B67" s="611"/>
      <c r="C67" s="29">
        <v>2018</v>
      </c>
      <c r="D67" s="30"/>
      <c r="E67" s="31"/>
      <c r="F67" s="34"/>
      <c r="G67" s="31"/>
      <c r="H67" s="31"/>
      <c r="I67" s="31"/>
      <c r="J67" s="31"/>
      <c r="K67" s="31"/>
      <c r="L67" s="35"/>
      <c r="M67" s="10"/>
    </row>
    <row r="68" spans="1:13" x14ac:dyDescent="0.25">
      <c r="A68" s="595"/>
      <c r="B68" s="611"/>
      <c r="C68" s="29">
        <v>2019</v>
      </c>
      <c r="D68" s="30"/>
      <c r="E68" s="31"/>
      <c r="F68" s="34"/>
      <c r="G68" s="31"/>
      <c r="H68" s="31"/>
      <c r="I68" s="31"/>
      <c r="J68" s="31"/>
      <c r="K68" s="31"/>
      <c r="L68" s="35"/>
      <c r="M68" s="10"/>
    </row>
    <row r="69" spans="1:13" x14ac:dyDescent="0.25">
      <c r="A69" s="595"/>
      <c r="B69" s="611"/>
      <c r="C69" s="29">
        <v>2020</v>
      </c>
      <c r="D69" s="30"/>
      <c r="E69" s="31"/>
      <c r="F69" s="34"/>
      <c r="G69" s="31"/>
      <c r="H69" s="31"/>
      <c r="I69" s="31"/>
      <c r="J69" s="31"/>
      <c r="K69" s="31"/>
      <c r="L69" s="35"/>
      <c r="M69" s="10"/>
    </row>
    <row r="70" spans="1:13" ht="33" customHeight="1" thickBot="1" x14ac:dyDescent="0.3">
      <c r="A70" s="612"/>
      <c r="B70" s="613"/>
      <c r="C70" s="45" t="s">
        <v>14</v>
      </c>
      <c r="D70" s="46">
        <f t="shared" ref="D70:K70" si="6">SUM(D63:D69)</f>
        <v>0</v>
      </c>
      <c r="E70" s="47">
        <f t="shared" si="6"/>
        <v>0</v>
      </c>
      <c r="F70" s="50">
        <f t="shared" si="6"/>
        <v>0</v>
      </c>
      <c r="G70" s="47">
        <f t="shared" si="6"/>
        <v>0</v>
      </c>
      <c r="H70" s="47">
        <f t="shared" si="6"/>
        <v>0</v>
      </c>
      <c r="I70" s="47">
        <f t="shared" si="6"/>
        <v>0</v>
      </c>
      <c r="J70" s="47">
        <f t="shared" si="6"/>
        <v>0</v>
      </c>
      <c r="K70" s="47">
        <f t="shared" si="6"/>
        <v>0</v>
      </c>
      <c r="L70" s="51">
        <f>SUM(L63:L69)</f>
        <v>0</v>
      </c>
      <c r="M70" s="10"/>
    </row>
    <row r="71" spans="1:13" ht="15.75" thickBot="1" x14ac:dyDescent="0.3">
      <c r="A71" s="112"/>
      <c r="B71" s="113"/>
      <c r="D71" s="52"/>
    </row>
    <row r="72" spans="1:13" s="10" customFormat="1" ht="18.95" customHeight="1" x14ac:dyDescent="0.25">
      <c r="A72" s="630" t="s">
        <v>43</v>
      </c>
      <c r="B72" s="622" t="s">
        <v>44</v>
      </c>
      <c r="C72" s="631" t="s">
        <v>6</v>
      </c>
      <c r="D72" s="628" t="s">
        <v>45</v>
      </c>
      <c r="E72" s="101" t="s">
        <v>46</v>
      </c>
      <c r="F72" s="102"/>
      <c r="G72" s="102"/>
      <c r="H72" s="102"/>
      <c r="I72" s="102"/>
      <c r="J72" s="102"/>
      <c r="K72" s="103"/>
      <c r="L72" s="544"/>
      <c r="M72" s="104"/>
    </row>
    <row r="73" spans="1:13" s="10" customFormat="1" ht="93.75" customHeight="1" x14ac:dyDescent="0.25">
      <c r="A73" s="621"/>
      <c r="B73" s="623"/>
      <c r="C73" s="632"/>
      <c r="D73" s="629"/>
      <c r="E73" s="107" t="s">
        <v>15</v>
      </c>
      <c r="F73" s="114" t="s">
        <v>16</v>
      </c>
      <c r="G73" s="108" t="s">
        <v>17</v>
      </c>
      <c r="H73" s="109" t="s">
        <v>18</v>
      </c>
      <c r="I73" s="109" t="s">
        <v>30</v>
      </c>
      <c r="J73" s="110" t="s">
        <v>20</v>
      </c>
      <c r="K73" s="111" t="s">
        <v>21</v>
      </c>
      <c r="L73" s="544"/>
    </row>
    <row r="74" spans="1:13" ht="15" customHeight="1" x14ac:dyDescent="0.25">
      <c r="A74" s="595" t="s">
        <v>36</v>
      </c>
      <c r="B74" s="611"/>
      <c r="C74" s="29">
        <v>2014</v>
      </c>
      <c r="D74" s="31"/>
      <c r="E74" s="34"/>
      <c r="F74" s="31"/>
      <c r="G74" s="31"/>
      <c r="H74" s="31"/>
      <c r="I74" s="31"/>
      <c r="J74" s="31"/>
      <c r="K74" s="35"/>
    </row>
    <row r="75" spans="1:13" x14ac:dyDescent="0.25">
      <c r="A75" s="595"/>
      <c r="B75" s="611"/>
      <c r="C75" s="29">
        <v>2015</v>
      </c>
      <c r="D75" s="31"/>
      <c r="E75" s="34"/>
      <c r="F75" s="31"/>
      <c r="G75" s="31"/>
      <c r="H75" s="31"/>
      <c r="I75" s="31"/>
      <c r="J75" s="31"/>
      <c r="K75" s="35"/>
    </row>
    <row r="76" spans="1:13" x14ac:dyDescent="0.25">
      <c r="A76" s="595"/>
      <c r="B76" s="611"/>
      <c r="C76" s="29">
        <v>2016</v>
      </c>
      <c r="D76" s="31"/>
      <c r="E76" s="34"/>
      <c r="F76" s="31"/>
      <c r="G76" s="31"/>
      <c r="H76" s="31"/>
      <c r="I76" s="31"/>
      <c r="J76" s="31"/>
      <c r="K76" s="35"/>
    </row>
    <row r="77" spans="1:13" x14ac:dyDescent="0.25">
      <c r="A77" s="595"/>
      <c r="B77" s="611"/>
      <c r="C77" s="29">
        <v>2017</v>
      </c>
      <c r="D77" s="37"/>
      <c r="E77" s="39"/>
      <c r="F77" s="37"/>
      <c r="G77" s="37"/>
      <c r="H77" s="37"/>
      <c r="I77" s="37"/>
      <c r="J77" s="37"/>
      <c r="K77" s="40"/>
    </row>
    <row r="78" spans="1:13" x14ac:dyDescent="0.25">
      <c r="A78" s="595"/>
      <c r="B78" s="611"/>
      <c r="C78" s="29">
        <v>2018</v>
      </c>
      <c r="D78" s="31"/>
      <c r="E78" s="34"/>
      <c r="F78" s="31"/>
      <c r="G78" s="31"/>
      <c r="H78" s="31"/>
      <c r="I78" s="31"/>
      <c r="J78" s="31"/>
      <c r="K78" s="35"/>
    </row>
    <row r="79" spans="1:13" x14ac:dyDescent="0.25">
      <c r="A79" s="595"/>
      <c r="B79" s="611"/>
      <c r="C79" s="29">
        <v>2019</v>
      </c>
      <c r="D79" s="31"/>
      <c r="E79" s="34"/>
      <c r="F79" s="31"/>
      <c r="G79" s="31"/>
      <c r="H79" s="31"/>
      <c r="I79" s="31"/>
      <c r="J79" s="31"/>
      <c r="K79" s="35"/>
    </row>
    <row r="80" spans="1:13" x14ac:dyDescent="0.25">
      <c r="A80" s="595"/>
      <c r="B80" s="611"/>
      <c r="C80" s="29">
        <v>2020</v>
      </c>
      <c r="D80" s="31"/>
      <c r="E80" s="34"/>
      <c r="F80" s="31"/>
      <c r="G80" s="31"/>
      <c r="H80" s="31"/>
      <c r="I80" s="31"/>
      <c r="J80" s="31"/>
      <c r="K80" s="35"/>
    </row>
    <row r="81" spans="1:14" ht="42" customHeight="1" thickBot="1" x14ac:dyDescent="0.3">
      <c r="A81" s="612"/>
      <c r="B81" s="613"/>
      <c r="C81" s="45" t="s">
        <v>14</v>
      </c>
      <c r="D81" s="47">
        <f t="shared" ref="D81:J81" si="7">SUM(D74:D80)</f>
        <v>0</v>
      </c>
      <c r="E81" s="50">
        <f t="shared" si="7"/>
        <v>0</v>
      </c>
      <c r="F81" s="47">
        <f t="shared" si="7"/>
        <v>0</v>
      </c>
      <c r="G81" s="47">
        <f t="shared" si="7"/>
        <v>0</v>
      </c>
      <c r="H81" s="47">
        <f t="shared" si="7"/>
        <v>0</v>
      </c>
      <c r="I81" s="47">
        <f t="shared" si="7"/>
        <v>0</v>
      </c>
      <c r="J81" s="47">
        <f t="shared" si="7"/>
        <v>0</v>
      </c>
      <c r="K81" s="51">
        <f>SUM(K74:K80)</f>
        <v>0</v>
      </c>
    </row>
    <row r="82" spans="1:14" ht="15" customHeight="1" thickBot="1" x14ac:dyDescent="0.4">
      <c r="A82" s="98"/>
      <c r="B82" s="83"/>
    </row>
    <row r="83" spans="1:14" ht="24.95" customHeight="1" x14ac:dyDescent="0.25">
      <c r="A83" s="630" t="s">
        <v>47</v>
      </c>
      <c r="B83" s="622" t="s">
        <v>44</v>
      </c>
      <c r="C83" s="631" t="s">
        <v>6</v>
      </c>
      <c r="D83" s="633" t="s">
        <v>48</v>
      </c>
      <c r="E83" s="101" t="s">
        <v>49</v>
      </c>
      <c r="F83" s="102"/>
      <c r="G83" s="102"/>
      <c r="H83" s="102"/>
      <c r="I83" s="102"/>
      <c r="J83" s="102"/>
      <c r="K83" s="103"/>
      <c r="L83" s="10"/>
    </row>
    <row r="84" spans="1:14" s="10" customFormat="1" ht="93.75" customHeight="1" x14ac:dyDescent="0.25">
      <c r="A84" s="621"/>
      <c r="B84" s="623"/>
      <c r="C84" s="632"/>
      <c r="D84" s="634"/>
      <c r="E84" s="107" t="s">
        <v>15</v>
      </c>
      <c r="F84" s="108" t="s">
        <v>16</v>
      </c>
      <c r="G84" s="108" t="s">
        <v>17</v>
      </c>
      <c r="H84" s="109" t="s">
        <v>18</v>
      </c>
      <c r="I84" s="109" t="s">
        <v>30</v>
      </c>
      <c r="J84" s="110" t="s">
        <v>20</v>
      </c>
      <c r="K84" s="111" t="s">
        <v>21</v>
      </c>
      <c r="L84" s="544"/>
    </row>
    <row r="85" spans="1:14" s="10" customFormat="1" ht="18" customHeight="1" x14ac:dyDescent="0.25">
      <c r="A85" s="595" t="s">
        <v>36</v>
      </c>
      <c r="B85" s="611"/>
      <c r="C85" s="29">
        <v>2014</v>
      </c>
      <c r="D85" s="31"/>
      <c r="E85" s="34"/>
      <c r="F85" s="31"/>
      <c r="G85" s="31"/>
      <c r="H85" s="31"/>
      <c r="I85" s="31"/>
      <c r="J85" s="31"/>
      <c r="K85" s="35"/>
      <c r="L85" s="544"/>
    </row>
    <row r="86" spans="1:14" ht="15.95" customHeight="1" x14ac:dyDescent="0.25">
      <c r="A86" s="595"/>
      <c r="B86" s="611"/>
      <c r="C86" s="29">
        <v>2015</v>
      </c>
      <c r="D86" s="31"/>
      <c r="E86" s="34"/>
      <c r="F86" s="31"/>
      <c r="G86" s="31"/>
      <c r="H86" s="31"/>
      <c r="I86" s="31"/>
      <c r="J86" s="31"/>
      <c r="K86" s="35"/>
    </row>
    <row r="87" spans="1:14" x14ac:dyDescent="0.25">
      <c r="A87" s="595"/>
      <c r="B87" s="611"/>
      <c r="C87" s="29">
        <v>2016</v>
      </c>
      <c r="D87" s="31"/>
      <c r="E87" s="34"/>
      <c r="F87" s="31"/>
      <c r="G87" s="31"/>
      <c r="H87" s="31"/>
      <c r="I87" s="31"/>
      <c r="J87" s="31"/>
      <c r="K87" s="35"/>
    </row>
    <row r="88" spans="1:14" x14ac:dyDescent="0.25">
      <c r="A88" s="595"/>
      <c r="B88" s="611"/>
      <c r="C88" s="29">
        <v>2017</v>
      </c>
      <c r="D88" s="37"/>
      <c r="E88" s="39"/>
      <c r="F88" s="37"/>
      <c r="G88" s="37"/>
      <c r="H88" s="37"/>
      <c r="I88" s="37"/>
      <c r="J88" s="37"/>
      <c r="K88" s="40"/>
    </row>
    <row r="89" spans="1:14" x14ac:dyDescent="0.25">
      <c r="A89" s="595"/>
      <c r="B89" s="611"/>
      <c r="C89" s="29">
        <v>2018</v>
      </c>
      <c r="D89" s="31"/>
      <c r="E89" s="34"/>
      <c r="F89" s="31"/>
      <c r="G89" s="31"/>
      <c r="H89" s="31"/>
      <c r="I89" s="31"/>
      <c r="J89" s="31"/>
      <c r="K89" s="35"/>
      <c r="L89" s="10"/>
    </row>
    <row r="90" spans="1:14" x14ac:dyDescent="0.25">
      <c r="A90" s="595"/>
      <c r="B90" s="611"/>
      <c r="C90" s="29">
        <v>2019</v>
      </c>
      <c r="D90" s="31"/>
      <c r="E90" s="34"/>
      <c r="F90" s="31"/>
      <c r="G90" s="31"/>
      <c r="H90" s="31"/>
      <c r="I90" s="31"/>
      <c r="J90" s="31"/>
      <c r="K90" s="35"/>
    </row>
    <row r="91" spans="1:14" x14ac:dyDescent="0.25">
      <c r="A91" s="595"/>
      <c r="B91" s="611"/>
      <c r="C91" s="29">
        <v>2020</v>
      </c>
      <c r="D91" s="31"/>
      <c r="E91" s="34"/>
      <c r="F91" s="31"/>
      <c r="G91" s="31"/>
      <c r="H91" s="31"/>
      <c r="I91" s="31"/>
      <c r="J91" s="31"/>
      <c r="K91" s="35"/>
    </row>
    <row r="92" spans="1:14" ht="18.95" customHeight="1" thickBot="1" x14ac:dyDescent="0.3">
      <c r="A92" s="612"/>
      <c r="B92" s="613"/>
      <c r="C92" s="45" t="s">
        <v>14</v>
      </c>
      <c r="D92" s="47">
        <f t="shared" ref="D92:J92" si="8">SUM(D85:D91)</f>
        <v>0</v>
      </c>
      <c r="E92" s="50">
        <f t="shared" si="8"/>
        <v>0</v>
      </c>
      <c r="F92" s="47">
        <f t="shared" si="8"/>
        <v>0</v>
      </c>
      <c r="G92" s="47">
        <f t="shared" si="8"/>
        <v>0</v>
      </c>
      <c r="H92" s="47">
        <f t="shared" si="8"/>
        <v>0</v>
      </c>
      <c r="I92" s="47">
        <f t="shared" si="8"/>
        <v>0</v>
      </c>
      <c r="J92" s="47">
        <f t="shared" si="8"/>
        <v>0</v>
      </c>
      <c r="K92" s="51">
        <f>SUM(K85:K91)</f>
        <v>0</v>
      </c>
    </row>
    <row r="93" spans="1:14" ht="18.75" customHeight="1" thickBot="1" x14ac:dyDescent="0.4">
      <c r="A93" s="98"/>
      <c r="B93" s="83"/>
    </row>
    <row r="94" spans="1:14" x14ac:dyDescent="0.25">
      <c r="A94" s="620" t="s">
        <v>50</v>
      </c>
      <c r="B94" s="622" t="s">
        <v>51</v>
      </c>
      <c r="C94" s="539" t="s">
        <v>6</v>
      </c>
      <c r="D94" s="116" t="s">
        <v>52</v>
      </c>
      <c r="E94" s="117"/>
      <c r="F94" s="117"/>
      <c r="G94" s="118"/>
      <c r="H94" s="10"/>
      <c r="I94" s="10"/>
      <c r="J94" s="10"/>
      <c r="K94" s="10"/>
    </row>
    <row r="95" spans="1:14" ht="64.5" x14ac:dyDescent="0.25">
      <c r="A95" s="621"/>
      <c r="B95" s="623"/>
      <c r="C95" s="540"/>
      <c r="D95" s="105" t="s">
        <v>53</v>
      </c>
      <c r="E95" s="106" t="s">
        <v>54</v>
      </c>
      <c r="F95" s="106" t="s">
        <v>55</v>
      </c>
      <c r="G95" s="120" t="s">
        <v>14</v>
      </c>
      <c r="H95" s="10"/>
      <c r="I95" s="10"/>
      <c r="J95" s="10"/>
      <c r="K95" s="10"/>
      <c r="L95" s="10"/>
      <c r="M95" s="10"/>
      <c r="N95" s="10"/>
    </row>
    <row r="96" spans="1:14" s="10" customFormat="1" ht="26.25" customHeight="1" x14ac:dyDescent="0.25">
      <c r="A96" s="595" t="s">
        <v>36</v>
      </c>
      <c r="B96" s="611"/>
      <c r="C96" s="29">
        <v>2015</v>
      </c>
      <c r="D96" s="30"/>
      <c r="E96" s="31"/>
      <c r="F96" s="31"/>
      <c r="G96" s="33">
        <f t="shared" ref="G96:G101" si="9">SUM(D96:F96)</f>
        <v>0</v>
      </c>
      <c r="H96" s="544"/>
      <c r="I96" s="544"/>
      <c r="J96" s="544"/>
      <c r="K96" s="544"/>
    </row>
    <row r="97" spans="1:14" s="10" customFormat="1" ht="16.5" customHeight="1" x14ac:dyDescent="0.25">
      <c r="A97" s="595"/>
      <c r="B97" s="611"/>
      <c r="C97" s="29">
        <v>2016</v>
      </c>
      <c r="D97" s="30"/>
      <c r="E97" s="31"/>
      <c r="F97" s="31"/>
      <c r="G97" s="33">
        <f t="shared" si="9"/>
        <v>0</v>
      </c>
      <c r="H97" s="544"/>
      <c r="I97" s="544"/>
      <c r="J97" s="544"/>
      <c r="K97" s="544"/>
      <c r="L97" s="544"/>
      <c r="M97" s="544"/>
      <c r="N97" s="544"/>
    </row>
    <row r="98" spans="1:14" x14ac:dyDescent="0.25">
      <c r="A98" s="595"/>
      <c r="B98" s="611"/>
      <c r="C98" s="29">
        <v>2017</v>
      </c>
      <c r="D98" s="36"/>
      <c r="E98" s="37"/>
      <c r="F98" s="37"/>
      <c r="G98" s="33">
        <f t="shared" si="9"/>
        <v>0</v>
      </c>
    </row>
    <row r="99" spans="1:14" x14ac:dyDescent="0.25">
      <c r="A99" s="595"/>
      <c r="B99" s="611"/>
      <c r="C99" s="29">
        <v>2018</v>
      </c>
      <c r="D99" s="30"/>
      <c r="E99" s="31"/>
      <c r="F99" s="31"/>
      <c r="G99" s="33">
        <f t="shared" si="9"/>
        <v>0</v>
      </c>
    </row>
    <row r="100" spans="1:14" x14ac:dyDescent="0.25">
      <c r="A100" s="595"/>
      <c r="B100" s="611"/>
      <c r="C100" s="29">
        <v>2019</v>
      </c>
      <c r="D100" s="30"/>
      <c r="E100" s="31"/>
      <c r="F100" s="31"/>
      <c r="G100" s="33">
        <f t="shared" si="9"/>
        <v>0</v>
      </c>
    </row>
    <row r="101" spans="1:14" x14ac:dyDescent="0.25">
      <c r="A101" s="595"/>
      <c r="B101" s="611"/>
      <c r="C101" s="29">
        <v>2020</v>
      </c>
      <c r="D101" s="30"/>
      <c r="E101" s="31"/>
      <c r="F101" s="31"/>
      <c r="G101" s="33">
        <f t="shared" si="9"/>
        <v>0</v>
      </c>
    </row>
    <row r="102" spans="1:14" ht="15.75" thickBot="1" x14ac:dyDescent="0.3">
      <c r="A102" s="612"/>
      <c r="B102" s="613"/>
      <c r="C102" s="45" t="s">
        <v>14</v>
      </c>
      <c r="D102" s="46">
        <f>SUM(D96:D101)</f>
        <v>0</v>
      </c>
      <c r="E102" s="47">
        <f>SUM(E96:E101)</f>
        <v>0</v>
      </c>
      <c r="F102" s="47">
        <f>SUM(F96:F101)</f>
        <v>0</v>
      </c>
      <c r="G102" s="121">
        <f>SUM(G95:G101)</f>
        <v>0</v>
      </c>
    </row>
    <row r="103" spans="1:14" x14ac:dyDescent="0.25">
      <c r="A103" s="113"/>
      <c r="B103" s="122"/>
      <c r="C103" s="52"/>
      <c r="D103" s="52"/>
      <c r="J103" s="82"/>
    </row>
    <row r="104" spans="1:14" ht="21" x14ac:dyDescent="0.35">
      <c r="A104" s="123" t="s">
        <v>56</v>
      </c>
      <c r="B104" s="124"/>
      <c r="C104" s="123"/>
      <c r="D104" s="125"/>
      <c r="E104" s="125"/>
      <c r="F104" s="125"/>
      <c r="G104" s="125"/>
      <c r="H104" s="125"/>
      <c r="I104" s="125"/>
      <c r="J104" s="125"/>
      <c r="K104" s="125"/>
      <c r="L104" s="125"/>
    </row>
    <row r="105" spans="1:14" ht="15.75" thickBot="1" x14ac:dyDescent="0.3">
      <c r="B105" s="9"/>
    </row>
    <row r="106" spans="1:14" s="10" customFormat="1" ht="47.25" customHeight="1" x14ac:dyDescent="0.25">
      <c r="A106" s="624" t="s">
        <v>57</v>
      </c>
      <c r="B106" s="626" t="s">
        <v>58</v>
      </c>
      <c r="C106" s="609" t="s">
        <v>6</v>
      </c>
      <c r="D106" s="126" t="s">
        <v>59</v>
      </c>
      <c r="E106" s="126"/>
      <c r="F106" s="127"/>
      <c r="G106" s="127"/>
      <c r="H106" s="128" t="s">
        <v>60</v>
      </c>
      <c r="I106" s="126"/>
      <c r="J106" s="129"/>
    </row>
    <row r="107" spans="1:14" s="10" customFormat="1" ht="87.75" customHeight="1" x14ac:dyDescent="0.25">
      <c r="A107" s="625"/>
      <c r="B107" s="627"/>
      <c r="C107" s="610"/>
      <c r="D107" s="130" t="s">
        <v>61</v>
      </c>
      <c r="E107" s="131" t="s">
        <v>62</v>
      </c>
      <c r="F107" s="132" t="s">
        <v>63</v>
      </c>
      <c r="G107" s="133" t="s">
        <v>64</v>
      </c>
      <c r="H107" s="130" t="s">
        <v>65</v>
      </c>
      <c r="I107" s="131" t="s">
        <v>66</v>
      </c>
      <c r="J107" s="134" t="s">
        <v>67</v>
      </c>
    </row>
    <row r="108" spans="1:14" x14ac:dyDescent="0.25">
      <c r="A108" s="595" t="s">
        <v>36</v>
      </c>
      <c r="B108" s="611"/>
      <c r="C108" s="135">
        <v>2014</v>
      </c>
      <c r="D108" s="30"/>
      <c r="E108" s="31"/>
      <c r="F108" s="136"/>
      <c r="G108" s="137">
        <f>SUM(D108:F108)</f>
        <v>0</v>
      </c>
      <c r="H108" s="30"/>
      <c r="I108" s="31"/>
      <c r="J108" s="35"/>
    </row>
    <row r="109" spans="1:14" x14ac:dyDescent="0.25">
      <c r="A109" s="595"/>
      <c r="B109" s="611"/>
      <c r="C109" s="135">
        <v>2015</v>
      </c>
      <c r="D109" s="30"/>
      <c r="E109" s="31"/>
      <c r="F109" s="136"/>
      <c r="G109" s="137">
        <f t="shared" ref="G109:G114" si="10">SUM(D109:F109)</f>
        <v>0</v>
      </c>
      <c r="H109" s="30"/>
      <c r="I109" s="31"/>
      <c r="J109" s="35"/>
    </row>
    <row r="110" spans="1:14" x14ac:dyDescent="0.25">
      <c r="A110" s="595"/>
      <c r="B110" s="611"/>
      <c r="C110" s="135">
        <v>2016</v>
      </c>
      <c r="D110" s="30"/>
      <c r="E110" s="31"/>
      <c r="F110" s="136"/>
      <c r="G110" s="137">
        <f t="shared" si="10"/>
        <v>0</v>
      </c>
      <c r="H110" s="30"/>
      <c r="I110" s="31"/>
      <c r="J110" s="35"/>
    </row>
    <row r="111" spans="1:14" x14ac:dyDescent="0.25">
      <c r="A111" s="595"/>
      <c r="B111" s="611"/>
      <c r="C111" s="135">
        <v>2017</v>
      </c>
      <c r="D111" s="36"/>
      <c r="E111" s="37"/>
      <c r="F111" s="138"/>
      <c r="G111" s="137">
        <f t="shared" si="10"/>
        <v>0</v>
      </c>
      <c r="H111" s="139"/>
      <c r="I111" s="140"/>
      <c r="J111" s="141"/>
    </row>
    <row r="112" spans="1:14" x14ac:dyDescent="0.25">
      <c r="A112" s="595"/>
      <c r="B112" s="611"/>
      <c r="C112" s="135">
        <v>2018</v>
      </c>
      <c r="D112" s="30"/>
      <c r="E112" s="31"/>
      <c r="F112" s="136"/>
      <c r="G112" s="137">
        <f t="shared" si="10"/>
        <v>0</v>
      </c>
      <c r="H112" s="30"/>
      <c r="I112" s="31"/>
      <c r="J112" s="35"/>
    </row>
    <row r="113" spans="1:19" x14ac:dyDescent="0.25">
      <c r="A113" s="595"/>
      <c r="B113" s="611"/>
      <c r="C113" s="135">
        <v>2019</v>
      </c>
      <c r="D113" s="30"/>
      <c r="E113" s="31"/>
      <c r="F113" s="136"/>
      <c r="G113" s="137">
        <f t="shared" si="10"/>
        <v>0</v>
      </c>
      <c r="H113" s="30"/>
      <c r="I113" s="31"/>
      <c r="J113" s="35"/>
    </row>
    <row r="114" spans="1:19" x14ac:dyDescent="0.25">
      <c r="A114" s="595"/>
      <c r="B114" s="611"/>
      <c r="C114" s="135">
        <v>2020</v>
      </c>
      <c r="D114" s="30"/>
      <c r="E114" s="31"/>
      <c r="F114" s="136"/>
      <c r="G114" s="137">
        <f t="shared" si="10"/>
        <v>0</v>
      </c>
      <c r="H114" s="30"/>
      <c r="I114" s="31"/>
      <c r="J114" s="35"/>
    </row>
    <row r="115" spans="1:19" ht="30.6" customHeight="1" thickBot="1" x14ac:dyDescent="0.3">
      <c r="A115" s="612"/>
      <c r="B115" s="613"/>
      <c r="C115" s="142" t="s">
        <v>14</v>
      </c>
      <c r="D115" s="46">
        <f t="shared" ref="D115:J115" si="11">SUM(D108:D114)</f>
        <v>0</v>
      </c>
      <c r="E115" s="47">
        <f t="shared" si="11"/>
        <v>0</v>
      </c>
      <c r="F115" s="143">
        <f t="shared" si="11"/>
        <v>0</v>
      </c>
      <c r="G115" s="143">
        <f t="shared" si="11"/>
        <v>0</v>
      </c>
      <c r="H115" s="46">
        <f t="shared" si="11"/>
        <v>0</v>
      </c>
      <c r="I115" s="47">
        <f t="shared" si="11"/>
        <v>0</v>
      </c>
      <c r="J115" s="144">
        <f t="shared" si="11"/>
        <v>0</v>
      </c>
    </row>
    <row r="116" spans="1:19" ht="17.100000000000001" customHeight="1" thickBot="1" x14ac:dyDescent="0.3">
      <c r="A116" s="145"/>
      <c r="B116" s="122"/>
      <c r="C116" s="146"/>
      <c r="D116" s="147"/>
      <c r="H116" s="148"/>
      <c r="K116" s="82"/>
    </row>
    <row r="117" spans="1:19" s="10" customFormat="1" ht="78" customHeight="1" x14ac:dyDescent="0.3">
      <c r="A117" s="149" t="s">
        <v>68</v>
      </c>
      <c r="B117" s="541" t="s">
        <v>39</v>
      </c>
      <c r="C117" s="151" t="s">
        <v>6</v>
      </c>
      <c r="D117" s="152" t="s">
        <v>69</v>
      </c>
      <c r="E117" s="153" t="s">
        <v>70</v>
      </c>
      <c r="F117" s="153" t="s">
        <v>71</v>
      </c>
      <c r="G117" s="153" t="s">
        <v>72</v>
      </c>
      <c r="H117" s="153" t="s">
        <v>73</v>
      </c>
      <c r="I117" s="154" t="s">
        <v>74</v>
      </c>
      <c r="J117" s="155" t="s">
        <v>75</v>
      </c>
      <c r="K117" s="155" t="s">
        <v>76</v>
      </c>
    </row>
    <row r="118" spans="1:19" x14ac:dyDescent="0.25">
      <c r="A118" s="595" t="s">
        <v>36</v>
      </c>
      <c r="B118" s="611"/>
      <c r="C118" s="29">
        <v>2014</v>
      </c>
      <c r="D118" s="34"/>
      <c r="E118" s="31"/>
      <c r="F118" s="31"/>
      <c r="G118" s="31"/>
      <c r="H118" s="31"/>
      <c r="I118" s="35"/>
      <c r="J118" s="156">
        <f t="shared" ref="J118:K124" si="12">D118+F118+H118</f>
        <v>0</v>
      </c>
      <c r="K118" s="156">
        <f t="shared" si="12"/>
        <v>0</v>
      </c>
    </row>
    <row r="119" spans="1:19" x14ac:dyDescent="0.25">
      <c r="A119" s="595"/>
      <c r="B119" s="611"/>
      <c r="C119" s="29">
        <v>2015</v>
      </c>
      <c r="D119" s="34"/>
      <c r="E119" s="31"/>
      <c r="F119" s="31"/>
      <c r="G119" s="31"/>
      <c r="H119" s="31"/>
      <c r="I119" s="35"/>
      <c r="J119" s="156">
        <f t="shared" si="12"/>
        <v>0</v>
      </c>
      <c r="K119" s="156">
        <f t="shared" si="12"/>
        <v>0</v>
      </c>
    </row>
    <row r="120" spans="1:19" x14ac:dyDescent="0.25">
      <c r="A120" s="595"/>
      <c r="B120" s="611"/>
      <c r="C120" s="29">
        <v>2016</v>
      </c>
      <c r="D120" s="34"/>
      <c r="E120" s="31"/>
      <c r="F120" s="31"/>
      <c r="G120" s="31"/>
      <c r="H120" s="31"/>
      <c r="I120" s="35"/>
      <c r="J120" s="156">
        <f t="shared" si="12"/>
        <v>0</v>
      </c>
      <c r="K120" s="156">
        <f t="shared" si="12"/>
        <v>0</v>
      </c>
    </row>
    <row r="121" spans="1:19" x14ac:dyDescent="0.25">
      <c r="A121" s="595"/>
      <c r="B121" s="611"/>
      <c r="C121" s="29">
        <v>2017</v>
      </c>
      <c r="D121" s="39"/>
      <c r="E121" s="37"/>
      <c r="F121" s="37"/>
      <c r="G121" s="37"/>
      <c r="H121" s="37"/>
      <c r="I121" s="40"/>
      <c r="J121" s="156">
        <f t="shared" si="12"/>
        <v>0</v>
      </c>
      <c r="K121" s="156">
        <f t="shared" si="12"/>
        <v>0</v>
      </c>
    </row>
    <row r="122" spans="1:19" x14ac:dyDescent="0.25">
      <c r="A122" s="595"/>
      <c r="B122" s="611"/>
      <c r="C122" s="29">
        <v>2018</v>
      </c>
      <c r="D122" s="34"/>
      <c r="E122" s="31"/>
      <c r="F122" s="31"/>
      <c r="G122" s="31"/>
      <c r="H122" s="31"/>
      <c r="I122" s="35"/>
      <c r="J122" s="156">
        <f t="shared" si="12"/>
        <v>0</v>
      </c>
      <c r="K122" s="156">
        <f t="shared" si="12"/>
        <v>0</v>
      </c>
    </row>
    <row r="123" spans="1:19" x14ac:dyDescent="0.25">
      <c r="A123" s="595"/>
      <c r="B123" s="611"/>
      <c r="C123" s="29">
        <v>2019</v>
      </c>
      <c r="D123" s="34"/>
      <c r="E123" s="31"/>
      <c r="F123" s="31"/>
      <c r="G123" s="31"/>
      <c r="H123" s="31"/>
      <c r="I123" s="35"/>
      <c r="J123" s="156">
        <f t="shared" si="12"/>
        <v>0</v>
      </c>
      <c r="K123" s="156">
        <f t="shared" si="12"/>
        <v>0</v>
      </c>
    </row>
    <row r="124" spans="1:19" x14ac:dyDescent="0.25">
      <c r="A124" s="595"/>
      <c r="B124" s="611"/>
      <c r="C124" s="29">
        <v>2020</v>
      </c>
      <c r="D124" s="34"/>
      <c r="E124" s="31"/>
      <c r="F124" s="31"/>
      <c r="G124" s="31"/>
      <c r="H124" s="31"/>
      <c r="I124" s="35"/>
      <c r="J124" s="156">
        <f t="shared" si="12"/>
        <v>0</v>
      </c>
      <c r="K124" s="156">
        <f t="shared" si="12"/>
        <v>0</v>
      </c>
    </row>
    <row r="125" spans="1:19" ht="51" customHeight="1" thickBot="1" x14ac:dyDescent="0.3">
      <c r="A125" s="612"/>
      <c r="B125" s="613"/>
      <c r="C125" s="45" t="s">
        <v>14</v>
      </c>
      <c r="D125" s="47">
        <f t="shared" ref="D125" si="13">SUM(D118:D124)</f>
        <v>0</v>
      </c>
      <c r="E125" s="47">
        <f>SUM(E118:E124)</f>
        <v>0</v>
      </c>
      <c r="F125" s="47">
        <f t="shared" ref="F125:I125" si="14">SUM(F118:F124)</f>
        <v>0</v>
      </c>
      <c r="G125" s="47">
        <f t="shared" si="14"/>
        <v>0</v>
      </c>
      <c r="H125" s="47">
        <f t="shared" si="14"/>
        <v>0</v>
      </c>
      <c r="I125" s="47">
        <f t="shared" si="14"/>
        <v>0</v>
      </c>
      <c r="J125" s="51">
        <f>SUM(J118:J124)</f>
        <v>0</v>
      </c>
      <c r="K125" s="51">
        <f>SUM(K118:K124)</f>
        <v>0</v>
      </c>
    </row>
    <row r="126" spans="1:19" ht="18.95" customHeight="1" x14ac:dyDescent="0.25">
      <c r="A126" s="157"/>
      <c r="B126" s="122"/>
      <c r="C126" s="52"/>
      <c r="D126" s="52"/>
      <c r="S126" s="82"/>
    </row>
    <row r="127" spans="1:19" ht="21" x14ac:dyDescent="0.35">
      <c r="A127" s="158" t="s">
        <v>77</v>
      </c>
      <c r="B127" s="159"/>
      <c r="C127" s="158"/>
      <c r="D127" s="160"/>
      <c r="E127" s="160"/>
      <c r="F127" s="160"/>
      <c r="G127" s="160"/>
      <c r="H127" s="160"/>
      <c r="I127" s="160"/>
      <c r="J127" s="160"/>
      <c r="K127" s="160"/>
      <c r="L127" s="160"/>
      <c r="M127" s="160"/>
      <c r="N127" s="160"/>
      <c r="O127" s="160"/>
    </row>
    <row r="128" spans="1:19" ht="21.75" thickBot="1" x14ac:dyDescent="0.4">
      <c r="A128" s="98"/>
      <c r="B128" s="83"/>
    </row>
    <row r="129" spans="1:15" s="10" customFormat="1" ht="27" customHeight="1" x14ac:dyDescent="0.25">
      <c r="A129" s="614" t="s">
        <v>78</v>
      </c>
      <c r="B129" s="616" t="s">
        <v>39</v>
      </c>
      <c r="C129" s="618" t="s">
        <v>79</v>
      </c>
      <c r="D129" s="161" t="s">
        <v>80</v>
      </c>
      <c r="E129" s="162"/>
      <c r="F129" s="162"/>
      <c r="G129" s="163"/>
      <c r="H129" s="164"/>
      <c r="I129" s="592" t="s">
        <v>8</v>
      </c>
      <c r="J129" s="593"/>
      <c r="K129" s="593"/>
      <c r="L129" s="593"/>
      <c r="M129" s="593"/>
      <c r="N129" s="593"/>
      <c r="O129" s="594"/>
    </row>
    <row r="130" spans="1:15" s="10" customFormat="1" ht="110.25" customHeight="1" x14ac:dyDescent="0.25">
      <c r="A130" s="615"/>
      <c r="B130" s="617"/>
      <c r="C130" s="619"/>
      <c r="D130" s="165" t="s">
        <v>81</v>
      </c>
      <c r="E130" s="166" t="s">
        <v>82</v>
      </c>
      <c r="F130" s="166" t="s">
        <v>83</v>
      </c>
      <c r="G130" s="167" t="s">
        <v>84</v>
      </c>
      <c r="H130" s="168" t="s">
        <v>85</v>
      </c>
      <c r="I130" s="169" t="s">
        <v>15</v>
      </c>
      <c r="J130" s="169" t="s">
        <v>16</v>
      </c>
      <c r="K130" s="166" t="s">
        <v>17</v>
      </c>
      <c r="L130" s="165" t="s">
        <v>18</v>
      </c>
      <c r="M130" s="165" t="s">
        <v>30</v>
      </c>
      <c r="N130" s="166" t="s">
        <v>20</v>
      </c>
      <c r="O130" s="170" t="s">
        <v>21</v>
      </c>
    </row>
    <row r="131" spans="1:15" ht="15" customHeight="1" x14ac:dyDescent="0.25">
      <c r="A131" s="597" t="s">
        <v>36</v>
      </c>
      <c r="B131" s="596"/>
      <c r="C131" s="29">
        <v>2014</v>
      </c>
      <c r="D131" s="30"/>
      <c r="E131" s="31"/>
      <c r="F131" s="31"/>
      <c r="G131" s="137">
        <f>SUM(D131:F131)</f>
        <v>0</v>
      </c>
      <c r="H131" s="92"/>
      <c r="I131" s="34"/>
      <c r="J131" s="31"/>
      <c r="K131" s="31"/>
      <c r="L131" s="31"/>
      <c r="M131" s="31"/>
      <c r="N131" s="31"/>
      <c r="O131" s="35"/>
    </row>
    <row r="132" spans="1:15" x14ac:dyDescent="0.25">
      <c r="A132" s="597"/>
      <c r="B132" s="596"/>
      <c r="C132" s="29">
        <v>2015</v>
      </c>
      <c r="D132" s="30"/>
      <c r="E132" s="31"/>
      <c r="F132" s="31"/>
      <c r="G132" s="137">
        <f t="shared" ref="G132:G137" si="15">SUM(D132:F132)</f>
        <v>0</v>
      </c>
      <c r="H132" s="92"/>
      <c r="I132" s="34"/>
      <c r="J132" s="31"/>
      <c r="K132" s="31"/>
      <c r="L132" s="31"/>
      <c r="M132" s="31"/>
      <c r="N132" s="31"/>
      <c r="O132" s="35"/>
    </row>
    <row r="133" spans="1:15" x14ac:dyDescent="0.25">
      <c r="A133" s="597"/>
      <c r="B133" s="596"/>
      <c r="C133" s="29">
        <v>2016</v>
      </c>
      <c r="D133" s="36"/>
      <c r="E133" s="31"/>
      <c r="F133" s="31"/>
      <c r="G133" s="137">
        <f t="shared" si="15"/>
        <v>0</v>
      </c>
      <c r="H133" s="92"/>
      <c r="I133" s="34"/>
      <c r="J133" s="31"/>
      <c r="K133" s="31"/>
      <c r="L133" s="31"/>
      <c r="M133" s="31"/>
      <c r="N133" s="31"/>
      <c r="O133" s="35">
        <f>D133</f>
        <v>0</v>
      </c>
    </row>
    <row r="134" spans="1:15" x14ac:dyDescent="0.25">
      <c r="A134" s="597"/>
      <c r="B134" s="596"/>
      <c r="C134" s="29">
        <v>2017</v>
      </c>
      <c r="D134" s="36"/>
      <c r="E134" s="37"/>
      <c r="F134" s="37"/>
      <c r="G134" s="137">
        <f t="shared" si="15"/>
        <v>0</v>
      </c>
      <c r="H134" s="92"/>
      <c r="I134" s="39"/>
      <c r="J134" s="37"/>
      <c r="K134" s="37"/>
      <c r="L134" s="37"/>
      <c r="M134" s="37"/>
      <c r="N134" s="37"/>
      <c r="O134" s="40">
        <f>D134</f>
        <v>0</v>
      </c>
    </row>
    <row r="135" spans="1:15" x14ac:dyDescent="0.25">
      <c r="A135" s="597"/>
      <c r="B135" s="596"/>
      <c r="C135" s="29">
        <v>2018</v>
      </c>
      <c r="D135" s="30"/>
      <c r="E135" s="31"/>
      <c r="F135" s="31"/>
      <c r="G135" s="137">
        <f t="shared" si="15"/>
        <v>0</v>
      </c>
      <c r="H135" s="92"/>
      <c r="I135" s="34"/>
      <c r="J135" s="31"/>
      <c r="K135" s="31"/>
      <c r="L135" s="31"/>
      <c r="M135" s="31"/>
      <c r="N135" s="31"/>
      <c r="O135" s="35"/>
    </row>
    <row r="136" spans="1:15" x14ac:dyDescent="0.25">
      <c r="A136" s="597"/>
      <c r="B136" s="596"/>
      <c r="C136" s="29">
        <v>2019</v>
      </c>
      <c r="D136" s="30"/>
      <c r="E136" s="31"/>
      <c r="F136" s="31"/>
      <c r="G136" s="137">
        <f t="shared" si="15"/>
        <v>0</v>
      </c>
      <c r="H136" s="92"/>
      <c r="I136" s="34"/>
      <c r="J136" s="31"/>
      <c r="K136" s="31"/>
      <c r="L136" s="31"/>
      <c r="M136" s="31"/>
      <c r="N136" s="31"/>
      <c r="O136" s="35"/>
    </row>
    <row r="137" spans="1:15" x14ac:dyDescent="0.25">
      <c r="A137" s="597"/>
      <c r="B137" s="596"/>
      <c r="C137" s="29">
        <v>2020</v>
      </c>
      <c r="D137" s="30"/>
      <c r="E137" s="31"/>
      <c r="F137" s="31"/>
      <c r="G137" s="137">
        <f t="shared" si="15"/>
        <v>0</v>
      </c>
      <c r="H137" s="92"/>
      <c r="I137" s="34"/>
      <c r="J137" s="31"/>
      <c r="K137" s="31"/>
      <c r="L137" s="31"/>
      <c r="M137" s="31"/>
      <c r="N137" s="31"/>
      <c r="O137" s="35"/>
    </row>
    <row r="138" spans="1:15" ht="15.95" customHeight="1" thickBot="1" x14ac:dyDescent="0.3">
      <c r="A138" s="598"/>
      <c r="B138" s="599"/>
      <c r="C138" s="45" t="s">
        <v>14</v>
      </c>
      <c r="D138" s="46">
        <f>SUM(D131:D137)</f>
        <v>0</v>
      </c>
      <c r="E138" s="47">
        <f>SUM(E131:E137)</f>
        <v>0</v>
      </c>
      <c r="F138" s="47">
        <f>SUM(F131:F137)</f>
        <v>0</v>
      </c>
      <c r="G138" s="143">
        <f t="shared" ref="G138:O138" si="16">SUM(G131:G137)</f>
        <v>0</v>
      </c>
      <c r="H138" s="171">
        <f t="shared" si="16"/>
        <v>0</v>
      </c>
      <c r="I138" s="50">
        <f t="shared" si="16"/>
        <v>0</v>
      </c>
      <c r="J138" s="47">
        <f t="shared" si="16"/>
        <v>0</v>
      </c>
      <c r="K138" s="47">
        <f t="shared" si="16"/>
        <v>0</v>
      </c>
      <c r="L138" s="47">
        <f t="shared" si="16"/>
        <v>0</v>
      </c>
      <c r="M138" s="47">
        <f t="shared" si="16"/>
        <v>0</v>
      </c>
      <c r="N138" s="47">
        <f t="shared" si="16"/>
        <v>0</v>
      </c>
      <c r="O138" s="51">
        <f t="shared" si="16"/>
        <v>0</v>
      </c>
    </row>
    <row r="139" spans="1:15" ht="15.75" thickBot="1" x14ac:dyDescent="0.3">
      <c r="B139" s="9"/>
    </row>
    <row r="140" spans="1:15" ht="19.5" customHeight="1" x14ac:dyDescent="0.25">
      <c r="A140" s="600" t="s">
        <v>87</v>
      </c>
      <c r="B140" s="602" t="s">
        <v>88</v>
      </c>
      <c r="C140" s="604" t="s">
        <v>6</v>
      </c>
      <c r="D140" s="604" t="s">
        <v>80</v>
      </c>
      <c r="E140" s="604"/>
      <c r="F140" s="604"/>
      <c r="G140" s="606"/>
      <c r="H140" s="607" t="s">
        <v>89</v>
      </c>
      <c r="I140" s="604"/>
      <c r="J140" s="604"/>
      <c r="K140" s="604"/>
      <c r="L140" s="608"/>
    </row>
    <row r="141" spans="1:15" ht="102.75" x14ac:dyDescent="0.25">
      <c r="A141" s="601"/>
      <c r="B141" s="603"/>
      <c r="C141" s="605"/>
      <c r="D141" s="172" t="s">
        <v>90</v>
      </c>
      <c r="E141" s="173" t="s">
        <v>91</v>
      </c>
      <c r="F141" s="172" t="s">
        <v>92</v>
      </c>
      <c r="G141" s="174" t="s">
        <v>93</v>
      </c>
      <c r="H141" s="175" t="s">
        <v>94</v>
      </c>
      <c r="I141" s="172" t="s">
        <v>95</v>
      </c>
      <c r="J141" s="172" t="s">
        <v>96</v>
      </c>
      <c r="K141" s="172" t="s">
        <v>97</v>
      </c>
      <c r="L141" s="176" t="s">
        <v>98</v>
      </c>
    </row>
    <row r="142" spans="1:15" ht="15" customHeight="1" x14ac:dyDescent="0.25">
      <c r="A142" s="684" t="s">
        <v>36</v>
      </c>
      <c r="B142" s="685"/>
      <c r="C142" s="177">
        <v>2014</v>
      </c>
      <c r="D142" s="178"/>
      <c r="E142" s="72"/>
      <c r="F142" s="72"/>
      <c r="G142" s="179">
        <f>SUM(D142:F142)</f>
        <v>0</v>
      </c>
      <c r="H142" s="71"/>
      <c r="I142" s="72"/>
      <c r="J142" s="72"/>
      <c r="K142" s="72"/>
      <c r="L142" s="73"/>
    </row>
    <row r="143" spans="1:15" x14ac:dyDescent="0.25">
      <c r="A143" s="595"/>
      <c r="B143" s="611"/>
      <c r="C143" s="29">
        <v>2015</v>
      </c>
      <c r="D143" s="30"/>
      <c r="E143" s="31"/>
      <c r="F143" s="31"/>
      <c r="G143" s="179">
        <f t="shared" ref="G143:G148" si="17">SUM(D143:F143)</f>
        <v>0</v>
      </c>
      <c r="H143" s="34"/>
      <c r="I143" s="31"/>
      <c r="J143" s="31"/>
      <c r="K143" s="31"/>
      <c r="L143" s="35"/>
    </row>
    <row r="144" spans="1:15" x14ac:dyDescent="0.25">
      <c r="A144" s="595"/>
      <c r="B144" s="611"/>
      <c r="C144" s="29">
        <v>2016</v>
      </c>
      <c r="D144" s="30"/>
      <c r="E144" s="31"/>
      <c r="F144" s="31"/>
      <c r="G144" s="179">
        <f t="shared" si="17"/>
        <v>0</v>
      </c>
      <c r="H144" s="34"/>
      <c r="I144" s="31"/>
      <c r="J144" s="31"/>
      <c r="K144" s="31"/>
      <c r="L144" s="553"/>
    </row>
    <row r="145" spans="1:12" x14ac:dyDescent="0.25">
      <c r="A145" s="595"/>
      <c r="B145" s="611"/>
      <c r="C145" s="29">
        <v>2017</v>
      </c>
      <c r="D145" s="36"/>
      <c r="E145" s="37"/>
      <c r="F145" s="37"/>
      <c r="G145" s="179">
        <f t="shared" si="17"/>
        <v>0</v>
      </c>
      <c r="H145" s="39"/>
      <c r="I145" s="37"/>
      <c r="J145" s="37"/>
      <c r="K145" s="37"/>
      <c r="L145" s="553"/>
    </row>
    <row r="146" spans="1:12" x14ac:dyDescent="0.25">
      <c r="A146" s="595"/>
      <c r="B146" s="611"/>
      <c r="C146" s="29">
        <v>2018</v>
      </c>
      <c r="D146" s="30"/>
      <c r="E146" s="31"/>
      <c r="F146" s="31"/>
      <c r="G146" s="179">
        <f t="shared" si="17"/>
        <v>0</v>
      </c>
      <c r="H146" s="34"/>
      <c r="I146" s="31"/>
      <c r="J146" s="31"/>
      <c r="K146" s="31"/>
      <c r="L146" s="35"/>
    </row>
    <row r="147" spans="1:12" x14ac:dyDescent="0.25">
      <c r="A147" s="595"/>
      <c r="B147" s="611"/>
      <c r="C147" s="29">
        <v>2019</v>
      </c>
      <c r="D147" s="30"/>
      <c r="E147" s="31"/>
      <c r="F147" s="31"/>
      <c r="G147" s="179">
        <f t="shared" si="17"/>
        <v>0</v>
      </c>
      <c r="H147" s="34"/>
      <c r="I147" s="31"/>
      <c r="J147" s="31"/>
      <c r="K147" s="31"/>
      <c r="L147" s="35"/>
    </row>
    <row r="148" spans="1:12" x14ac:dyDescent="0.25">
      <c r="A148" s="595"/>
      <c r="B148" s="611"/>
      <c r="C148" s="29">
        <v>2020</v>
      </c>
      <c r="D148" s="30"/>
      <c r="E148" s="31"/>
      <c r="F148" s="31"/>
      <c r="G148" s="179">
        <f t="shared" si="17"/>
        <v>0</v>
      </c>
      <c r="H148" s="34"/>
      <c r="I148" s="31"/>
      <c r="J148" s="31"/>
      <c r="K148" s="31"/>
      <c r="L148" s="35"/>
    </row>
    <row r="149" spans="1:12" ht="15.75" thickBot="1" x14ac:dyDescent="0.3">
      <c r="A149" s="612"/>
      <c r="B149" s="613"/>
      <c r="C149" s="45" t="s">
        <v>14</v>
      </c>
      <c r="D149" s="46">
        <f t="shared" ref="D149:L149" si="18">SUM(D142:D148)</f>
        <v>0</v>
      </c>
      <c r="E149" s="47">
        <f t="shared" si="18"/>
        <v>0</v>
      </c>
      <c r="F149" s="47">
        <f t="shared" si="18"/>
        <v>0</v>
      </c>
      <c r="G149" s="49">
        <f t="shared" si="18"/>
        <v>0</v>
      </c>
      <c r="H149" s="50">
        <f t="shared" si="18"/>
        <v>0</v>
      </c>
      <c r="I149" s="47">
        <f t="shared" si="18"/>
        <v>0</v>
      </c>
      <c r="J149" s="47">
        <f t="shared" si="18"/>
        <v>0</v>
      </c>
      <c r="K149" s="47">
        <f t="shared" si="18"/>
        <v>0</v>
      </c>
      <c r="L149" s="51">
        <f t="shared" si="18"/>
        <v>0</v>
      </c>
    </row>
    <row r="150" spans="1:12" x14ac:dyDescent="0.25">
      <c r="B150" s="9"/>
    </row>
    <row r="151" spans="1:12" x14ac:dyDescent="0.25">
      <c r="B151" s="9"/>
    </row>
    <row r="152" spans="1:12" ht="21" x14ac:dyDescent="0.35">
      <c r="A152" s="180" t="s">
        <v>100</v>
      </c>
      <c r="B152" s="60"/>
      <c r="C152" s="59"/>
      <c r="D152" s="61"/>
      <c r="E152" s="61"/>
      <c r="F152" s="61"/>
      <c r="G152" s="61"/>
      <c r="H152" s="61"/>
      <c r="I152" s="61"/>
      <c r="J152" s="61"/>
      <c r="K152" s="61"/>
      <c r="L152" s="61"/>
    </row>
    <row r="153" spans="1:12" ht="15.75" thickBot="1" x14ac:dyDescent="0.3">
      <c r="A153" s="82"/>
      <c r="B153" s="83"/>
    </row>
    <row r="154" spans="1:12" s="10" customFormat="1" ht="65.25" x14ac:dyDescent="0.3">
      <c r="A154" s="181" t="s">
        <v>101</v>
      </c>
      <c r="B154" s="182" t="s">
        <v>102</v>
      </c>
      <c r="C154" s="183" t="s">
        <v>103</v>
      </c>
      <c r="D154" s="184" t="s">
        <v>104</v>
      </c>
      <c r="E154" s="185" t="s">
        <v>105</v>
      </c>
      <c r="F154" s="185" t="s">
        <v>106</v>
      </c>
      <c r="G154" s="186" t="s">
        <v>107</v>
      </c>
    </row>
    <row r="155" spans="1:12" ht="15" customHeight="1" x14ac:dyDescent="0.25">
      <c r="A155" s="588" t="s">
        <v>36</v>
      </c>
      <c r="B155" s="589"/>
      <c r="C155" s="29">
        <v>2014</v>
      </c>
      <c r="D155" s="30"/>
      <c r="E155" s="31"/>
      <c r="F155" s="31"/>
      <c r="G155" s="35"/>
    </row>
    <row r="156" spans="1:12" x14ac:dyDescent="0.25">
      <c r="A156" s="588"/>
      <c r="B156" s="589"/>
      <c r="C156" s="29">
        <v>2015</v>
      </c>
      <c r="D156" s="30"/>
      <c r="E156" s="31"/>
      <c r="F156" s="31"/>
      <c r="G156" s="35"/>
    </row>
    <row r="157" spans="1:12" x14ac:dyDescent="0.25">
      <c r="A157" s="588"/>
      <c r="B157" s="589"/>
      <c r="C157" s="29">
        <v>2016</v>
      </c>
      <c r="D157" s="30"/>
      <c r="E157" s="31"/>
      <c r="F157" s="31"/>
      <c r="G157" s="35"/>
    </row>
    <row r="158" spans="1:12" x14ac:dyDescent="0.25">
      <c r="A158" s="588"/>
      <c r="B158" s="589"/>
      <c r="C158" s="29">
        <v>2017</v>
      </c>
      <c r="D158" s="36"/>
      <c r="E158" s="37"/>
      <c r="F158" s="37"/>
      <c r="G158" s="40"/>
    </row>
    <row r="159" spans="1:12" x14ac:dyDescent="0.25">
      <c r="A159" s="588"/>
      <c r="B159" s="589"/>
      <c r="C159" s="29">
        <v>2018</v>
      </c>
      <c r="D159" s="30"/>
      <c r="E159" s="31"/>
      <c r="F159" s="31"/>
      <c r="G159" s="35"/>
    </row>
    <row r="160" spans="1:12" x14ac:dyDescent="0.25">
      <c r="A160" s="588"/>
      <c r="B160" s="589"/>
      <c r="C160" s="29">
        <v>2019</v>
      </c>
      <c r="D160" s="30"/>
      <c r="E160" s="31"/>
      <c r="F160" s="31"/>
      <c r="G160" s="35"/>
    </row>
    <row r="161" spans="1:11" x14ac:dyDescent="0.25">
      <c r="A161" s="588"/>
      <c r="B161" s="589"/>
      <c r="C161" s="29">
        <v>2020</v>
      </c>
      <c r="D161" s="187"/>
      <c r="E161" s="188"/>
      <c r="F161" s="188"/>
      <c r="G161" s="189"/>
    </row>
    <row r="162" spans="1:11" ht="15.75" thickBot="1" x14ac:dyDescent="0.3">
      <c r="A162" s="590"/>
      <c r="B162" s="591"/>
      <c r="C162" s="45" t="s">
        <v>14</v>
      </c>
      <c r="D162" s="46">
        <f>SUM(D155:D161)</f>
        <v>0</v>
      </c>
      <c r="E162" s="46">
        <f t="shared" ref="E162:G162" si="19">SUM(E155:E161)</f>
        <v>0</v>
      </c>
      <c r="F162" s="46">
        <f t="shared" si="19"/>
        <v>0</v>
      </c>
      <c r="G162" s="51">
        <f t="shared" si="19"/>
        <v>0</v>
      </c>
    </row>
    <row r="163" spans="1:11" x14ac:dyDescent="0.25">
      <c r="B163" s="9"/>
    </row>
    <row r="164" spans="1:11" ht="15.75" thickBot="1" x14ac:dyDescent="0.3">
      <c r="B164" s="9"/>
    </row>
    <row r="165" spans="1:11" ht="18.75" x14ac:dyDescent="0.3">
      <c r="A165" s="190" t="s">
        <v>108</v>
      </c>
      <c r="B165" s="191" t="s">
        <v>109</v>
      </c>
      <c r="C165" s="192">
        <v>2014</v>
      </c>
      <c r="D165" s="192">
        <v>2015</v>
      </c>
      <c r="E165" s="192">
        <v>2016</v>
      </c>
      <c r="F165" s="192">
        <v>2017</v>
      </c>
      <c r="G165" s="192">
        <v>2018</v>
      </c>
      <c r="H165" s="192">
        <v>2019</v>
      </c>
      <c r="I165" s="193">
        <v>2020</v>
      </c>
    </row>
    <row r="166" spans="1:11" ht="14.1" customHeight="1" x14ac:dyDescent="0.25">
      <c r="A166" s="194" t="s">
        <v>110</v>
      </c>
      <c r="B166" s="542"/>
      <c r="C166" s="196">
        <f>SUM(C167:C169)</f>
        <v>0</v>
      </c>
      <c r="D166" s="196">
        <f t="shared" ref="D166:I166" si="20">SUM(D167:D169)</f>
        <v>0</v>
      </c>
      <c r="E166" s="196">
        <f t="shared" si="20"/>
        <v>0</v>
      </c>
      <c r="F166" s="196">
        <f t="shared" si="20"/>
        <v>0</v>
      </c>
      <c r="G166" s="196">
        <f t="shared" si="20"/>
        <v>0</v>
      </c>
      <c r="H166" s="554">
        <f t="shared" si="20"/>
        <v>642700</v>
      </c>
      <c r="I166" s="197">
        <f t="shared" si="20"/>
        <v>0</v>
      </c>
    </row>
    <row r="167" spans="1:11" ht="15.75" x14ac:dyDescent="0.25">
      <c r="A167" s="198" t="s">
        <v>111</v>
      </c>
      <c r="B167" s="199"/>
      <c r="C167" s="70"/>
      <c r="D167" s="70"/>
      <c r="E167" s="70"/>
      <c r="F167" s="74"/>
      <c r="G167" s="70"/>
      <c r="H167" s="555"/>
      <c r="I167" s="200"/>
    </row>
    <row r="168" spans="1:11" ht="15.75" x14ac:dyDescent="0.25">
      <c r="A168" s="198" t="s">
        <v>112</v>
      </c>
      <c r="B168" s="199"/>
      <c r="C168" s="70"/>
      <c r="D168" s="555"/>
      <c r="E168" s="555"/>
      <c r="F168" s="556"/>
      <c r="G168" s="555"/>
      <c r="H168" s="555"/>
      <c r="I168" s="557"/>
    </row>
    <row r="169" spans="1:11" ht="15.75" x14ac:dyDescent="0.25">
      <c r="A169" s="198" t="s">
        <v>113</v>
      </c>
      <c r="B169" s="199"/>
      <c r="C169" s="70"/>
      <c r="D169" s="555"/>
      <c r="E169" s="555"/>
      <c r="F169" s="556"/>
      <c r="G169" s="555"/>
      <c r="H169" s="555">
        <v>642700</v>
      </c>
      <c r="I169" s="557"/>
    </row>
    <row r="170" spans="1:11" ht="31.5" x14ac:dyDescent="0.25">
      <c r="A170" s="194" t="s">
        <v>114</v>
      </c>
      <c r="B170" s="199"/>
      <c r="C170" s="70"/>
      <c r="D170" s="555"/>
      <c r="E170" s="555"/>
      <c r="F170" s="556"/>
      <c r="G170" s="555"/>
      <c r="H170" s="555"/>
      <c r="I170" s="557"/>
    </row>
    <row r="171" spans="1:11" ht="16.5" thickBot="1" x14ac:dyDescent="0.3">
      <c r="A171" s="203" t="s">
        <v>116</v>
      </c>
      <c r="B171" s="204"/>
      <c r="C171" s="205">
        <f t="shared" ref="C171:I171" si="21">C166+C170</f>
        <v>0</v>
      </c>
      <c r="D171" s="558">
        <f t="shared" si="21"/>
        <v>0</v>
      </c>
      <c r="E171" s="558">
        <f t="shared" si="21"/>
        <v>0</v>
      </c>
      <c r="F171" s="558">
        <f t="shared" si="21"/>
        <v>0</v>
      </c>
      <c r="G171" s="558">
        <f t="shared" si="21"/>
        <v>0</v>
      </c>
      <c r="H171" s="558">
        <f t="shared" si="21"/>
        <v>642700</v>
      </c>
      <c r="I171" s="366">
        <f t="shared" si="21"/>
        <v>0</v>
      </c>
      <c r="K171" s="559"/>
    </row>
    <row r="173" spans="1:11" x14ac:dyDescent="0.25">
      <c r="H173" s="559"/>
    </row>
    <row r="174" spans="1:11" x14ac:dyDescent="0.25">
      <c r="K174" s="559"/>
    </row>
  </sheetData>
  <mergeCells count="49">
    <mergeCell ref="A142:B149"/>
    <mergeCell ref="A155:B162"/>
    <mergeCell ref="I129:O129"/>
    <mergeCell ref="A131:B138"/>
    <mergeCell ref="A140:A141"/>
    <mergeCell ref="B140:B141"/>
    <mergeCell ref="C140:C141"/>
    <mergeCell ref="D140:G140"/>
    <mergeCell ref="H140:L140"/>
    <mergeCell ref="C106:C107"/>
    <mergeCell ref="A108:B115"/>
    <mergeCell ref="A118:B125"/>
    <mergeCell ref="A129:A130"/>
    <mergeCell ref="B129:B130"/>
    <mergeCell ref="C129:C130"/>
    <mergeCell ref="A85:B92"/>
    <mergeCell ref="A94:A95"/>
    <mergeCell ref="B94:B95"/>
    <mergeCell ref="A96:B102"/>
    <mergeCell ref="A106:A107"/>
    <mergeCell ref="B106:B107"/>
    <mergeCell ref="D72:D73"/>
    <mergeCell ref="A74:B81"/>
    <mergeCell ref="A83:A84"/>
    <mergeCell ref="B83:B84"/>
    <mergeCell ref="C83:C84"/>
    <mergeCell ref="D83:D84"/>
    <mergeCell ref="A72:A73"/>
    <mergeCell ref="B72:B73"/>
    <mergeCell ref="C72:C73"/>
    <mergeCell ref="A50:B57"/>
    <mergeCell ref="A61:A62"/>
    <mergeCell ref="B61:B62"/>
    <mergeCell ref="C61:C62"/>
    <mergeCell ref="A63:B70"/>
    <mergeCell ref="D34:D35"/>
    <mergeCell ref="A36:B43"/>
    <mergeCell ref="A48:A49"/>
    <mergeCell ref="B48:B49"/>
    <mergeCell ref="C48:C49"/>
    <mergeCell ref="D48:D49"/>
    <mergeCell ref="A34:A35"/>
    <mergeCell ref="B34:B35"/>
    <mergeCell ref="C34:C35"/>
    <mergeCell ref="B10:B11"/>
    <mergeCell ref="C10:C11"/>
    <mergeCell ref="A12:B19"/>
    <mergeCell ref="C21:C22"/>
    <mergeCell ref="A23:B3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6A5A7-1361-4D46-9C20-3CB70EA06F5C}">
  <sheetPr codeName="Arkusz1"/>
  <dimension ref="A1:S171"/>
  <sheetViews>
    <sheetView topLeftCell="A7" workbookViewId="0">
      <selection sqref="A1:XFD1048576"/>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2</v>
      </c>
    </row>
    <row r="5" spans="1:17" s="2" customFormat="1" ht="15.75" x14ac:dyDescent="0.25">
      <c r="A5" s="5" t="s">
        <v>3</v>
      </c>
    </row>
    <row r="6" spans="1:17" s="2" customFormat="1" ht="15.75" x14ac:dyDescent="0.25"/>
    <row r="8" spans="1:17" ht="21" x14ac:dyDescent="0.35">
      <c r="A8" s="6" t="s">
        <v>4</v>
      </c>
      <c r="B8" s="7"/>
      <c r="C8" s="8"/>
      <c r="D8" s="8"/>
      <c r="E8" s="8"/>
      <c r="F8" s="8"/>
      <c r="G8" s="8"/>
      <c r="H8" s="8"/>
      <c r="I8" s="8"/>
      <c r="J8" s="8"/>
      <c r="K8" s="8"/>
      <c r="L8" s="8"/>
      <c r="M8" s="8"/>
      <c r="N8" s="8"/>
    </row>
    <row r="9" spans="1:17" ht="15.75" thickBot="1" x14ac:dyDescent="0.3">
      <c r="B9" s="9"/>
      <c r="O9" s="10"/>
      <c r="P9" s="10"/>
    </row>
    <row r="10" spans="1:17" s="10" customFormat="1" ht="18.75" x14ac:dyDescent="0.3">
      <c r="A10" s="11"/>
      <c r="B10" s="649" t="s">
        <v>5</v>
      </c>
      <c r="C10" s="651" t="s">
        <v>6</v>
      </c>
      <c r="D10" s="12"/>
      <c r="E10" s="13"/>
      <c r="F10" s="14" t="s">
        <v>7</v>
      </c>
      <c r="G10" s="15"/>
      <c r="H10" s="16"/>
      <c r="I10" s="17" t="s">
        <v>8</v>
      </c>
      <c r="J10" s="13"/>
      <c r="K10" s="13"/>
      <c r="L10" s="13"/>
      <c r="M10" s="13"/>
      <c r="N10" s="13"/>
      <c r="O10" s="18"/>
    </row>
    <row r="11" spans="1:17" s="10" customFormat="1" ht="90" customHeight="1" x14ac:dyDescent="0.3">
      <c r="A11" s="19" t="s">
        <v>9</v>
      </c>
      <c r="B11" s="650"/>
      <c r="C11" s="652"/>
      <c r="D11" s="20" t="s">
        <v>10</v>
      </c>
      <c r="E11" s="21" t="s">
        <v>11</v>
      </c>
      <c r="F11" s="22" t="s">
        <v>12</v>
      </c>
      <c r="G11" s="23" t="s">
        <v>13</v>
      </c>
      <c r="H11" s="24" t="s">
        <v>14</v>
      </c>
      <c r="I11" s="25" t="s">
        <v>15</v>
      </c>
      <c r="J11" s="26" t="s">
        <v>16</v>
      </c>
      <c r="K11" s="26" t="s">
        <v>17</v>
      </c>
      <c r="L11" s="27" t="s">
        <v>18</v>
      </c>
      <c r="M11" s="27" t="s">
        <v>19</v>
      </c>
      <c r="N11" s="27" t="s">
        <v>20</v>
      </c>
      <c r="O11" s="28" t="s">
        <v>21</v>
      </c>
    </row>
    <row r="12" spans="1:17" ht="15" customHeight="1" x14ac:dyDescent="0.25">
      <c r="A12" s="637" t="s">
        <v>22</v>
      </c>
      <c r="B12" s="638"/>
      <c r="C12" s="29">
        <v>2014</v>
      </c>
      <c r="D12" s="30"/>
      <c r="E12" s="31"/>
      <c r="F12" s="31"/>
      <c r="G12" s="32"/>
      <c r="H12" s="33">
        <f>SUM(D12:G12)</f>
        <v>0</v>
      </c>
      <c r="I12" s="34"/>
      <c r="J12" s="31"/>
      <c r="K12" s="31"/>
      <c r="L12" s="31"/>
      <c r="M12" s="31"/>
      <c r="N12" s="31"/>
      <c r="O12" s="35"/>
      <c r="P12" s="10"/>
      <c r="Q12" s="10"/>
    </row>
    <row r="13" spans="1:17" x14ac:dyDescent="0.25">
      <c r="A13" s="637"/>
      <c r="B13" s="638"/>
      <c r="C13" s="29">
        <v>2015</v>
      </c>
      <c r="D13" s="30"/>
      <c r="E13" s="31"/>
      <c r="F13" s="31"/>
      <c r="G13" s="32"/>
      <c r="H13" s="33">
        <f t="shared" ref="H13:H18" si="0">SUM(D13:G13)</f>
        <v>0</v>
      </c>
      <c r="I13" s="34"/>
      <c r="J13" s="31"/>
      <c r="K13" s="31"/>
      <c r="L13" s="31"/>
      <c r="M13" s="31"/>
      <c r="N13" s="31"/>
      <c r="O13" s="35"/>
      <c r="P13" s="10"/>
      <c r="Q13" s="10"/>
    </row>
    <row r="14" spans="1:17" x14ac:dyDescent="0.25">
      <c r="A14" s="637"/>
      <c r="B14" s="638"/>
      <c r="C14" s="29">
        <v>2016</v>
      </c>
      <c r="D14" s="30"/>
      <c r="E14" s="31"/>
      <c r="F14" s="31"/>
      <c r="G14" s="32"/>
      <c r="H14" s="33">
        <f t="shared" si="0"/>
        <v>0</v>
      </c>
      <c r="I14" s="34"/>
      <c r="J14" s="31"/>
      <c r="K14" s="31"/>
      <c r="L14" s="31"/>
      <c r="M14" s="31"/>
      <c r="N14" s="31"/>
      <c r="O14" s="35"/>
      <c r="P14" s="10"/>
      <c r="Q14" s="10"/>
    </row>
    <row r="15" spans="1:17" x14ac:dyDescent="0.25">
      <c r="A15" s="637"/>
      <c r="B15" s="638"/>
      <c r="C15" s="29">
        <v>2017</v>
      </c>
      <c r="D15" s="36"/>
      <c r="E15" s="37"/>
      <c r="F15" s="37"/>
      <c r="G15" s="38"/>
      <c r="H15" s="33">
        <f t="shared" si="0"/>
        <v>0</v>
      </c>
      <c r="I15" s="39"/>
      <c r="J15" s="37"/>
      <c r="K15" s="37"/>
      <c r="L15" s="37"/>
      <c r="M15" s="37"/>
      <c r="N15" s="37"/>
      <c r="O15" s="40"/>
      <c r="P15" s="10"/>
      <c r="Q15" s="10"/>
    </row>
    <row r="16" spans="1:17" x14ac:dyDescent="0.25">
      <c r="A16" s="637"/>
      <c r="B16" s="638"/>
      <c r="C16" s="29">
        <v>2018</v>
      </c>
      <c r="D16" s="30"/>
      <c r="E16" s="31"/>
      <c r="F16" s="31"/>
      <c r="G16" s="32"/>
      <c r="H16" s="33">
        <f t="shared" si="0"/>
        <v>0</v>
      </c>
      <c r="I16" s="34"/>
      <c r="J16" s="31"/>
      <c r="K16" s="31"/>
      <c r="L16" s="31"/>
      <c r="M16" s="31"/>
      <c r="N16" s="31"/>
      <c r="O16" s="35"/>
      <c r="P16" s="10"/>
      <c r="Q16" s="10"/>
    </row>
    <row r="17" spans="1:17" x14ac:dyDescent="0.25">
      <c r="A17" s="637"/>
      <c r="B17" s="638"/>
      <c r="C17" s="41">
        <v>2019</v>
      </c>
      <c r="D17" s="42">
        <f>2+8+6</f>
        <v>16</v>
      </c>
      <c r="E17" s="43"/>
      <c r="F17" s="43"/>
      <c r="G17" s="44">
        <f>2+4</f>
        <v>6</v>
      </c>
      <c r="H17" s="33">
        <f t="shared" si="0"/>
        <v>22</v>
      </c>
      <c r="I17" s="34">
        <f>4+1</f>
        <v>5</v>
      </c>
      <c r="J17" s="31">
        <f>2+0</f>
        <v>2</v>
      </c>
      <c r="K17" s="31">
        <f>3+0</f>
        <v>3</v>
      </c>
      <c r="L17" s="31">
        <v>0</v>
      </c>
      <c r="M17" s="31">
        <v>0</v>
      </c>
      <c r="N17" s="31">
        <f>2+1+1</f>
        <v>4</v>
      </c>
      <c r="O17" s="35">
        <f>0+8</f>
        <v>8</v>
      </c>
      <c r="P17" s="10"/>
      <c r="Q17" s="10"/>
    </row>
    <row r="18" spans="1:17" x14ac:dyDescent="0.25">
      <c r="A18" s="637"/>
      <c r="B18" s="638"/>
      <c r="C18" s="29">
        <v>2020</v>
      </c>
      <c r="D18" s="30"/>
      <c r="E18" s="31"/>
      <c r="F18" s="31"/>
      <c r="G18" s="32"/>
      <c r="H18" s="33">
        <f t="shared" si="0"/>
        <v>0</v>
      </c>
      <c r="I18" s="34"/>
      <c r="J18" s="31"/>
      <c r="K18" s="31"/>
      <c r="L18" s="31"/>
      <c r="M18" s="31"/>
      <c r="N18" s="31"/>
      <c r="O18" s="35"/>
      <c r="P18" s="10"/>
      <c r="Q18" s="10"/>
    </row>
    <row r="19" spans="1:17" ht="141.75" customHeight="1" thickBot="1" x14ac:dyDescent="0.3">
      <c r="A19" s="639"/>
      <c r="B19" s="640"/>
      <c r="C19" s="45" t="s">
        <v>14</v>
      </c>
      <c r="D19" s="46">
        <f>SUM(D12:D18)</f>
        <v>16</v>
      </c>
      <c r="E19" s="47">
        <f>SUM(E12:E18)</f>
        <v>0</v>
      </c>
      <c r="F19" s="47">
        <f>SUM(F12:F18)</f>
        <v>0</v>
      </c>
      <c r="G19" s="48"/>
      <c r="H19" s="49">
        <f>SUM(D19:F20)</f>
        <v>16</v>
      </c>
      <c r="I19" s="50">
        <f t="shared" ref="I19:O19" si="1">SUM(I12:I18)</f>
        <v>5</v>
      </c>
      <c r="J19" s="50">
        <f t="shared" si="1"/>
        <v>2</v>
      </c>
      <c r="K19" s="47">
        <f t="shared" si="1"/>
        <v>3</v>
      </c>
      <c r="L19" s="47">
        <f t="shared" si="1"/>
        <v>0</v>
      </c>
      <c r="M19" s="47">
        <f t="shared" si="1"/>
        <v>0</v>
      </c>
      <c r="N19" s="47">
        <f t="shared" si="1"/>
        <v>4</v>
      </c>
      <c r="O19" s="51">
        <f t="shared" si="1"/>
        <v>8</v>
      </c>
      <c r="P19" s="10"/>
      <c r="Q19" s="10"/>
    </row>
    <row r="20" spans="1:17" ht="15.75" thickBot="1" x14ac:dyDescent="0.3">
      <c r="B20" s="9"/>
      <c r="D20" s="52"/>
      <c r="O20" s="10"/>
      <c r="P20" s="10"/>
    </row>
    <row r="21" spans="1:17" s="10" customFormat="1" ht="18.75" x14ac:dyDescent="0.3">
      <c r="A21" s="11"/>
      <c r="B21" s="53"/>
      <c r="C21" s="651" t="s">
        <v>6</v>
      </c>
      <c r="D21" s="12"/>
      <c r="E21" s="13"/>
      <c r="F21" s="14" t="s">
        <v>7</v>
      </c>
      <c r="G21" s="15"/>
      <c r="H21" s="16"/>
    </row>
    <row r="22" spans="1:17" s="10" customFormat="1" ht="44.25" customHeight="1" x14ac:dyDescent="0.3">
      <c r="A22" s="54" t="s">
        <v>23</v>
      </c>
      <c r="B22" s="55" t="s">
        <v>24</v>
      </c>
      <c r="C22" s="652"/>
      <c r="D22" s="20" t="s">
        <v>10</v>
      </c>
      <c r="E22" s="22" t="s">
        <v>11</v>
      </c>
      <c r="F22" s="22" t="s">
        <v>12</v>
      </c>
      <c r="G22" s="23" t="s">
        <v>13</v>
      </c>
      <c r="H22" s="24" t="s">
        <v>14</v>
      </c>
    </row>
    <row r="23" spans="1:17" ht="17.25" customHeight="1" x14ac:dyDescent="0.25">
      <c r="A23" s="637" t="s">
        <v>25</v>
      </c>
      <c r="B23" s="638"/>
      <c r="C23" s="29">
        <v>2014</v>
      </c>
      <c r="D23" s="30"/>
      <c r="E23" s="31"/>
      <c r="F23" s="31"/>
      <c r="G23" s="32"/>
      <c r="H23" s="33">
        <f>SUM(D23:G23)</f>
        <v>0</v>
      </c>
    </row>
    <row r="24" spans="1:17" x14ac:dyDescent="0.25">
      <c r="A24" s="637"/>
      <c r="B24" s="638"/>
      <c r="C24" s="29">
        <v>2015</v>
      </c>
      <c r="D24" s="30"/>
      <c r="E24" s="31"/>
      <c r="F24" s="31"/>
      <c r="G24" s="32"/>
      <c r="H24" s="33">
        <f t="shared" ref="H24:H29" si="2">SUM(D24:G24)</f>
        <v>0</v>
      </c>
    </row>
    <row r="25" spans="1:17" x14ac:dyDescent="0.25">
      <c r="A25" s="637"/>
      <c r="B25" s="638"/>
      <c r="C25" s="29">
        <v>2016</v>
      </c>
      <c r="D25" s="30"/>
      <c r="E25" s="31"/>
      <c r="F25" s="31"/>
      <c r="G25" s="32"/>
      <c r="H25" s="33">
        <f t="shared" si="2"/>
        <v>0</v>
      </c>
    </row>
    <row r="26" spans="1:17" x14ac:dyDescent="0.25">
      <c r="A26" s="637"/>
      <c r="B26" s="638"/>
      <c r="C26" s="29">
        <v>2017</v>
      </c>
      <c r="D26" s="36"/>
      <c r="E26" s="37"/>
      <c r="F26" s="37"/>
      <c r="G26" s="38"/>
      <c r="H26" s="33">
        <f t="shared" si="2"/>
        <v>0</v>
      </c>
    </row>
    <row r="27" spans="1:17" x14ac:dyDescent="0.25">
      <c r="A27" s="637"/>
      <c r="B27" s="638"/>
      <c r="C27" s="29">
        <v>2018</v>
      </c>
      <c r="D27" s="30"/>
      <c r="E27" s="31"/>
      <c r="F27" s="31"/>
      <c r="G27" s="32"/>
      <c r="H27" s="33">
        <f t="shared" si="2"/>
        <v>0</v>
      </c>
    </row>
    <row r="28" spans="1:17" x14ac:dyDescent="0.25">
      <c r="A28" s="637"/>
      <c r="B28" s="638"/>
      <c r="C28" s="41">
        <v>2019</v>
      </c>
      <c r="D28" s="30">
        <f>44+88+160+162+104+240+35+30+34+93+20+200+50+35</f>
        <v>1295</v>
      </c>
      <c r="E28" s="31"/>
      <c r="F28" s="31"/>
      <c r="G28" s="32">
        <f>25+98+5000+29+1000+8+400000+24+2000+8+12000+8+60000+26+2000</f>
        <v>482226</v>
      </c>
      <c r="H28" s="33">
        <f t="shared" si="2"/>
        <v>483521</v>
      </c>
      <c r="I28" s="56"/>
    </row>
    <row r="29" spans="1:17" ht="29.25" customHeight="1" x14ac:dyDescent="0.25">
      <c r="A29" s="637"/>
      <c r="B29" s="638"/>
      <c r="C29" s="29">
        <v>2020</v>
      </c>
      <c r="D29" s="30"/>
      <c r="E29" s="31"/>
      <c r="F29" s="31"/>
      <c r="G29" s="32"/>
      <c r="H29" s="33">
        <f t="shared" si="2"/>
        <v>0</v>
      </c>
    </row>
    <row r="30" spans="1:17" ht="153" customHeight="1" thickBot="1" x14ac:dyDescent="0.3">
      <c r="A30" s="639"/>
      <c r="B30" s="640"/>
      <c r="C30" s="45" t="s">
        <v>14</v>
      </c>
      <c r="D30" s="46">
        <f>SUM(D23:D29)</f>
        <v>1295</v>
      </c>
      <c r="E30" s="47">
        <f>SUM(E23:E29)</f>
        <v>0</v>
      </c>
      <c r="F30" s="47">
        <f>SUM(F23:F29)</f>
        <v>0</v>
      </c>
      <c r="G30" s="47">
        <f>SUM(G23:G29)</f>
        <v>482226</v>
      </c>
      <c r="H30" s="49">
        <f t="shared" ref="H30" si="3">SUM(D30:F30)</f>
        <v>1295</v>
      </c>
    </row>
    <row r="31" spans="1:17" x14ac:dyDescent="0.25">
      <c r="A31" s="57"/>
      <c r="B31" s="58"/>
      <c r="D31" s="52"/>
    </row>
    <row r="32" spans="1:17" ht="21" x14ac:dyDescent="0.35">
      <c r="A32" s="59" t="s">
        <v>26</v>
      </c>
      <c r="B32" s="60"/>
      <c r="C32" s="59"/>
      <c r="D32" s="61"/>
      <c r="E32" s="61"/>
      <c r="F32" s="61"/>
      <c r="G32" s="61"/>
      <c r="H32" s="61"/>
      <c r="I32" s="61"/>
      <c r="J32" s="61"/>
      <c r="K32" s="61"/>
      <c r="L32" s="61"/>
      <c r="M32" s="61"/>
      <c r="N32" s="61"/>
      <c r="O32" s="61"/>
    </row>
    <row r="33" spans="1:13" ht="15.75" thickBot="1" x14ac:dyDescent="0.3">
      <c r="B33" s="9"/>
    </row>
    <row r="34" spans="1:13" ht="21" customHeight="1" x14ac:dyDescent="0.25">
      <c r="A34" s="653" t="s">
        <v>27</v>
      </c>
      <c r="B34" s="655" t="s">
        <v>28</v>
      </c>
      <c r="C34" s="657" t="s">
        <v>6</v>
      </c>
      <c r="D34" s="635" t="s">
        <v>29</v>
      </c>
      <c r="E34" s="62" t="s">
        <v>8</v>
      </c>
      <c r="F34" s="63"/>
      <c r="G34" s="63"/>
      <c r="H34" s="63"/>
      <c r="I34" s="63"/>
      <c r="J34" s="63"/>
      <c r="K34" s="64"/>
    </row>
    <row r="35" spans="1:13" ht="98.25" customHeight="1" x14ac:dyDescent="0.25">
      <c r="A35" s="654"/>
      <c r="B35" s="656"/>
      <c r="C35" s="658"/>
      <c r="D35" s="636"/>
      <c r="E35" s="65" t="s">
        <v>15</v>
      </c>
      <c r="F35" s="66" t="s">
        <v>16</v>
      </c>
      <c r="G35" s="66" t="s">
        <v>17</v>
      </c>
      <c r="H35" s="67" t="s">
        <v>18</v>
      </c>
      <c r="I35" s="67" t="s">
        <v>30</v>
      </c>
      <c r="J35" s="68" t="s">
        <v>20</v>
      </c>
      <c r="K35" s="69" t="s">
        <v>21</v>
      </c>
    </row>
    <row r="36" spans="1:13" ht="15" customHeight="1" x14ac:dyDescent="0.25">
      <c r="A36" s="637" t="s">
        <v>31</v>
      </c>
      <c r="B36" s="638"/>
      <c r="C36" s="29">
        <v>2014</v>
      </c>
      <c r="D36" s="70"/>
      <c r="E36" s="71"/>
      <c r="F36" s="72"/>
      <c r="G36" s="72"/>
      <c r="H36" s="72"/>
      <c r="I36" s="72"/>
      <c r="J36" s="72"/>
      <c r="K36" s="73"/>
    </row>
    <row r="37" spans="1:13" x14ac:dyDescent="0.25">
      <c r="A37" s="637"/>
      <c r="B37" s="638"/>
      <c r="C37" s="29">
        <v>2015</v>
      </c>
      <c r="D37" s="70"/>
      <c r="E37" s="34"/>
      <c r="F37" s="31"/>
      <c r="G37" s="31"/>
      <c r="H37" s="31"/>
      <c r="I37" s="31"/>
      <c r="J37" s="31"/>
      <c r="K37" s="35"/>
    </row>
    <row r="38" spans="1:13" x14ac:dyDescent="0.25">
      <c r="A38" s="637"/>
      <c r="B38" s="638"/>
      <c r="C38" s="29">
        <v>2016</v>
      </c>
      <c r="D38" s="70"/>
      <c r="E38" s="34"/>
      <c r="F38" s="31"/>
      <c r="G38" s="31"/>
      <c r="H38" s="31"/>
      <c r="I38" s="31"/>
      <c r="J38" s="31"/>
      <c r="K38" s="35"/>
    </row>
    <row r="39" spans="1:13" x14ac:dyDescent="0.25">
      <c r="A39" s="637"/>
      <c r="B39" s="638"/>
      <c r="C39" s="29">
        <v>2017</v>
      </c>
      <c r="D39" s="74"/>
      <c r="E39" s="39"/>
      <c r="F39" s="37"/>
      <c r="G39" s="37"/>
      <c r="H39" s="37"/>
      <c r="I39" s="37"/>
      <c r="J39" s="37"/>
      <c r="K39" s="40"/>
    </row>
    <row r="40" spans="1:13" x14ac:dyDescent="0.25">
      <c r="A40" s="637"/>
      <c r="B40" s="638"/>
      <c r="C40" s="29">
        <v>2018</v>
      </c>
      <c r="D40" s="70"/>
      <c r="E40" s="34"/>
      <c r="F40" s="31"/>
      <c r="G40" s="31"/>
      <c r="H40" s="31"/>
      <c r="I40" s="31"/>
      <c r="J40" s="31"/>
      <c r="K40" s="35"/>
    </row>
    <row r="41" spans="1:13" x14ac:dyDescent="0.25">
      <c r="A41" s="637"/>
      <c r="B41" s="638"/>
      <c r="C41" s="41">
        <v>2019</v>
      </c>
      <c r="D41" s="70">
        <v>4</v>
      </c>
      <c r="E41" s="34">
        <v>3</v>
      </c>
      <c r="F41" s="31"/>
      <c r="G41" s="31">
        <v>1</v>
      </c>
      <c r="H41" s="31"/>
      <c r="I41" s="31"/>
      <c r="J41" s="31"/>
      <c r="K41" s="35"/>
    </row>
    <row r="42" spans="1:13" ht="17.25" customHeight="1" x14ac:dyDescent="0.25">
      <c r="A42" s="637"/>
      <c r="B42" s="638"/>
      <c r="C42" s="29">
        <v>2020</v>
      </c>
      <c r="D42" s="70"/>
      <c r="E42" s="34"/>
      <c r="F42" s="31"/>
      <c r="G42" s="31"/>
      <c r="H42" s="31"/>
      <c r="I42" s="31"/>
      <c r="J42" s="31"/>
      <c r="K42" s="35"/>
    </row>
    <row r="43" spans="1:13" ht="35.25" customHeight="1" thickBot="1" x14ac:dyDescent="0.3">
      <c r="A43" s="639"/>
      <c r="B43" s="640"/>
      <c r="C43" s="45" t="s">
        <v>14</v>
      </c>
      <c r="D43" s="75">
        <f>SUM(D36:D42)</f>
        <v>4</v>
      </c>
      <c r="E43" s="50">
        <f t="shared" ref="E43:J43" si="4">SUM(E36:E42)</f>
        <v>3</v>
      </c>
      <c r="F43" s="47">
        <f t="shared" si="4"/>
        <v>0</v>
      </c>
      <c r="G43" s="47">
        <f t="shared" si="4"/>
        <v>1</v>
      </c>
      <c r="H43" s="47">
        <f t="shared" si="4"/>
        <v>0</v>
      </c>
      <c r="I43" s="47">
        <f t="shared" si="4"/>
        <v>0</v>
      </c>
      <c r="J43" s="47">
        <f t="shared" si="4"/>
        <v>0</v>
      </c>
      <c r="K43" s="51">
        <f>SUM(K36:K42)</f>
        <v>0</v>
      </c>
    </row>
    <row r="44" spans="1:13" ht="18" customHeight="1" x14ac:dyDescent="0.25">
      <c r="A44" s="76"/>
      <c r="B44" s="76"/>
      <c r="C44" s="52"/>
      <c r="D44" s="77"/>
    </row>
    <row r="45" spans="1:13" ht="18" customHeight="1" x14ac:dyDescent="0.25">
      <c r="B45" s="9"/>
    </row>
    <row r="46" spans="1:13" ht="18" customHeight="1" x14ac:dyDescent="0.35">
      <c r="A46" s="78" t="s">
        <v>32</v>
      </c>
      <c r="B46" s="79"/>
      <c r="C46" s="78"/>
      <c r="D46" s="80"/>
      <c r="E46" s="80"/>
      <c r="F46" s="80"/>
      <c r="G46" s="80"/>
      <c r="H46" s="80"/>
      <c r="I46" s="80"/>
      <c r="J46" s="80"/>
      <c r="K46" s="80"/>
      <c r="L46" s="81"/>
      <c r="M46" s="81"/>
    </row>
    <row r="47" spans="1:13" ht="18" customHeight="1" thickBot="1" x14ac:dyDescent="0.3">
      <c r="A47" s="82"/>
      <c r="B47" s="83"/>
    </row>
    <row r="48" spans="1:13" ht="15.75" customHeight="1" x14ac:dyDescent="0.25">
      <c r="A48" s="641" t="s">
        <v>33</v>
      </c>
      <c r="B48" s="643" t="s">
        <v>34</v>
      </c>
      <c r="C48" s="645" t="s">
        <v>6</v>
      </c>
      <c r="D48" s="647" t="s">
        <v>35</v>
      </c>
      <c r="E48" s="84" t="s">
        <v>8</v>
      </c>
      <c r="F48" s="85"/>
      <c r="G48" s="85"/>
      <c r="H48" s="85"/>
      <c r="I48" s="85"/>
      <c r="J48" s="85"/>
      <c r="K48" s="86"/>
    </row>
    <row r="49" spans="1:14" s="10" customFormat="1" ht="88.5" customHeight="1" x14ac:dyDescent="0.25">
      <c r="A49" s="642"/>
      <c r="B49" s="644"/>
      <c r="C49" s="646"/>
      <c r="D49" s="648"/>
      <c r="E49" s="87" t="s">
        <v>15</v>
      </c>
      <c r="F49" s="88" t="s">
        <v>16</v>
      </c>
      <c r="G49" s="88" t="s">
        <v>17</v>
      </c>
      <c r="H49" s="89" t="s">
        <v>18</v>
      </c>
      <c r="I49" s="89" t="s">
        <v>30</v>
      </c>
      <c r="J49" s="90" t="s">
        <v>20</v>
      </c>
      <c r="K49" s="91" t="s">
        <v>21</v>
      </c>
    </row>
    <row r="50" spans="1:14" ht="18" customHeight="1" x14ac:dyDescent="0.25">
      <c r="A50" s="595" t="s">
        <v>36</v>
      </c>
      <c r="B50" s="611"/>
      <c r="C50" s="29">
        <v>2014</v>
      </c>
      <c r="D50" s="92"/>
      <c r="E50" s="34"/>
      <c r="F50" s="31"/>
      <c r="G50" s="31"/>
      <c r="H50" s="31"/>
      <c r="I50" s="31"/>
      <c r="J50" s="31"/>
      <c r="K50" s="35"/>
    </row>
    <row r="51" spans="1:14" ht="18" customHeight="1" x14ac:dyDescent="0.25">
      <c r="A51" s="595"/>
      <c r="B51" s="611"/>
      <c r="C51" s="29">
        <v>2015</v>
      </c>
      <c r="D51" s="92"/>
      <c r="E51" s="34"/>
      <c r="F51" s="31"/>
      <c r="G51" s="31"/>
      <c r="H51" s="31"/>
      <c r="I51" s="31"/>
      <c r="J51" s="31"/>
      <c r="K51" s="35"/>
    </row>
    <row r="52" spans="1:14" ht="18" customHeight="1" x14ac:dyDescent="0.25">
      <c r="A52" s="595"/>
      <c r="B52" s="611"/>
      <c r="C52" s="29">
        <v>2016</v>
      </c>
      <c r="D52" s="92"/>
      <c r="E52" s="34"/>
      <c r="F52" s="31"/>
      <c r="G52" s="31"/>
      <c r="H52" s="31"/>
      <c r="I52" s="31"/>
      <c r="J52" s="31"/>
      <c r="K52" s="35"/>
    </row>
    <row r="53" spans="1:14" ht="18" customHeight="1" x14ac:dyDescent="0.25">
      <c r="A53" s="595"/>
      <c r="B53" s="611"/>
      <c r="C53" s="29">
        <v>2017</v>
      </c>
      <c r="D53" s="93"/>
      <c r="E53" s="39"/>
      <c r="F53" s="37"/>
      <c r="G53" s="37"/>
      <c r="H53" s="37"/>
      <c r="I53" s="37"/>
      <c r="J53" s="37"/>
      <c r="K53" s="40"/>
    </row>
    <row r="54" spans="1:14" ht="18" customHeight="1" x14ac:dyDescent="0.25">
      <c r="A54" s="595"/>
      <c r="B54" s="611"/>
      <c r="C54" s="29">
        <v>2018</v>
      </c>
      <c r="D54" s="92"/>
      <c r="E54" s="34"/>
      <c r="F54" s="31"/>
      <c r="G54" s="31"/>
      <c r="H54" s="31"/>
      <c r="I54" s="31"/>
      <c r="J54" s="31"/>
      <c r="K54" s="35"/>
    </row>
    <row r="55" spans="1:14" ht="18" customHeight="1" x14ac:dyDescent="0.25">
      <c r="A55" s="595"/>
      <c r="B55" s="611"/>
      <c r="C55" s="41">
        <v>2019</v>
      </c>
      <c r="D55" s="92"/>
      <c r="E55" s="34"/>
      <c r="F55" s="31"/>
      <c r="G55" s="31"/>
      <c r="H55" s="31"/>
      <c r="I55" s="31"/>
      <c r="J55" s="31"/>
      <c r="K55" s="35"/>
    </row>
    <row r="56" spans="1:14" ht="18" customHeight="1" x14ac:dyDescent="0.25">
      <c r="A56" s="595"/>
      <c r="B56" s="611"/>
      <c r="C56" s="29">
        <v>2020</v>
      </c>
      <c r="D56" s="92"/>
      <c r="E56" s="34"/>
      <c r="F56" s="31"/>
      <c r="G56" s="31"/>
      <c r="H56" s="31"/>
      <c r="I56" s="31"/>
      <c r="J56" s="31"/>
      <c r="K56" s="35"/>
    </row>
    <row r="57" spans="1:14" ht="18" customHeight="1" thickBot="1" x14ac:dyDescent="0.3">
      <c r="A57" s="612"/>
      <c r="B57" s="613"/>
      <c r="C57" s="45" t="s">
        <v>14</v>
      </c>
      <c r="D57" s="94">
        <f t="shared" ref="D57:I57" si="5">SUM(D50:D56)</f>
        <v>0</v>
      </c>
      <c r="E57" s="50">
        <f t="shared" si="5"/>
        <v>0</v>
      </c>
      <c r="F57" s="47">
        <f t="shared" si="5"/>
        <v>0</v>
      </c>
      <c r="G57" s="47">
        <f t="shared" si="5"/>
        <v>0</v>
      </c>
      <c r="H57" s="47">
        <f t="shared" si="5"/>
        <v>0</v>
      </c>
      <c r="I57" s="47">
        <f t="shared" si="5"/>
        <v>0</v>
      </c>
      <c r="J57" s="47">
        <f>SUM(J50:J56)</f>
        <v>0</v>
      </c>
      <c r="K57" s="51">
        <f>SUM(K50:K56)</f>
        <v>0</v>
      </c>
    </row>
    <row r="58" spans="1:14" ht="18" customHeight="1" x14ac:dyDescent="0.25">
      <c r="B58" s="9"/>
    </row>
    <row r="59" spans="1:14" ht="18" customHeight="1" x14ac:dyDescent="0.35">
      <c r="A59" s="95" t="s">
        <v>37</v>
      </c>
      <c r="B59" s="96"/>
      <c r="C59" s="95"/>
      <c r="D59" s="97"/>
      <c r="E59" s="97"/>
      <c r="F59" s="97"/>
      <c r="G59" s="97"/>
      <c r="H59" s="97"/>
      <c r="I59" s="97"/>
      <c r="J59" s="97"/>
      <c r="K59" s="97"/>
      <c r="L59" s="97"/>
      <c r="M59" s="10"/>
    </row>
    <row r="60" spans="1:14" ht="18" customHeight="1" thickBot="1" x14ac:dyDescent="0.4">
      <c r="A60" s="98"/>
      <c r="B60" s="83"/>
      <c r="M60" s="10"/>
    </row>
    <row r="61" spans="1:14" s="10" customFormat="1" ht="18" customHeight="1" x14ac:dyDescent="0.25">
      <c r="A61" s="630" t="s">
        <v>38</v>
      </c>
      <c r="B61" s="622" t="s">
        <v>39</v>
      </c>
      <c r="C61" s="631" t="s">
        <v>6</v>
      </c>
      <c r="D61" s="99"/>
      <c r="E61" s="100"/>
      <c r="F61" s="101" t="s">
        <v>40</v>
      </c>
      <c r="G61" s="102"/>
      <c r="H61" s="102"/>
      <c r="I61" s="102"/>
      <c r="J61" s="102"/>
      <c r="K61" s="102"/>
      <c r="L61" s="103"/>
      <c r="N61" s="104"/>
    </row>
    <row r="62" spans="1:14" s="10" customFormat="1" ht="90" customHeight="1" x14ac:dyDescent="0.25">
      <c r="A62" s="621"/>
      <c r="B62" s="623"/>
      <c r="C62" s="632"/>
      <c r="D62" s="105" t="s">
        <v>41</v>
      </c>
      <c r="E62" s="106" t="s">
        <v>42</v>
      </c>
      <c r="F62" s="107" t="s">
        <v>15</v>
      </c>
      <c r="G62" s="108" t="s">
        <v>16</v>
      </c>
      <c r="H62" s="108" t="s">
        <v>17</v>
      </c>
      <c r="I62" s="109" t="s">
        <v>18</v>
      </c>
      <c r="J62" s="109" t="s">
        <v>30</v>
      </c>
      <c r="K62" s="110" t="s">
        <v>20</v>
      </c>
      <c r="L62" s="111" t="s">
        <v>21</v>
      </c>
    </row>
    <row r="63" spans="1:14" ht="18" customHeight="1" x14ac:dyDescent="0.25">
      <c r="A63" s="595" t="s">
        <v>36</v>
      </c>
      <c r="B63" s="611"/>
      <c r="C63" s="29">
        <v>2014</v>
      </c>
      <c r="D63" s="30"/>
      <c r="E63" s="31"/>
      <c r="F63" s="34"/>
      <c r="G63" s="31"/>
      <c r="H63" s="31"/>
      <c r="I63" s="31"/>
      <c r="J63" s="31"/>
      <c r="K63" s="31"/>
      <c r="L63" s="35"/>
      <c r="M63" s="10"/>
    </row>
    <row r="64" spans="1:14" ht="18" customHeight="1" x14ac:dyDescent="0.25">
      <c r="A64" s="595"/>
      <c r="B64" s="611"/>
      <c r="C64" s="29">
        <v>2015</v>
      </c>
      <c r="D64" s="30"/>
      <c r="E64" s="31"/>
      <c r="F64" s="34"/>
      <c r="G64" s="31"/>
      <c r="H64" s="31"/>
      <c r="I64" s="31"/>
      <c r="J64" s="31"/>
      <c r="K64" s="31"/>
      <c r="L64" s="35"/>
      <c r="M64" s="10"/>
    </row>
    <row r="65" spans="1:13" ht="18" customHeight="1" x14ac:dyDescent="0.25">
      <c r="A65" s="595"/>
      <c r="B65" s="611"/>
      <c r="C65" s="29">
        <v>2016</v>
      </c>
      <c r="D65" s="30"/>
      <c r="E65" s="31"/>
      <c r="F65" s="34"/>
      <c r="G65" s="31"/>
      <c r="H65" s="31"/>
      <c r="I65" s="31"/>
      <c r="J65" s="31"/>
      <c r="K65" s="31"/>
      <c r="L65" s="35"/>
      <c r="M65" s="10"/>
    </row>
    <row r="66" spans="1:13" ht="18" customHeight="1" x14ac:dyDescent="0.25">
      <c r="A66" s="595"/>
      <c r="B66" s="611"/>
      <c r="C66" s="29">
        <v>2017</v>
      </c>
      <c r="D66" s="36"/>
      <c r="E66" s="37"/>
      <c r="F66" s="39"/>
      <c r="G66" s="37"/>
      <c r="H66" s="37"/>
      <c r="I66" s="37"/>
      <c r="J66" s="37"/>
      <c r="K66" s="37"/>
      <c r="L66" s="40"/>
      <c r="M66" s="10"/>
    </row>
    <row r="67" spans="1:13" ht="18" customHeight="1" x14ac:dyDescent="0.25">
      <c r="A67" s="595"/>
      <c r="B67" s="611"/>
      <c r="C67" s="29">
        <v>2018</v>
      </c>
      <c r="D67" s="30"/>
      <c r="E67" s="31"/>
      <c r="F67" s="34"/>
      <c r="G67" s="31"/>
      <c r="H67" s="31"/>
      <c r="I67" s="31"/>
      <c r="J67" s="31"/>
      <c r="K67" s="31"/>
      <c r="L67" s="35"/>
      <c r="M67" s="10"/>
    </row>
    <row r="68" spans="1:13" ht="18" customHeight="1" x14ac:dyDescent="0.25">
      <c r="A68" s="595"/>
      <c r="B68" s="611"/>
      <c r="C68" s="29">
        <v>2019</v>
      </c>
      <c r="D68" s="30"/>
      <c r="E68" s="31"/>
      <c r="F68" s="34"/>
      <c r="G68" s="31"/>
      <c r="H68" s="31"/>
      <c r="I68" s="31"/>
      <c r="J68" s="31"/>
      <c r="K68" s="31"/>
      <c r="L68" s="35"/>
      <c r="M68" s="10"/>
    </row>
    <row r="69" spans="1:13" ht="18" customHeight="1" x14ac:dyDescent="0.25">
      <c r="A69" s="595"/>
      <c r="B69" s="611"/>
      <c r="C69" s="29">
        <v>2020</v>
      </c>
      <c r="D69" s="30"/>
      <c r="E69" s="31"/>
      <c r="F69" s="34"/>
      <c r="G69" s="31"/>
      <c r="H69" s="31"/>
      <c r="I69" s="31"/>
      <c r="J69" s="31"/>
      <c r="K69" s="31"/>
      <c r="L69" s="35"/>
      <c r="M69" s="10"/>
    </row>
    <row r="70" spans="1:13" ht="18" customHeight="1" thickBot="1" x14ac:dyDescent="0.3">
      <c r="A70" s="612"/>
      <c r="B70" s="613"/>
      <c r="C70" s="45" t="s">
        <v>14</v>
      </c>
      <c r="D70" s="46">
        <f t="shared" ref="D70:K70" si="6">SUM(D63:D69)</f>
        <v>0</v>
      </c>
      <c r="E70" s="47">
        <f t="shared" si="6"/>
        <v>0</v>
      </c>
      <c r="F70" s="50">
        <f t="shared" si="6"/>
        <v>0</v>
      </c>
      <c r="G70" s="47">
        <f t="shared" si="6"/>
        <v>0</v>
      </c>
      <c r="H70" s="47">
        <f t="shared" si="6"/>
        <v>0</v>
      </c>
      <c r="I70" s="47">
        <f t="shared" si="6"/>
        <v>0</v>
      </c>
      <c r="J70" s="47">
        <f t="shared" si="6"/>
        <v>0</v>
      </c>
      <c r="K70" s="47">
        <f t="shared" si="6"/>
        <v>0</v>
      </c>
      <c r="L70" s="51">
        <f>SUM(L63:L69)</f>
        <v>0</v>
      </c>
      <c r="M70" s="10"/>
    </row>
    <row r="71" spans="1:13" ht="18" customHeight="1" thickBot="1" x14ac:dyDescent="0.3">
      <c r="A71" s="112"/>
      <c r="B71" s="113"/>
      <c r="D71" s="52"/>
    </row>
    <row r="72" spans="1:13" s="10" customFormat="1" ht="18" customHeight="1" x14ac:dyDescent="0.25">
      <c r="A72" s="630" t="s">
        <v>43</v>
      </c>
      <c r="B72" s="622" t="s">
        <v>44</v>
      </c>
      <c r="C72" s="631" t="s">
        <v>6</v>
      </c>
      <c r="D72" s="628" t="s">
        <v>45</v>
      </c>
      <c r="E72" s="101" t="s">
        <v>46</v>
      </c>
      <c r="F72" s="102"/>
      <c r="G72" s="102"/>
      <c r="H72" s="102"/>
      <c r="I72" s="102"/>
      <c r="J72" s="102"/>
      <c r="K72" s="103"/>
      <c r="L72"/>
      <c r="M72" s="104"/>
    </row>
    <row r="73" spans="1:13" s="10" customFormat="1" ht="18" customHeight="1" x14ac:dyDescent="0.25">
      <c r="A73" s="621"/>
      <c r="B73" s="623"/>
      <c r="C73" s="632"/>
      <c r="D73" s="629"/>
      <c r="E73" s="107" t="s">
        <v>15</v>
      </c>
      <c r="F73" s="114" t="s">
        <v>16</v>
      </c>
      <c r="G73" s="108" t="s">
        <v>17</v>
      </c>
      <c r="H73" s="109" t="s">
        <v>18</v>
      </c>
      <c r="I73" s="109" t="s">
        <v>30</v>
      </c>
      <c r="J73" s="110" t="s">
        <v>20</v>
      </c>
      <c r="K73" s="111" t="s">
        <v>21</v>
      </c>
      <c r="L73"/>
    </row>
    <row r="74" spans="1:13" ht="18" customHeight="1" x14ac:dyDescent="0.25">
      <c r="A74" s="595" t="s">
        <v>36</v>
      </c>
      <c r="B74" s="611"/>
      <c r="C74" s="29">
        <v>2014</v>
      </c>
      <c r="D74" s="31"/>
      <c r="E74" s="34"/>
      <c r="F74" s="31"/>
      <c r="G74" s="31"/>
      <c r="H74" s="31"/>
      <c r="I74" s="31"/>
      <c r="J74" s="31"/>
      <c r="K74" s="35"/>
    </row>
    <row r="75" spans="1:13" ht="18" customHeight="1" x14ac:dyDescent="0.25">
      <c r="A75" s="595"/>
      <c r="B75" s="611"/>
      <c r="C75" s="29">
        <v>2015</v>
      </c>
      <c r="D75" s="31"/>
      <c r="E75" s="34"/>
      <c r="F75" s="31"/>
      <c r="G75" s="31"/>
      <c r="H75" s="31"/>
      <c r="I75" s="31"/>
      <c r="J75" s="31"/>
      <c r="K75" s="35"/>
    </row>
    <row r="76" spans="1:13" ht="18" customHeight="1" x14ac:dyDescent="0.25">
      <c r="A76" s="595"/>
      <c r="B76" s="611"/>
      <c r="C76" s="29">
        <v>2016</v>
      </c>
      <c r="D76" s="31"/>
      <c r="E76" s="34"/>
      <c r="F76" s="31"/>
      <c r="G76" s="31"/>
      <c r="H76" s="31"/>
      <c r="I76" s="31"/>
      <c r="J76" s="31"/>
      <c r="K76" s="35"/>
    </row>
    <row r="77" spans="1:13" ht="18" customHeight="1" x14ac:dyDescent="0.25">
      <c r="A77" s="595"/>
      <c r="B77" s="611"/>
      <c r="C77" s="29">
        <v>2017</v>
      </c>
      <c r="D77" s="37"/>
      <c r="E77" s="39"/>
      <c r="F77" s="37"/>
      <c r="G77" s="37"/>
      <c r="H77" s="37"/>
      <c r="I77" s="37"/>
      <c r="J77" s="37"/>
      <c r="K77" s="40"/>
    </row>
    <row r="78" spans="1:13" ht="18" customHeight="1" x14ac:dyDescent="0.25">
      <c r="A78" s="595"/>
      <c r="B78" s="611"/>
      <c r="C78" s="29">
        <v>2018</v>
      </c>
      <c r="D78" s="31"/>
      <c r="E78" s="34"/>
      <c r="F78" s="31"/>
      <c r="G78" s="31"/>
      <c r="H78" s="31"/>
      <c r="I78" s="31"/>
      <c r="J78" s="31"/>
      <c r="K78" s="35"/>
    </row>
    <row r="79" spans="1:13" ht="18" customHeight="1" x14ac:dyDescent="0.25">
      <c r="A79" s="595"/>
      <c r="B79" s="611"/>
      <c r="C79" s="29">
        <v>2019</v>
      </c>
      <c r="D79" s="31"/>
      <c r="E79" s="34"/>
      <c r="F79" s="31"/>
      <c r="G79" s="31"/>
      <c r="H79" s="31"/>
      <c r="I79" s="31"/>
      <c r="J79" s="31"/>
      <c r="K79" s="35"/>
    </row>
    <row r="80" spans="1:13" ht="18" customHeight="1" x14ac:dyDescent="0.25">
      <c r="A80" s="595"/>
      <c r="B80" s="611"/>
      <c r="C80" s="29">
        <v>2020</v>
      </c>
      <c r="D80" s="31"/>
      <c r="E80" s="34"/>
      <c r="F80" s="31"/>
      <c r="G80" s="31"/>
      <c r="H80" s="31"/>
      <c r="I80" s="31"/>
      <c r="J80" s="31"/>
      <c r="K80" s="35"/>
    </row>
    <row r="81" spans="1:14" ht="18" customHeight="1" thickBot="1" x14ac:dyDescent="0.3">
      <c r="A81" s="612"/>
      <c r="B81" s="613"/>
      <c r="C81" s="45" t="s">
        <v>14</v>
      </c>
      <c r="D81" s="47">
        <f t="shared" ref="D81:J81" si="7">SUM(D74:D80)</f>
        <v>0</v>
      </c>
      <c r="E81" s="50">
        <f t="shared" si="7"/>
        <v>0</v>
      </c>
      <c r="F81" s="47">
        <f t="shared" si="7"/>
        <v>0</v>
      </c>
      <c r="G81" s="47">
        <f t="shared" si="7"/>
        <v>0</v>
      </c>
      <c r="H81" s="47">
        <f t="shared" si="7"/>
        <v>0</v>
      </c>
      <c r="I81" s="47">
        <f t="shared" si="7"/>
        <v>0</v>
      </c>
      <c r="J81" s="47">
        <f t="shared" si="7"/>
        <v>0</v>
      </c>
      <c r="K81" s="51">
        <f>SUM(K74:K80)</f>
        <v>0</v>
      </c>
    </row>
    <row r="82" spans="1:14" ht="18" customHeight="1" thickBot="1" x14ac:dyDescent="0.4">
      <c r="A82" s="98"/>
      <c r="B82" s="83"/>
    </row>
    <row r="83" spans="1:14" ht="18" customHeight="1" x14ac:dyDescent="0.25">
      <c r="A83" s="630" t="s">
        <v>47</v>
      </c>
      <c r="B83" s="622" t="s">
        <v>44</v>
      </c>
      <c r="C83" s="631" t="s">
        <v>6</v>
      </c>
      <c r="D83" s="633" t="s">
        <v>48</v>
      </c>
      <c r="E83" s="101" t="s">
        <v>49</v>
      </c>
      <c r="F83" s="102"/>
      <c r="G83" s="102"/>
      <c r="H83" s="102"/>
      <c r="I83" s="102"/>
      <c r="J83" s="102"/>
      <c r="K83" s="103"/>
      <c r="L83" s="10"/>
    </row>
    <row r="84" spans="1:14" s="10" customFormat="1" ht="18" customHeight="1" x14ac:dyDescent="0.25">
      <c r="A84" s="621"/>
      <c r="B84" s="623"/>
      <c r="C84" s="632"/>
      <c r="D84" s="634"/>
      <c r="E84" s="107" t="s">
        <v>15</v>
      </c>
      <c r="F84" s="108" t="s">
        <v>16</v>
      </c>
      <c r="G84" s="108" t="s">
        <v>17</v>
      </c>
      <c r="H84" s="109" t="s">
        <v>18</v>
      </c>
      <c r="I84" s="109" t="s">
        <v>30</v>
      </c>
      <c r="J84" s="110" t="s">
        <v>20</v>
      </c>
      <c r="K84" s="111" t="s">
        <v>21</v>
      </c>
      <c r="L84"/>
    </row>
    <row r="85" spans="1:14" s="10" customFormat="1" ht="18" customHeight="1" x14ac:dyDescent="0.25">
      <c r="A85" s="595" t="s">
        <v>36</v>
      </c>
      <c r="B85" s="611"/>
      <c r="C85" s="29">
        <v>2014</v>
      </c>
      <c r="D85" s="31"/>
      <c r="E85" s="34"/>
      <c r="F85" s="31"/>
      <c r="G85" s="31"/>
      <c r="H85" s="31"/>
      <c r="I85" s="31"/>
      <c r="J85" s="31"/>
      <c r="K85" s="35"/>
      <c r="L85"/>
    </row>
    <row r="86" spans="1:14" ht="18" customHeight="1" x14ac:dyDescent="0.25">
      <c r="A86" s="595"/>
      <c r="B86" s="611"/>
      <c r="C86" s="29">
        <v>2015</v>
      </c>
      <c r="D86" s="31"/>
      <c r="E86" s="34"/>
      <c r="F86" s="31"/>
      <c r="G86" s="31"/>
      <c r="H86" s="31"/>
      <c r="I86" s="31"/>
      <c r="J86" s="31"/>
      <c r="K86" s="35"/>
    </row>
    <row r="87" spans="1:14" ht="18" customHeight="1" x14ac:dyDescent="0.25">
      <c r="A87" s="595"/>
      <c r="B87" s="611"/>
      <c r="C87" s="29">
        <v>2016</v>
      </c>
      <c r="D87" s="31"/>
      <c r="E87" s="34"/>
      <c r="F87" s="31"/>
      <c r="G87" s="31"/>
      <c r="H87" s="31"/>
      <c r="I87" s="31"/>
      <c r="J87" s="31"/>
      <c r="K87" s="35"/>
    </row>
    <row r="88" spans="1:14" ht="18" customHeight="1" x14ac:dyDescent="0.25">
      <c r="A88" s="595"/>
      <c r="B88" s="611"/>
      <c r="C88" s="29">
        <v>2017</v>
      </c>
      <c r="D88" s="37"/>
      <c r="E88" s="39"/>
      <c r="F88" s="37"/>
      <c r="G88" s="37"/>
      <c r="H88" s="37"/>
      <c r="I88" s="37"/>
      <c r="J88" s="37"/>
      <c r="K88" s="40"/>
    </row>
    <row r="89" spans="1:14" ht="18" customHeight="1" x14ac:dyDescent="0.25">
      <c r="A89" s="595"/>
      <c r="B89" s="611"/>
      <c r="C89" s="29">
        <v>2018</v>
      </c>
      <c r="D89" s="31"/>
      <c r="E89" s="34"/>
      <c r="F89" s="31"/>
      <c r="G89" s="31"/>
      <c r="H89" s="31"/>
      <c r="I89" s="31"/>
      <c r="J89" s="31"/>
      <c r="K89" s="35"/>
      <c r="L89" s="10"/>
    </row>
    <row r="90" spans="1:14" ht="18" customHeight="1" x14ac:dyDescent="0.25">
      <c r="A90" s="595"/>
      <c r="B90" s="611"/>
      <c r="C90" s="29">
        <v>2019</v>
      </c>
      <c r="D90" s="31"/>
      <c r="E90" s="34"/>
      <c r="F90" s="31"/>
      <c r="G90" s="31"/>
      <c r="H90" s="31"/>
      <c r="I90" s="31"/>
      <c r="J90" s="31"/>
      <c r="K90" s="35"/>
    </row>
    <row r="91" spans="1:14" ht="18" customHeight="1" x14ac:dyDescent="0.25">
      <c r="A91" s="595"/>
      <c r="B91" s="611"/>
      <c r="C91" s="29">
        <v>2020</v>
      </c>
      <c r="D91" s="31"/>
      <c r="E91" s="34"/>
      <c r="F91" s="31"/>
      <c r="G91" s="31"/>
      <c r="H91" s="31"/>
      <c r="I91" s="31"/>
      <c r="J91" s="31"/>
      <c r="K91" s="35"/>
    </row>
    <row r="92" spans="1:14" ht="18" customHeight="1" thickBot="1" x14ac:dyDescent="0.3">
      <c r="A92" s="612"/>
      <c r="B92" s="613"/>
      <c r="C92" s="45" t="s">
        <v>14</v>
      </c>
      <c r="D92" s="47">
        <f t="shared" ref="D92:J92" si="8">SUM(D85:D91)</f>
        <v>0</v>
      </c>
      <c r="E92" s="50">
        <f t="shared" si="8"/>
        <v>0</v>
      </c>
      <c r="F92" s="47">
        <f t="shared" si="8"/>
        <v>0</v>
      </c>
      <c r="G92" s="47">
        <f t="shared" si="8"/>
        <v>0</v>
      </c>
      <c r="H92" s="47">
        <f t="shared" si="8"/>
        <v>0</v>
      </c>
      <c r="I92" s="47">
        <f t="shared" si="8"/>
        <v>0</v>
      </c>
      <c r="J92" s="47">
        <f t="shared" si="8"/>
        <v>0</v>
      </c>
      <c r="K92" s="51">
        <f>SUM(K85:K91)</f>
        <v>0</v>
      </c>
    </row>
    <row r="93" spans="1:14" ht="18" customHeight="1" thickBot="1" x14ac:dyDescent="0.4">
      <c r="A93" s="98"/>
      <c r="B93" s="83"/>
    </row>
    <row r="94" spans="1:14" ht="18" customHeight="1" x14ac:dyDescent="0.25">
      <c r="A94" s="620" t="s">
        <v>50</v>
      </c>
      <c r="B94" s="622" t="s">
        <v>51</v>
      </c>
      <c r="C94" s="115" t="s">
        <v>6</v>
      </c>
      <c r="D94" s="116" t="s">
        <v>52</v>
      </c>
      <c r="E94" s="117"/>
      <c r="F94" s="117"/>
      <c r="G94" s="118"/>
      <c r="H94" s="10"/>
      <c r="I94" s="10"/>
      <c r="J94" s="10"/>
      <c r="K94" s="10"/>
    </row>
    <row r="95" spans="1:14" ht="18" customHeight="1" x14ac:dyDescent="0.25">
      <c r="A95" s="621"/>
      <c r="B95" s="623"/>
      <c r="C95" s="119"/>
      <c r="D95" s="105" t="s">
        <v>53</v>
      </c>
      <c r="E95" s="106" t="s">
        <v>54</v>
      </c>
      <c r="F95" s="106" t="s">
        <v>55</v>
      </c>
      <c r="G95" s="120" t="s">
        <v>14</v>
      </c>
      <c r="H95" s="10"/>
      <c r="I95" s="10"/>
      <c r="J95" s="10"/>
      <c r="K95" s="10"/>
      <c r="L95" s="10"/>
      <c r="M95" s="10"/>
      <c r="N95" s="10"/>
    </row>
    <row r="96" spans="1:14" s="10" customFormat="1" ht="18" customHeight="1" x14ac:dyDescent="0.25">
      <c r="A96" s="595" t="s">
        <v>36</v>
      </c>
      <c r="B96" s="611"/>
      <c r="C96" s="29">
        <v>2015</v>
      </c>
      <c r="D96" s="30"/>
      <c r="E96" s="31"/>
      <c r="F96" s="31"/>
      <c r="G96" s="33">
        <f t="shared" ref="G96:G101" si="9">SUM(D96:F96)</f>
        <v>0</v>
      </c>
      <c r="H96"/>
      <c r="I96"/>
      <c r="J96"/>
      <c r="K96"/>
    </row>
    <row r="97" spans="1:14" s="10" customFormat="1" ht="18" customHeight="1" x14ac:dyDescent="0.25">
      <c r="A97" s="595"/>
      <c r="B97" s="611"/>
      <c r="C97" s="29">
        <v>2016</v>
      </c>
      <c r="D97" s="30"/>
      <c r="E97" s="31"/>
      <c r="F97" s="31"/>
      <c r="G97" s="33">
        <f t="shared" si="9"/>
        <v>0</v>
      </c>
      <c r="H97"/>
      <c r="I97"/>
      <c r="J97"/>
      <c r="K97"/>
      <c r="L97"/>
      <c r="M97"/>
      <c r="N97"/>
    </row>
    <row r="98" spans="1:14" ht="18" customHeight="1" x14ac:dyDescent="0.25">
      <c r="A98" s="595"/>
      <c r="B98" s="611"/>
      <c r="C98" s="29">
        <v>2017</v>
      </c>
      <c r="D98" s="36"/>
      <c r="E98" s="37"/>
      <c r="F98" s="37"/>
      <c r="G98" s="33">
        <f t="shared" si="9"/>
        <v>0</v>
      </c>
    </row>
    <row r="99" spans="1:14" ht="18" customHeight="1" x14ac:dyDescent="0.25">
      <c r="A99" s="595"/>
      <c r="B99" s="611"/>
      <c r="C99" s="29">
        <v>2018</v>
      </c>
      <c r="D99" s="30"/>
      <c r="E99" s="31"/>
      <c r="F99" s="31"/>
      <c r="G99" s="33">
        <f t="shared" si="9"/>
        <v>0</v>
      </c>
    </row>
    <row r="100" spans="1:14" ht="18" customHeight="1" x14ac:dyDescent="0.25">
      <c r="A100" s="595"/>
      <c r="B100" s="611"/>
      <c r="C100" s="29">
        <v>2019</v>
      </c>
      <c r="D100" s="30"/>
      <c r="E100" s="31"/>
      <c r="F100" s="31"/>
      <c r="G100" s="33">
        <f t="shared" si="9"/>
        <v>0</v>
      </c>
    </row>
    <row r="101" spans="1:14" ht="18" customHeight="1" x14ac:dyDescent="0.25">
      <c r="A101" s="595"/>
      <c r="B101" s="611"/>
      <c r="C101" s="29">
        <v>2020</v>
      </c>
      <c r="D101" s="30"/>
      <c r="E101" s="31"/>
      <c r="F101" s="31"/>
      <c r="G101" s="33">
        <f t="shared" si="9"/>
        <v>0</v>
      </c>
    </row>
    <row r="102" spans="1:14" ht="18" customHeight="1" thickBot="1" x14ac:dyDescent="0.3">
      <c r="A102" s="612"/>
      <c r="B102" s="613"/>
      <c r="C102" s="45" t="s">
        <v>14</v>
      </c>
      <c r="D102" s="46">
        <f>SUM(D96:D101)</f>
        <v>0</v>
      </c>
      <c r="E102" s="47">
        <f>SUM(E96:E101)</f>
        <v>0</v>
      </c>
      <c r="F102" s="47">
        <f>SUM(F96:F101)</f>
        <v>0</v>
      </c>
      <c r="G102" s="121">
        <f>SUM(G95:G101)</f>
        <v>0</v>
      </c>
    </row>
    <row r="103" spans="1:14" ht="18" customHeight="1" x14ac:dyDescent="0.25">
      <c r="A103" s="113"/>
      <c r="B103" s="122"/>
      <c r="C103" s="52"/>
      <c r="D103" s="52"/>
      <c r="J103" s="82"/>
    </row>
    <row r="104" spans="1:14" ht="18" customHeight="1" x14ac:dyDescent="0.35">
      <c r="A104" s="123" t="s">
        <v>56</v>
      </c>
      <c r="B104" s="124"/>
      <c r="C104" s="123"/>
      <c r="D104" s="125"/>
      <c r="E104" s="125"/>
      <c r="F104" s="125"/>
      <c r="G104" s="125"/>
      <c r="H104" s="125"/>
      <c r="I104" s="125"/>
      <c r="J104" s="125"/>
      <c r="K104" s="125"/>
      <c r="L104" s="125"/>
    </row>
    <row r="105" spans="1:14" ht="18" customHeight="1" thickBot="1" x14ac:dyDescent="0.3">
      <c r="B105" s="9"/>
    </row>
    <row r="106" spans="1:14" s="10" customFormat="1" ht="18" customHeight="1" x14ac:dyDescent="0.25">
      <c r="A106" s="624" t="s">
        <v>57</v>
      </c>
      <c r="B106" s="626" t="s">
        <v>58</v>
      </c>
      <c r="C106" s="609" t="s">
        <v>6</v>
      </c>
      <c r="D106" s="126" t="s">
        <v>59</v>
      </c>
      <c r="E106" s="126"/>
      <c r="F106" s="127"/>
      <c r="G106" s="127"/>
      <c r="H106" s="128" t="s">
        <v>60</v>
      </c>
      <c r="I106" s="126"/>
      <c r="J106" s="129"/>
    </row>
    <row r="107" spans="1:14" s="10" customFormat="1" ht="90" customHeight="1" x14ac:dyDescent="0.25">
      <c r="A107" s="625"/>
      <c r="B107" s="627"/>
      <c r="C107" s="610"/>
      <c r="D107" s="130" t="s">
        <v>61</v>
      </c>
      <c r="E107" s="131" t="s">
        <v>62</v>
      </c>
      <c r="F107" s="132" t="s">
        <v>63</v>
      </c>
      <c r="G107" s="133" t="s">
        <v>64</v>
      </c>
      <c r="H107" s="130" t="s">
        <v>65</v>
      </c>
      <c r="I107" s="131" t="s">
        <v>66</v>
      </c>
      <c r="J107" s="134" t="s">
        <v>67</v>
      </c>
    </row>
    <row r="108" spans="1:14" ht="18" customHeight="1" x14ac:dyDescent="0.25">
      <c r="A108" s="595" t="s">
        <v>36</v>
      </c>
      <c r="B108" s="611"/>
      <c r="C108" s="135">
        <v>2014</v>
      </c>
      <c r="D108" s="30"/>
      <c r="E108" s="31"/>
      <c r="F108" s="136"/>
      <c r="G108" s="137">
        <f>SUM(D108:F108)</f>
        <v>0</v>
      </c>
      <c r="H108" s="30"/>
      <c r="I108" s="31"/>
      <c r="J108" s="35"/>
    </row>
    <row r="109" spans="1:14" ht="18" customHeight="1" x14ac:dyDescent="0.25">
      <c r="A109" s="595"/>
      <c r="B109" s="611"/>
      <c r="C109" s="135">
        <v>2015</v>
      </c>
      <c r="D109" s="30"/>
      <c r="E109" s="31"/>
      <c r="F109" s="136"/>
      <c r="G109" s="137">
        <f t="shared" ref="G109:G114" si="10">SUM(D109:F109)</f>
        <v>0</v>
      </c>
      <c r="H109" s="30"/>
      <c r="I109" s="31"/>
      <c r="J109" s="35"/>
    </row>
    <row r="110" spans="1:14" ht="18" customHeight="1" x14ac:dyDescent="0.25">
      <c r="A110" s="595"/>
      <c r="B110" s="611"/>
      <c r="C110" s="135">
        <v>2016</v>
      </c>
      <c r="D110" s="30"/>
      <c r="E110" s="31"/>
      <c r="F110" s="136"/>
      <c r="G110" s="137">
        <f t="shared" si="10"/>
        <v>0</v>
      </c>
      <c r="H110" s="30"/>
      <c r="I110" s="31"/>
      <c r="J110" s="35"/>
    </row>
    <row r="111" spans="1:14" ht="18" customHeight="1" x14ac:dyDescent="0.25">
      <c r="A111" s="595"/>
      <c r="B111" s="611"/>
      <c r="C111" s="135">
        <v>2017</v>
      </c>
      <c r="D111" s="36"/>
      <c r="E111" s="37"/>
      <c r="F111" s="138"/>
      <c r="G111" s="137">
        <f t="shared" si="10"/>
        <v>0</v>
      </c>
      <c r="H111" s="139"/>
      <c r="I111" s="140"/>
      <c r="J111" s="141"/>
    </row>
    <row r="112" spans="1:14" ht="18" customHeight="1" x14ac:dyDescent="0.25">
      <c r="A112" s="595"/>
      <c r="B112" s="611"/>
      <c r="C112" s="135">
        <v>2018</v>
      </c>
      <c r="D112" s="30"/>
      <c r="E112" s="31"/>
      <c r="F112" s="136"/>
      <c r="G112" s="137">
        <f t="shared" si="10"/>
        <v>0</v>
      </c>
      <c r="H112" s="30"/>
      <c r="I112" s="31"/>
      <c r="J112" s="35"/>
    </row>
    <row r="113" spans="1:19" ht="18" customHeight="1" x14ac:dyDescent="0.25">
      <c r="A113" s="595"/>
      <c r="B113" s="611"/>
      <c r="C113" s="135">
        <v>2019</v>
      </c>
      <c r="D113" s="30"/>
      <c r="E113" s="31"/>
      <c r="F113" s="136"/>
      <c r="G113" s="137">
        <f t="shared" si="10"/>
        <v>0</v>
      </c>
      <c r="H113" s="30"/>
      <c r="I113" s="31"/>
      <c r="J113" s="35"/>
    </row>
    <row r="114" spans="1:19" ht="18" customHeight="1" x14ac:dyDescent="0.25">
      <c r="A114" s="595"/>
      <c r="B114" s="611"/>
      <c r="C114" s="135">
        <v>2020</v>
      </c>
      <c r="D114" s="30"/>
      <c r="E114" s="31"/>
      <c r="F114" s="136"/>
      <c r="G114" s="137">
        <f t="shared" si="10"/>
        <v>0</v>
      </c>
      <c r="H114" s="30"/>
      <c r="I114" s="31"/>
      <c r="J114" s="35"/>
    </row>
    <row r="115" spans="1:19" ht="18" customHeight="1" thickBot="1" x14ac:dyDescent="0.3">
      <c r="A115" s="612"/>
      <c r="B115" s="613"/>
      <c r="C115" s="142" t="s">
        <v>14</v>
      </c>
      <c r="D115" s="46">
        <f t="shared" ref="D115:J115" si="11">SUM(D108:D114)</f>
        <v>0</v>
      </c>
      <c r="E115" s="47">
        <f t="shared" si="11"/>
        <v>0</v>
      </c>
      <c r="F115" s="143">
        <f t="shared" si="11"/>
        <v>0</v>
      </c>
      <c r="G115" s="143">
        <f t="shared" si="11"/>
        <v>0</v>
      </c>
      <c r="H115" s="46">
        <f t="shared" si="11"/>
        <v>0</v>
      </c>
      <c r="I115" s="47">
        <f t="shared" si="11"/>
        <v>0</v>
      </c>
      <c r="J115" s="144">
        <f t="shared" si="11"/>
        <v>0</v>
      </c>
    </row>
    <row r="116" spans="1:19" ht="18" customHeight="1" thickBot="1" x14ac:dyDescent="0.3">
      <c r="A116" s="145"/>
      <c r="B116" s="122"/>
      <c r="C116" s="146"/>
      <c r="D116" s="147"/>
      <c r="H116" s="148"/>
      <c r="K116" s="82"/>
    </row>
    <row r="117" spans="1:19" s="10" customFormat="1" ht="18" customHeight="1" x14ac:dyDescent="0.3">
      <c r="A117" s="149" t="s">
        <v>68</v>
      </c>
      <c r="B117" s="150" t="s">
        <v>39</v>
      </c>
      <c r="C117" s="151" t="s">
        <v>6</v>
      </c>
      <c r="D117" s="152" t="s">
        <v>69</v>
      </c>
      <c r="E117" s="153" t="s">
        <v>70</v>
      </c>
      <c r="F117" s="153" t="s">
        <v>71</v>
      </c>
      <c r="G117" s="153" t="s">
        <v>72</v>
      </c>
      <c r="H117" s="153" t="s">
        <v>73</v>
      </c>
      <c r="I117" s="154" t="s">
        <v>74</v>
      </c>
      <c r="J117" s="155" t="s">
        <v>75</v>
      </c>
      <c r="K117" s="155" t="s">
        <v>76</v>
      </c>
    </row>
    <row r="118" spans="1:19" ht="18" customHeight="1" x14ac:dyDescent="0.25">
      <c r="A118" s="595" t="s">
        <v>36</v>
      </c>
      <c r="B118" s="611"/>
      <c r="C118" s="29">
        <v>2014</v>
      </c>
      <c r="D118" s="34"/>
      <c r="E118" s="31"/>
      <c r="F118" s="31"/>
      <c r="G118" s="31"/>
      <c r="H118" s="31"/>
      <c r="I118" s="35"/>
      <c r="J118" s="156">
        <f t="shared" ref="J118:K124" si="12">D118+F118+H118</f>
        <v>0</v>
      </c>
      <c r="K118" s="156">
        <f t="shared" si="12"/>
        <v>0</v>
      </c>
    </row>
    <row r="119" spans="1:19" ht="18" customHeight="1" x14ac:dyDescent="0.25">
      <c r="A119" s="595"/>
      <c r="B119" s="611"/>
      <c r="C119" s="29">
        <v>2015</v>
      </c>
      <c r="D119" s="34"/>
      <c r="E119" s="31"/>
      <c r="F119" s="31"/>
      <c r="G119" s="31"/>
      <c r="H119" s="31"/>
      <c r="I119" s="35"/>
      <c r="J119" s="156">
        <f t="shared" si="12"/>
        <v>0</v>
      </c>
      <c r="K119" s="156">
        <f t="shared" si="12"/>
        <v>0</v>
      </c>
    </row>
    <row r="120" spans="1:19" ht="18" customHeight="1" x14ac:dyDescent="0.25">
      <c r="A120" s="595"/>
      <c r="B120" s="611"/>
      <c r="C120" s="29">
        <v>2016</v>
      </c>
      <c r="D120" s="34"/>
      <c r="E120" s="31"/>
      <c r="F120" s="31"/>
      <c r="G120" s="31"/>
      <c r="H120" s="31"/>
      <c r="I120" s="35"/>
      <c r="J120" s="156">
        <f t="shared" si="12"/>
        <v>0</v>
      </c>
      <c r="K120" s="156">
        <f t="shared" si="12"/>
        <v>0</v>
      </c>
    </row>
    <row r="121" spans="1:19" ht="18" customHeight="1" x14ac:dyDescent="0.25">
      <c r="A121" s="595"/>
      <c r="B121" s="611"/>
      <c r="C121" s="29">
        <v>2017</v>
      </c>
      <c r="D121" s="39"/>
      <c r="E121" s="37"/>
      <c r="F121" s="37"/>
      <c r="G121" s="37"/>
      <c r="H121" s="37"/>
      <c r="I121" s="40"/>
      <c r="J121" s="156">
        <f t="shared" si="12"/>
        <v>0</v>
      </c>
      <c r="K121" s="156">
        <f t="shared" si="12"/>
        <v>0</v>
      </c>
    </row>
    <row r="122" spans="1:19" ht="18" customHeight="1" x14ac:dyDescent="0.25">
      <c r="A122" s="595"/>
      <c r="B122" s="611"/>
      <c r="C122" s="29">
        <v>2018</v>
      </c>
      <c r="D122" s="34"/>
      <c r="E122" s="31"/>
      <c r="F122" s="31"/>
      <c r="G122" s="31"/>
      <c r="H122" s="31"/>
      <c r="I122" s="35"/>
      <c r="J122" s="156">
        <f t="shared" si="12"/>
        <v>0</v>
      </c>
      <c r="K122" s="156">
        <f t="shared" si="12"/>
        <v>0</v>
      </c>
    </row>
    <row r="123" spans="1:19" ht="18" customHeight="1" x14ac:dyDescent="0.25">
      <c r="A123" s="595"/>
      <c r="B123" s="611"/>
      <c r="C123" s="29">
        <v>2019</v>
      </c>
      <c r="D123" s="34"/>
      <c r="E123" s="31"/>
      <c r="F123" s="31"/>
      <c r="G123" s="31"/>
      <c r="H123" s="31"/>
      <c r="I123" s="35"/>
      <c r="J123" s="156">
        <f t="shared" si="12"/>
        <v>0</v>
      </c>
      <c r="K123" s="156">
        <f t="shared" si="12"/>
        <v>0</v>
      </c>
    </row>
    <row r="124" spans="1:19" ht="18" customHeight="1" x14ac:dyDescent="0.25">
      <c r="A124" s="595"/>
      <c r="B124" s="611"/>
      <c r="C124" s="29">
        <v>2020</v>
      </c>
      <c r="D124" s="34"/>
      <c r="E124" s="31"/>
      <c r="F124" s="31"/>
      <c r="G124" s="31"/>
      <c r="H124" s="31"/>
      <c r="I124" s="35"/>
      <c r="J124" s="156">
        <f t="shared" si="12"/>
        <v>0</v>
      </c>
      <c r="K124" s="156">
        <f t="shared" si="12"/>
        <v>0</v>
      </c>
    </row>
    <row r="125" spans="1:19" ht="18" customHeight="1" thickBot="1" x14ac:dyDescent="0.3">
      <c r="A125" s="612"/>
      <c r="B125" s="613"/>
      <c r="C125" s="45" t="s">
        <v>14</v>
      </c>
      <c r="D125" s="47">
        <f t="shared" ref="D125" si="13">SUM(D118:D124)</f>
        <v>0</v>
      </c>
      <c r="E125" s="47">
        <f>SUM(E118:E124)</f>
        <v>0</v>
      </c>
      <c r="F125" s="47">
        <f t="shared" ref="F125:I125" si="14">SUM(F118:F124)</f>
        <v>0</v>
      </c>
      <c r="G125" s="47">
        <f t="shared" si="14"/>
        <v>0</v>
      </c>
      <c r="H125" s="47">
        <f t="shared" si="14"/>
        <v>0</v>
      </c>
      <c r="I125" s="47">
        <f t="shared" si="14"/>
        <v>0</v>
      </c>
      <c r="J125" s="51">
        <f>SUM(J118:J124)</f>
        <v>0</v>
      </c>
      <c r="K125" s="51">
        <f>SUM(K118:K124)</f>
        <v>0</v>
      </c>
    </row>
    <row r="126" spans="1:19" ht="18" customHeight="1" x14ac:dyDescent="0.25">
      <c r="A126" s="157"/>
      <c r="B126" s="122"/>
      <c r="C126" s="52"/>
      <c r="D126" s="52"/>
      <c r="S126" s="82"/>
    </row>
    <row r="127" spans="1:19" ht="21" x14ac:dyDescent="0.35">
      <c r="A127" s="158" t="s">
        <v>77</v>
      </c>
      <c r="B127" s="159"/>
      <c r="C127" s="158"/>
      <c r="D127" s="160"/>
      <c r="E127" s="160"/>
      <c r="F127" s="160"/>
      <c r="G127" s="160"/>
      <c r="H127" s="160"/>
      <c r="I127" s="160"/>
      <c r="J127" s="160"/>
      <c r="K127" s="160"/>
      <c r="L127" s="160"/>
      <c r="M127" s="160"/>
      <c r="N127" s="160"/>
      <c r="O127" s="160"/>
    </row>
    <row r="128" spans="1:19" ht="21.75" thickBot="1" x14ac:dyDescent="0.4">
      <c r="A128" s="98"/>
      <c r="B128" s="83"/>
    </row>
    <row r="129" spans="1:15" s="10" customFormat="1" ht="27" customHeight="1" x14ac:dyDescent="0.25">
      <c r="A129" s="614" t="s">
        <v>78</v>
      </c>
      <c r="B129" s="616" t="s">
        <v>39</v>
      </c>
      <c r="C129" s="618" t="s">
        <v>79</v>
      </c>
      <c r="D129" s="161" t="s">
        <v>80</v>
      </c>
      <c r="E129" s="162"/>
      <c r="F129" s="162"/>
      <c r="G129" s="163"/>
      <c r="H129" s="164"/>
      <c r="I129" s="592" t="s">
        <v>8</v>
      </c>
      <c r="J129" s="593"/>
      <c r="K129" s="593"/>
      <c r="L129" s="593"/>
      <c r="M129" s="593"/>
      <c r="N129" s="593"/>
      <c r="O129" s="594"/>
    </row>
    <row r="130" spans="1:15" s="10" customFormat="1" ht="110.25" customHeight="1" x14ac:dyDescent="0.25">
      <c r="A130" s="615"/>
      <c r="B130" s="617"/>
      <c r="C130" s="619"/>
      <c r="D130" s="165" t="s">
        <v>81</v>
      </c>
      <c r="E130" s="166" t="s">
        <v>82</v>
      </c>
      <c r="F130" s="166" t="s">
        <v>83</v>
      </c>
      <c r="G130" s="167" t="s">
        <v>84</v>
      </c>
      <c r="H130" s="168" t="s">
        <v>85</v>
      </c>
      <c r="I130" s="169" t="s">
        <v>15</v>
      </c>
      <c r="J130" s="169" t="s">
        <v>16</v>
      </c>
      <c r="K130" s="166" t="s">
        <v>17</v>
      </c>
      <c r="L130" s="165" t="s">
        <v>18</v>
      </c>
      <c r="M130" s="165" t="s">
        <v>30</v>
      </c>
      <c r="N130" s="166" t="s">
        <v>20</v>
      </c>
      <c r="O130" s="170" t="s">
        <v>21</v>
      </c>
    </row>
    <row r="131" spans="1:15" ht="15" customHeight="1" x14ac:dyDescent="0.25">
      <c r="A131" s="595" t="s">
        <v>86</v>
      </c>
      <c r="B131" s="596"/>
      <c r="C131" s="29">
        <v>2014</v>
      </c>
      <c r="D131" s="30"/>
      <c r="E131" s="31"/>
      <c r="F131" s="31"/>
      <c r="G131" s="137">
        <f>SUM(D131:F131)</f>
        <v>0</v>
      </c>
      <c r="H131" s="92"/>
      <c r="I131" s="34"/>
      <c r="J131" s="31"/>
      <c r="K131" s="31"/>
      <c r="L131" s="31"/>
      <c r="M131" s="31"/>
      <c r="N131" s="31"/>
      <c r="O131" s="35"/>
    </row>
    <row r="132" spans="1:15" x14ac:dyDescent="0.25">
      <c r="A132" s="597"/>
      <c r="B132" s="596"/>
      <c r="C132" s="29">
        <v>2015</v>
      </c>
      <c r="D132" s="30"/>
      <c r="E132" s="31"/>
      <c r="F132" s="31"/>
      <c r="G132" s="137">
        <f t="shared" ref="G132:G137" si="15">SUM(D132:F132)</f>
        <v>0</v>
      </c>
      <c r="H132" s="92"/>
      <c r="I132" s="34"/>
      <c r="J132" s="31"/>
      <c r="K132" s="31"/>
      <c r="L132" s="31"/>
      <c r="M132" s="31"/>
      <c r="N132" s="31"/>
      <c r="O132" s="35"/>
    </row>
    <row r="133" spans="1:15" x14ac:dyDescent="0.25">
      <c r="A133" s="597"/>
      <c r="B133" s="596"/>
      <c r="C133" s="29">
        <v>2016</v>
      </c>
      <c r="D133" s="30"/>
      <c r="E133" s="31"/>
      <c r="F133" s="31"/>
      <c r="G133" s="137">
        <f t="shared" si="15"/>
        <v>0</v>
      </c>
      <c r="H133" s="92"/>
      <c r="I133" s="34"/>
      <c r="J133" s="31"/>
      <c r="K133" s="31"/>
      <c r="L133" s="31"/>
      <c r="M133" s="31"/>
      <c r="N133" s="31"/>
      <c r="O133" s="35"/>
    </row>
    <row r="134" spans="1:15" x14ac:dyDescent="0.25">
      <c r="A134" s="597"/>
      <c r="B134" s="596"/>
      <c r="C134" s="29">
        <v>2017</v>
      </c>
      <c r="D134" s="36"/>
      <c r="E134" s="37"/>
      <c r="F134" s="37"/>
      <c r="G134" s="137">
        <f t="shared" si="15"/>
        <v>0</v>
      </c>
      <c r="H134" s="92"/>
      <c r="I134" s="39"/>
      <c r="J134" s="37"/>
      <c r="K134" s="37"/>
      <c r="L134" s="37"/>
      <c r="M134" s="37"/>
      <c r="N134" s="37"/>
      <c r="O134" s="40"/>
    </row>
    <row r="135" spans="1:15" x14ac:dyDescent="0.25">
      <c r="A135" s="597"/>
      <c r="B135" s="596"/>
      <c r="C135" s="29">
        <v>2018</v>
      </c>
      <c r="D135" s="30"/>
      <c r="E135" s="31"/>
      <c r="F135" s="31"/>
      <c r="G135" s="137">
        <f t="shared" si="15"/>
        <v>0</v>
      </c>
      <c r="H135" s="92"/>
      <c r="I135" s="34"/>
      <c r="J135" s="31"/>
      <c r="K135" s="31"/>
      <c r="L135" s="31"/>
      <c r="M135" s="31"/>
      <c r="N135" s="31"/>
      <c r="O135" s="35"/>
    </row>
    <row r="136" spans="1:15" x14ac:dyDescent="0.25">
      <c r="A136" s="597"/>
      <c r="B136" s="596"/>
      <c r="C136" s="41">
        <v>2019</v>
      </c>
      <c r="D136" s="30">
        <v>19</v>
      </c>
      <c r="E136" s="31">
        <v>3</v>
      </c>
      <c r="F136" s="31">
        <v>1</v>
      </c>
      <c r="G136" s="137">
        <f t="shared" si="15"/>
        <v>23</v>
      </c>
      <c r="H136" s="92">
        <v>23</v>
      </c>
      <c r="I136" s="34">
        <f>5+1+1+8</f>
        <v>15</v>
      </c>
      <c r="J136" s="31">
        <f>1+4</f>
        <v>5</v>
      </c>
      <c r="K136" s="31"/>
      <c r="L136" s="31"/>
      <c r="M136" s="31"/>
      <c r="N136" s="31">
        <v>1</v>
      </c>
      <c r="O136" s="35">
        <v>2</v>
      </c>
    </row>
    <row r="137" spans="1:15" x14ac:dyDescent="0.25">
      <c r="A137" s="597"/>
      <c r="B137" s="596"/>
      <c r="C137" s="29">
        <v>2020</v>
      </c>
      <c r="D137" s="30"/>
      <c r="E137" s="31"/>
      <c r="F137" s="31"/>
      <c r="G137" s="137">
        <f t="shared" si="15"/>
        <v>0</v>
      </c>
      <c r="H137" s="92"/>
      <c r="I137" s="34"/>
      <c r="J137" s="31"/>
      <c r="K137" s="31"/>
      <c r="L137" s="31"/>
      <c r="M137" s="31"/>
      <c r="N137" s="31"/>
      <c r="O137" s="35"/>
    </row>
    <row r="138" spans="1:15" ht="15.95" customHeight="1" thickBot="1" x14ac:dyDescent="0.3">
      <c r="A138" s="598"/>
      <c r="B138" s="599"/>
      <c r="C138" s="45" t="s">
        <v>14</v>
      </c>
      <c r="D138" s="46">
        <f>SUM(D131:D137)</f>
        <v>19</v>
      </c>
      <c r="E138" s="47">
        <f>SUM(E131:E137)</f>
        <v>3</v>
      </c>
      <c r="F138" s="47">
        <f>SUM(F131:F137)</f>
        <v>1</v>
      </c>
      <c r="G138" s="143">
        <f t="shared" ref="G138:O138" si="16">SUM(G131:G137)</f>
        <v>23</v>
      </c>
      <c r="H138" s="171">
        <f t="shared" si="16"/>
        <v>23</v>
      </c>
      <c r="I138" s="50">
        <f t="shared" si="16"/>
        <v>15</v>
      </c>
      <c r="J138" s="47">
        <f t="shared" si="16"/>
        <v>5</v>
      </c>
      <c r="K138" s="47">
        <f t="shared" si="16"/>
        <v>0</v>
      </c>
      <c r="L138" s="47">
        <f t="shared" si="16"/>
        <v>0</v>
      </c>
      <c r="M138" s="47">
        <f t="shared" si="16"/>
        <v>0</v>
      </c>
      <c r="N138" s="47">
        <f t="shared" si="16"/>
        <v>1</v>
      </c>
      <c r="O138" s="51">
        <f t="shared" si="16"/>
        <v>2</v>
      </c>
    </row>
    <row r="139" spans="1:15" ht="15.75" thickBot="1" x14ac:dyDescent="0.3">
      <c r="B139" s="9"/>
    </row>
    <row r="140" spans="1:15" ht="19.5" customHeight="1" x14ac:dyDescent="0.25">
      <c r="A140" s="600" t="s">
        <v>87</v>
      </c>
      <c r="B140" s="602" t="s">
        <v>88</v>
      </c>
      <c r="C140" s="604" t="s">
        <v>6</v>
      </c>
      <c r="D140" s="604" t="s">
        <v>80</v>
      </c>
      <c r="E140" s="604"/>
      <c r="F140" s="604"/>
      <c r="G140" s="606"/>
      <c r="H140" s="607" t="s">
        <v>89</v>
      </c>
      <c r="I140" s="604"/>
      <c r="J140" s="604"/>
      <c r="K140" s="604"/>
      <c r="L140" s="608"/>
    </row>
    <row r="141" spans="1:15" ht="102.75" x14ac:dyDescent="0.25">
      <c r="A141" s="601"/>
      <c r="B141" s="603"/>
      <c r="C141" s="605"/>
      <c r="D141" s="172" t="s">
        <v>90</v>
      </c>
      <c r="E141" s="173" t="s">
        <v>91</v>
      </c>
      <c r="F141" s="172" t="s">
        <v>92</v>
      </c>
      <c r="G141" s="174" t="s">
        <v>93</v>
      </c>
      <c r="H141" s="175" t="s">
        <v>94</v>
      </c>
      <c r="I141" s="172" t="s">
        <v>95</v>
      </c>
      <c r="J141" s="172" t="s">
        <v>96</v>
      </c>
      <c r="K141" s="172" t="s">
        <v>97</v>
      </c>
      <c r="L141" s="176" t="s">
        <v>98</v>
      </c>
    </row>
    <row r="142" spans="1:15" ht="15" customHeight="1" x14ac:dyDescent="0.25">
      <c r="A142" s="586" t="s">
        <v>99</v>
      </c>
      <c r="B142" s="587"/>
      <c r="C142" s="177">
        <v>2014</v>
      </c>
      <c r="D142" s="178"/>
      <c r="E142" s="72"/>
      <c r="F142" s="72"/>
      <c r="G142" s="179">
        <f>SUM(D142:F142)</f>
        <v>0</v>
      </c>
      <c r="H142" s="71"/>
      <c r="I142" s="72"/>
      <c r="J142" s="72"/>
      <c r="K142" s="72"/>
      <c r="L142" s="73"/>
    </row>
    <row r="143" spans="1:15" x14ac:dyDescent="0.25">
      <c r="A143" s="588"/>
      <c r="B143" s="589"/>
      <c r="C143" s="29">
        <v>2015</v>
      </c>
      <c r="D143" s="30"/>
      <c r="E143" s="31"/>
      <c r="F143" s="31"/>
      <c r="G143" s="179">
        <f t="shared" ref="G143:G148" si="17">SUM(D143:F143)</f>
        <v>0</v>
      </c>
      <c r="H143" s="34"/>
      <c r="I143" s="31"/>
      <c r="J143" s="31"/>
      <c r="K143" s="31"/>
      <c r="L143" s="35"/>
    </row>
    <row r="144" spans="1:15" x14ac:dyDescent="0.25">
      <c r="A144" s="588"/>
      <c r="B144" s="589"/>
      <c r="C144" s="29">
        <v>2016</v>
      </c>
      <c r="D144" s="30"/>
      <c r="E144" s="31"/>
      <c r="F144" s="31"/>
      <c r="G144" s="179">
        <f t="shared" si="17"/>
        <v>0</v>
      </c>
      <c r="H144" s="34"/>
      <c r="I144" s="31"/>
      <c r="J144" s="31"/>
      <c r="K144" s="31"/>
      <c r="L144" s="35"/>
    </row>
    <row r="145" spans="1:12" x14ac:dyDescent="0.25">
      <c r="A145" s="588"/>
      <c r="B145" s="589"/>
      <c r="C145" s="29">
        <v>2017</v>
      </c>
      <c r="D145" s="36"/>
      <c r="E145" s="37"/>
      <c r="F145" s="37"/>
      <c r="G145" s="179">
        <f t="shared" si="17"/>
        <v>0</v>
      </c>
      <c r="H145" s="39"/>
      <c r="I145" s="37"/>
      <c r="J145" s="37"/>
      <c r="K145" s="37"/>
      <c r="L145" s="40"/>
    </row>
    <row r="146" spans="1:12" x14ac:dyDescent="0.25">
      <c r="A146" s="588"/>
      <c r="B146" s="589"/>
      <c r="C146" s="29">
        <v>2018</v>
      </c>
      <c r="D146" s="30"/>
      <c r="E146" s="31"/>
      <c r="F146" s="31"/>
      <c r="G146" s="179">
        <f t="shared" si="17"/>
        <v>0</v>
      </c>
      <c r="H146" s="34"/>
      <c r="I146" s="31"/>
      <c r="J146" s="31"/>
      <c r="K146" s="31"/>
      <c r="L146" s="35"/>
    </row>
    <row r="147" spans="1:12" x14ac:dyDescent="0.25">
      <c r="A147" s="588"/>
      <c r="B147" s="589"/>
      <c r="C147" s="41">
        <v>2019</v>
      </c>
      <c r="D147" s="30">
        <f>93+80+240+25+35</f>
        <v>473</v>
      </c>
      <c r="E147" s="31">
        <f>20+80+34</f>
        <v>134</v>
      </c>
      <c r="F147" s="31">
        <f>104</f>
        <v>104</v>
      </c>
      <c r="G147" s="179">
        <f t="shared" si="17"/>
        <v>711</v>
      </c>
      <c r="H147" s="34"/>
      <c r="I147" s="31">
        <v>34</v>
      </c>
      <c r="J147" s="31"/>
      <c r="K147" s="31">
        <f>80+80+104+240+25</f>
        <v>529</v>
      </c>
      <c r="L147" s="35">
        <f>93+20+35</f>
        <v>148</v>
      </c>
    </row>
    <row r="148" spans="1:12" x14ac:dyDescent="0.25">
      <c r="A148" s="588"/>
      <c r="B148" s="589"/>
      <c r="C148" s="29">
        <v>2020</v>
      </c>
      <c r="D148" s="30"/>
      <c r="E148" s="31"/>
      <c r="F148" s="31"/>
      <c r="G148" s="179">
        <f t="shared" si="17"/>
        <v>0</v>
      </c>
      <c r="H148" s="34"/>
      <c r="I148" s="31"/>
      <c r="J148" s="31"/>
      <c r="K148" s="31"/>
      <c r="L148" s="35"/>
    </row>
    <row r="149" spans="1:12" ht="57" customHeight="1" thickBot="1" x14ac:dyDescent="0.3">
      <c r="A149" s="590"/>
      <c r="B149" s="591"/>
      <c r="C149" s="45" t="s">
        <v>14</v>
      </c>
      <c r="D149" s="46">
        <f t="shared" ref="D149:L149" si="18">SUM(D142:D148)</f>
        <v>473</v>
      </c>
      <c r="E149" s="47">
        <f t="shared" si="18"/>
        <v>134</v>
      </c>
      <c r="F149" s="47">
        <f t="shared" si="18"/>
        <v>104</v>
      </c>
      <c r="G149" s="49">
        <f t="shared" si="18"/>
        <v>711</v>
      </c>
      <c r="H149" s="50">
        <f t="shared" si="18"/>
        <v>0</v>
      </c>
      <c r="I149" s="47">
        <f t="shared" si="18"/>
        <v>34</v>
      </c>
      <c r="J149" s="47">
        <f t="shared" si="18"/>
        <v>0</v>
      </c>
      <c r="K149" s="47">
        <f t="shared" si="18"/>
        <v>529</v>
      </c>
      <c r="L149" s="51">
        <f t="shared" si="18"/>
        <v>148</v>
      </c>
    </row>
    <row r="150" spans="1:12" ht="20.25" customHeight="1" x14ac:dyDescent="0.25">
      <c r="A150" s="76"/>
      <c r="B150" s="76"/>
      <c r="C150" s="52"/>
    </row>
    <row r="151" spans="1:12" ht="18" customHeight="1" x14ac:dyDescent="0.25">
      <c r="B151" s="9"/>
    </row>
    <row r="152" spans="1:12" ht="18" customHeight="1" x14ac:dyDescent="0.35">
      <c r="A152" s="180" t="s">
        <v>100</v>
      </c>
      <c r="B152" s="60"/>
      <c r="C152" s="59"/>
      <c r="D152" s="61"/>
      <c r="E152" s="61"/>
      <c r="F152" s="61"/>
      <c r="G152" s="61"/>
      <c r="H152" s="61"/>
      <c r="I152" s="61"/>
      <c r="J152" s="61"/>
      <c r="K152" s="61"/>
      <c r="L152" s="61"/>
    </row>
    <row r="153" spans="1:12" ht="18" customHeight="1" thickBot="1" x14ac:dyDescent="0.3">
      <c r="A153" s="82"/>
      <c r="B153" s="83"/>
    </row>
    <row r="154" spans="1:12" s="10" customFormat="1" ht="18" customHeight="1" x14ac:dyDescent="0.3">
      <c r="A154" s="181" t="s">
        <v>101</v>
      </c>
      <c r="B154" s="182" t="s">
        <v>102</v>
      </c>
      <c r="C154" s="183" t="s">
        <v>103</v>
      </c>
      <c r="D154" s="184" t="s">
        <v>104</v>
      </c>
      <c r="E154" s="185" t="s">
        <v>105</v>
      </c>
      <c r="F154" s="185" t="s">
        <v>106</v>
      </c>
      <c r="G154" s="186" t="s">
        <v>107</v>
      </c>
    </row>
    <row r="155" spans="1:12" ht="18" customHeight="1" x14ac:dyDescent="0.25">
      <c r="A155" s="588" t="s">
        <v>36</v>
      </c>
      <c r="B155" s="589"/>
      <c r="C155" s="29">
        <v>2014</v>
      </c>
      <c r="D155" s="30"/>
      <c r="E155" s="31"/>
      <c r="F155" s="31"/>
      <c r="G155" s="35"/>
    </row>
    <row r="156" spans="1:12" ht="18" customHeight="1" x14ac:dyDescent="0.25">
      <c r="A156" s="588"/>
      <c r="B156" s="589"/>
      <c r="C156" s="29">
        <v>2015</v>
      </c>
      <c r="D156" s="30"/>
      <c r="E156" s="31"/>
      <c r="F156" s="31"/>
      <c r="G156" s="35"/>
    </row>
    <row r="157" spans="1:12" ht="18" customHeight="1" x14ac:dyDescent="0.25">
      <c r="A157" s="588"/>
      <c r="B157" s="589"/>
      <c r="C157" s="29">
        <v>2016</v>
      </c>
      <c r="D157" s="30"/>
      <c r="E157" s="31"/>
      <c r="F157" s="31"/>
      <c r="G157" s="35"/>
    </row>
    <row r="158" spans="1:12" ht="18" customHeight="1" x14ac:dyDescent="0.25">
      <c r="A158" s="588"/>
      <c r="B158" s="589"/>
      <c r="C158" s="29">
        <v>2017</v>
      </c>
      <c r="D158" s="36"/>
      <c r="E158" s="37"/>
      <c r="F158" s="37"/>
      <c r="G158" s="40"/>
    </row>
    <row r="159" spans="1:12" ht="18" customHeight="1" x14ac:dyDescent="0.25">
      <c r="A159" s="588"/>
      <c r="B159" s="589"/>
      <c r="C159" s="29">
        <v>2018</v>
      </c>
      <c r="D159" s="30"/>
      <c r="E159" s="31"/>
      <c r="F159" s="31"/>
      <c r="G159" s="35"/>
    </row>
    <row r="160" spans="1:12" ht="18" customHeight="1" x14ac:dyDescent="0.25">
      <c r="A160" s="588"/>
      <c r="B160" s="589"/>
      <c r="C160" s="29">
        <v>2019</v>
      </c>
      <c r="D160" s="30"/>
      <c r="E160" s="31"/>
      <c r="F160" s="31"/>
      <c r="G160" s="35"/>
    </row>
    <row r="161" spans="1:10" ht="18" customHeight="1" x14ac:dyDescent="0.25">
      <c r="A161" s="588"/>
      <c r="B161" s="589"/>
      <c r="C161" s="29">
        <v>2020</v>
      </c>
      <c r="D161" s="187"/>
      <c r="E161" s="188"/>
      <c r="F161" s="188"/>
      <c r="G161" s="189"/>
    </row>
    <row r="162" spans="1:10" ht="18" customHeight="1" thickBot="1" x14ac:dyDescent="0.3">
      <c r="A162" s="590"/>
      <c r="B162" s="591"/>
      <c r="C162" s="45" t="s">
        <v>14</v>
      </c>
      <c r="D162" s="46">
        <f>SUM(D155:D161)</f>
        <v>0</v>
      </c>
      <c r="E162" s="46">
        <f t="shared" ref="E162:G162" si="19">SUM(E155:E161)</f>
        <v>0</v>
      </c>
      <c r="F162" s="46">
        <f t="shared" si="19"/>
        <v>0</v>
      </c>
      <c r="G162" s="51">
        <f t="shared" si="19"/>
        <v>0</v>
      </c>
    </row>
    <row r="163" spans="1:10" ht="18" customHeight="1" x14ac:dyDescent="0.25">
      <c r="A163" s="76"/>
      <c r="B163" s="76"/>
      <c r="C163" s="52"/>
    </row>
    <row r="164" spans="1:10" ht="18" customHeight="1" thickBot="1" x14ac:dyDescent="0.3">
      <c r="B164" s="9"/>
    </row>
    <row r="165" spans="1:10" ht="18.75" x14ac:dyDescent="0.3">
      <c r="A165" s="190" t="s">
        <v>108</v>
      </c>
      <c r="B165" s="191" t="s">
        <v>109</v>
      </c>
      <c r="C165" s="192">
        <v>2014</v>
      </c>
      <c r="D165" s="192">
        <v>2015</v>
      </c>
      <c r="E165" s="192">
        <v>2016</v>
      </c>
      <c r="F165" s="192">
        <v>2017</v>
      </c>
      <c r="G165" s="192">
        <v>2018</v>
      </c>
      <c r="H165" s="192">
        <v>2019</v>
      </c>
      <c r="I165" s="193">
        <v>2020</v>
      </c>
    </row>
    <row r="166" spans="1:10" ht="14.1" customHeight="1" x14ac:dyDescent="0.25">
      <c r="A166" s="194" t="s">
        <v>110</v>
      </c>
      <c r="B166" s="195"/>
      <c r="C166" s="196">
        <f>SUM(C167:C169)</f>
        <v>0</v>
      </c>
      <c r="D166" s="196">
        <f t="shared" ref="D166:I166" si="20">SUM(D167:D169)</f>
        <v>0</v>
      </c>
      <c r="E166" s="196">
        <f t="shared" si="20"/>
        <v>0</v>
      </c>
      <c r="F166" s="196">
        <f t="shared" si="20"/>
        <v>0</v>
      </c>
      <c r="G166" s="196">
        <f t="shared" si="20"/>
        <v>0</v>
      </c>
      <c r="H166" s="196">
        <f>SUM(H167:H168)</f>
        <v>799379.86</v>
      </c>
      <c r="I166" s="197">
        <f t="shared" si="20"/>
        <v>0</v>
      </c>
    </row>
    <row r="167" spans="1:10" ht="15.75" x14ac:dyDescent="0.25">
      <c r="A167" s="198" t="s">
        <v>111</v>
      </c>
      <c r="B167" s="199"/>
      <c r="C167" s="70"/>
      <c r="D167" s="70"/>
      <c r="E167" s="70"/>
      <c r="F167" s="74"/>
      <c r="G167" s="70"/>
      <c r="H167" s="70">
        <f>783126.86-H168+16253</f>
        <v>724946.15</v>
      </c>
      <c r="I167" s="200"/>
      <c r="J167" s="201"/>
    </row>
    <row r="168" spans="1:10" ht="15.75" x14ac:dyDescent="0.25">
      <c r="A168" s="198" t="s">
        <v>112</v>
      </c>
      <c r="B168" s="199"/>
      <c r="C168" s="70"/>
      <c r="D168" s="70"/>
      <c r="E168" s="70"/>
      <c r="F168" s="74"/>
      <c r="G168" s="70"/>
      <c r="H168" s="70">
        <f>74433.71</f>
        <v>74433.710000000006</v>
      </c>
      <c r="I168" s="200"/>
      <c r="J168" s="201"/>
    </row>
    <row r="169" spans="1:10" ht="15.75" x14ac:dyDescent="0.25">
      <c r="A169" s="198" t="s">
        <v>113</v>
      </c>
      <c r="B169" s="199"/>
      <c r="C169" s="70"/>
      <c r="D169" s="70"/>
      <c r="E169" s="70"/>
      <c r="F169" s="74"/>
      <c r="G169" s="70"/>
      <c r="I169" s="200"/>
    </row>
    <row r="170" spans="1:10" ht="76.5" x14ac:dyDescent="0.25">
      <c r="A170" s="194" t="s">
        <v>114</v>
      </c>
      <c r="B170" s="202" t="s">
        <v>115</v>
      </c>
      <c r="C170" s="70"/>
      <c r="D170" s="70"/>
      <c r="E170" s="70"/>
      <c r="F170" s="74"/>
      <c r="G170" s="70"/>
      <c r="H170" s="70">
        <f>245+1377.17+12777.46+261458.85</f>
        <v>275858.48</v>
      </c>
      <c r="I170" s="200"/>
    </row>
    <row r="171" spans="1:10" ht="16.5" thickBot="1" x14ac:dyDescent="0.3">
      <c r="A171" s="203" t="s">
        <v>116</v>
      </c>
      <c r="B171" s="204"/>
      <c r="C171" s="205">
        <f t="shared" ref="C171:I171" si="21">C166+C170</f>
        <v>0</v>
      </c>
      <c r="D171" s="205">
        <f t="shared" si="21"/>
        <v>0</v>
      </c>
      <c r="E171" s="205">
        <f t="shared" si="21"/>
        <v>0</v>
      </c>
      <c r="F171" s="205">
        <f t="shared" si="21"/>
        <v>0</v>
      </c>
      <c r="G171" s="205">
        <f t="shared" si="21"/>
        <v>0</v>
      </c>
      <c r="H171" s="205">
        <f t="shared" si="21"/>
        <v>1075238.3399999999</v>
      </c>
      <c r="I171" s="51">
        <f t="shared" si="21"/>
        <v>0</v>
      </c>
    </row>
  </sheetData>
  <mergeCells count="49">
    <mergeCell ref="B10:B11"/>
    <mergeCell ref="C10:C11"/>
    <mergeCell ref="A12:B19"/>
    <mergeCell ref="C21:C22"/>
    <mergeCell ref="A23:B30"/>
    <mergeCell ref="D34:D35"/>
    <mergeCell ref="A36:B43"/>
    <mergeCell ref="A48:A49"/>
    <mergeCell ref="B48:B49"/>
    <mergeCell ref="C48:C49"/>
    <mergeCell ref="D48:D49"/>
    <mergeCell ref="A34:A35"/>
    <mergeCell ref="B34:B35"/>
    <mergeCell ref="C34:C35"/>
    <mergeCell ref="A50:B57"/>
    <mergeCell ref="A61:A62"/>
    <mergeCell ref="B61:B62"/>
    <mergeCell ref="C61:C62"/>
    <mergeCell ref="A63:B70"/>
    <mergeCell ref="D72:D73"/>
    <mergeCell ref="A74:B81"/>
    <mergeCell ref="A83:A84"/>
    <mergeCell ref="B83:B84"/>
    <mergeCell ref="C83:C84"/>
    <mergeCell ref="D83:D84"/>
    <mergeCell ref="A72:A73"/>
    <mergeCell ref="B72:B73"/>
    <mergeCell ref="C72:C73"/>
    <mergeCell ref="A85:B92"/>
    <mergeCell ref="A94:A95"/>
    <mergeCell ref="B94:B95"/>
    <mergeCell ref="A96:B102"/>
    <mergeCell ref="A106:A107"/>
    <mergeCell ref="B106:B107"/>
    <mergeCell ref="C106:C107"/>
    <mergeCell ref="A108:B115"/>
    <mergeCell ref="A118:B125"/>
    <mergeCell ref="A129:A130"/>
    <mergeCell ref="B129:B130"/>
    <mergeCell ref="C129:C130"/>
    <mergeCell ref="A142:B149"/>
    <mergeCell ref="A155:B162"/>
    <mergeCell ref="I129:O129"/>
    <mergeCell ref="A131:B138"/>
    <mergeCell ref="A140:A141"/>
    <mergeCell ref="B140:B141"/>
    <mergeCell ref="C140:C141"/>
    <mergeCell ref="D140:G140"/>
    <mergeCell ref="H140:L140"/>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8B44A-D1F3-4320-9BCC-F99F9E59F0B9}">
  <sheetPr codeName="Arkusz19"/>
  <dimension ref="A1:S185"/>
  <sheetViews>
    <sheetView workbookViewId="0">
      <selection activeCell="A12" sqref="A12:B19"/>
    </sheetView>
  </sheetViews>
  <sheetFormatPr defaultColWidth="8.85546875" defaultRowHeight="15" x14ac:dyDescent="0.25"/>
  <cols>
    <col min="1" max="1" width="87.28515625" style="552" customWidth="1"/>
    <col min="2" max="2" width="29.42578125" style="552" customWidth="1"/>
    <col min="3" max="3" width="15.7109375" style="552" customWidth="1"/>
    <col min="4" max="4" width="16.140625" style="552" customWidth="1"/>
    <col min="5" max="5" width="15.28515625" style="552" customWidth="1"/>
    <col min="6" max="6" width="18.42578125" style="552" customWidth="1"/>
    <col min="7" max="7" width="15.85546875" style="552" customWidth="1"/>
    <col min="8" max="8" width="16" style="552" customWidth="1"/>
    <col min="9" max="9" width="16.42578125" style="552" customWidth="1"/>
    <col min="10" max="10" width="17" style="552" customWidth="1"/>
    <col min="11" max="11" width="16.85546875" style="552" customWidth="1"/>
    <col min="12" max="12" width="17" style="552" customWidth="1"/>
    <col min="13" max="13" width="15.42578125" style="552" customWidth="1"/>
    <col min="14" max="14" width="14.85546875" style="552" customWidth="1"/>
    <col min="15" max="15" width="13.140625" style="552" customWidth="1"/>
    <col min="16" max="17" width="11.85546875" style="552" customWidth="1"/>
    <col min="18" max="18" width="12" style="552" customWidth="1"/>
    <col min="19" max="16384" width="8.85546875" style="552"/>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415</v>
      </c>
    </row>
    <row r="5" spans="1:17" s="2" customFormat="1" ht="15.75" x14ac:dyDescent="0.25">
      <c r="A5" s="206" t="s">
        <v>3</v>
      </c>
    </row>
    <row r="6" spans="1:17" s="2" customFormat="1" ht="15.75" x14ac:dyDescent="0.25"/>
    <row r="8" spans="1:17" ht="21" x14ac:dyDescent="0.35">
      <c r="A8" s="6" t="s">
        <v>4</v>
      </c>
      <c r="B8" s="7"/>
      <c r="C8" s="8"/>
      <c r="D8" s="8"/>
      <c r="E8" s="8"/>
      <c r="F8" s="8"/>
      <c r="G8" s="8"/>
      <c r="H8" s="8"/>
      <c r="I8" s="8"/>
      <c r="J8" s="8"/>
      <c r="K8" s="8"/>
      <c r="L8" s="8"/>
      <c r="M8" s="8"/>
      <c r="N8" s="8"/>
    </row>
    <row r="9" spans="1:17" ht="15.75" thickBot="1" x14ac:dyDescent="0.3">
      <c r="B9" s="9"/>
      <c r="O9" s="10"/>
      <c r="P9" s="10"/>
    </row>
    <row r="10" spans="1:17" s="10" customFormat="1" ht="18.75" x14ac:dyDescent="0.3">
      <c r="A10" s="11"/>
      <c r="B10" s="649" t="s">
        <v>5</v>
      </c>
      <c r="C10" s="651" t="s">
        <v>6</v>
      </c>
      <c r="D10" s="12"/>
      <c r="E10" s="13"/>
      <c r="F10" s="14" t="s">
        <v>7</v>
      </c>
      <c r="G10" s="15"/>
      <c r="H10" s="16"/>
      <c r="I10" s="17" t="s">
        <v>145</v>
      </c>
      <c r="J10" s="13"/>
      <c r="K10" s="13"/>
      <c r="L10" s="13"/>
      <c r="M10" s="13"/>
      <c r="N10" s="13"/>
      <c r="O10" s="18"/>
    </row>
    <row r="11" spans="1:17" s="10" customFormat="1" ht="90" customHeight="1" x14ac:dyDescent="0.3">
      <c r="A11" s="19" t="s">
        <v>9</v>
      </c>
      <c r="B11" s="650"/>
      <c r="C11" s="652"/>
      <c r="D11" s="20" t="s">
        <v>10</v>
      </c>
      <c r="E11" s="21" t="s">
        <v>11</v>
      </c>
      <c r="F11" s="22" t="s">
        <v>12</v>
      </c>
      <c r="G11" s="23" t="s">
        <v>13</v>
      </c>
      <c r="H11" s="24" t="s">
        <v>14</v>
      </c>
      <c r="I11" s="25" t="s">
        <v>15</v>
      </c>
      <c r="J11" s="26" t="s">
        <v>16</v>
      </c>
      <c r="K11" s="26" t="s">
        <v>17</v>
      </c>
      <c r="L11" s="27" t="s">
        <v>18</v>
      </c>
      <c r="M11" s="27" t="s">
        <v>19</v>
      </c>
      <c r="N11" s="27" t="s">
        <v>20</v>
      </c>
      <c r="O11" s="28" t="s">
        <v>21</v>
      </c>
    </row>
    <row r="12" spans="1:17" ht="15" customHeight="1" x14ac:dyDescent="0.25">
      <c r="A12" s="713" t="s">
        <v>416</v>
      </c>
      <c r="B12" s="714"/>
      <c r="C12" s="29">
        <v>2014</v>
      </c>
      <c r="D12" s="30"/>
      <c r="E12" s="31"/>
      <c r="F12" s="31"/>
      <c r="G12" s="32"/>
      <c r="H12" s="33">
        <v>0</v>
      </c>
      <c r="I12" s="34"/>
      <c r="J12" s="31"/>
      <c r="K12" s="31"/>
      <c r="L12" s="31"/>
      <c r="M12" s="31"/>
      <c r="N12" s="31"/>
      <c r="O12" s="35"/>
      <c r="P12" s="10"/>
      <c r="Q12" s="10"/>
    </row>
    <row r="13" spans="1:17" x14ac:dyDescent="0.25">
      <c r="A13" s="713"/>
      <c r="B13" s="714"/>
      <c r="C13" s="29">
        <v>2015</v>
      </c>
      <c r="D13" s="30"/>
      <c r="E13" s="31"/>
      <c r="F13" s="31"/>
      <c r="G13" s="32"/>
      <c r="H13" s="33">
        <v>0</v>
      </c>
      <c r="I13" s="34"/>
      <c r="J13" s="31"/>
      <c r="K13" s="31"/>
      <c r="L13" s="31"/>
      <c r="M13" s="31"/>
      <c r="N13" s="31"/>
      <c r="O13" s="35"/>
      <c r="P13" s="10"/>
      <c r="Q13" s="10"/>
    </row>
    <row r="14" spans="1:17" x14ac:dyDescent="0.25">
      <c r="A14" s="713"/>
      <c r="B14" s="714"/>
      <c r="C14" s="29">
        <v>2016</v>
      </c>
      <c r="D14" s="30"/>
      <c r="E14" s="31"/>
      <c r="F14" s="31"/>
      <c r="G14" s="32"/>
      <c r="H14" s="33">
        <v>0</v>
      </c>
      <c r="I14" s="34"/>
      <c r="J14" s="31"/>
      <c r="K14" s="31"/>
      <c r="L14" s="31"/>
      <c r="M14" s="31"/>
      <c r="N14" s="31"/>
      <c r="O14" s="35"/>
      <c r="P14" s="10"/>
      <c r="Q14" s="10"/>
    </row>
    <row r="15" spans="1:17" x14ac:dyDescent="0.25">
      <c r="A15" s="713"/>
      <c r="B15" s="714"/>
      <c r="C15" s="29">
        <v>2017</v>
      </c>
      <c r="D15" s="30"/>
      <c r="E15" s="37"/>
      <c r="F15" s="37"/>
      <c r="G15" s="38"/>
      <c r="H15" s="33">
        <v>0</v>
      </c>
      <c r="I15" s="39"/>
      <c r="J15" s="37"/>
      <c r="K15" s="37"/>
      <c r="L15" s="37"/>
      <c r="M15" s="37"/>
      <c r="N15" s="37"/>
      <c r="O15" s="40"/>
      <c r="P15" s="10"/>
      <c r="Q15" s="10"/>
    </row>
    <row r="16" spans="1:17" x14ac:dyDescent="0.25">
      <c r="A16" s="713"/>
      <c r="B16" s="714"/>
      <c r="C16" s="29">
        <v>2018</v>
      </c>
      <c r="D16" s="30"/>
      <c r="E16" s="30"/>
      <c r="F16" s="30"/>
      <c r="G16" s="36"/>
      <c r="H16" s="33">
        <v>263</v>
      </c>
      <c r="I16" s="34"/>
      <c r="J16" s="31"/>
      <c r="K16" s="31"/>
      <c r="L16" s="31"/>
      <c r="M16" s="31"/>
      <c r="N16" s="31"/>
      <c r="O16" s="35"/>
      <c r="P16" s="10"/>
      <c r="Q16" s="10"/>
    </row>
    <row r="17" spans="1:17" x14ac:dyDescent="0.25">
      <c r="A17" s="713"/>
      <c r="B17" s="714"/>
      <c r="C17" s="29">
        <v>2019</v>
      </c>
      <c r="D17" s="30">
        <f>7</f>
        <v>7</v>
      </c>
      <c r="E17" s="31">
        <f>10+1+2+8+1+5+4+10+2+22</f>
        <v>65</v>
      </c>
      <c r="F17" s="31">
        <f>1+2</f>
        <v>3</v>
      </c>
      <c r="G17" s="38">
        <f>19+2+2</f>
        <v>23</v>
      </c>
      <c r="H17" s="33">
        <f>D17+E17+F17+G17</f>
        <v>98</v>
      </c>
      <c r="I17" s="34">
        <f>7+3+1+5+3+14+2</f>
        <v>35</v>
      </c>
      <c r="J17" s="31">
        <f>3</f>
        <v>3</v>
      </c>
      <c r="K17" s="31">
        <f>1+2+2+1</f>
        <v>6</v>
      </c>
      <c r="L17" s="31">
        <f>1</f>
        <v>1</v>
      </c>
      <c r="M17" s="31">
        <f>1+1</f>
        <v>2</v>
      </c>
      <c r="N17" s="31">
        <v>29</v>
      </c>
      <c r="O17" s="35">
        <v>22</v>
      </c>
      <c r="P17" s="10"/>
      <c r="Q17" s="10"/>
    </row>
    <row r="18" spans="1:17" x14ac:dyDescent="0.25">
      <c r="A18" s="713"/>
      <c r="B18" s="714"/>
      <c r="C18" s="29">
        <v>2020</v>
      </c>
      <c r="D18" s="30"/>
      <c r="E18" s="31"/>
      <c r="F18" s="31"/>
      <c r="G18" s="32"/>
      <c r="H18" s="33">
        <v>0</v>
      </c>
      <c r="I18" s="34"/>
      <c r="J18" s="31"/>
      <c r="K18" s="31"/>
      <c r="L18" s="31"/>
      <c r="M18" s="31"/>
      <c r="N18" s="31"/>
      <c r="O18" s="35"/>
      <c r="P18" s="10"/>
      <c r="Q18" s="10"/>
    </row>
    <row r="19" spans="1:17" ht="409.5" customHeight="1" thickBot="1" x14ac:dyDescent="0.3">
      <c r="A19" s="715"/>
      <c r="B19" s="716"/>
      <c r="C19" s="45" t="s">
        <v>14</v>
      </c>
      <c r="D19" s="46">
        <f>D16+D17</f>
        <v>7</v>
      </c>
      <c r="E19" s="46">
        <f t="shared" ref="E19:H19" si="0">E16+E17</f>
        <v>65</v>
      </c>
      <c r="F19" s="46">
        <f t="shared" si="0"/>
        <v>3</v>
      </c>
      <c r="G19" s="46">
        <f t="shared" si="0"/>
        <v>23</v>
      </c>
      <c r="H19" s="46">
        <f t="shared" si="0"/>
        <v>361</v>
      </c>
      <c r="I19" s="50">
        <f>I16+I17</f>
        <v>35</v>
      </c>
      <c r="J19" s="47">
        <f t="shared" ref="J19:O19" si="1">J16+J17</f>
        <v>3</v>
      </c>
      <c r="K19" s="47">
        <f t="shared" si="1"/>
        <v>6</v>
      </c>
      <c r="L19" s="47">
        <f t="shared" si="1"/>
        <v>1</v>
      </c>
      <c r="M19" s="47">
        <f t="shared" si="1"/>
        <v>2</v>
      </c>
      <c r="N19" s="47">
        <f t="shared" si="1"/>
        <v>29</v>
      </c>
      <c r="O19" s="51">
        <f t="shared" si="1"/>
        <v>22</v>
      </c>
      <c r="P19" s="10"/>
      <c r="Q19" s="10"/>
    </row>
    <row r="20" spans="1:17" ht="15.75" thickBot="1" x14ac:dyDescent="0.3">
      <c r="B20" s="9"/>
      <c r="D20" s="52"/>
      <c r="O20" s="10"/>
      <c r="P20" s="10"/>
    </row>
    <row r="21" spans="1:17" s="10" customFormat="1" ht="18.75" x14ac:dyDescent="0.3">
      <c r="A21" s="11"/>
      <c r="B21" s="53"/>
      <c r="C21" s="651" t="s">
        <v>6</v>
      </c>
      <c r="D21" s="12"/>
      <c r="E21" s="13"/>
      <c r="F21" s="14" t="s">
        <v>7</v>
      </c>
      <c r="G21" s="15"/>
      <c r="H21" s="16"/>
    </row>
    <row r="22" spans="1:17" s="10" customFormat="1" ht="44.25" customHeight="1" x14ac:dyDescent="0.3">
      <c r="A22" s="54" t="s">
        <v>23</v>
      </c>
      <c r="B22" s="549" t="s">
        <v>24</v>
      </c>
      <c r="C22" s="652"/>
      <c r="D22" s="20" t="s">
        <v>10</v>
      </c>
      <c r="E22" s="22" t="s">
        <v>11</v>
      </c>
      <c r="F22" s="22" t="s">
        <v>12</v>
      </c>
      <c r="G22" s="23" t="s">
        <v>13</v>
      </c>
      <c r="H22" s="24" t="s">
        <v>14</v>
      </c>
    </row>
    <row r="23" spans="1:17" ht="15" customHeight="1" x14ac:dyDescent="0.25">
      <c r="A23" s="595" t="s">
        <v>109</v>
      </c>
      <c r="B23" s="611"/>
      <c r="C23" s="29">
        <v>2014</v>
      </c>
      <c r="D23" s="30"/>
      <c r="E23" s="31"/>
      <c r="F23" s="31"/>
      <c r="G23" s="32"/>
      <c r="H23" s="33">
        <v>0</v>
      </c>
    </row>
    <row r="24" spans="1:17" x14ac:dyDescent="0.25">
      <c r="A24" s="595"/>
      <c r="B24" s="611"/>
      <c r="C24" s="29">
        <v>2015</v>
      </c>
      <c r="D24" s="30"/>
      <c r="E24" s="31"/>
      <c r="F24" s="31"/>
      <c r="G24" s="32"/>
      <c r="H24" s="33">
        <v>0</v>
      </c>
    </row>
    <row r="25" spans="1:17" x14ac:dyDescent="0.25">
      <c r="A25" s="595"/>
      <c r="B25" s="611"/>
      <c r="C25" s="29">
        <v>2016</v>
      </c>
      <c r="D25" s="30"/>
      <c r="E25" s="31"/>
      <c r="F25" s="31"/>
      <c r="G25" s="32"/>
      <c r="H25" s="33">
        <v>0</v>
      </c>
    </row>
    <row r="26" spans="1:17" x14ac:dyDescent="0.25">
      <c r="A26" s="595"/>
      <c r="B26" s="611"/>
      <c r="C26" s="29">
        <v>2017</v>
      </c>
      <c r="D26" s="36"/>
      <c r="E26" s="37"/>
      <c r="F26" s="37"/>
      <c r="G26" s="38"/>
      <c r="H26" s="33">
        <v>0</v>
      </c>
    </row>
    <row r="27" spans="1:17" x14ac:dyDescent="0.25">
      <c r="A27" s="595"/>
      <c r="B27" s="611"/>
      <c r="C27" s="29">
        <v>2018</v>
      </c>
      <c r="D27" s="30"/>
      <c r="E27" s="31"/>
      <c r="F27" s="31"/>
      <c r="G27" s="31"/>
      <c r="H27" s="33">
        <v>1631314</v>
      </c>
    </row>
    <row r="28" spans="1:17" x14ac:dyDescent="0.25">
      <c r="A28" s="595"/>
      <c r="B28" s="611"/>
      <c r="C28" s="29">
        <v>2019</v>
      </c>
      <c r="D28" s="552">
        <f>1139</f>
        <v>1139</v>
      </c>
      <c r="E28" s="552">
        <f>1711+49+179+518000+50+390+130+738+200</f>
        <v>521447</v>
      </c>
      <c r="F28" s="552">
        <f>127+372</f>
        <v>499</v>
      </c>
      <c r="G28" s="552">
        <f>547761+44500+120000</f>
        <v>712261</v>
      </c>
      <c r="H28" s="33">
        <f>D28+E28+F28+G28</f>
        <v>1235346</v>
      </c>
    </row>
    <row r="29" spans="1:17" x14ac:dyDescent="0.25">
      <c r="A29" s="595"/>
      <c r="B29" s="611"/>
      <c r="C29" s="29">
        <v>2020</v>
      </c>
      <c r="D29" s="30"/>
      <c r="E29" s="31"/>
      <c r="F29" s="31"/>
      <c r="G29" s="32"/>
      <c r="H29" s="33">
        <v>0</v>
      </c>
    </row>
    <row r="30" spans="1:17" ht="24" customHeight="1" thickBot="1" x14ac:dyDescent="0.3">
      <c r="A30" s="612"/>
      <c r="B30" s="613"/>
      <c r="C30" s="45" t="s">
        <v>14</v>
      </c>
      <c r="D30" s="46">
        <f>SUM(D23:D29)</f>
        <v>1139</v>
      </c>
      <c r="E30" s="47">
        <f>SUM(E23:E29)</f>
        <v>521447</v>
      </c>
      <c r="F30" s="47">
        <f>SUM(F23:F29)</f>
        <v>499</v>
      </c>
      <c r="G30" s="47">
        <f>SUM(G23:G29)</f>
        <v>712261</v>
      </c>
      <c r="H30" s="49">
        <f>SUM(H23:H29)</f>
        <v>2866660</v>
      </c>
    </row>
    <row r="31" spans="1:17" x14ac:dyDescent="0.25">
      <c r="A31" s="551"/>
      <c r="B31" s="58"/>
      <c r="D31" s="52"/>
    </row>
    <row r="32" spans="1:17" ht="21" x14ac:dyDescent="0.35">
      <c r="A32" s="59" t="s">
        <v>26</v>
      </c>
      <c r="B32" s="60"/>
      <c r="C32" s="59"/>
      <c r="D32" s="61"/>
      <c r="E32" s="61"/>
      <c r="F32" s="61"/>
      <c r="G32" s="61"/>
      <c r="H32" s="61"/>
      <c r="I32" s="61"/>
      <c r="J32" s="61"/>
      <c r="K32" s="61"/>
      <c r="L32" s="61"/>
      <c r="M32" s="61"/>
      <c r="N32" s="61"/>
      <c r="O32" s="61"/>
    </row>
    <row r="33" spans="1:13" ht="15.75" thickBot="1" x14ac:dyDescent="0.3">
      <c r="B33" s="9"/>
    </row>
    <row r="34" spans="1:13" ht="21" customHeight="1" x14ac:dyDescent="0.25">
      <c r="A34" s="653" t="s">
        <v>27</v>
      </c>
      <c r="B34" s="655" t="s">
        <v>28</v>
      </c>
      <c r="C34" s="657" t="s">
        <v>6</v>
      </c>
      <c r="D34" s="635" t="s">
        <v>29</v>
      </c>
      <c r="E34" s="62" t="s">
        <v>8</v>
      </c>
      <c r="F34" s="63"/>
      <c r="G34" s="63"/>
      <c r="H34" s="63"/>
      <c r="I34" s="63"/>
      <c r="J34" s="63"/>
      <c r="K34" s="64"/>
    </row>
    <row r="35" spans="1:13" ht="98.25" customHeight="1" x14ac:dyDescent="0.25">
      <c r="A35" s="654"/>
      <c r="B35" s="656"/>
      <c r="C35" s="658"/>
      <c r="D35" s="636"/>
      <c r="E35" s="65" t="s">
        <v>15</v>
      </c>
      <c r="F35" s="66" t="s">
        <v>16</v>
      </c>
      <c r="G35" s="66" t="s">
        <v>17</v>
      </c>
      <c r="H35" s="67" t="s">
        <v>18</v>
      </c>
      <c r="I35" s="67" t="s">
        <v>30</v>
      </c>
      <c r="J35" s="68" t="s">
        <v>20</v>
      </c>
      <c r="K35" s="69" t="s">
        <v>21</v>
      </c>
    </row>
    <row r="36" spans="1:13" ht="15" customHeight="1" x14ac:dyDescent="0.25">
      <c r="A36" s="588" t="s">
        <v>417</v>
      </c>
      <c r="B36" s="589"/>
      <c r="C36" s="29">
        <v>2014</v>
      </c>
      <c r="D36" s="70"/>
      <c r="E36" s="71"/>
      <c r="F36" s="72"/>
      <c r="G36" s="72"/>
      <c r="H36" s="72"/>
      <c r="I36" s="72"/>
      <c r="J36" s="72"/>
      <c r="K36" s="73"/>
    </row>
    <row r="37" spans="1:13" x14ac:dyDescent="0.25">
      <c r="A37" s="588"/>
      <c r="B37" s="589"/>
      <c r="C37" s="29">
        <v>2015</v>
      </c>
      <c r="D37" s="70"/>
      <c r="E37" s="34"/>
      <c r="F37" s="31"/>
      <c r="G37" s="31"/>
      <c r="H37" s="31"/>
      <c r="I37" s="31"/>
      <c r="J37" s="31"/>
      <c r="K37" s="35"/>
    </row>
    <row r="38" spans="1:13" x14ac:dyDescent="0.25">
      <c r="A38" s="588"/>
      <c r="B38" s="589"/>
      <c r="C38" s="29">
        <v>2016</v>
      </c>
      <c r="D38" s="70"/>
      <c r="E38" s="34"/>
      <c r="F38" s="31"/>
      <c r="G38" s="31"/>
      <c r="H38" s="31"/>
      <c r="I38" s="31"/>
      <c r="J38" s="31"/>
      <c r="K38" s="35"/>
    </row>
    <row r="39" spans="1:13" x14ac:dyDescent="0.25">
      <c r="A39" s="588"/>
      <c r="B39" s="589"/>
      <c r="C39" s="29">
        <v>2017</v>
      </c>
      <c r="D39" s="74"/>
      <c r="E39" s="39"/>
      <c r="F39" s="37"/>
      <c r="G39" s="37"/>
      <c r="H39" s="37"/>
      <c r="I39" s="37"/>
      <c r="J39" s="37"/>
      <c r="K39" s="40"/>
    </row>
    <row r="40" spans="1:13" x14ac:dyDescent="0.25">
      <c r="A40" s="588"/>
      <c r="B40" s="589"/>
      <c r="C40" s="29">
        <v>2018</v>
      </c>
      <c r="D40" s="560"/>
      <c r="E40" s="561"/>
      <c r="F40" s="70"/>
      <c r="G40" s="70"/>
      <c r="H40" s="70"/>
      <c r="I40" s="70"/>
      <c r="J40" s="70"/>
      <c r="K40" s="200"/>
    </row>
    <row r="41" spans="1:13" x14ac:dyDescent="0.25">
      <c r="A41" s="588"/>
      <c r="B41" s="589"/>
      <c r="C41" s="29">
        <v>2019</v>
      </c>
      <c r="D41" s="562">
        <f>2+3+2+10+4+2+1-2</f>
        <v>22</v>
      </c>
      <c r="E41" s="34">
        <f>2+4</f>
        <v>6</v>
      </c>
      <c r="F41" s="31">
        <f>10</f>
        <v>10</v>
      </c>
      <c r="G41" s="31"/>
      <c r="H41" s="31"/>
      <c r="I41" s="31"/>
      <c r="J41" s="31">
        <f>2+3-2</f>
        <v>3</v>
      </c>
      <c r="K41" s="35">
        <f>2+1</f>
        <v>3</v>
      </c>
    </row>
    <row r="42" spans="1:13" ht="17.25" customHeight="1" x14ac:dyDescent="0.25">
      <c r="A42" s="588"/>
      <c r="B42" s="589"/>
      <c r="C42" s="29">
        <v>2020</v>
      </c>
      <c r="D42" s="70"/>
      <c r="E42" s="34"/>
      <c r="F42" s="31"/>
      <c r="G42" s="31"/>
      <c r="H42" s="31"/>
      <c r="I42" s="31"/>
      <c r="J42" s="31"/>
      <c r="K42" s="35"/>
    </row>
    <row r="43" spans="1:13" ht="150" customHeight="1" thickBot="1" x14ac:dyDescent="0.3">
      <c r="A43" s="590"/>
      <c r="B43" s="591"/>
      <c r="C43" s="45" t="s">
        <v>14</v>
      </c>
      <c r="D43" s="75">
        <f>SUM(D36:D42)</f>
        <v>22</v>
      </c>
      <c r="E43" s="50">
        <f t="shared" ref="E43:J43" si="2">SUM(E36:E42)</f>
        <v>6</v>
      </c>
      <c r="F43" s="47">
        <f t="shared" si="2"/>
        <v>10</v>
      </c>
      <c r="G43" s="47">
        <f t="shared" si="2"/>
        <v>0</v>
      </c>
      <c r="H43" s="47">
        <f t="shared" si="2"/>
        <v>0</v>
      </c>
      <c r="I43" s="47">
        <f t="shared" si="2"/>
        <v>0</v>
      </c>
      <c r="J43" s="47">
        <f t="shared" si="2"/>
        <v>3</v>
      </c>
      <c r="K43" s="51">
        <f>SUM(K36:K42)</f>
        <v>3</v>
      </c>
    </row>
    <row r="44" spans="1:13" x14ac:dyDescent="0.25">
      <c r="B44" s="9"/>
    </row>
    <row r="45" spans="1:13" x14ac:dyDescent="0.25">
      <c r="B45" s="9"/>
    </row>
    <row r="46" spans="1:13" ht="21" x14ac:dyDescent="0.35">
      <c r="A46" s="78" t="s">
        <v>32</v>
      </c>
      <c r="B46" s="79"/>
      <c r="C46" s="78"/>
      <c r="D46" s="80"/>
      <c r="E46" s="80"/>
      <c r="F46" s="80"/>
      <c r="G46" s="80"/>
      <c r="H46" s="80"/>
      <c r="I46" s="80"/>
      <c r="J46" s="80"/>
      <c r="K46" s="80"/>
      <c r="L46" s="81"/>
      <c r="M46" s="81"/>
    </row>
    <row r="47" spans="1:13" ht="14.25" customHeight="1" thickBot="1" x14ac:dyDescent="0.3">
      <c r="A47" s="82"/>
      <c r="B47" s="83"/>
    </row>
    <row r="48" spans="1:13" ht="14.25" customHeight="1" x14ac:dyDescent="0.25">
      <c r="A48" s="641" t="s">
        <v>33</v>
      </c>
      <c r="B48" s="643" t="s">
        <v>34</v>
      </c>
      <c r="C48" s="645" t="s">
        <v>6</v>
      </c>
      <c r="D48" s="647" t="s">
        <v>35</v>
      </c>
      <c r="E48" s="84" t="s">
        <v>8</v>
      </c>
      <c r="F48" s="85"/>
      <c r="G48" s="85"/>
      <c r="H48" s="85"/>
      <c r="I48" s="85"/>
      <c r="J48" s="85"/>
      <c r="K48" s="86"/>
    </row>
    <row r="49" spans="1:14" s="10" customFormat="1" ht="117" customHeight="1" x14ac:dyDescent="0.25">
      <c r="A49" s="642"/>
      <c r="B49" s="644"/>
      <c r="C49" s="646"/>
      <c r="D49" s="648"/>
      <c r="E49" s="87" t="s">
        <v>15</v>
      </c>
      <c r="F49" s="88" t="s">
        <v>16</v>
      </c>
      <c r="G49" s="88" t="s">
        <v>17</v>
      </c>
      <c r="H49" s="89" t="s">
        <v>18</v>
      </c>
      <c r="I49" s="89" t="s">
        <v>30</v>
      </c>
      <c r="J49" s="90" t="s">
        <v>20</v>
      </c>
      <c r="K49" s="91" t="s">
        <v>21</v>
      </c>
    </row>
    <row r="50" spans="1:14" ht="15" customHeight="1" x14ac:dyDescent="0.25">
      <c r="A50" s="595" t="s">
        <v>418</v>
      </c>
      <c r="B50" s="611"/>
      <c r="C50" s="29">
        <v>2014</v>
      </c>
      <c r="D50" s="92"/>
      <c r="E50" s="34"/>
      <c r="F50" s="31"/>
      <c r="G50" s="31"/>
      <c r="H50" s="31"/>
      <c r="I50" s="31"/>
      <c r="J50" s="31"/>
      <c r="K50" s="35"/>
    </row>
    <row r="51" spans="1:14" x14ac:dyDescent="0.25">
      <c r="A51" s="595"/>
      <c r="B51" s="611"/>
      <c r="C51" s="29">
        <v>2015</v>
      </c>
      <c r="D51" s="92"/>
      <c r="E51" s="34"/>
      <c r="F51" s="31"/>
      <c r="G51" s="31"/>
      <c r="H51" s="31"/>
      <c r="I51" s="31"/>
      <c r="J51" s="31"/>
      <c r="K51" s="35"/>
    </row>
    <row r="52" spans="1:14" x14ac:dyDescent="0.25">
      <c r="A52" s="595"/>
      <c r="B52" s="611"/>
      <c r="C52" s="29">
        <v>2016</v>
      </c>
      <c r="D52" s="92"/>
      <c r="E52" s="34"/>
      <c r="F52" s="31"/>
      <c r="G52" s="31"/>
      <c r="H52" s="31"/>
      <c r="I52" s="31"/>
      <c r="J52" s="31"/>
      <c r="K52" s="35"/>
    </row>
    <row r="53" spans="1:14" x14ac:dyDescent="0.25">
      <c r="A53" s="595"/>
      <c r="B53" s="611"/>
      <c r="C53" s="29">
        <v>2017</v>
      </c>
      <c r="D53" s="93"/>
      <c r="E53" s="39"/>
      <c r="F53" s="37"/>
      <c r="G53" s="37"/>
      <c r="H53" s="37"/>
      <c r="I53" s="37"/>
      <c r="J53" s="37"/>
      <c r="K53" s="40"/>
    </row>
    <row r="54" spans="1:14" x14ac:dyDescent="0.25">
      <c r="A54" s="595"/>
      <c r="B54" s="611"/>
      <c r="C54" s="29">
        <v>2018</v>
      </c>
      <c r="D54" s="92"/>
      <c r="E54" s="34"/>
      <c r="F54" s="31"/>
      <c r="G54" s="31"/>
      <c r="H54" s="31"/>
      <c r="I54" s="31"/>
      <c r="J54" s="31"/>
      <c r="K54" s="35"/>
    </row>
    <row r="55" spans="1:14" x14ac:dyDescent="0.25">
      <c r="A55" s="595"/>
      <c r="B55" s="611"/>
      <c r="C55" s="29">
        <v>2019</v>
      </c>
      <c r="D55" s="92">
        <v>32</v>
      </c>
      <c r="E55" s="34">
        <f>2+11</f>
        <v>13</v>
      </c>
      <c r="F55" s="31">
        <v>6</v>
      </c>
      <c r="G55" s="31">
        <v>4</v>
      </c>
      <c r="H55" s="31"/>
      <c r="I55" s="31">
        <f>1+8</f>
        <v>9</v>
      </c>
      <c r="J55" s="31"/>
      <c r="K55" s="35"/>
    </row>
    <row r="56" spans="1:14" x14ac:dyDescent="0.25">
      <c r="A56" s="595"/>
      <c r="B56" s="611"/>
      <c r="C56" s="29">
        <v>2020</v>
      </c>
      <c r="D56" s="92"/>
      <c r="E56" s="34"/>
      <c r="F56" s="31"/>
      <c r="G56" s="31"/>
      <c r="H56" s="31"/>
      <c r="I56" s="31"/>
      <c r="J56" s="31"/>
      <c r="K56" s="35"/>
    </row>
    <row r="57" spans="1:14" ht="94.9" customHeight="1" thickBot="1" x14ac:dyDescent="0.3">
      <c r="A57" s="612"/>
      <c r="B57" s="613"/>
      <c r="C57" s="45" t="s">
        <v>14</v>
      </c>
      <c r="D57" s="94">
        <v>6</v>
      </c>
      <c r="E57" s="50">
        <v>0</v>
      </c>
      <c r="F57" s="47">
        <v>6</v>
      </c>
      <c r="G57" s="47">
        <v>0</v>
      </c>
      <c r="H57" s="47">
        <v>0</v>
      </c>
      <c r="I57" s="47">
        <v>0</v>
      </c>
      <c r="J57" s="47">
        <v>0</v>
      </c>
      <c r="K57" s="51">
        <v>0</v>
      </c>
    </row>
    <row r="58" spans="1:14" x14ac:dyDescent="0.25">
      <c r="B58" s="9"/>
    </row>
    <row r="59" spans="1:14" ht="21" x14ac:dyDescent="0.35">
      <c r="A59" s="95" t="s">
        <v>37</v>
      </c>
      <c r="B59" s="96"/>
      <c r="C59" s="95"/>
      <c r="D59" s="97"/>
      <c r="E59" s="97"/>
      <c r="F59" s="97"/>
      <c r="G59" s="97"/>
      <c r="H59" s="97"/>
      <c r="I59" s="97"/>
      <c r="J59" s="97"/>
      <c r="K59" s="97"/>
      <c r="L59" s="97"/>
      <c r="M59" s="10"/>
    </row>
    <row r="60" spans="1:14" ht="15" customHeight="1" thickBot="1" x14ac:dyDescent="0.4">
      <c r="A60" s="98"/>
      <c r="B60" s="83"/>
      <c r="M60" s="10"/>
    </row>
    <row r="61" spans="1:14" s="10" customFormat="1" x14ac:dyDescent="0.25">
      <c r="A61" s="630" t="s">
        <v>38</v>
      </c>
      <c r="B61" s="622" t="s">
        <v>39</v>
      </c>
      <c r="C61" s="631" t="s">
        <v>6</v>
      </c>
      <c r="D61" s="99"/>
      <c r="E61" s="100"/>
      <c r="F61" s="101" t="s">
        <v>40</v>
      </c>
      <c r="G61" s="102"/>
      <c r="H61" s="102"/>
      <c r="I61" s="102"/>
      <c r="J61" s="102"/>
      <c r="K61" s="102"/>
      <c r="L61" s="103"/>
      <c r="N61" s="104"/>
    </row>
    <row r="62" spans="1:14" s="10" customFormat="1" ht="90" customHeight="1" x14ac:dyDescent="0.25">
      <c r="A62" s="621"/>
      <c r="B62" s="623"/>
      <c r="C62" s="632"/>
      <c r="D62" s="105" t="s">
        <v>41</v>
      </c>
      <c r="E62" s="106" t="s">
        <v>42</v>
      </c>
      <c r="F62" s="107" t="s">
        <v>15</v>
      </c>
      <c r="G62" s="108" t="s">
        <v>16</v>
      </c>
      <c r="H62" s="108" t="s">
        <v>17</v>
      </c>
      <c r="I62" s="109" t="s">
        <v>18</v>
      </c>
      <c r="J62" s="109" t="s">
        <v>30</v>
      </c>
      <c r="K62" s="110" t="s">
        <v>20</v>
      </c>
      <c r="L62" s="111" t="s">
        <v>21</v>
      </c>
    </row>
    <row r="63" spans="1:14" x14ac:dyDescent="0.25">
      <c r="A63" s="595" t="s">
        <v>36</v>
      </c>
      <c r="B63" s="611"/>
      <c r="C63" s="29">
        <v>2014</v>
      </c>
      <c r="D63" s="30"/>
      <c r="E63" s="31"/>
      <c r="F63" s="34"/>
      <c r="G63" s="31"/>
      <c r="H63" s="31"/>
      <c r="I63" s="31"/>
      <c r="J63" s="31"/>
      <c r="K63" s="31"/>
      <c r="L63" s="35"/>
      <c r="M63" s="10"/>
    </row>
    <row r="64" spans="1:14" x14ac:dyDescent="0.25">
      <c r="A64" s="595"/>
      <c r="B64" s="611"/>
      <c r="C64" s="29">
        <v>2015</v>
      </c>
      <c r="D64" s="30"/>
      <c r="E64" s="31"/>
      <c r="F64" s="34"/>
      <c r="G64" s="31"/>
      <c r="H64" s="31"/>
      <c r="I64" s="31"/>
      <c r="J64" s="31"/>
      <c r="K64" s="31"/>
      <c r="L64" s="35"/>
      <c r="M64" s="10"/>
    </row>
    <row r="65" spans="1:13" x14ac:dyDescent="0.25">
      <c r="A65" s="595"/>
      <c r="B65" s="611"/>
      <c r="C65" s="29">
        <v>2016</v>
      </c>
      <c r="D65" s="30"/>
      <c r="E65" s="31"/>
      <c r="F65" s="34"/>
      <c r="G65" s="31"/>
      <c r="H65" s="31"/>
      <c r="I65" s="31"/>
      <c r="J65" s="31"/>
      <c r="K65" s="31"/>
      <c r="L65" s="35"/>
      <c r="M65" s="10"/>
    </row>
    <row r="66" spans="1:13" x14ac:dyDescent="0.25">
      <c r="A66" s="595"/>
      <c r="B66" s="611"/>
      <c r="C66" s="29">
        <v>2017</v>
      </c>
      <c r="D66" s="36"/>
      <c r="E66" s="37"/>
      <c r="F66" s="39"/>
      <c r="G66" s="37"/>
      <c r="H66" s="37"/>
      <c r="I66" s="37"/>
      <c r="J66" s="37"/>
      <c r="K66" s="37"/>
      <c r="L66" s="40"/>
      <c r="M66" s="10"/>
    </row>
    <row r="67" spans="1:13" x14ac:dyDescent="0.25">
      <c r="A67" s="595"/>
      <c r="B67" s="611"/>
      <c r="C67" s="29">
        <v>2018</v>
      </c>
      <c r="D67" s="30"/>
      <c r="E67" s="31"/>
      <c r="F67" s="34"/>
      <c r="G67" s="31"/>
      <c r="H67" s="31"/>
      <c r="I67" s="31"/>
      <c r="J67" s="31"/>
      <c r="K67" s="31"/>
      <c r="L67" s="35"/>
      <c r="M67" s="10"/>
    </row>
    <row r="68" spans="1:13" x14ac:dyDescent="0.25">
      <c r="A68" s="595"/>
      <c r="B68" s="611"/>
      <c r="C68" s="29">
        <v>2019</v>
      </c>
      <c r="D68" s="30"/>
      <c r="E68" s="31"/>
      <c r="F68" s="34"/>
      <c r="G68" s="31"/>
      <c r="H68" s="31"/>
      <c r="I68" s="31"/>
      <c r="J68" s="31"/>
      <c r="K68" s="31"/>
      <c r="L68" s="35"/>
      <c r="M68" s="10"/>
    </row>
    <row r="69" spans="1:13" x14ac:dyDescent="0.25">
      <c r="A69" s="595"/>
      <c r="B69" s="611"/>
      <c r="C69" s="29">
        <v>2020</v>
      </c>
      <c r="D69" s="30"/>
      <c r="E69" s="31"/>
      <c r="F69" s="34"/>
      <c r="G69" s="31"/>
      <c r="H69" s="31"/>
      <c r="I69" s="31"/>
      <c r="J69" s="31"/>
      <c r="K69" s="31"/>
      <c r="L69" s="35"/>
      <c r="M69" s="10"/>
    </row>
    <row r="70" spans="1:13" ht="33" customHeight="1" thickBot="1" x14ac:dyDescent="0.3">
      <c r="A70" s="612"/>
      <c r="B70" s="613"/>
      <c r="C70" s="45" t="s">
        <v>14</v>
      </c>
      <c r="D70" s="46">
        <v>0</v>
      </c>
      <c r="E70" s="47">
        <v>0</v>
      </c>
      <c r="F70" s="50">
        <v>0</v>
      </c>
      <c r="G70" s="47">
        <v>0</v>
      </c>
      <c r="H70" s="47">
        <v>0</v>
      </c>
      <c r="I70" s="47">
        <v>0</v>
      </c>
      <c r="J70" s="47">
        <v>0</v>
      </c>
      <c r="K70" s="47">
        <v>0</v>
      </c>
      <c r="L70" s="51">
        <v>0</v>
      </c>
      <c r="M70" s="10"/>
    </row>
    <row r="71" spans="1:13" ht="15.75" thickBot="1" x14ac:dyDescent="0.3">
      <c r="A71" s="112"/>
      <c r="B71" s="113"/>
      <c r="D71" s="52"/>
    </row>
    <row r="72" spans="1:13" s="10" customFormat="1" ht="18.95" customHeight="1" x14ac:dyDescent="0.25">
      <c r="A72" s="630" t="s">
        <v>43</v>
      </c>
      <c r="B72" s="622" t="s">
        <v>44</v>
      </c>
      <c r="C72" s="631" t="s">
        <v>6</v>
      </c>
      <c r="D72" s="628" t="s">
        <v>45</v>
      </c>
      <c r="E72" s="101" t="s">
        <v>46</v>
      </c>
      <c r="F72" s="102"/>
      <c r="G72" s="102"/>
      <c r="H72" s="102"/>
      <c r="I72" s="102"/>
      <c r="J72" s="102"/>
      <c r="K72" s="103"/>
      <c r="L72" s="552"/>
      <c r="M72" s="104"/>
    </row>
    <row r="73" spans="1:13" s="10" customFormat="1" ht="93.75" customHeight="1" x14ac:dyDescent="0.25">
      <c r="A73" s="621"/>
      <c r="B73" s="623"/>
      <c r="C73" s="632"/>
      <c r="D73" s="629"/>
      <c r="E73" s="107" t="s">
        <v>15</v>
      </c>
      <c r="F73" s="114" t="s">
        <v>16</v>
      </c>
      <c r="G73" s="108" t="s">
        <v>17</v>
      </c>
      <c r="H73" s="109" t="s">
        <v>18</v>
      </c>
      <c r="I73" s="109" t="s">
        <v>30</v>
      </c>
      <c r="J73" s="110" t="s">
        <v>20</v>
      </c>
      <c r="K73" s="111" t="s">
        <v>21</v>
      </c>
      <c r="L73" s="552"/>
    </row>
    <row r="74" spans="1:13" ht="15" customHeight="1" x14ac:dyDescent="0.25">
      <c r="A74" s="595" t="s">
        <v>36</v>
      </c>
      <c r="B74" s="611"/>
      <c r="C74" s="29">
        <v>2014</v>
      </c>
      <c r="D74" s="31"/>
      <c r="E74" s="34"/>
      <c r="F74" s="31"/>
      <c r="G74" s="31"/>
      <c r="H74" s="31"/>
      <c r="I74" s="31"/>
      <c r="J74" s="31"/>
      <c r="K74" s="35"/>
    </row>
    <row r="75" spans="1:13" x14ac:dyDescent="0.25">
      <c r="A75" s="595"/>
      <c r="B75" s="611"/>
      <c r="C75" s="29">
        <v>2015</v>
      </c>
      <c r="D75" s="31"/>
      <c r="E75" s="34"/>
      <c r="F75" s="31"/>
      <c r="G75" s="31"/>
      <c r="H75" s="31"/>
      <c r="I75" s="31"/>
      <c r="J75" s="31"/>
      <c r="K75" s="35"/>
    </row>
    <row r="76" spans="1:13" x14ac:dyDescent="0.25">
      <c r="A76" s="595"/>
      <c r="B76" s="611"/>
      <c r="C76" s="29">
        <v>2016</v>
      </c>
      <c r="D76" s="31"/>
      <c r="E76" s="34"/>
      <c r="F76" s="31"/>
      <c r="G76" s="31"/>
      <c r="H76" s="31"/>
      <c r="I76" s="31"/>
      <c r="J76" s="31"/>
      <c r="K76" s="35"/>
    </row>
    <row r="77" spans="1:13" x14ac:dyDescent="0.25">
      <c r="A77" s="595"/>
      <c r="B77" s="611"/>
      <c r="C77" s="29">
        <v>2017</v>
      </c>
      <c r="D77" s="37"/>
      <c r="E77" s="39"/>
      <c r="F77" s="37"/>
      <c r="G77" s="37"/>
      <c r="H77" s="37"/>
      <c r="I77" s="37"/>
      <c r="J77" s="37"/>
      <c r="K77" s="40"/>
    </row>
    <row r="78" spans="1:13" x14ac:dyDescent="0.25">
      <c r="A78" s="595"/>
      <c r="B78" s="611"/>
      <c r="C78" s="29">
        <v>2018</v>
      </c>
      <c r="D78" s="31"/>
      <c r="E78" s="34"/>
      <c r="F78" s="31"/>
      <c r="G78" s="31"/>
      <c r="H78" s="31"/>
      <c r="I78" s="31"/>
      <c r="J78" s="31"/>
      <c r="K78" s="35"/>
    </row>
    <row r="79" spans="1:13" x14ac:dyDescent="0.25">
      <c r="A79" s="595"/>
      <c r="B79" s="611"/>
      <c r="C79" s="29">
        <v>2019</v>
      </c>
      <c r="D79" s="31"/>
      <c r="E79" s="34"/>
      <c r="F79" s="31"/>
      <c r="G79" s="31"/>
      <c r="H79" s="31"/>
      <c r="I79" s="31"/>
      <c r="J79" s="31"/>
      <c r="K79" s="35"/>
    </row>
    <row r="80" spans="1:13" x14ac:dyDescent="0.25">
      <c r="A80" s="595"/>
      <c r="B80" s="611"/>
      <c r="C80" s="29">
        <v>2020</v>
      </c>
      <c r="D80" s="31"/>
      <c r="E80" s="34"/>
      <c r="F80" s="31"/>
      <c r="G80" s="31"/>
      <c r="H80" s="31"/>
      <c r="I80" s="31"/>
      <c r="J80" s="31"/>
      <c r="K80" s="35"/>
    </row>
    <row r="81" spans="1:14" ht="42" customHeight="1" thickBot="1" x14ac:dyDescent="0.3">
      <c r="A81" s="612"/>
      <c r="B81" s="613"/>
      <c r="C81" s="45" t="s">
        <v>14</v>
      </c>
      <c r="D81" s="47">
        <v>0</v>
      </c>
      <c r="E81" s="50">
        <v>0</v>
      </c>
      <c r="F81" s="47">
        <v>0</v>
      </c>
      <c r="G81" s="47">
        <v>0</v>
      </c>
      <c r="H81" s="47">
        <v>0</v>
      </c>
      <c r="I81" s="47">
        <v>0</v>
      </c>
      <c r="J81" s="47">
        <v>0</v>
      </c>
      <c r="K81" s="51">
        <v>0</v>
      </c>
    </row>
    <row r="82" spans="1:14" ht="15" customHeight="1" thickBot="1" x14ac:dyDescent="0.4">
      <c r="A82" s="98"/>
      <c r="B82" s="83"/>
    </row>
    <row r="83" spans="1:14" ht="24.95" customHeight="1" x14ac:dyDescent="0.25">
      <c r="A83" s="630" t="s">
        <v>47</v>
      </c>
      <c r="B83" s="622" t="s">
        <v>44</v>
      </c>
      <c r="C83" s="631" t="s">
        <v>6</v>
      </c>
      <c r="D83" s="633" t="s">
        <v>48</v>
      </c>
      <c r="E83" s="101" t="s">
        <v>49</v>
      </c>
      <c r="F83" s="102"/>
      <c r="G83" s="102"/>
      <c r="H83" s="102"/>
      <c r="I83" s="102"/>
      <c r="J83" s="102"/>
      <c r="K83" s="103"/>
      <c r="L83" s="10"/>
    </row>
    <row r="84" spans="1:14" s="10" customFormat="1" ht="93.75" customHeight="1" x14ac:dyDescent="0.25">
      <c r="A84" s="621"/>
      <c r="B84" s="623"/>
      <c r="C84" s="632"/>
      <c r="D84" s="634"/>
      <c r="E84" s="107" t="s">
        <v>15</v>
      </c>
      <c r="F84" s="108" t="s">
        <v>16</v>
      </c>
      <c r="G84" s="108" t="s">
        <v>17</v>
      </c>
      <c r="H84" s="109" t="s">
        <v>18</v>
      </c>
      <c r="I84" s="109" t="s">
        <v>30</v>
      </c>
      <c r="J84" s="110" t="s">
        <v>20</v>
      </c>
      <c r="K84" s="111" t="s">
        <v>21</v>
      </c>
      <c r="L84" s="552"/>
    </row>
    <row r="85" spans="1:14" s="10" customFormat="1" ht="18" customHeight="1" x14ac:dyDescent="0.25">
      <c r="A85" s="595" t="s">
        <v>36</v>
      </c>
      <c r="B85" s="611"/>
      <c r="C85" s="29">
        <v>2014</v>
      </c>
      <c r="D85" s="31"/>
      <c r="E85" s="34"/>
      <c r="F85" s="31"/>
      <c r="G85" s="31"/>
      <c r="H85" s="31"/>
      <c r="I85" s="31"/>
      <c r="J85" s="31"/>
      <c r="K85" s="35"/>
      <c r="L85" s="552"/>
    </row>
    <row r="86" spans="1:14" ht="15.95" customHeight="1" x14ac:dyDescent="0.25">
      <c r="A86" s="595"/>
      <c r="B86" s="611"/>
      <c r="C86" s="29">
        <v>2015</v>
      </c>
      <c r="D86" s="31"/>
      <c r="E86" s="34"/>
      <c r="F86" s="31"/>
      <c r="G86" s="31"/>
      <c r="H86" s="31"/>
      <c r="I86" s="31"/>
      <c r="J86" s="31"/>
      <c r="K86" s="35"/>
    </row>
    <row r="87" spans="1:14" x14ac:dyDescent="0.25">
      <c r="A87" s="595"/>
      <c r="B87" s="611"/>
      <c r="C87" s="29">
        <v>2016</v>
      </c>
      <c r="D87" s="31"/>
      <c r="E87" s="34"/>
      <c r="F87" s="31"/>
      <c r="G87" s="31"/>
      <c r="H87" s="31"/>
      <c r="I87" s="31"/>
      <c r="J87" s="31"/>
      <c r="K87" s="35"/>
    </row>
    <row r="88" spans="1:14" x14ac:dyDescent="0.25">
      <c r="A88" s="595"/>
      <c r="B88" s="611"/>
      <c r="C88" s="29">
        <v>2017</v>
      </c>
      <c r="D88" s="37"/>
      <c r="E88" s="39"/>
      <c r="F88" s="37"/>
      <c r="G88" s="37"/>
      <c r="H88" s="37"/>
      <c r="I88" s="37"/>
      <c r="J88" s="37"/>
      <c r="K88" s="40"/>
    </row>
    <row r="89" spans="1:14" x14ac:dyDescent="0.25">
      <c r="A89" s="595"/>
      <c r="B89" s="611"/>
      <c r="C89" s="29">
        <v>2018</v>
      </c>
      <c r="D89" s="31"/>
      <c r="E89" s="34"/>
      <c r="F89" s="31"/>
      <c r="G89" s="31"/>
      <c r="H89" s="31"/>
      <c r="I89" s="31"/>
      <c r="J89" s="31"/>
      <c r="K89" s="35"/>
      <c r="L89" s="10"/>
    </row>
    <row r="90" spans="1:14" x14ac:dyDescent="0.25">
      <c r="A90" s="595"/>
      <c r="B90" s="611"/>
      <c r="C90" s="29">
        <v>2019</v>
      </c>
      <c r="D90" s="31"/>
      <c r="E90" s="34"/>
      <c r="F90" s="31"/>
      <c r="G90" s="31"/>
      <c r="H90" s="31"/>
      <c r="I90" s="31"/>
      <c r="J90" s="31"/>
      <c r="K90" s="35"/>
    </row>
    <row r="91" spans="1:14" x14ac:dyDescent="0.25">
      <c r="A91" s="595"/>
      <c r="B91" s="611"/>
      <c r="C91" s="29">
        <v>2020</v>
      </c>
      <c r="D91" s="31"/>
      <c r="E91" s="34"/>
      <c r="F91" s="31"/>
      <c r="G91" s="31"/>
      <c r="H91" s="31"/>
      <c r="I91" s="31"/>
      <c r="J91" s="31"/>
      <c r="K91" s="35"/>
    </row>
    <row r="92" spans="1:14" ht="18.95" customHeight="1" thickBot="1" x14ac:dyDescent="0.3">
      <c r="A92" s="612"/>
      <c r="B92" s="613"/>
      <c r="C92" s="45" t="s">
        <v>14</v>
      </c>
      <c r="D92" s="47">
        <v>0</v>
      </c>
      <c r="E92" s="50">
        <v>0</v>
      </c>
      <c r="F92" s="47">
        <v>0</v>
      </c>
      <c r="G92" s="47">
        <v>0</v>
      </c>
      <c r="H92" s="47">
        <v>0</v>
      </c>
      <c r="I92" s="47">
        <v>0</v>
      </c>
      <c r="J92" s="47">
        <v>0</v>
      </c>
      <c r="K92" s="51">
        <v>0</v>
      </c>
    </row>
    <row r="93" spans="1:14" ht="18.75" customHeight="1" thickBot="1" x14ac:dyDescent="0.4">
      <c r="A93" s="98"/>
      <c r="B93" s="83"/>
    </row>
    <row r="94" spans="1:14" x14ac:dyDescent="0.25">
      <c r="A94" s="620" t="s">
        <v>50</v>
      </c>
      <c r="B94" s="622" t="s">
        <v>51</v>
      </c>
      <c r="C94" s="547" t="s">
        <v>6</v>
      </c>
      <c r="D94" s="116" t="s">
        <v>52</v>
      </c>
      <c r="E94" s="117"/>
      <c r="F94" s="117"/>
      <c r="G94" s="118"/>
      <c r="H94" s="10"/>
      <c r="I94" s="10"/>
      <c r="J94" s="10"/>
      <c r="K94" s="10"/>
    </row>
    <row r="95" spans="1:14" ht="64.5" x14ac:dyDescent="0.25">
      <c r="A95" s="621"/>
      <c r="B95" s="623"/>
      <c r="C95" s="548"/>
      <c r="D95" s="105" t="s">
        <v>53</v>
      </c>
      <c r="E95" s="106" t="s">
        <v>54</v>
      </c>
      <c r="F95" s="106" t="s">
        <v>55</v>
      </c>
      <c r="G95" s="120" t="s">
        <v>14</v>
      </c>
      <c r="H95" s="10"/>
      <c r="I95" s="10"/>
      <c r="J95" s="10"/>
      <c r="K95" s="10"/>
      <c r="L95" s="10"/>
      <c r="M95" s="10"/>
      <c r="N95" s="10"/>
    </row>
    <row r="96" spans="1:14" s="10" customFormat="1" ht="26.25" customHeight="1" x14ac:dyDescent="0.25">
      <c r="A96" s="595" t="s">
        <v>36</v>
      </c>
      <c r="B96" s="611"/>
      <c r="C96" s="29">
        <v>2015</v>
      </c>
      <c r="D96" s="30"/>
      <c r="E96" s="31"/>
      <c r="F96" s="31"/>
      <c r="G96" s="33">
        <v>0</v>
      </c>
      <c r="H96" s="552"/>
      <c r="I96" s="552"/>
      <c r="J96" s="552"/>
      <c r="K96" s="552"/>
    </row>
    <row r="97" spans="1:14" s="10" customFormat="1" ht="16.5" customHeight="1" x14ac:dyDescent="0.25">
      <c r="A97" s="595"/>
      <c r="B97" s="611"/>
      <c r="C97" s="29">
        <v>2016</v>
      </c>
      <c r="D97" s="30"/>
      <c r="E97" s="31"/>
      <c r="F97" s="31"/>
      <c r="G97" s="33">
        <v>0</v>
      </c>
      <c r="H97" s="552"/>
      <c r="I97" s="552"/>
      <c r="J97" s="552"/>
      <c r="K97" s="552"/>
      <c r="L97" s="552"/>
      <c r="M97" s="552"/>
      <c r="N97" s="552"/>
    </row>
    <row r="98" spans="1:14" x14ac:dyDescent="0.25">
      <c r="A98" s="595"/>
      <c r="B98" s="611"/>
      <c r="C98" s="29">
        <v>2017</v>
      </c>
      <c r="D98" s="36"/>
      <c r="E98" s="37"/>
      <c r="F98" s="37"/>
      <c r="G98" s="33">
        <v>0</v>
      </c>
    </row>
    <row r="99" spans="1:14" x14ac:dyDescent="0.25">
      <c r="A99" s="595"/>
      <c r="B99" s="611"/>
      <c r="C99" s="29">
        <v>2018</v>
      </c>
      <c r="D99" s="30"/>
      <c r="E99" s="31"/>
      <c r="F99" s="31"/>
      <c r="G99" s="33">
        <v>0</v>
      </c>
    </row>
    <row r="100" spans="1:14" x14ac:dyDescent="0.25">
      <c r="A100" s="595"/>
      <c r="B100" s="611"/>
      <c r="C100" s="29">
        <v>2019</v>
      </c>
      <c r="D100" s="30"/>
      <c r="E100" s="31"/>
      <c r="F100" s="31"/>
      <c r="G100" s="33">
        <v>0</v>
      </c>
    </row>
    <row r="101" spans="1:14" x14ac:dyDescent="0.25">
      <c r="A101" s="595"/>
      <c r="B101" s="611"/>
      <c r="C101" s="29">
        <v>2020</v>
      </c>
      <c r="D101" s="30"/>
      <c r="E101" s="31"/>
      <c r="F101" s="31"/>
      <c r="G101" s="33">
        <v>0</v>
      </c>
    </row>
    <row r="102" spans="1:14" ht="15.75" thickBot="1" x14ac:dyDescent="0.3">
      <c r="A102" s="612"/>
      <c r="B102" s="613"/>
      <c r="C102" s="45" t="s">
        <v>14</v>
      </c>
      <c r="D102" s="46">
        <v>0</v>
      </c>
      <c r="E102" s="47">
        <v>0</v>
      </c>
      <c r="F102" s="47">
        <v>0</v>
      </c>
      <c r="G102" s="121">
        <v>0</v>
      </c>
    </row>
    <row r="103" spans="1:14" x14ac:dyDescent="0.25">
      <c r="A103" s="113"/>
      <c r="B103" s="122"/>
      <c r="C103" s="52"/>
      <c r="D103" s="52"/>
      <c r="J103" s="82"/>
    </row>
    <row r="104" spans="1:14" ht="21" x14ac:dyDescent="0.35">
      <c r="A104" s="123" t="s">
        <v>56</v>
      </c>
      <c r="B104" s="124"/>
      <c r="C104" s="123"/>
      <c r="D104" s="125"/>
      <c r="E104" s="125"/>
      <c r="F104" s="125"/>
      <c r="G104" s="125"/>
      <c r="H104" s="125"/>
      <c r="I104" s="125"/>
      <c r="J104" s="125"/>
      <c r="K104" s="125"/>
      <c r="L104" s="125"/>
    </row>
    <row r="105" spans="1:14" ht="15.75" thickBot="1" x14ac:dyDescent="0.3">
      <c r="B105" s="9"/>
    </row>
    <row r="106" spans="1:14" s="10" customFormat="1" ht="47.25" customHeight="1" x14ac:dyDescent="0.25">
      <c r="A106" s="624" t="s">
        <v>57</v>
      </c>
      <c r="B106" s="626" t="s">
        <v>58</v>
      </c>
      <c r="C106" s="609" t="s">
        <v>6</v>
      </c>
      <c r="D106" s="126" t="s">
        <v>59</v>
      </c>
      <c r="E106" s="126"/>
      <c r="F106" s="127"/>
      <c r="G106" s="127"/>
      <c r="H106" s="128" t="s">
        <v>60</v>
      </c>
      <c r="I106" s="126"/>
      <c r="J106" s="129"/>
    </row>
    <row r="107" spans="1:14" s="10" customFormat="1" ht="87.75" customHeight="1" x14ac:dyDescent="0.25">
      <c r="A107" s="625"/>
      <c r="B107" s="627"/>
      <c r="C107" s="610"/>
      <c r="D107" s="130" t="s">
        <v>61</v>
      </c>
      <c r="E107" s="131" t="s">
        <v>62</v>
      </c>
      <c r="F107" s="132" t="s">
        <v>63</v>
      </c>
      <c r="G107" s="133" t="s">
        <v>64</v>
      </c>
      <c r="H107" s="130" t="s">
        <v>65</v>
      </c>
      <c r="I107" s="131" t="s">
        <v>66</v>
      </c>
      <c r="J107" s="134" t="s">
        <v>149</v>
      </c>
    </row>
    <row r="108" spans="1:14" x14ac:dyDescent="0.25">
      <c r="A108" s="595" t="s">
        <v>36</v>
      </c>
      <c r="B108" s="611"/>
      <c r="C108" s="135">
        <v>2014</v>
      </c>
      <c r="D108" s="30"/>
      <c r="E108" s="31"/>
      <c r="F108" s="136"/>
      <c r="G108" s="137">
        <v>0</v>
      </c>
      <c r="H108" s="30"/>
      <c r="I108" s="31"/>
      <c r="J108" s="35"/>
    </row>
    <row r="109" spans="1:14" x14ac:dyDescent="0.25">
      <c r="A109" s="595"/>
      <c r="B109" s="611"/>
      <c r="C109" s="135">
        <v>2015</v>
      </c>
      <c r="D109" s="30"/>
      <c r="E109" s="31"/>
      <c r="F109" s="136"/>
      <c r="G109" s="137">
        <v>0</v>
      </c>
      <c r="H109" s="30"/>
      <c r="I109" s="31"/>
      <c r="J109" s="35"/>
    </row>
    <row r="110" spans="1:14" x14ac:dyDescent="0.25">
      <c r="A110" s="595"/>
      <c r="B110" s="611"/>
      <c r="C110" s="135">
        <v>2016</v>
      </c>
      <c r="D110" s="30"/>
      <c r="E110" s="31"/>
      <c r="F110" s="136"/>
      <c r="G110" s="137">
        <v>0</v>
      </c>
      <c r="H110" s="30"/>
      <c r="I110" s="31"/>
      <c r="J110" s="35"/>
    </row>
    <row r="111" spans="1:14" x14ac:dyDescent="0.25">
      <c r="A111" s="595"/>
      <c r="B111" s="611"/>
      <c r="C111" s="135">
        <v>2017</v>
      </c>
      <c r="D111" s="36"/>
      <c r="E111" s="37"/>
      <c r="F111" s="138"/>
      <c r="G111" s="137">
        <v>0</v>
      </c>
      <c r="H111" s="139"/>
      <c r="I111" s="140"/>
      <c r="J111" s="141"/>
    </row>
    <row r="112" spans="1:14" x14ac:dyDescent="0.25">
      <c r="A112" s="595"/>
      <c r="B112" s="611"/>
      <c r="C112" s="135">
        <v>2018</v>
      </c>
      <c r="D112" s="30"/>
      <c r="E112" s="31"/>
      <c r="F112" s="136"/>
      <c r="G112" s="137">
        <v>0</v>
      </c>
      <c r="H112" s="30"/>
      <c r="I112" s="31"/>
      <c r="J112" s="35"/>
    </row>
    <row r="113" spans="1:19" x14ac:dyDescent="0.25">
      <c r="A113" s="595"/>
      <c r="B113" s="611"/>
      <c r="C113" s="135">
        <v>2019</v>
      </c>
      <c r="D113" s="30"/>
      <c r="E113" s="31"/>
      <c r="F113" s="136"/>
      <c r="G113" s="137">
        <v>0</v>
      </c>
      <c r="H113" s="30"/>
      <c r="I113" s="31"/>
      <c r="J113" s="35"/>
    </row>
    <row r="114" spans="1:19" x14ac:dyDescent="0.25">
      <c r="A114" s="595"/>
      <c r="B114" s="611"/>
      <c r="C114" s="135">
        <v>2020</v>
      </c>
      <c r="D114" s="30"/>
      <c r="E114" s="31"/>
      <c r="F114" s="136"/>
      <c r="G114" s="137">
        <v>0</v>
      </c>
      <c r="H114" s="30"/>
      <c r="I114" s="31"/>
      <c r="J114" s="35"/>
    </row>
    <row r="115" spans="1:19" ht="30.6" customHeight="1" thickBot="1" x14ac:dyDescent="0.3">
      <c r="A115" s="612"/>
      <c r="B115" s="613"/>
      <c r="C115" s="142" t="s">
        <v>14</v>
      </c>
      <c r="D115" s="46">
        <v>0</v>
      </c>
      <c r="E115" s="47">
        <v>0</v>
      </c>
      <c r="F115" s="143">
        <v>0</v>
      </c>
      <c r="G115" s="143">
        <v>0</v>
      </c>
      <c r="H115" s="46">
        <v>0</v>
      </c>
      <c r="I115" s="47">
        <v>0</v>
      </c>
      <c r="J115" s="144">
        <v>0</v>
      </c>
    </row>
    <row r="116" spans="1:19" ht="17.100000000000001" customHeight="1" thickBot="1" x14ac:dyDescent="0.3">
      <c r="A116" s="145"/>
      <c r="B116" s="122"/>
      <c r="C116" s="146"/>
      <c r="D116" s="147"/>
      <c r="H116" s="148"/>
      <c r="K116" s="82"/>
    </row>
    <row r="117" spans="1:19" s="10" customFormat="1" ht="78" customHeight="1" x14ac:dyDescent="0.3">
      <c r="A117" s="149" t="s">
        <v>68</v>
      </c>
      <c r="B117" s="546" t="s">
        <v>39</v>
      </c>
      <c r="C117" s="151" t="s">
        <v>6</v>
      </c>
      <c r="D117" s="152" t="s">
        <v>69</v>
      </c>
      <c r="E117" s="153" t="s">
        <v>70</v>
      </c>
      <c r="F117" s="153" t="s">
        <v>71</v>
      </c>
      <c r="G117" s="153" t="s">
        <v>72</v>
      </c>
      <c r="H117" s="153" t="s">
        <v>73</v>
      </c>
      <c r="I117" s="154" t="s">
        <v>74</v>
      </c>
      <c r="J117" s="155" t="s">
        <v>75</v>
      </c>
      <c r="K117" s="155" t="s">
        <v>76</v>
      </c>
    </row>
    <row r="118" spans="1:19" x14ac:dyDescent="0.25">
      <c r="A118" s="595" t="s">
        <v>36</v>
      </c>
      <c r="B118" s="611"/>
      <c r="C118" s="29">
        <v>2014</v>
      </c>
      <c r="D118" s="34"/>
      <c r="E118" s="31"/>
      <c r="F118" s="31"/>
      <c r="G118" s="31"/>
      <c r="H118" s="31"/>
      <c r="I118" s="35"/>
      <c r="J118" s="156">
        <v>0</v>
      </c>
      <c r="K118" s="156">
        <v>0</v>
      </c>
    </row>
    <row r="119" spans="1:19" x14ac:dyDescent="0.25">
      <c r="A119" s="595"/>
      <c r="B119" s="611"/>
      <c r="C119" s="29">
        <v>2015</v>
      </c>
      <c r="D119" s="34"/>
      <c r="E119" s="31"/>
      <c r="F119" s="31"/>
      <c r="G119" s="31"/>
      <c r="H119" s="31"/>
      <c r="I119" s="35"/>
      <c r="J119" s="156">
        <v>0</v>
      </c>
      <c r="K119" s="156">
        <v>0</v>
      </c>
    </row>
    <row r="120" spans="1:19" x14ac:dyDescent="0.25">
      <c r="A120" s="595"/>
      <c r="B120" s="611"/>
      <c r="C120" s="29">
        <v>2016</v>
      </c>
      <c r="D120" s="34"/>
      <c r="E120" s="31"/>
      <c r="F120" s="31"/>
      <c r="G120" s="31"/>
      <c r="H120" s="31"/>
      <c r="I120" s="35"/>
      <c r="J120" s="156">
        <v>0</v>
      </c>
      <c r="K120" s="156">
        <v>0</v>
      </c>
    </row>
    <row r="121" spans="1:19" x14ac:dyDescent="0.25">
      <c r="A121" s="595"/>
      <c r="B121" s="611"/>
      <c r="C121" s="29">
        <v>2017</v>
      </c>
      <c r="D121" s="39"/>
      <c r="E121" s="37"/>
      <c r="F121" s="37"/>
      <c r="G121" s="37"/>
      <c r="H121" s="37"/>
      <c r="I121" s="40"/>
      <c r="J121" s="156">
        <v>0</v>
      </c>
      <c r="K121" s="156">
        <v>0</v>
      </c>
    </row>
    <row r="122" spans="1:19" x14ac:dyDescent="0.25">
      <c r="A122" s="595"/>
      <c r="B122" s="611"/>
      <c r="C122" s="29">
        <v>2018</v>
      </c>
      <c r="D122" s="34"/>
      <c r="E122" s="31"/>
      <c r="F122" s="31"/>
      <c r="G122" s="31"/>
      <c r="H122" s="31"/>
      <c r="I122" s="35"/>
      <c r="J122" s="156">
        <v>0</v>
      </c>
      <c r="K122" s="156">
        <v>0</v>
      </c>
    </row>
    <row r="123" spans="1:19" x14ac:dyDescent="0.25">
      <c r="A123" s="595"/>
      <c r="B123" s="611"/>
      <c r="C123" s="29">
        <v>2019</v>
      </c>
      <c r="D123" s="34"/>
      <c r="E123" s="31"/>
      <c r="F123" s="31"/>
      <c r="G123" s="31"/>
      <c r="H123" s="31"/>
      <c r="I123" s="35"/>
      <c r="J123" s="156">
        <v>0</v>
      </c>
      <c r="K123" s="156">
        <v>0</v>
      </c>
    </row>
    <row r="124" spans="1:19" x14ac:dyDescent="0.25">
      <c r="A124" s="595"/>
      <c r="B124" s="611"/>
      <c r="C124" s="29">
        <v>2020</v>
      </c>
      <c r="D124" s="34"/>
      <c r="E124" s="31"/>
      <c r="F124" s="31"/>
      <c r="G124" s="31"/>
      <c r="H124" s="31"/>
      <c r="I124" s="35"/>
      <c r="J124" s="156">
        <v>0</v>
      </c>
      <c r="K124" s="156">
        <v>0</v>
      </c>
    </row>
    <row r="125" spans="1:19" ht="51" customHeight="1" thickBot="1" x14ac:dyDescent="0.3">
      <c r="A125" s="612"/>
      <c r="B125" s="613"/>
      <c r="C125" s="45" t="s">
        <v>14</v>
      </c>
      <c r="D125" s="50"/>
      <c r="E125" s="47">
        <v>0</v>
      </c>
      <c r="F125" s="47"/>
      <c r="G125" s="47">
        <v>0</v>
      </c>
      <c r="H125" s="47"/>
      <c r="I125" s="51">
        <v>0</v>
      </c>
      <c r="J125" s="51">
        <v>0</v>
      </c>
      <c r="K125" s="51">
        <v>0</v>
      </c>
    </row>
    <row r="126" spans="1:19" ht="18.95" customHeight="1" x14ac:dyDescent="0.25">
      <c r="A126" s="157"/>
      <c r="B126" s="122"/>
      <c r="C126" s="52"/>
      <c r="D126" s="52"/>
      <c r="S126" s="82"/>
    </row>
    <row r="127" spans="1:19" ht="21" x14ac:dyDescent="0.35">
      <c r="A127" s="158" t="s">
        <v>77</v>
      </c>
      <c r="B127" s="159"/>
      <c r="C127" s="158"/>
      <c r="D127" s="160"/>
      <c r="E127" s="160"/>
      <c r="F127" s="160"/>
      <c r="G127" s="160"/>
      <c r="H127" s="160"/>
      <c r="I127" s="160"/>
      <c r="J127" s="160"/>
      <c r="K127" s="160"/>
      <c r="L127" s="160"/>
      <c r="M127" s="160"/>
      <c r="N127" s="160"/>
      <c r="O127" s="160"/>
    </row>
    <row r="128" spans="1:19" ht="21.75" thickBot="1" x14ac:dyDescent="0.4">
      <c r="A128" s="98"/>
      <c r="B128" s="83"/>
    </row>
    <row r="129" spans="1:15" s="10" customFormat="1" ht="27" customHeight="1" x14ac:dyDescent="0.25">
      <c r="A129" s="614" t="s">
        <v>78</v>
      </c>
      <c r="B129" s="616" t="s">
        <v>39</v>
      </c>
      <c r="C129" s="618" t="s">
        <v>79</v>
      </c>
      <c r="D129" s="161" t="s">
        <v>80</v>
      </c>
      <c r="E129" s="162"/>
      <c r="F129" s="162"/>
      <c r="G129" s="163"/>
      <c r="H129" s="164"/>
      <c r="I129" s="592" t="s">
        <v>8</v>
      </c>
      <c r="J129" s="593"/>
      <c r="K129" s="593"/>
      <c r="L129" s="593"/>
      <c r="M129" s="593"/>
      <c r="N129" s="593"/>
      <c r="O129" s="594"/>
    </row>
    <row r="130" spans="1:15" s="10" customFormat="1" ht="110.25" customHeight="1" x14ac:dyDescent="0.25">
      <c r="A130" s="615"/>
      <c r="B130" s="617"/>
      <c r="C130" s="619"/>
      <c r="D130" s="165" t="s">
        <v>81</v>
      </c>
      <c r="E130" s="166" t="s">
        <v>82</v>
      </c>
      <c r="F130" s="166" t="s">
        <v>83</v>
      </c>
      <c r="G130" s="167" t="s">
        <v>84</v>
      </c>
      <c r="H130" s="168" t="s">
        <v>85</v>
      </c>
      <c r="I130" s="169" t="s">
        <v>15</v>
      </c>
      <c r="J130" s="169" t="s">
        <v>16</v>
      </c>
      <c r="K130" s="166" t="s">
        <v>17</v>
      </c>
      <c r="L130" s="165" t="s">
        <v>18</v>
      </c>
      <c r="M130" s="165" t="s">
        <v>30</v>
      </c>
      <c r="N130" s="166" t="s">
        <v>20</v>
      </c>
      <c r="O130" s="170" t="s">
        <v>21</v>
      </c>
    </row>
    <row r="131" spans="1:15" ht="15" customHeight="1" x14ac:dyDescent="0.25">
      <c r="A131" s="597" t="s">
        <v>419</v>
      </c>
      <c r="B131" s="596"/>
      <c r="C131" s="29">
        <v>2014</v>
      </c>
      <c r="D131" s="30"/>
      <c r="E131" s="31"/>
      <c r="F131" s="31"/>
      <c r="G131" s="137">
        <v>0</v>
      </c>
      <c r="H131" s="92"/>
      <c r="I131" s="34"/>
      <c r="J131" s="31"/>
      <c r="K131" s="31"/>
      <c r="L131" s="31"/>
      <c r="M131" s="31"/>
      <c r="N131" s="31"/>
      <c r="O131" s="35"/>
    </row>
    <row r="132" spans="1:15" x14ac:dyDescent="0.25">
      <c r="A132" s="597"/>
      <c r="B132" s="596"/>
      <c r="C132" s="29">
        <v>2015</v>
      </c>
      <c r="D132" s="30"/>
      <c r="E132" s="31"/>
      <c r="F132" s="31"/>
      <c r="G132" s="137">
        <v>0</v>
      </c>
      <c r="H132" s="92"/>
      <c r="I132" s="34"/>
      <c r="J132" s="31"/>
      <c r="K132" s="31"/>
      <c r="L132" s="31"/>
      <c r="M132" s="31"/>
      <c r="N132" s="31"/>
      <c r="O132" s="35"/>
    </row>
    <row r="133" spans="1:15" x14ac:dyDescent="0.25">
      <c r="A133" s="597"/>
      <c r="B133" s="596"/>
      <c r="C133" s="29">
        <v>2016</v>
      </c>
      <c r="D133" s="30"/>
      <c r="E133" s="31"/>
      <c r="F133" s="31"/>
      <c r="G133" s="137">
        <v>0</v>
      </c>
      <c r="H133" s="92"/>
      <c r="I133" s="34"/>
      <c r="J133" s="31"/>
      <c r="K133" s="31"/>
      <c r="L133" s="31"/>
      <c r="M133" s="31"/>
      <c r="N133" s="31"/>
      <c r="O133" s="35"/>
    </row>
    <row r="134" spans="1:15" x14ac:dyDescent="0.25">
      <c r="A134" s="597"/>
      <c r="B134" s="596"/>
      <c r="C134" s="29">
        <v>2017</v>
      </c>
      <c r="D134" s="36"/>
      <c r="E134" s="37"/>
      <c r="F134" s="37"/>
      <c r="G134" s="137">
        <v>0</v>
      </c>
      <c r="H134" s="92"/>
      <c r="I134" s="39"/>
      <c r="J134" s="37"/>
      <c r="K134" s="37"/>
      <c r="L134" s="37"/>
      <c r="M134" s="37"/>
      <c r="N134" s="37"/>
      <c r="O134" s="40"/>
    </row>
    <row r="135" spans="1:15" x14ac:dyDescent="0.25">
      <c r="A135" s="597"/>
      <c r="B135" s="596"/>
      <c r="C135" s="29">
        <v>2018</v>
      </c>
      <c r="D135" s="30"/>
      <c r="E135" s="30"/>
      <c r="F135" s="30"/>
      <c r="G135" s="137">
        <v>181</v>
      </c>
      <c r="H135" s="92"/>
      <c r="I135" s="34"/>
      <c r="J135" s="31"/>
      <c r="K135" s="31"/>
      <c r="L135" s="31"/>
      <c r="M135" s="31"/>
      <c r="N135" s="31"/>
      <c r="O135" s="35"/>
    </row>
    <row r="136" spans="1:15" x14ac:dyDescent="0.25">
      <c r="A136" s="597"/>
      <c r="B136" s="596"/>
      <c r="C136" s="29">
        <v>2019</v>
      </c>
      <c r="D136" s="30">
        <f>2+94+4</f>
        <v>100</v>
      </c>
      <c r="E136" s="31">
        <f>1</f>
        <v>1</v>
      </c>
      <c r="F136" s="31"/>
      <c r="G136" s="137">
        <f>D136+E136+F136</f>
        <v>101</v>
      </c>
      <c r="H136" s="92">
        <f>2+10+188</f>
        <v>200</v>
      </c>
      <c r="I136" s="39">
        <f>94+4</f>
        <v>98</v>
      </c>
      <c r="J136" s="37"/>
      <c r="K136" s="37"/>
      <c r="L136" s="37">
        <v>1</v>
      </c>
      <c r="M136" s="37">
        <f>1+1</f>
        <v>2</v>
      </c>
      <c r="N136" s="37"/>
      <c r="O136" s="40"/>
    </row>
    <row r="137" spans="1:15" x14ac:dyDescent="0.25">
      <c r="A137" s="597"/>
      <c r="B137" s="596"/>
      <c r="C137" s="29">
        <v>2020</v>
      </c>
      <c r="D137" s="30"/>
      <c r="E137" s="31"/>
      <c r="F137" s="31"/>
      <c r="G137" s="137" t="s">
        <v>304</v>
      </c>
      <c r="H137" s="92"/>
      <c r="I137" s="34"/>
      <c r="J137" s="31"/>
      <c r="K137" s="31"/>
      <c r="L137" s="31"/>
      <c r="M137" s="31"/>
      <c r="N137" s="31"/>
      <c r="O137" s="35"/>
    </row>
    <row r="138" spans="1:15" ht="27.75" customHeight="1" thickBot="1" x14ac:dyDescent="0.3">
      <c r="A138" s="598"/>
      <c r="B138" s="599"/>
      <c r="C138" s="45" t="s">
        <v>14</v>
      </c>
      <c r="D138" s="46">
        <f>SUM(D131:D137)</f>
        <v>100</v>
      </c>
      <c r="E138" s="46">
        <f t="shared" ref="E138:F138" si="3">SUM(E131:E137)</f>
        <v>1</v>
      </c>
      <c r="F138" s="46">
        <f t="shared" si="3"/>
        <v>0</v>
      </c>
      <c r="G138" s="143">
        <f>SUM(G131:G137)</f>
        <v>282</v>
      </c>
      <c r="H138" s="171">
        <f>SUM(H131:H137)</f>
        <v>200</v>
      </c>
      <c r="I138" s="50">
        <f>SUM(I131:I137)</f>
        <v>98</v>
      </c>
      <c r="J138" s="47">
        <f>SUM(J131:J137)</f>
        <v>0</v>
      </c>
      <c r="K138" s="47">
        <f t="shared" ref="K138:O138" si="4">SUM(K131:K137)</f>
        <v>0</v>
      </c>
      <c r="L138" s="47">
        <f t="shared" si="4"/>
        <v>1</v>
      </c>
      <c r="M138" s="47">
        <f t="shared" si="4"/>
        <v>2</v>
      </c>
      <c r="N138" s="47">
        <f t="shared" si="4"/>
        <v>0</v>
      </c>
      <c r="O138" s="47">
        <f t="shared" si="4"/>
        <v>0</v>
      </c>
    </row>
    <row r="139" spans="1:15" ht="15.75" thickBot="1" x14ac:dyDescent="0.3">
      <c r="B139" s="9"/>
    </row>
    <row r="140" spans="1:15" ht="19.5" customHeight="1" x14ac:dyDescent="0.25">
      <c r="A140" s="600" t="s">
        <v>87</v>
      </c>
      <c r="B140" s="602" t="s">
        <v>88</v>
      </c>
      <c r="C140" s="604" t="s">
        <v>6</v>
      </c>
      <c r="D140" s="604" t="s">
        <v>80</v>
      </c>
      <c r="E140" s="604"/>
      <c r="F140" s="604"/>
      <c r="G140" s="606"/>
      <c r="H140" s="607" t="s">
        <v>89</v>
      </c>
      <c r="I140" s="604"/>
      <c r="J140" s="604"/>
      <c r="K140" s="604"/>
      <c r="L140" s="608"/>
    </row>
    <row r="141" spans="1:15" ht="102.75" x14ac:dyDescent="0.25">
      <c r="A141" s="601"/>
      <c r="B141" s="603"/>
      <c r="C141" s="605"/>
      <c r="D141" s="172" t="s">
        <v>90</v>
      </c>
      <c r="E141" s="173" t="s">
        <v>91</v>
      </c>
      <c r="F141" s="172" t="s">
        <v>92</v>
      </c>
      <c r="G141" s="174" t="s">
        <v>93</v>
      </c>
      <c r="H141" s="175" t="s">
        <v>94</v>
      </c>
      <c r="I141" s="172" t="s">
        <v>95</v>
      </c>
      <c r="J141" s="172" t="s">
        <v>96</v>
      </c>
      <c r="K141" s="172" t="s">
        <v>97</v>
      </c>
      <c r="L141" s="176" t="s">
        <v>150</v>
      </c>
    </row>
    <row r="142" spans="1:15" ht="15" customHeight="1" x14ac:dyDescent="0.25">
      <c r="A142" s="597" t="s">
        <v>419</v>
      </c>
      <c r="B142" s="596"/>
      <c r="C142" s="177">
        <v>2014</v>
      </c>
      <c r="D142" s="178"/>
      <c r="E142" s="72"/>
      <c r="F142" s="72"/>
      <c r="G142" s="179">
        <v>0</v>
      </c>
      <c r="H142" s="71"/>
      <c r="I142" s="72"/>
      <c r="J142" s="72"/>
      <c r="K142" s="72"/>
      <c r="L142" s="73"/>
    </row>
    <row r="143" spans="1:15" x14ac:dyDescent="0.25">
      <c r="A143" s="597"/>
      <c r="B143" s="596"/>
      <c r="C143" s="29">
        <v>2015</v>
      </c>
      <c r="D143" s="30"/>
      <c r="E143" s="31"/>
      <c r="F143" s="31"/>
      <c r="G143" s="179">
        <v>0</v>
      </c>
      <c r="H143" s="34"/>
      <c r="I143" s="31"/>
      <c r="J143" s="31"/>
      <c r="K143" s="31"/>
      <c r="L143" s="35"/>
    </row>
    <row r="144" spans="1:15" x14ac:dyDescent="0.25">
      <c r="A144" s="597"/>
      <c r="B144" s="596"/>
      <c r="C144" s="29">
        <v>2016</v>
      </c>
      <c r="D144" s="30"/>
      <c r="E144" s="31"/>
      <c r="F144" s="31"/>
      <c r="G144" s="179">
        <v>0</v>
      </c>
      <c r="H144" s="34"/>
      <c r="I144" s="31"/>
      <c r="J144" s="31"/>
      <c r="K144" s="31"/>
      <c r="L144" s="35"/>
    </row>
    <row r="145" spans="1:12" x14ac:dyDescent="0.25">
      <c r="A145" s="597"/>
      <c r="B145" s="596"/>
      <c r="C145" s="29">
        <v>2017</v>
      </c>
      <c r="D145" s="36"/>
      <c r="E145" s="37"/>
      <c r="F145" s="37"/>
      <c r="G145" s="179">
        <v>0</v>
      </c>
      <c r="H145" s="39"/>
      <c r="I145" s="37"/>
      <c r="J145" s="37"/>
      <c r="K145" s="37"/>
      <c r="L145" s="40"/>
    </row>
    <row r="146" spans="1:12" x14ac:dyDescent="0.25">
      <c r="A146" s="597"/>
      <c r="B146" s="596"/>
      <c r="C146" s="29">
        <v>2018</v>
      </c>
      <c r="D146" s="30"/>
      <c r="E146" s="30"/>
      <c r="F146" s="30"/>
      <c r="G146" s="179">
        <v>0</v>
      </c>
      <c r="H146" s="34"/>
      <c r="I146" s="31"/>
      <c r="J146" s="31"/>
      <c r="K146" s="31"/>
      <c r="L146" s="35"/>
    </row>
    <row r="147" spans="1:12" x14ac:dyDescent="0.25">
      <c r="A147" s="597"/>
      <c r="B147" s="596"/>
      <c r="C147" s="29">
        <v>2019</v>
      </c>
      <c r="D147" s="30">
        <f>179+351+2940</f>
        <v>3470</v>
      </c>
      <c r="E147" s="31">
        <f>49</f>
        <v>49</v>
      </c>
      <c r="F147" s="31"/>
      <c r="G147" s="179">
        <f>D147+E147+F147</f>
        <v>3519</v>
      </c>
      <c r="H147" s="39">
        <f>22+75</f>
        <v>97</v>
      </c>
      <c r="I147" s="37"/>
      <c r="J147" s="37">
        <f>62+2940</f>
        <v>3002</v>
      </c>
      <c r="K147" s="37">
        <f>27+42</f>
        <v>69</v>
      </c>
      <c r="L147" s="40">
        <v>351</v>
      </c>
    </row>
    <row r="148" spans="1:12" x14ac:dyDescent="0.25">
      <c r="A148" s="597"/>
      <c r="B148" s="596"/>
      <c r="C148" s="29">
        <v>2020</v>
      </c>
      <c r="D148" s="30"/>
      <c r="E148" s="31"/>
      <c r="F148" s="31"/>
      <c r="G148" s="179">
        <v>0</v>
      </c>
      <c r="H148" s="34"/>
      <c r="I148" s="31"/>
      <c r="J148" s="31"/>
      <c r="K148" s="31"/>
      <c r="L148" s="35"/>
    </row>
    <row r="149" spans="1:12" ht="15.75" thickBot="1" x14ac:dyDescent="0.3">
      <c r="A149" s="598"/>
      <c r="B149" s="599"/>
      <c r="C149" s="45" t="s">
        <v>14</v>
      </c>
      <c r="D149" s="46">
        <f t="shared" ref="D149:L149" si="5">SUM(D142:D148)</f>
        <v>3470</v>
      </c>
      <c r="E149" s="47">
        <f t="shared" si="5"/>
        <v>49</v>
      </c>
      <c r="F149" s="47">
        <f t="shared" si="5"/>
        <v>0</v>
      </c>
      <c r="G149" s="49">
        <f t="shared" si="5"/>
        <v>3519</v>
      </c>
      <c r="H149" s="50">
        <f t="shared" si="5"/>
        <v>97</v>
      </c>
      <c r="I149" s="47">
        <f t="shared" si="5"/>
        <v>0</v>
      </c>
      <c r="J149" s="47">
        <f t="shared" si="5"/>
        <v>3002</v>
      </c>
      <c r="K149" s="47">
        <f t="shared" si="5"/>
        <v>69</v>
      </c>
      <c r="L149" s="51">
        <f t="shared" si="5"/>
        <v>351</v>
      </c>
    </row>
    <row r="150" spans="1:12" x14ac:dyDescent="0.25">
      <c r="B150" s="9"/>
    </row>
    <row r="151" spans="1:12" x14ac:dyDescent="0.25">
      <c r="B151" s="9"/>
    </row>
    <row r="152" spans="1:12" ht="21" x14ac:dyDescent="0.35">
      <c r="A152" s="180" t="s">
        <v>100</v>
      </c>
      <c r="B152" s="60"/>
      <c r="C152" s="59"/>
      <c r="D152" s="61"/>
      <c r="E152" s="61"/>
      <c r="F152" s="61"/>
      <c r="G152" s="61"/>
      <c r="H152" s="61"/>
      <c r="I152" s="61"/>
      <c r="J152" s="61"/>
      <c r="K152" s="61"/>
      <c r="L152" s="61"/>
    </row>
    <row r="153" spans="1:12" ht="15.75" thickBot="1" x14ac:dyDescent="0.3">
      <c r="A153" s="82"/>
      <c r="B153" s="83"/>
    </row>
    <row r="154" spans="1:12" s="10" customFormat="1" ht="65.25" x14ac:dyDescent="0.3">
      <c r="A154" s="181" t="s">
        <v>101</v>
      </c>
      <c r="B154" s="182" t="s">
        <v>102</v>
      </c>
      <c r="C154" s="183" t="s">
        <v>103</v>
      </c>
      <c r="D154" s="184" t="s">
        <v>104</v>
      </c>
      <c r="E154" s="185" t="s">
        <v>105</v>
      </c>
      <c r="F154" s="185" t="s">
        <v>106</v>
      </c>
      <c r="G154" s="186" t="s">
        <v>107</v>
      </c>
    </row>
    <row r="155" spans="1:12" ht="15" customHeight="1" x14ac:dyDescent="0.25">
      <c r="A155" s="588" t="s">
        <v>36</v>
      </c>
      <c r="B155" s="589"/>
      <c r="C155" s="29">
        <v>2014</v>
      </c>
      <c r="D155" s="30"/>
      <c r="E155" s="31"/>
      <c r="F155" s="31"/>
      <c r="G155" s="35"/>
    </row>
    <row r="156" spans="1:12" x14ac:dyDescent="0.25">
      <c r="A156" s="588"/>
      <c r="B156" s="589"/>
      <c r="C156" s="29">
        <v>2015</v>
      </c>
      <c r="D156" s="30"/>
      <c r="E156" s="31"/>
      <c r="F156" s="31"/>
      <c r="G156" s="35"/>
    </row>
    <row r="157" spans="1:12" x14ac:dyDescent="0.25">
      <c r="A157" s="588"/>
      <c r="B157" s="589"/>
      <c r="C157" s="29">
        <v>2016</v>
      </c>
      <c r="D157" s="30"/>
      <c r="E157" s="31"/>
      <c r="F157" s="31"/>
      <c r="G157" s="35"/>
    </row>
    <row r="158" spans="1:12" x14ac:dyDescent="0.25">
      <c r="A158" s="588"/>
      <c r="B158" s="589"/>
      <c r="C158" s="29">
        <v>2017</v>
      </c>
      <c r="D158" s="36"/>
      <c r="E158" s="37"/>
      <c r="F158" s="37"/>
      <c r="G158" s="40"/>
    </row>
    <row r="159" spans="1:12" x14ac:dyDescent="0.25">
      <c r="A159" s="588"/>
      <c r="B159" s="589"/>
      <c r="C159" s="29">
        <v>2018</v>
      </c>
      <c r="D159" s="30"/>
      <c r="E159" s="31"/>
      <c r="F159" s="31"/>
      <c r="G159" s="35"/>
    </row>
    <row r="160" spans="1:12" x14ac:dyDescent="0.25">
      <c r="A160" s="588"/>
      <c r="B160" s="589"/>
      <c r="C160" s="29">
        <v>2019</v>
      </c>
      <c r="D160" s="30"/>
      <c r="E160" s="31"/>
      <c r="F160" s="31"/>
      <c r="G160" s="35"/>
    </row>
    <row r="161" spans="1:13" x14ac:dyDescent="0.25">
      <c r="A161" s="588"/>
      <c r="B161" s="589"/>
      <c r="C161" s="29">
        <v>2020</v>
      </c>
      <c r="D161" s="187"/>
      <c r="E161" s="188"/>
      <c r="F161" s="188"/>
      <c r="G161" s="189"/>
    </row>
    <row r="162" spans="1:13" ht="15.75" thickBot="1" x14ac:dyDescent="0.3">
      <c r="A162" s="590"/>
      <c r="B162" s="591"/>
      <c r="C162" s="45" t="s">
        <v>14</v>
      </c>
      <c r="D162" s="46">
        <v>9</v>
      </c>
      <c r="E162" s="47">
        <v>0</v>
      </c>
      <c r="F162" s="47">
        <v>0</v>
      </c>
      <c r="G162" s="51">
        <v>0</v>
      </c>
    </row>
    <row r="163" spans="1:13" x14ac:dyDescent="0.25">
      <c r="B163" s="9"/>
    </row>
    <row r="164" spans="1:13" ht="15.75" thickBot="1" x14ac:dyDescent="0.3">
      <c r="B164" s="9"/>
    </row>
    <row r="165" spans="1:13" ht="18.75" x14ac:dyDescent="0.3">
      <c r="A165" s="190" t="s">
        <v>108</v>
      </c>
      <c r="B165" s="191" t="s">
        <v>109</v>
      </c>
      <c r="C165" s="192">
        <v>2014</v>
      </c>
      <c r="D165" s="192">
        <v>2015</v>
      </c>
      <c r="E165" s="192">
        <v>2016</v>
      </c>
      <c r="F165" s="192">
        <v>2017</v>
      </c>
      <c r="G165" s="192">
        <v>2018</v>
      </c>
      <c r="H165" s="192">
        <v>2019</v>
      </c>
      <c r="I165" s="193">
        <v>2020</v>
      </c>
    </row>
    <row r="166" spans="1:13" ht="14.1" customHeight="1" x14ac:dyDescent="0.25">
      <c r="A166" s="194" t="s">
        <v>110</v>
      </c>
      <c r="B166" s="550"/>
      <c r="C166" s="196">
        <v>0</v>
      </c>
      <c r="D166" s="196">
        <v>0</v>
      </c>
      <c r="E166" s="196">
        <v>0</v>
      </c>
      <c r="F166" s="196">
        <v>0</v>
      </c>
      <c r="G166" s="260">
        <f>SUM(G167:G169)</f>
        <v>0</v>
      </c>
      <c r="H166" s="260">
        <f>H167+H168+H169</f>
        <v>6403577.0600000005</v>
      </c>
      <c r="I166" s="197">
        <v>0</v>
      </c>
    </row>
    <row r="167" spans="1:13" ht="15.75" x14ac:dyDescent="0.25">
      <c r="A167" s="198" t="s">
        <v>111</v>
      </c>
      <c r="B167" s="199"/>
      <c r="C167" s="70"/>
      <c r="D167" s="70"/>
      <c r="E167" s="70"/>
      <c r="F167" s="74"/>
      <c r="G167" s="262"/>
      <c r="H167" s="262">
        <f>1484830.29+7971+283327.61+34083.33+329940.5+148057.18+686758.1+802055+99506.55+45385.93</f>
        <v>3921915.49</v>
      </c>
      <c r="I167" s="200"/>
    </row>
    <row r="168" spans="1:13" ht="15.75" x14ac:dyDescent="0.25">
      <c r="A168" s="198" t="s">
        <v>112</v>
      </c>
      <c r="B168" s="199"/>
      <c r="C168" s="70"/>
      <c r="D168" s="70"/>
      <c r="E168" s="70"/>
      <c r="F168" s="74"/>
      <c r="G168" s="262"/>
      <c r="H168" s="262">
        <f>123170.75+80306.7+50475+581518.47+4990+578413+11451.3+14194.2</f>
        <v>1444519.42</v>
      </c>
      <c r="I168" s="200"/>
    </row>
    <row r="169" spans="1:13" ht="15.75" x14ac:dyDescent="0.25">
      <c r="A169" s="198" t="s">
        <v>113</v>
      </c>
      <c r="B169" s="199"/>
      <c r="C169" s="70"/>
      <c r="D169" s="70"/>
      <c r="E169" s="70"/>
      <c r="F169" s="74"/>
      <c r="G169" s="262"/>
      <c r="H169" s="262">
        <f>216490.93+23112.75+194832+450000+105658.97+47047.5</f>
        <v>1037142.1499999999</v>
      </c>
      <c r="I169" s="200"/>
    </row>
    <row r="170" spans="1:13" ht="14.25" customHeight="1" x14ac:dyDescent="0.25">
      <c r="A170" s="194" t="s">
        <v>114</v>
      </c>
      <c r="B170" s="199"/>
      <c r="C170" s="70"/>
      <c r="D170" s="70"/>
      <c r="E170" s="70"/>
      <c r="F170" s="74"/>
      <c r="G170" s="262"/>
      <c r="H170" s="262">
        <v>3329426.98</v>
      </c>
      <c r="I170" s="200"/>
    </row>
    <row r="171" spans="1:13" ht="16.5" thickBot="1" x14ac:dyDescent="0.3">
      <c r="A171" s="203" t="s">
        <v>116</v>
      </c>
      <c r="B171" s="204"/>
      <c r="C171" s="205">
        <v>0</v>
      </c>
      <c r="D171" s="205">
        <v>0</v>
      </c>
      <c r="E171" s="205">
        <v>0</v>
      </c>
      <c r="F171" s="205">
        <v>0</v>
      </c>
      <c r="G171" s="316">
        <f>SUM(G167:G169)</f>
        <v>0</v>
      </c>
      <c r="H171" s="316">
        <f>H166+H170</f>
        <v>9733004.040000001</v>
      </c>
      <c r="I171" s="51">
        <v>0</v>
      </c>
    </row>
    <row r="173" spans="1:13" x14ac:dyDescent="0.25">
      <c r="G173" s="563"/>
      <c r="H173" s="392"/>
    </row>
    <row r="174" spans="1:13" x14ac:dyDescent="0.25">
      <c r="G174" s="512"/>
      <c r="H174" s="512"/>
      <c r="I174" s="512"/>
      <c r="K174" s="512"/>
      <c r="L174" s="512"/>
      <c r="M174" s="512"/>
    </row>
    <row r="175" spans="1:13" x14ac:dyDescent="0.25">
      <c r="G175" s="512"/>
      <c r="H175" s="512"/>
      <c r="I175" s="512"/>
      <c r="K175" s="512"/>
      <c r="L175" s="512"/>
      <c r="M175" s="512"/>
    </row>
    <row r="176" spans="1:13" x14ac:dyDescent="0.25">
      <c r="D176" s="512"/>
      <c r="G176" s="512"/>
      <c r="H176" s="512"/>
      <c r="I176" s="512"/>
      <c r="K176" s="512"/>
    </row>
    <row r="177" spans="4:11" x14ac:dyDescent="0.25">
      <c r="G177" s="512"/>
      <c r="H177" s="512"/>
      <c r="I177" s="512"/>
    </row>
    <row r="178" spans="4:11" x14ac:dyDescent="0.25">
      <c r="D178" s="512"/>
      <c r="G178" s="512"/>
      <c r="I178" s="512"/>
    </row>
    <row r="179" spans="4:11" x14ac:dyDescent="0.25">
      <c r="K179" s="564"/>
    </row>
    <row r="180" spans="4:11" x14ac:dyDescent="0.25">
      <c r="G180" s="512"/>
      <c r="K180" s="564"/>
    </row>
    <row r="181" spans="4:11" x14ac:dyDescent="0.25">
      <c r="K181" s="564"/>
    </row>
    <row r="182" spans="4:11" x14ac:dyDescent="0.25">
      <c r="G182" s="512"/>
      <c r="H182" s="512"/>
    </row>
    <row r="184" spans="4:11" x14ac:dyDescent="0.25">
      <c r="G184" s="512"/>
    </row>
    <row r="185" spans="4:11" x14ac:dyDescent="0.25">
      <c r="G185" s="512"/>
      <c r="H185" s="512"/>
    </row>
  </sheetData>
  <mergeCells count="49">
    <mergeCell ref="B10:B11"/>
    <mergeCell ref="C10:C11"/>
    <mergeCell ref="A12:B19"/>
    <mergeCell ref="C21:C22"/>
    <mergeCell ref="A23:B30"/>
    <mergeCell ref="D34:D35"/>
    <mergeCell ref="A36:B43"/>
    <mergeCell ref="A48:A49"/>
    <mergeCell ref="B48:B49"/>
    <mergeCell ref="C48:C49"/>
    <mergeCell ref="D48:D49"/>
    <mergeCell ref="A34:A35"/>
    <mergeCell ref="B34:B35"/>
    <mergeCell ref="C34:C35"/>
    <mergeCell ref="A50:B57"/>
    <mergeCell ref="A61:A62"/>
    <mergeCell ref="B61:B62"/>
    <mergeCell ref="C61:C62"/>
    <mergeCell ref="A63:B70"/>
    <mergeCell ref="D72:D73"/>
    <mergeCell ref="A74:B81"/>
    <mergeCell ref="A83:A84"/>
    <mergeCell ref="B83:B84"/>
    <mergeCell ref="C83:C84"/>
    <mergeCell ref="D83:D84"/>
    <mergeCell ref="A72:A73"/>
    <mergeCell ref="B72:B73"/>
    <mergeCell ref="C72:C73"/>
    <mergeCell ref="A85:B92"/>
    <mergeCell ref="A94:A95"/>
    <mergeCell ref="B94:B95"/>
    <mergeCell ref="A96:B102"/>
    <mergeCell ref="A106:A107"/>
    <mergeCell ref="B106:B107"/>
    <mergeCell ref="C106:C107"/>
    <mergeCell ref="A108:B115"/>
    <mergeCell ref="A118:B125"/>
    <mergeCell ref="A129:A130"/>
    <mergeCell ref="B129:B130"/>
    <mergeCell ref="C129:C130"/>
    <mergeCell ref="A142:B149"/>
    <mergeCell ref="A155:B162"/>
    <mergeCell ref="I129:O129"/>
    <mergeCell ref="A131:B138"/>
    <mergeCell ref="A140:A141"/>
    <mergeCell ref="B140:B141"/>
    <mergeCell ref="C140:C141"/>
    <mergeCell ref="D140:G140"/>
    <mergeCell ref="H140:L140"/>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B9E92-B678-465B-B607-9A7FEDB1DDF2}">
  <sheetPr codeName="Arkusz20"/>
  <dimension ref="A1:S171"/>
  <sheetViews>
    <sheetView topLeftCell="A10" workbookViewId="0">
      <selection activeCell="A12" sqref="A12:B19"/>
    </sheetView>
  </sheetViews>
  <sheetFormatPr defaultColWidth="8.85546875" defaultRowHeight="15" x14ac:dyDescent="0.25"/>
  <cols>
    <col min="1" max="1" width="122.425781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345</v>
      </c>
    </row>
    <row r="5" spans="1:17" s="2" customFormat="1" ht="15.75" x14ac:dyDescent="0.25">
      <c r="A5" s="206" t="s">
        <v>3</v>
      </c>
    </row>
    <row r="6" spans="1:17" s="2" customFormat="1" ht="15.75" x14ac:dyDescent="0.25"/>
    <row r="8" spans="1:17" ht="21" x14ac:dyDescent="0.35">
      <c r="A8" s="6" t="s">
        <v>4</v>
      </c>
      <c r="B8" s="7"/>
      <c r="C8" s="8"/>
      <c r="D8" s="8"/>
      <c r="E8" s="8"/>
      <c r="F8" s="8"/>
      <c r="G8" s="8"/>
      <c r="H8" s="8"/>
      <c r="I8" s="8"/>
      <c r="J8" s="8"/>
      <c r="K8" s="8"/>
      <c r="L8" s="8"/>
      <c r="M8" s="8"/>
      <c r="N8" s="8"/>
    </row>
    <row r="9" spans="1:17" ht="15.75" thickBot="1" x14ac:dyDescent="0.3">
      <c r="B9" s="9"/>
      <c r="O9" s="10"/>
      <c r="P9" s="10"/>
    </row>
    <row r="10" spans="1:17" s="10" customFormat="1" ht="18.75" x14ac:dyDescent="0.3">
      <c r="A10" s="11"/>
      <c r="B10" s="649" t="s">
        <v>5</v>
      </c>
      <c r="C10" s="651" t="s">
        <v>6</v>
      </c>
      <c r="D10" s="12"/>
      <c r="E10" s="13"/>
      <c r="F10" s="14" t="s">
        <v>7</v>
      </c>
      <c r="G10" s="15"/>
      <c r="H10" s="16"/>
      <c r="I10" s="17" t="s">
        <v>8</v>
      </c>
      <c r="J10" s="13"/>
      <c r="K10" s="13"/>
      <c r="L10" s="13"/>
      <c r="M10" s="13"/>
      <c r="N10" s="13"/>
      <c r="O10" s="18"/>
    </row>
    <row r="11" spans="1:17" s="10" customFormat="1" ht="90" customHeight="1" x14ac:dyDescent="0.3">
      <c r="A11" s="19" t="s">
        <v>9</v>
      </c>
      <c r="B11" s="650"/>
      <c r="C11" s="652"/>
      <c r="D11" s="20" t="s">
        <v>10</v>
      </c>
      <c r="E11" s="21" t="s">
        <v>11</v>
      </c>
      <c r="F11" s="22" t="s">
        <v>12</v>
      </c>
      <c r="G11" s="23" t="s">
        <v>13</v>
      </c>
      <c r="H11" s="24" t="s">
        <v>14</v>
      </c>
      <c r="I11" s="25" t="s">
        <v>15</v>
      </c>
      <c r="J11" s="26" t="s">
        <v>16</v>
      </c>
      <c r="K11" s="26" t="s">
        <v>17</v>
      </c>
      <c r="L11" s="27" t="s">
        <v>18</v>
      </c>
      <c r="M11" s="27" t="s">
        <v>19</v>
      </c>
      <c r="N11" s="27" t="s">
        <v>20</v>
      </c>
      <c r="O11" s="28" t="s">
        <v>21</v>
      </c>
    </row>
    <row r="12" spans="1:17" ht="15" customHeight="1" x14ac:dyDescent="0.25">
      <c r="A12" s="595" t="s">
        <v>346</v>
      </c>
      <c r="B12" s="611"/>
      <c r="C12" s="29">
        <v>2014</v>
      </c>
      <c r="D12" s="30"/>
      <c r="E12" s="31"/>
      <c r="F12" s="31"/>
      <c r="G12" s="32"/>
      <c r="H12" s="33">
        <f>SUM(D12:G12)</f>
        <v>0</v>
      </c>
      <c r="I12" s="34"/>
      <c r="J12" s="31"/>
      <c r="K12" s="31"/>
      <c r="L12" s="31"/>
      <c r="M12" s="31"/>
      <c r="N12" s="31"/>
      <c r="O12" s="35"/>
      <c r="P12" s="10"/>
      <c r="Q12" s="10"/>
    </row>
    <row r="13" spans="1:17" x14ac:dyDescent="0.25">
      <c r="A13" s="595"/>
      <c r="B13" s="611"/>
      <c r="C13" s="29">
        <v>2015</v>
      </c>
      <c r="D13" s="30"/>
      <c r="E13" s="31"/>
      <c r="F13" s="31"/>
      <c r="G13" s="32"/>
      <c r="H13" s="33">
        <f t="shared" ref="H13:H18" si="0">SUM(D13:G13)</f>
        <v>0</v>
      </c>
      <c r="I13" s="34"/>
      <c r="J13" s="31"/>
      <c r="K13" s="31"/>
      <c r="L13" s="31"/>
      <c r="M13" s="31"/>
      <c r="N13" s="31"/>
      <c r="O13" s="35"/>
      <c r="P13" s="10"/>
      <c r="Q13" s="10"/>
    </row>
    <row r="14" spans="1:17" x14ac:dyDescent="0.25">
      <c r="A14" s="595"/>
      <c r="B14" s="611"/>
      <c r="C14" s="29">
        <v>2016</v>
      </c>
      <c r="D14" s="30"/>
      <c r="E14" s="31"/>
      <c r="F14" s="31"/>
      <c r="G14" s="32"/>
      <c r="H14" s="33">
        <f t="shared" si="0"/>
        <v>0</v>
      </c>
      <c r="I14" s="34"/>
      <c r="J14" s="31"/>
      <c r="K14" s="31"/>
      <c r="L14" s="31"/>
      <c r="M14" s="31"/>
      <c r="N14" s="31"/>
      <c r="O14" s="35"/>
      <c r="P14" s="10"/>
      <c r="Q14" s="10"/>
    </row>
    <row r="15" spans="1:17" x14ac:dyDescent="0.25">
      <c r="A15" s="595"/>
      <c r="B15" s="611"/>
      <c r="C15" s="29">
        <v>2017</v>
      </c>
      <c r="D15" s="36"/>
      <c r="E15" s="37"/>
      <c r="F15" s="37"/>
      <c r="G15" s="38"/>
      <c r="H15" s="33">
        <f t="shared" si="0"/>
        <v>0</v>
      </c>
      <c r="I15" s="39"/>
      <c r="J15" s="37"/>
      <c r="K15" s="37"/>
      <c r="L15" s="37"/>
      <c r="M15" s="37"/>
      <c r="N15" s="37"/>
      <c r="O15" s="40"/>
      <c r="P15" s="10"/>
      <c r="Q15" s="10"/>
    </row>
    <row r="16" spans="1:17" x14ac:dyDescent="0.25">
      <c r="A16" s="595"/>
      <c r="B16" s="611"/>
      <c r="C16" s="29">
        <v>2018</v>
      </c>
      <c r="D16" s="30"/>
      <c r="E16" s="31"/>
      <c r="F16" s="31"/>
      <c r="G16" s="32"/>
      <c r="H16" s="33">
        <f t="shared" si="0"/>
        <v>0</v>
      </c>
      <c r="I16" s="34"/>
      <c r="J16" s="31"/>
      <c r="K16" s="31"/>
      <c r="L16" s="31"/>
      <c r="M16" s="31"/>
      <c r="N16" s="31"/>
      <c r="O16" s="35"/>
      <c r="P16" s="10"/>
      <c r="Q16" s="10"/>
    </row>
    <row r="17" spans="1:17" x14ac:dyDescent="0.25">
      <c r="A17" s="595"/>
      <c r="B17" s="611"/>
      <c r="C17" s="29">
        <v>2019</v>
      </c>
      <c r="D17" s="30"/>
      <c r="E17" s="31">
        <v>24</v>
      </c>
      <c r="F17" s="31"/>
      <c r="G17" s="32">
        <v>3</v>
      </c>
      <c r="H17" s="33">
        <f t="shared" si="0"/>
        <v>27</v>
      </c>
      <c r="I17" s="34">
        <v>27</v>
      </c>
      <c r="J17" s="31"/>
      <c r="K17" s="31"/>
      <c r="L17" s="31"/>
      <c r="M17" s="31"/>
      <c r="N17" s="31"/>
      <c r="O17" s="35"/>
      <c r="P17" s="10"/>
      <c r="Q17" s="10"/>
    </row>
    <row r="18" spans="1:17" x14ac:dyDescent="0.25">
      <c r="A18" s="595"/>
      <c r="B18" s="611"/>
      <c r="C18" s="29">
        <v>2020</v>
      </c>
      <c r="D18" s="30"/>
      <c r="E18" s="31"/>
      <c r="F18" s="31"/>
      <c r="G18" s="32"/>
      <c r="H18" s="33">
        <f t="shared" si="0"/>
        <v>0</v>
      </c>
      <c r="I18" s="34"/>
      <c r="J18" s="31"/>
      <c r="K18" s="31"/>
      <c r="L18" s="31"/>
      <c r="M18" s="31"/>
      <c r="N18" s="31"/>
      <c r="O18" s="35"/>
      <c r="P18" s="10"/>
      <c r="Q18" s="10"/>
    </row>
    <row r="19" spans="1:17" ht="243.75" customHeight="1" thickBot="1" x14ac:dyDescent="0.3">
      <c r="A19" s="612"/>
      <c r="B19" s="613"/>
      <c r="C19" s="45" t="s">
        <v>14</v>
      </c>
      <c r="D19" s="46">
        <f>SUM(D12:D18)</f>
        <v>0</v>
      </c>
      <c r="E19" s="47">
        <f>SUM(E12:E18)</f>
        <v>24</v>
      </c>
      <c r="F19" s="47">
        <f>SUM(F12:F18)</f>
        <v>0</v>
      </c>
      <c r="G19" s="48"/>
      <c r="H19" s="49">
        <f>SUM(D19:F19)</f>
        <v>24</v>
      </c>
      <c r="I19" s="50">
        <f t="shared" ref="I19:O19" si="1">SUM(I12:I18)</f>
        <v>27</v>
      </c>
      <c r="J19" s="50">
        <f t="shared" si="1"/>
        <v>0</v>
      </c>
      <c r="K19" s="47">
        <f t="shared" si="1"/>
        <v>0</v>
      </c>
      <c r="L19" s="47">
        <f t="shared" si="1"/>
        <v>0</v>
      </c>
      <c r="M19" s="47">
        <f t="shared" si="1"/>
        <v>0</v>
      </c>
      <c r="N19" s="47">
        <f t="shared" si="1"/>
        <v>0</v>
      </c>
      <c r="O19" s="51">
        <f t="shared" si="1"/>
        <v>0</v>
      </c>
      <c r="P19" s="10"/>
      <c r="Q19" s="10"/>
    </row>
    <row r="20" spans="1:17" ht="15.75" thickBot="1" x14ac:dyDescent="0.3">
      <c r="B20" s="9"/>
      <c r="D20" s="52"/>
      <c r="O20" s="10"/>
      <c r="P20" s="10"/>
    </row>
    <row r="21" spans="1:17" s="10" customFormat="1" ht="18.75" x14ac:dyDescent="0.3">
      <c r="A21" s="11"/>
      <c r="B21" s="53"/>
      <c r="C21" s="651" t="s">
        <v>6</v>
      </c>
      <c r="D21" s="12"/>
      <c r="E21" s="13"/>
      <c r="F21" s="14" t="s">
        <v>7</v>
      </c>
      <c r="G21" s="15"/>
      <c r="H21" s="16"/>
    </row>
    <row r="22" spans="1:17" s="10" customFormat="1" ht="44.25" customHeight="1" x14ac:dyDescent="0.3">
      <c r="A22" s="54" t="s">
        <v>23</v>
      </c>
      <c r="B22" s="501" t="s">
        <v>24</v>
      </c>
      <c r="C22" s="652"/>
      <c r="D22" s="20" t="s">
        <v>10</v>
      </c>
      <c r="E22" s="22" t="s">
        <v>11</v>
      </c>
      <c r="F22" s="22" t="s">
        <v>12</v>
      </c>
      <c r="G22" s="23" t="s">
        <v>13</v>
      </c>
      <c r="H22" s="24" t="s">
        <v>14</v>
      </c>
    </row>
    <row r="23" spans="1:17" ht="15" customHeight="1" x14ac:dyDescent="0.25">
      <c r="A23" s="595" t="s">
        <v>347</v>
      </c>
      <c r="B23" s="611"/>
      <c r="C23" s="29">
        <v>2014</v>
      </c>
      <c r="D23" s="30"/>
      <c r="E23" s="31"/>
      <c r="F23" s="31"/>
      <c r="G23" s="32"/>
      <c r="H23" s="33">
        <f>SUM(D23:G23)</f>
        <v>0</v>
      </c>
    </row>
    <row r="24" spans="1:17" x14ac:dyDescent="0.25">
      <c r="A24" s="595"/>
      <c r="B24" s="611"/>
      <c r="C24" s="29">
        <v>2015</v>
      </c>
      <c r="D24" s="30"/>
      <c r="E24" s="31"/>
      <c r="F24" s="31"/>
      <c r="G24" s="32"/>
      <c r="H24" s="33">
        <f t="shared" ref="H24:H29" si="2">SUM(D24:G24)</f>
        <v>0</v>
      </c>
    </row>
    <row r="25" spans="1:17" x14ac:dyDescent="0.25">
      <c r="A25" s="595"/>
      <c r="B25" s="611"/>
      <c r="C25" s="29">
        <v>2016</v>
      </c>
      <c r="D25" s="30"/>
      <c r="E25" s="31"/>
      <c r="F25" s="31"/>
      <c r="G25" s="32"/>
      <c r="H25" s="33">
        <f t="shared" si="2"/>
        <v>0</v>
      </c>
    </row>
    <row r="26" spans="1:17" x14ac:dyDescent="0.25">
      <c r="A26" s="595"/>
      <c r="B26" s="611"/>
      <c r="C26" s="29">
        <v>2017</v>
      </c>
      <c r="D26" s="36"/>
      <c r="E26" s="37"/>
      <c r="F26" s="37"/>
      <c r="G26" s="38"/>
      <c r="H26" s="33">
        <f t="shared" si="2"/>
        <v>0</v>
      </c>
    </row>
    <row r="27" spans="1:17" x14ac:dyDescent="0.25">
      <c r="A27" s="595"/>
      <c r="B27" s="611"/>
      <c r="C27" s="29">
        <v>2018</v>
      </c>
      <c r="D27" s="30"/>
      <c r="E27" s="31"/>
      <c r="F27" s="31"/>
      <c r="G27" s="32"/>
      <c r="H27" s="33">
        <f t="shared" si="2"/>
        <v>0</v>
      </c>
    </row>
    <row r="28" spans="1:17" x14ac:dyDescent="0.25">
      <c r="A28" s="595"/>
      <c r="B28" s="611"/>
      <c r="C28" s="29">
        <v>2019</v>
      </c>
      <c r="D28" s="30"/>
      <c r="E28" s="31">
        <f>SUM(40+40+34+33+59+60+55+56+64+62+153+151+37+37+37+37+37+26+26+26+26+26+26+26+180+125+80+720+180+2+2+1+1+133+133+213+181+82+88+32+26+22+24+22+28)</f>
        <v>3449</v>
      </c>
      <c r="F28" s="31"/>
      <c r="G28" s="32">
        <f>SUM(29000+3000+75000)</f>
        <v>107000</v>
      </c>
      <c r="H28" s="33">
        <f t="shared" si="2"/>
        <v>110449</v>
      </c>
    </row>
    <row r="29" spans="1:17" x14ac:dyDescent="0.25">
      <c r="A29" s="595"/>
      <c r="B29" s="611"/>
      <c r="C29" s="29">
        <v>2020</v>
      </c>
      <c r="D29" s="30"/>
      <c r="E29" s="31"/>
      <c r="F29" s="31"/>
      <c r="G29" s="32"/>
      <c r="H29" s="33">
        <f t="shared" si="2"/>
        <v>0</v>
      </c>
    </row>
    <row r="30" spans="1:17" ht="232.5" customHeight="1" thickBot="1" x14ac:dyDescent="0.3">
      <c r="A30" s="612"/>
      <c r="B30" s="613"/>
      <c r="C30" s="45" t="s">
        <v>14</v>
      </c>
      <c r="D30" s="46">
        <f>SUM(D23:D29)</f>
        <v>0</v>
      </c>
      <c r="E30" s="47">
        <f>SUM(E23:E29)</f>
        <v>3449</v>
      </c>
      <c r="F30" s="47">
        <f>SUM(F23:F29)</f>
        <v>0</v>
      </c>
      <c r="G30" s="47">
        <f>SUM(G23:G29)</f>
        <v>107000</v>
      </c>
      <c r="H30" s="49">
        <f t="shared" ref="H30" si="3">SUM(D30:F30)</f>
        <v>3449</v>
      </c>
    </row>
    <row r="31" spans="1:17" x14ac:dyDescent="0.25">
      <c r="A31" s="57"/>
      <c r="B31" s="58"/>
      <c r="D31" s="52"/>
    </row>
    <row r="32" spans="1:17" ht="21" x14ac:dyDescent="0.35">
      <c r="A32" s="59" t="s">
        <v>26</v>
      </c>
      <c r="B32" s="60"/>
      <c r="C32" s="59"/>
      <c r="D32" s="61"/>
      <c r="E32" s="61"/>
      <c r="F32" s="61"/>
      <c r="G32" s="61"/>
      <c r="H32" s="61"/>
      <c r="I32" s="61"/>
      <c r="J32" s="61"/>
      <c r="K32" s="61"/>
      <c r="L32" s="61"/>
      <c r="M32" s="61"/>
      <c r="N32" s="61"/>
      <c r="O32" s="61"/>
    </row>
    <row r="33" spans="1:13" ht="15.75" thickBot="1" x14ac:dyDescent="0.3">
      <c r="B33" s="9"/>
    </row>
    <row r="34" spans="1:13" ht="21" customHeight="1" x14ac:dyDescent="0.25">
      <c r="A34" s="653" t="s">
        <v>27</v>
      </c>
      <c r="B34" s="655" t="s">
        <v>28</v>
      </c>
      <c r="C34" s="657" t="s">
        <v>6</v>
      </c>
      <c r="D34" s="635" t="s">
        <v>29</v>
      </c>
      <c r="E34" s="62" t="s">
        <v>8</v>
      </c>
      <c r="F34" s="63"/>
      <c r="G34" s="63"/>
      <c r="H34" s="63"/>
      <c r="I34" s="63"/>
      <c r="J34" s="63"/>
      <c r="K34" s="64"/>
    </row>
    <row r="35" spans="1:13" ht="98.25" customHeight="1" x14ac:dyDescent="0.25">
      <c r="A35" s="654"/>
      <c r="B35" s="656"/>
      <c r="C35" s="658"/>
      <c r="D35" s="636"/>
      <c r="E35" s="65" t="s">
        <v>15</v>
      </c>
      <c r="F35" s="66" t="s">
        <v>16</v>
      </c>
      <c r="G35" s="66" t="s">
        <v>17</v>
      </c>
      <c r="H35" s="67" t="s">
        <v>18</v>
      </c>
      <c r="I35" s="67" t="s">
        <v>30</v>
      </c>
      <c r="J35" s="68" t="s">
        <v>20</v>
      </c>
      <c r="K35" s="69" t="s">
        <v>21</v>
      </c>
    </row>
    <row r="36" spans="1:13" ht="15" customHeight="1" x14ac:dyDescent="0.25">
      <c r="A36" s="588" t="s">
        <v>348</v>
      </c>
      <c r="B36" s="589"/>
      <c r="C36" s="29">
        <v>2014</v>
      </c>
      <c r="D36" s="70"/>
      <c r="E36" s="71"/>
      <c r="F36" s="72"/>
      <c r="G36" s="72"/>
      <c r="H36" s="72"/>
      <c r="I36" s="72"/>
      <c r="J36" s="72"/>
      <c r="K36" s="73"/>
    </row>
    <row r="37" spans="1:13" x14ac:dyDescent="0.25">
      <c r="A37" s="588"/>
      <c r="B37" s="589"/>
      <c r="C37" s="29">
        <v>2015</v>
      </c>
      <c r="D37" s="70"/>
      <c r="E37" s="34"/>
      <c r="F37" s="31"/>
      <c r="G37" s="31"/>
      <c r="H37" s="31"/>
      <c r="I37" s="31"/>
      <c r="J37" s="31"/>
      <c r="K37" s="35"/>
    </row>
    <row r="38" spans="1:13" x14ac:dyDescent="0.25">
      <c r="A38" s="588"/>
      <c r="B38" s="589"/>
      <c r="C38" s="29">
        <v>2016</v>
      </c>
      <c r="D38" s="70"/>
      <c r="E38" s="34"/>
      <c r="F38" s="31"/>
      <c r="G38" s="31"/>
      <c r="H38" s="31"/>
      <c r="I38" s="31"/>
      <c r="J38" s="31"/>
      <c r="K38" s="35"/>
    </row>
    <row r="39" spans="1:13" x14ac:dyDescent="0.25">
      <c r="A39" s="588"/>
      <c r="B39" s="589"/>
      <c r="C39" s="29">
        <v>2017</v>
      </c>
      <c r="D39" s="74"/>
      <c r="E39" s="39"/>
      <c r="F39" s="37"/>
      <c r="G39" s="37"/>
      <c r="H39" s="37"/>
      <c r="I39" s="37"/>
      <c r="J39" s="37"/>
      <c r="K39" s="40"/>
    </row>
    <row r="40" spans="1:13" x14ac:dyDescent="0.25">
      <c r="A40" s="588"/>
      <c r="B40" s="589"/>
      <c r="C40" s="29">
        <v>2018</v>
      </c>
      <c r="D40" s="70"/>
      <c r="E40" s="34"/>
      <c r="F40" s="31"/>
      <c r="G40" s="31"/>
      <c r="H40" s="31"/>
      <c r="I40" s="31"/>
      <c r="J40" s="31"/>
      <c r="K40" s="35"/>
    </row>
    <row r="41" spans="1:13" x14ac:dyDescent="0.25">
      <c r="A41" s="588"/>
      <c r="B41" s="589"/>
      <c r="C41" s="29">
        <v>2019</v>
      </c>
      <c r="D41" s="70">
        <v>3</v>
      </c>
      <c r="E41" s="34">
        <v>3</v>
      </c>
      <c r="F41" s="31"/>
      <c r="G41" s="31"/>
      <c r="H41" s="31"/>
      <c r="I41" s="31"/>
      <c r="J41" s="31"/>
      <c r="K41" s="35"/>
    </row>
    <row r="42" spans="1:13" ht="17.25" customHeight="1" x14ac:dyDescent="0.25">
      <c r="A42" s="588"/>
      <c r="B42" s="589"/>
      <c r="C42" s="29">
        <v>2020</v>
      </c>
      <c r="D42" s="70"/>
      <c r="E42" s="34"/>
      <c r="F42" s="31"/>
      <c r="G42" s="31"/>
      <c r="H42" s="31"/>
      <c r="I42" s="31"/>
      <c r="J42" s="31"/>
      <c r="K42" s="35"/>
    </row>
    <row r="43" spans="1:13" ht="35.25" customHeight="1" thickBot="1" x14ac:dyDescent="0.3">
      <c r="A43" s="590"/>
      <c r="B43" s="591"/>
      <c r="C43" s="45" t="s">
        <v>14</v>
      </c>
      <c r="D43" s="75">
        <f>SUM(D36:D42)</f>
        <v>3</v>
      </c>
      <c r="E43" s="50">
        <f t="shared" ref="E43:J43" si="4">SUM(E36:E42)</f>
        <v>3</v>
      </c>
      <c r="F43" s="47">
        <f t="shared" si="4"/>
        <v>0</v>
      </c>
      <c r="G43" s="47">
        <f t="shared" si="4"/>
        <v>0</v>
      </c>
      <c r="H43" s="47">
        <f t="shared" si="4"/>
        <v>0</v>
      </c>
      <c r="I43" s="47">
        <f t="shared" si="4"/>
        <v>0</v>
      </c>
      <c r="J43" s="47">
        <f t="shared" si="4"/>
        <v>0</v>
      </c>
      <c r="K43" s="51">
        <f>SUM(K36:K42)</f>
        <v>0</v>
      </c>
    </row>
    <row r="44" spans="1:13" x14ac:dyDescent="0.25">
      <c r="B44" s="9"/>
    </row>
    <row r="45" spans="1:13" x14ac:dyDescent="0.25">
      <c r="B45" s="9"/>
    </row>
    <row r="46" spans="1:13" ht="21" x14ac:dyDescent="0.35">
      <c r="A46" s="78" t="s">
        <v>32</v>
      </c>
      <c r="B46" s="79"/>
      <c r="C46" s="78"/>
      <c r="D46" s="80"/>
      <c r="E46" s="80"/>
      <c r="F46" s="80"/>
      <c r="G46" s="80"/>
      <c r="H46" s="80"/>
      <c r="I46" s="80"/>
      <c r="J46" s="80"/>
      <c r="K46" s="80"/>
      <c r="L46" s="81"/>
      <c r="M46" s="81"/>
    </row>
    <row r="47" spans="1:13" ht="14.25" customHeight="1" thickBot="1" x14ac:dyDescent="0.3">
      <c r="A47" s="82"/>
      <c r="B47" s="83"/>
    </row>
    <row r="48" spans="1:13" ht="14.25" customHeight="1" x14ac:dyDescent="0.25">
      <c r="A48" s="641" t="s">
        <v>33</v>
      </c>
      <c r="B48" s="643" t="s">
        <v>34</v>
      </c>
      <c r="C48" s="645" t="s">
        <v>6</v>
      </c>
      <c r="D48" s="647" t="s">
        <v>35</v>
      </c>
      <c r="E48" s="84" t="s">
        <v>8</v>
      </c>
      <c r="F48" s="85"/>
      <c r="G48" s="85"/>
      <c r="H48" s="85"/>
      <c r="I48" s="85"/>
      <c r="J48" s="85"/>
      <c r="K48" s="86"/>
    </row>
    <row r="49" spans="1:14" s="10" customFormat="1" ht="117" customHeight="1" x14ac:dyDescent="0.25">
      <c r="A49" s="642"/>
      <c r="B49" s="644"/>
      <c r="C49" s="646"/>
      <c r="D49" s="648"/>
      <c r="E49" s="87" t="s">
        <v>15</v>
      </c>
      <c r="F49" s="88" t="s">
        <v>16</v>
      </c>
      <c r="G49" s="88" t="s">
        <v>17</v>
      </c>
      <c r="H49" s="89" t="s">
        <v>18</v>
      </c>
      <c r="I49" s="89" t="s">
        <v>30</v>
      </c>
      <c r="J49" s="90" t="s">
        <v>20</v>
      </c>
      <c r="K49" s="91" t="s">
        <v>21</v>
      </c>
    </row>
    <row r="50" spans="1:14" ht="15" customHeight="1" x14ac:dyDescent="0.25">
      <c r="A50" s="595" t="s">
        <v>349</v>
      </c>
      <c r="B50" s="611"/>
      <c r="C50" s="29">
        <v>2014</v>
      </c>
      <c r="D50" s="92"/>
      <c r="E50" s="34"/>
      <c r="F50" s="31"/>
      <c r="G50" s="31"/>
      <c r="H50" s="31"/>
      <c r="I50" s="31"/>
      <c r="J50" s="31"/>
      <c r="K50" s="35"/>
    </row>
    <row r="51" spans="1:14" x14ac:dyDescent="0.25">
      <c r="A51" s="595"/>
      <c r="B51" s="611"/>
      <c r="C51" s="29">
        <v>2015</v>
      </c>
      <c r="D51" s="92"/>
      <c r="E51" s="34"/>
      <c r="F51" s="31"/>
      <c r="G51" s="31"/>
      <c r="H51" s="31"/>
      <c r="I51" s="31"/>
      <c r="J51" s="31"/>
      <c r="K51" s="35"/>
    </row>
    <row r="52" spans="1:14" x14ac:dyDescent="0.25">
      <c r="A52" s="595"/>
      <c r="B52" s="611"/>
      <c r="C52" s="29">
        <v>2016</v>
      </c>
      <c r="D52" s="92"/>
      <c r="E52" s="34"/>
      <c r="F52" s="31"/>
      <c r="G52" s="31"/>
      <c r="H52" s="31"/>
      <c r="I52" s="31"/>
      <c r="J52" s="31"/>
      <c r="K52" s="35"/>
    </row>
    <row r="53" spans="1:14" x14ac:dyDescent="0.25">
      <c r="A53" s="595"/>
      <c r="B53" s="611"/>
      <c r="C53" s="29">
        <v>2017</v>
      </c>
      <c r="D53" s="93"/>
      <c r="E53" s="39"/>
      <c r="F53" s="37"/>
      <c r="G53" s="37"/>
      <c r="H53" s="37"/>
      <c r="I53" s="37"/>
      <c r="J53" s="37"/>
      <c r="K53" s="40"/>
    </row>
    <row r="54" spans="1:14" x14ac:dyDescent="0.25">
      <c r="A54" s="595"/>
      <c r="B54" s="611"/>
      <c r="C54" s="29">
        <v>2018</v>
      </c>
      <c r="D54" s="92"/>
      <c r="E54" s="34"/>
      <c r="F54" s="31"/>
      <c r="G54" s="31"/>
      <c r="H54" s="31"/>
      <c r="I54" s="31"/>
      <c r="J54" s="31"/>
      <c r="K54" s="35"/>
    </row>
    <row r="55" spans="1:14" x14ac:dyDescent="0.25">
      <c r="A55" s="595"/>
      <c r="B55" s="611"/>
      <c r="C55" s="29">
        <v>2019</v>
      </c>
      <c r="D55" s="92">
        <v>15</v>
      </c>
      <c r="E55" s="34">
        <v>15</v>
      </c>
      <c r="F55" s="31"/>
      <c r="G55" s="31"/>
      <c r="H55" s="31"/>
      <c r="I55" s="31"/>
      <c r="J55" s="31"/>
      <c r="K55" s="35"/>
    </row>
    <row r="56" spans="1:14" x14ac:dyDescent="0.25">
      <c r="A56" s="595"/>
      <c r="B56" s="611"/>
      <c r="C56" s="29">
        <v>2020</v>
      </c>
      <c r="D56" s="92"/>
      <c r="E56" s="34"/>
      <c r="F56" s="31"/>
      <c r="G56" s="31"/>
      <c r="H56" s="31"/>
      <c r="I56" s="31"/>
      <c r="J56" s="31"/>
      <c r="K56" s="35"/>
    </row>
    <row r="57" spans="1:14" ht="94.9" customHeight="1" thickBot="1" x14ac:dyDescent="0.3">
      <c r="A57" s="612"/>
      <c r="B57" s="613"/>
      <c r="C57" s="45" t="s">
        <v>14</v>
      </c>
      <c r="D57" s="94">
        <f t="shared" ref="D57:I57" si="5">SUM(D50:D56)</f>
        <v>15</v>
      </c>
      <c r="E57" s="50">
        <f t="shared" si="5"/>
        <v>15</v>
      </c>
      <c r="F57" s="47">
        <f t="shared" si="5"/>
        <v>0</v>
      </c>
      <c r="G57" s="47">
        <f t="shared" si="5"/>
        <v>0</v>
      </c>
      <c r="H57" s="47">
        <f t="shared" si="5"/>
        <v>0</v>
      </c>
      <c r="I57" s="47">
        <f t="shared" si="5"/>
        <v>0</v>
      </c>
      <c r="J57" s="47">
        <f>SUM(J50:J56)</f>
        <v>0</v>
      </c>
      <c r="K57" s="51">
        <f>SUM(K50:K56)</f>
        <v>0</v>
      </c>
    </row>
    <row r="58" spans="1:14" x14ac:dyDescent="0.25">
      <c r="B58" s="9"/>
    </row>
    <row r="59" spans="1:14" ht="21" x14ac:dyDescent="0.35">
      <c r="A59" s="95" t="s">
        <v>37</v>
      </c>
      <c r="B59" s="96"/>
      <c r="C59" s="95"/>
      <c r="D59" s="97"/>
      <c r="E59" s="97"/>
      <c r="F59" s="97"/>
      <c r="G59" s="97"/>
      <c r="H59" s="97"/>
      <c r="I59" s="97"/>
      <c r="J59" s="97"/>
      <c r="K59" s="97"/>
      <c r="L59" s="97"/>
      <c r="M59" s="10"/>
    </row>
    <row r="60" spans="1:14" ht="15" customHeight="1" thickBot="1" x14ac:dyDescent="0.4">
      <c r="A60" s="98"/>
      <c r="B60" s="83"/>
      <c r="M60" s="10"/>
    </row>
    <row r="61" spans="1:14" s="10" customFormat="1" x14ac:dyDescent="0.25">
      <c r="A61" s="630" t="s">
        <v>38</v>
      </c>
      <c r="B61" s="622" t="s">
        <v>39</v>
      </c>
      <c r="C61" s="631" t="s">
        <v>6</v>
      </c>
      <c r="D61" s="99"/>
      <c r="E61" s="100"/>
      <c r="F61" s="101" t="s">
        <v>40</v>
      </c>
      <c r="G61" s="102"/>
      <c r="H61" s="102"/>
      <c r="I61" s="102"/>
      <c r="J61" s="102"/>
      <c r="K61" s="102"/>
      <c r="L61" s="103"/>
      <c r="N61" s="104"/>
    </row>
    <row r="62" spans="1:14" s="10" customFormat="1" ht="90" customHeight="1" x14ac:dyDescent="0.25">
      <c r="A62" s="621"/>
      <c r="B62" s="623"/>
      <c r="C62" s="632"/>
      <c r="D62" s="105" t="s">
        <v>41</v>
      </c>
      <c r="E62" s="106" t="s">
        <v>42</v>
      </c>
      <c r="F62" s="107" t="s">
        <v>15</v>
      </c>
      <c r="G62" s="108" t="s">
        <v>16</v>
      </c>
      <c r="H62" s="108" t="s">
        <v>17</v>
      </c>
      <c r="I62" s="109" t="s">
        <v>18</v>
      </c>
      <c r="J62" s="109" t="s">
        <v>30</v>
      </c>
      <c r="K62" s="110" t="s">
        <v>20</v>
      </c>
      <c r="L62" s="111" t="s">
        <v>21</v>
      </c>
    </row>
    <row r="63" spans="1:14" x14ac:dyDescent="0.25">
      <c r="A63" s="595" t="s">
        <v>36</v>
      </c>
      <c r="B63" s="611"/>
      <c r="C63" s="29">
        <v>2014</v>
      </c>
      <c r="D63" s="30"/>
      <c r="E63" s="31"/>
      <c r="F63" s="34"/>
      <c r="G63" s="31"/>
      <c r="H63" s="31"/>
      <c r="I63" s="31"/>
      <c r="J63" s="31"/>
      <c r="K63" s="31"/>
      <c r="L63" s="35"/>
      <c r="M63" s="10"/>
    </row>
    <row r="64" spans="1:14" x14ac:dyDescent="0.25">
      <c r="A64" s="595"/>
      <c r="B64" s="611"/>
      <c r="C64" s="29">
        <v>2015</v>
      </c>
      <c r="D64" s="30"/>
      <c r="E64" s="31"/>
      <c r="F64" s="34"/>
      <c r="G64" s="31"/>
      <c r="H64" s="31"/>
      <c r="I64" s="31"/>
      <c r="J64" s="31"/>
      <c r="K64" s="31"/>
      <c r="L64" s="35"/>
      <c r="M64" s="10"/>
    </row>
    <row r="65" spans="1:13" x14ac:dyDescent="0.25">
      <c r="A65" s="595"/>
      <c r="B65" s="611"/>
      <c r="C65" s="29">
        <v>2016</v>
      </c>
      <c r="D65" s="30"/>
      <c r="E65" s="31"/>
      <c r="F65" s="34"/>
      <c r="G65" s="31"/>
      <c r="H65" s="31"/>
      <c r="I65" s="31"/>
      <c r="J65" s="31"/>
      <c r="K65" s="31"/>
      <c r="L65" s="35"/>
      <c r="M65" s="10"/>
    </row>
    <row r="66" spans="1:13" x14ac:dyDescent="0.25">
      <c r="A66" s="595"/>
      <c r="B66" s="611"/>
      <c r="C66" s="29">
        <v>2017</v>
      </c>
      <c r="D66" s="36"/>
      <c r="E66" s="37"/>
      <c r="F66" s="39"/>
      <c r="G66" s="37"/>
      <c r="H66" s="37"/>
      <c r="I66" s="37"/>
      <c r="J66" s="37"/>
      <c r="K66" s="37"/>
      <c r="L66" s="40"/>
      <c r="M66" s="10"/>
    </row>
    <row r="67" spans="1:13" x14ac:dyDescent="0.25">
      <c r="A67" s="595"/>
      <c r="B67" s="611"/>
      <c r="C67" s="29">
        <v>2018</v>
      </c>
      <c r="D67" s="30"/>
      <c r="E67" s="31"/>
      <c r="F67" s="34"/>
      <c r="G67" s="31"/>
      <c r="H67" s="31"/>
      <c r="I67" s="31"/>
      <c r="J67" s="31"/>
      <c r="K67" s="31"/>
      <c r="L67" s="35"/>
      <c r="M67" s="10"/>
    </row>
    <row r="68" spans="1:13" x14ac:dyDescent="0.25">
      <c r="A68" s="595"/>
      <c r="B68" s="611"/>
      <c r="C68" s="29">
        <v>2019</v>
      </c>
      <c r="D68" s="30">
        <v>0</v>
      </c>
      <c r="E68" s="31">
        <v>0</v>
      </c>
      <c r="F68" s="34"/>
      <c r="G68" s="31"/>
      <c r="H68" s="31"/>
      <c r="I68" s="31"/>
      <c r="J68" s="31"/>
      <c r="K68" s="31"/>
      <c r="L68" s="35"/>
      <c r="M68" s="10"/>
    </row>
    <row r="69" spans="1:13" x14ac:dyDescent="0.25">
      <c r="A69" s="595"/>
      <c r="B69" s="611"/>
      <c r="C69" s="29">
        <v>2020</v>
      </c>
      <c r="D69" s="30"/>
      <c r="E69" s="31"/>
      <c r="F69" s="34"/>
      <c r="G69" s="31"/>
      <c r="H69" s="31"/>
      <c r="I69" s="31"/>
      <c r="J69" s="31"/>
      <c r="K69" s="31"/>
      <c r="L69" s="35"/>
      <c r="M69" s="10"/>
    </row>
    <row r="70" spans="1:13" ht="33" customHeight="1" thickBot="1" x14ac:dyDescent="0.3">
      <c r="A70" s="612"/>
      <c r="B70" s="613"/>
      <c r="C70" s="45" t="s">
        <v>14</v>
      </c>
      <c r="D70" s="46">
        <f t="shared" ref="D70:K70" si="6">SUM(D63:D69)</f>
        <v>0</v>
      </c>
      <c r="E70" s="47">
        <f t="shared" si="6"/>
        <v>0</v>
      </c>
      <c r="F70" s="50">
        <f t="shared" si="6"/>
        <v>0</v>
      </c>
      <c r="G70" s="47">
        <f t="shared" si="6"/>
        <v>0</v>
      </c>
      <c r="H70" s="47">
        <f t="shared" si="6"/>
        <v>0</v>
      </c>
      <c r="I70" s="47">
        <f t="shared" si="6"/>
        <v>0</v>
      </c>
      <c r="J70" s="47">
        <f t="shared" si="6"/>
        <v>0</v>
      </c>
      <c r="K70" s="47">
        <f t="shared" si="6"/>
        <v>0</v>
      </c>
      <c r="L70" s="51">
        <f>SUM(L63:L69)</f>
        <v>0</v>
      </c>
      <c r="M70" s="10"/>
    </row>
    <row r="71" spans="1:13" ht="15.75" thickBot="1" x14ac:dyDescent="0.3">
      <c r="A71" s="112"/>
      <c r="B71" s="113"/>
      <c r="D71" s="52"/>
    </row>
    <row r="72" spans="1:13" s="10" customFormat="1" ht="18.95" customHeight="1" x14ac:dyDescent="0.25">
      <c r="A72" s="630" t="s">
        <v>43</v>
      </c>
      <c r="B72" s="622" t="s">
        <v>44</v>
      </c>
      <c r="C72" s="631" t="s">
        <v>6</v>
      </c>
      <c r="D72" s="628" t="s">
        <v>45</v>
      </c>
      <c r="E72" s="101" t="s">
        <v>46</v>
      </c>
      <c r="F72" s="102"/>
      <c r="G72" s="102"/>
      <c r="H72" s="102"/>
      <c r="I72" s="102"/>
      <c r="J72" s="102"/>
      <c r="K72" s="103"/>
      <c r="L72"/>
      <c r="M72" s="104"/>
    </row>
    <row r="73" spans="1:13" s="10" customFormat="1" ht="93.75" customHeight="1" x14ac:dyDescent="0.25">
      <c r="A73" s="621"/>
      <c r="B73" s="623"/>
      <c r="C73" s="632"/>
      <c r="D73" s="629"/>
      <c r="E73" s="107" t="s">
        <v>15</v>
      </c>
      <c r="F73" s="114" t="s">
        <v>16</v>
      </c>
      <c r="G73" s="108" t="s">
        <v>17</v>
      </c>
      <c r="H73" s="109" t="s">
        <v>18</v>
      </c>
      <c r="I73" s="109" t="s">
        <v>30</v>
      </c>
      <c r="J73" s="110" t="s">
        <v>20</v>
      </c>
      <c r="K73" s="111" t="s">
        <v>21</v>
      </c>
      <c r="L73"/>
    </row>
    <row r="74" spans="1:13" ht="15" customHeight="1" x14ac:dyDescent="0.25">
      <c r="A74" s="595" t="s">
        <v>350</v>
      </c>
      <c r="B74" s="611"/>
      <c r="C74" s="29">
        <v>2014</v>
      </c>
      <c r="D74" s="31"/>
      <c r="E74" s="34"/>
      <c r="F74" s="31"/>
      <c r="G74" s="31"/>
      <c r="H74" s="31"/>
      <c r="I74" s="31"/>
      <c r="J74" s="31"/>
      <c r="K74" s="35"/>
    </row>
    <row r="75" spans="1:13" x14ac:dyDescent="0.25">
      <c r="A75" s="595"/>
      <c r="B75" s="611"/>
      <c r="C75" s="29">
        <v>2015</v>
      </c>
      <c r="D75" s="31"/>
      <c r="E75" s="34"/>
      <c r="F75" s="31"/>
      <c r="G75" s="31"/>
      <c r="H75" s="31"/>
      <c r="I75" s="31"/>
      <c r="J75" s="31"/>
      <c r="K75" s="35"/>
    </row>
    <row r="76" spans="1:13" x14ac:dyDescent="0.25">
      <c r="A76" s="595"/>
      <c r="B76" s="611"/>
      <c r="C76" s="29">
        <v>2016</v>
      </c>
      <c r="D76" s="31"/>
      <c r="E76" s="34"/>
      <c r="F76" s="31"/>
      <c r="G76" s="31"/>
      <c r="H76" s="31"/>
      <c r="I76" s="31"/>
      <c r="J76" s="31"/>
      <c r="K76" s="35"/>
    </row>
    <row r="77" spans="1:13" x14ac:dyDescent="0.25">
      <c r="A77" s="595"/>
      <c r="B77" s="611"/>
      <c r="C77" s="29">
        <v>2017</v>
      </c>
      <c r="D77" s="37"/>
      <c r="E77" s="39"/>
      <c r="F77" s="37"/>
      <c r="G77" s="37"/>
      <c r="H77" s="37"/>
      <c r="I77" s="37"/>
      <c r="J77" s="37"/>
      <c r="K77" s="40"/>
    </row>
    <row r="78" spans="1:13" x14ac:dyDescent="0.25">
      <c r="A78" s="595"/>
      <c r="B78" s="611"/>
      <c r="C78" s="29">
        <v>2018</v>
      </c>
      <c r="D78" s="31"/>
      <c r="E78" s="34"/>
      <c r="F78" s="31"/>
      <c r="G78" s="31"/>
      <c r="H78" s="31"/>
      <c r="I78" s="31"/>
      <c r="J78" s="31"/>
      <c r="K78" s="35"/>
    </row>
    <row r="79" spans="1:13" x14ac:dyDescent="0.25">
      <c r="A79" s="595"/>
      <c r="B79" s="611"/>
      <c r="C79" s="29">
        <v>2019</v>
      </c>
      <c r="D79" s="31">
        <v>117</v>
      </c>
      <c r="E79" s="34">
        <v>117</v>
      </c>
      <c r="F79" s="31"/>
      <c r="G79" s="31"/>
      <c r="H79" s="31"/>
      <c r="I79" s="31"/>
      <c r="J79" s="31"/>
      <c r="K79" s="35"/>
    </row>
    <row r="80" spans="1:13" x14ac:dyDescent="0.25">
      <c r="A80" s="595"/>
      <c r="B80" s="611"/>
      <c r="C80" s="29">
        <v>2020</v>
      </c>
      <c r="D80" s="31"/>
      <c r="E80" s="34"/>
      <c r="F80" s="31"/>
      <c r="G80" s="31"/>
      <c r="H80" s="31"/>
      <c r="I80" s="31"/>
      <c r="J80" s="31"/>
      <c r="K80" s="35"/>
    </row>
    <row r="81" spans="1:14" ht="42" customHeight="1" thickBot="1" x14ac:dyDescent="0.3">
      <c r="A81" s="612"/>
      <c r="B81" s="613"/>
      <c r="C81" s="45" t="s">
        <v>14</v>
      </c>
      <c r="D81" s="47">
        <f t="shared" ref="D81:J81" si="7">SUM(D74:D80)</f>
        <v>117</v>
      </c>
      <c r="E81" s="50">
        <f t="shared" si="7"/>
        <v>117</v>
      </c>
      <c r="F81" s="47">
        <f t="shared" si="7"/>
        <v>0</v>
      </c>
      <c r="G81" s="47">
        <f t="shared" si="7"/>
        <v>0</v>
      </c>
      <c r="H81" s="47">
        <f t="shared" si="7"/>
        <v>0</v>
      </c>
      <c r="I81" s="47">
        <f t="shared" si="7"/>
        <v>0</v>
      </c>
      <c r="J81" s="47">
        <f t="shared" si="7"/>
        <v>0</v>
      </c>
      <c r="K81" s="51">
        <f>SUM(K74:K80)</f>
        <v>0</v>
      </c>
    </row>
    <row r="82" spans="1:14" ht="15" customHeight="1" thickBot="1" x14ac:dyDescent="0.4">
      <c r="A82" s="98"/>
      <c r="B82" s="83"/>
    </row>
    <row r="83" spans="1:14" ht="24.95" customHeight="1" x14ac:dyDescent="0.25">
      <c r="A83" s="630" t="s">
        <v>47</v>
      </c>
      <c r="B83" s="622" t="s">
        <v>44</v>
      </c>
      <c r="C83" s="631" t="s">
        <v>6</v>
      </c>
      <c r="D83" s="633" t="s">
        <v>48</v>
      </c>
      <c r="E83" s="101" t="s">
        <v>49</v>
      </c>
      <c r="F83" s="102"/>
      <c r="G83" s="102"/>
      <c r="H83" s="102"/>
      <c r="I83" s="102"/>
      <c r="J83" s="102"/>
      <c r="K83" s="103"/>
      <c r="L83" s="10"/>
    </row>
    <row r="84" spans="1:14" s="10" customFormat="1" ht="93.75" customHeight="1" x14ac:dyDescent="0.25">
      <c r="A84" s="621"/>
      <c r="B84" s="623"/>
      <c r="C84" s="632"/>
      <c r="D84" s="634"/>
      <c r="E84" s="107" t="s">
        <v>15</v>
      </c>
      <c r="F84" s="108" t="s">
        <v>16</v>
      </c>
      <c r="G84" s="108" t="s">
        <v>17</v>
      </c>
      <c r="H84" s="109" t="s">
        <v>18</v>
      </c>
      <c r="I84" s="109" t="s">
        <v>30</v>
      </c>
      <c r="J84" s="110" t="s">
        <v>20</v>
      </c>
      <c r="K84" s="111" t="s">
        <v>21</v>
      </c>
      <c r="L84"/>
    </row>
    <row r="85" spans="1:14" s="10" customFormat="1" ht="18" customHeight="1" x14ac:dyDescent="0.25">
      <c r="A85" s="595" t="s">
        <v>36</v>
      </c>
      <c r="B85" s="611"/>
      <c r="C85" s="29">
        <v>2014</v>
      </c>
      <c r="D85" s="31"/>
      <c r="E85" s="34"/>
      <c r="F85" s="31"/>
      <c r="G85" s="31"/>
      <c r="H85" s="31"/>
      <c r="I85" s="31"/>
      <c r="J85" s="31"/>
      <c r="K85" s="35"/>
      <c r="L85"/>
    </row>
    <row r="86" spans="1:14" ht="15.95" customHeight="1" x14ac:dyDescent="0.25">
      <c r="A86" s="595"/>
      <c r="B86" s="611"/>
      <c r="C86" s="29">
        <v>2015</v>
      </c>
      <c r="D86" s="31"/>
      <c r="E86" s="34"/>
      <c r="F86" s="31"/>
      <c r="G86" s="31"/>
      <c r="H86" s="31"/>
      <c r="I86" s="31"/>
      <c r="J86" s="31"/>
      <c r="K86" s="35"/>
    </row>
    <row r="87" spans="1:14" x14ac:dyDescent="0.25">
      <c r="A87" s="595"/>
      <c r="B87" s="611"/>
      <c r="C87" s="29">
        <v>2016</v>
      </c>
      <c r="D87" s="31"/>
      <c r="E87" s="34"/>
      <c r="F87" s="31"/>
      <c r="G87" s="31"/>
      <c r="H87" s="31"/>
      <c r="I87" s="31"/>
      <c r="J87" s="31"/>
      <c r="K87" s="35"/>
    </row>
    <row r="88" spans="1:14" x14ac:dyDescent="0.25">
      <c r="A88" s="595"/>
      <c r="B88" s="611"/>
      <c r="C88" s="29">
        <v>2017</v>
      </c>
      <c r="D88" s="37"/>
      <c r="E88" s="39"/>
      <c r="F88" s="37"/>
      <c r="G88" s="37"/>
      <c r="H88" s="37"/>
      <c r="I88" s="37"/>
      <c r="J88" s="37"/>
      <c r="K88" s="40"/>
    </row>
    <row r="89" spans="1:14" x14ac:dyDescent="0.25">
      <c r="A89" s="595"/>
      <c r="B89" s="611"/>
      <c r="C89" s="29">
        <v>2018</v>
      </c>
      <c r="D89" s="31"/>
      <c r="E89" s="34"/>
      <c r="F89" s="31"/>
      <c r="G89" s="31"/>
      <c r="H89" s="31"/>
      <c r="I89" s="31"/>
      <c r="J89" s="31"/>
      <c r="K89" s="35"/>
      <c r="L89" s="10"/>
    </row>
    <row r="90" spans="1:14" x14ac:dyDescent="0.25">
      <c r="A90" s="595"/>
      <c r="B90" s="611"/>
      <c r="C90" s="29">
        <v>2019</v>
      </c>
      <c r="D90" s="31">
        <v>0</v>
      </c>
      <c r="E90" s="34"/>
      <c r="F90" s="31"/>
      <c r="G90" s="31"/>
      <c r="H90" s="31"/>
      <c r="I90" s="31"/>
      <c r="J90" s="31"/>
      <c r="K90" s="35"/>
    </row>
    <row r="91" spans="1:14" x14ac:dyDescent="0.25">
      <c r="A91" s="595"/>
      <c r="B91" s="611"/>
      <c r="C91" s="29">
        <v>2020</v>
      </c>
      <c r="D91" s="31"/>
      <c r="E91" s="34"/>
      <c r="F91" s="31"/>
      <c r="G91" s="31"/>
      <c r="H91" s="31"/>
      <c r="I91" s="31"/>
      <c r="J91" s="31"/>
      <c r="K91" s="35"/>
    </row>
    <row r="92" spans="1:14" ht="18.95" customHeight="1" thickBot="1" x14ac:dyDescent="0.3">
      <c r="A92" s="612"/>
      <c r="B92" s="613"/>
      <c r="C92" s="45" t="s">
        <v>14</v>
      </c>
      <c r="D92" s="47">
        <f t="shared" ref="D92:J92" si="8">SUM(D85:D91)</f>
        <v>0</v>
      </c>
      <c r="E92" s="50">
        <f t="shared" si="8"/>
        <v>0</v>
      </c>
      <c r="F92" s="47">
        <f t="shared" si="8"/>
        <v>0</v>
      </c>
      <c r="G92" s="47">
        <f t="shared" si="8"/>
        <v>0</v>
      </c>
      <c r="H92" s="47">
        <f t="shared" si="8"/>
        <v>0</v>
      </c>
      <c r="I92" s="47">
        <f t="shared" si="8"/>
        <v>0</v>
      </c>
      <c r="J92" s="47">
        <f t="shared" si="8"/>
        <v>0</v>
      </c>
      <c r="K92" s="51">
        <f>SUM(K85:K91)</f>
        <v>0</v>
      </c>
    </row>
    <row r="93" spans="1:14" ht="18.75" customHeight="1" thickBot="1" x14ac:dyDescent="0.4">
      <c r="A93" s="98"/>
      <c r="B93" s="83"/>
    </row>
    <row r="94" spans="1:14" x14ac:dyDescent="0.25">
      <c r="A94" s="620" t="s">
        <v>50</v>
      </c>
      <c r="B94" s="622" t="s">
        <v>51</v>
      </c>
      <c r="C94" s="502" t="s">
        <v>6</v>
      </c>
      <c r="D94" s="116" t="s">
        <v>52</v>
      </c>
      <c r="E94" s="117"/>
      <c r="F94" s="117"/>
      <c r="G94" s="118"/>
      <c r="H94" s="10"/>
      <c r="I94" s="10"/>
      <c r="J94" s="10"/>
      <c r="K94" s="10"/>
    </row>
    <row r="95" spans="1:14" ht="64.5" x14ac:dyDescent="0.25">
      <c r="A95" s="621"/>
      <c r="B95" s="623"/>
      <c r="C95" s="503"/>
      <c r="D95" s="105" t="s">
        <v>53</v>
      </c>
      <c r="E95" s="106" t="s">
        <v>54</v>
      </c>
      <c r="F95" s="106" t="s">
        <v>55</v>
      </c>
      <c r="G95" s="120" t="s">
        <v>14</v>
      </c>
      <c r="H95" s="10"/>
      <c r="I95" s="10"/>
      <c r="J95" s="10"/>
      <c r="K95" s="10"/>
      <c r="L95" s="10"/>
      <c r="M95" s="10"/>
      <c r="N95" s="10"/>
    </row>
    <row r="96" spans="1:14" s="10" customFormat="1" ht="26.25" customHeight="1" x14ac:dyDescent="0.25">
      <c r="A96" s="595" t="s">
        <v>351</v>
      </c>
      <c r="B96" s="611"/>
      <c r="C96" s="29">
        <v>2015</v>
      </c>
      <c r="D96" s="30"/>
      <c r="E96" s="31"/>
      <c r="F96" s="31"/>
      <c r="G96" s="33">
        <f t="shared" ref="G96:G101" si="9">SUM(D96:F96)</f>
        <v>0</v>
      </c>
      <c r="H96"/>
      <c r="I96"/>
      <c r="J96"/>
      <c r="K96"/>
    </row>
    <row r="97" spans="1:14" s="10" customFormat="1" ht="16.5" customHeight="1" x14ac:dyDescent="0.25">
      <c r="A97" s="595"/>
      <c r="B97" s="611"/>
      <c r="C97" s="29">
        <v>2016</v>
      </c>
      <c r="D97" s="30"/>
      <c r="E97" s="31"/>
      <c r="F97" s="31"/>
      <c r="G97" s="33">
        <f t="shared" si="9"/>
        <v>0</v>
      </c>
      <c r="H97"/>
      <c r="I97"/>
      <c r="J97"/>
      <c r="K97"/>
      <c r="L97"/>
      <c r="M97"/>
      <c r="N97"/>
    </row>
    <row r="98" spans="1:14" x14ac:dyDescent="0.25">
      <c r="A98" s="595"/>
      <c r="B98" s="611"/>
      <c r="C98" s="29">
        <v>2017</v>
      </c>
      <c r="D98" s="36"/>
      <c r="E98" s="37"/>
      <c r="F98" s="37"/>
      <c r="G98" s="33">
        <f t="shared" si="9"/>
        <v>0</v>
      </c>
    </row>
    <row r="99" spans="1:14" x14ac:dyDescent="0.25">
      <c r="A99" s="595"/>
      <c r="B99" s="611"/>
      <c r="C99" s="29">
        <v>2018</v>
      </c>
      <c r="D99" s="30"/>
      <c r="E99" s="31"/>
      <c r="F99" s="31"/>
      <c r="G99" s="33">
        <f t="shared" si="9"/>
        <v>0</v>
      </c>
    </row>
    <row r="100" spans="1:14" x14ac:dyDescent="0.25">
      <c r="A100" s="595"/>
      <c r="B100" s="611"/>
      <c r="C100" s="29">
        <v>2019</v>
      </c>
      <c r="D100" s="30"/>
      <c r="E100" s="31">
        <v>351</v>
      </c>
      <c r="F100" s="31"/>
      <c r="G100" s="33">
        <f t="shared" si="9"/>
        <v>351</v>
      </c>
    </row>
    <row r="101" spans="1:14" x14ac:dyDescent="0.25">
      <c r="A101" s="595"/>
      <c r="B101" s="611"/>
      <c r="C101" s="29">
        <v>2020</v>
      </c>
      <c r="D101" s="30"/>
      <c r="E101" s="31"/>
      <c r="F101" s="31"/>
      <c r="G101" s="33">
        <f t="shared" si="9"/>
        <v>0</v>
      </c>
    </row>
    <row r="102" spans="1:14" ht="15.75" thickBot="1" x14ac:dyDescent="0.3">
      <c r="A102" s="612"/>
      <c r="B102" s="613"/>
      <c r="C102" s="45" t="s">
        <v>14</v>
      </c>
      <c r="D102" s="46">
        <f>SUM(D96:D101)</f>
        <v>0</v>
      </c>
      <c r="E102" s="47">
        <f>SUM(E96:E101)</f>
        <v>351</v>
      </c>
      <c r="F102" s="47">
        <f>SUM(F96:F101)</f>
        <v>0</v>
      </c>
      <c r="G102" s="121">
        <f>SUM(G95:G101)</f>
        <v>351</v>
      </c>
    </row>
    <row r="103" spans="1:14" x14ac:dyDescent="0.25">
      <c r="A103" s="113"/>
      <c r="B103" s="122"/>
      <c r="C103" s="52"/>
      <c r="D103" s="52"/>
      <c r="J103" s="82"/>
    </row>
    <row r="104" spans="1:14" ht="21" x14ac:dyDescent="0.35">
      <c r="A104" s="123" t="s">
        <v>56</v>
      </c>
      <c r="B104" s="124"/>
      <c r="C104" s="123"/>
      <c r="D104" s="125"/>
      <c r="E104" s="125"/>
      <c r="F104" s="125"/>
      <c r="G104" s="125"/>
      <c r="H104" s="125"/>
      <c r="I104" s="125"/>
      <c r="J104" s="125"/>
      <c r="K104" s="125"/>
      <c r="L104" s="125"/>
    </row>
    <row r="105" spans="1:14" ht="15.75" thickBot="1" x14ac:dyDescent="0.3">
      <c r="B105" s="9"/>
    </row>
    <row r="106" spans="1:14" s="10" customFormat="1" ht="47.25" customHeight="1" x14ac:dyDescent="0.25">
      <c r="A106" s="624" t="s">
        <v>57</v>
      </c>
      <c r="B106" s="626" t="s">
        <v>58</v>
      </c>
      <c r="C106" s="609" t="s">
        <v>6</v>
      </c>
      <c r="D106" s="126" t="s">
        <v>59</v>
      </c>
      <c r="E106" s="126"/>
      <c r="F106" s="127"/>
      <c r="G106" s="127"/>
      <c r="H106" s="128" t="s">
        <v>60</v>
      </c>
      <c r="I106" s="126"/>
      <c r="J106" s="129"/>
    </row>
    <row r="107" spans="1:14" s="10" customFormat="1" ht="87.75" customHeight="1" x14ac:dyDescent="0.25">
      <c r="A107" s="625"/>
      <c r="B107" s="627"/>
      <c r="C107" s="610"/>
      <c r="D107" s="130" t="s">
        <v>61</v>
      </c>
      <c r="E107" s="131" t="s">
        <v>62</v>
      </c>
      <c r="F107" s="132" t="s">
        <v>63</v>
      </c>
      <c r="G107" s="133" t="s">
        <v>64</v>
      </c>
      <c r="H107" s="130" t="s">
        <v>65</v>
      </c>
      <c r="I107" s="131" t="s">
        <v>66</v>
      </c>
      <c r="J107" s="134" t="s">
        <v>67</v>
      </c>
    </row>
    <row r="108" spans="1:14" x14ac:dyDescent="0.25">
      <c r="A108" s="595" t="s">
        <v>36</v>
      </c>
      <c r="B108" s="611"/>
      <c r="C108" s="135">
        <v>2014</v>
      </c>
      <c r="D108" s="30"/>
      <c r="E108" s="31"/>
      <c r="F108" s="136"/>
      <c r="G108" s="137">
        <f>SUM(D108:F108)</f>
        <v>0</v>
      </c>
      <c r="H108" s="30"/>
      <c r="I108" s="31"/>
      <c r="J108" s="35"/>
    </row>
    <row r="109" spans="1:14" x14ac:dyDescent="0.25">
      <c r="A109" s="595"/>
      <c r="B109" s="611"/>
      <c r="C109" s="135">
        <v>2015</v>
      </c>
      <c r="D109" s="30"/>
      <c r="E109" s="31"/>
      <c r="F109" s="136"/>
      <c r="G109" s="137">
        <f t="shared" ref="G109:G114" si="10">SUM(D109:F109)</f>
        <v>0</v>
      </c>
      <c r="H109" s="30"/>
      <c r="I109" s="31"/>
      <c r="J109" s="35"/>
    </row>
    <row r="110" spans="1:14" x14ac:dyDescent="0.25">
      <c r="A110" s="595"/>
      <c r="B110" s="611"/>
      <c r="C110" s="135">
        <v>2016</v>
      </c>
      <c r="D110" s="30"/>
      <c r="E110" s="31"/>
      <c r="F110" s="136"/>
      <c r="G110" s="137">
        <f t="shared" si="10"/>
        <v>0</v>
      </c>
      <c r="H110" s="30"/>
      <c r="I110" s="31"/>
      <c r="J110" s="35"/>
    </row>
    <row r="111" spans="1:14" x14ac:dyDescent="0.25">
      <c r="A111" s="595"/>
      <c r="B111" s="611"/>
      <c r="C111" s="135">
        <v>2017</v>
      </c>
      <c r="D111" s="36"/>
      <c r="E111" s="37"/>
      <c r="F111" s="138"/>
      <c r="G111" s="137">
        <f t="shared" si="10"/>
        <v>0</v>
      </c>
      <c r="H111" s="139"/>
      <c r="I111" s="140"/>
      <c r="J111" s="141"/>
    </row>
    <row r="112" spans="1:14" x14ac:dyDescent="0.25">
      <c r="A112" s="595"/>
      <c r="B112" s="611"/>
      <c r="C112" s="135">
        <v>2018</v>
      </c>
      <c r="D112" s="30"/>
      <c r="E112" s="31"/>
      <c r="F112" s="136"/>
      <c r="G112" s="137">
        <f t="shared" si="10"/>
        <v>0</v>
      </c>
      <c r="H112" s="30"/>
      <c r="I112" s="31"/>
      <c r="J112" s="35"/>
    </row>
    <row r="113" spans="1:19" x14ac:dyDescent="0.25">
      <c r="A113" s="595"/>
      <c r="B113" s="611"/>
      <c r="C113" s="135">
        <v>2019</v>
      </c>
      <c r="D113" s="30"/>
      <c r="E113" s="31"/>
      <c r="F113" s="136"/>
      <c r="G113" s="137">
        <f t="shared" si="10"/>
        <v>0</v>
      </c>
      <c r="H113" s="30"/>
      <c r="I113" s="31"/>
      <c r="J113" s="35"/>
    </row>
    <row r="114" spans="1:19" x14ac:dyDescent="0.25">
      <c r="A114" s="595"/>
      <c r="B114" s="611"/>
      <c r="C114" s="135">
        <v>2020</v>
      </c>
      <c r="D114" s="30"/>
      <c r="E114" s="31"/>
      <c r="F114" s="136"/>
      <c r="G114" s="137">
        <f t="shared" si="10"/>
        <v>0</v>
      </c>
      <c r="H114" s="30"/>
      <c r="I114" s="31"/>
      <c r="J114" s="35"/>
    </row>
    <row r="115" spans="1:19" ht="30.6" customHeight="1" thickBot="1" x14ac:dyDescent="0.3">
      <c r="A115" s="612"/>
      <c r="B115" s="613"/>
      <c r="C115" s="142" t="s">
        <v>14</v>
      </c>
      <c r="D115" s="46">
        <f t="shared" ref="D115:J115" si="11">SUM(D108:D114)</f>
        <v>0</v>
      </c>
      <c r="E115" s="47">
        <f t="shared" si="11"/>
        <v>0</v>
      </c>
      <c r="F115" s="143">
        <f t="shared" si="11"/>
        <v>0</v>
      </c>
      <c r="G115" s="143">
        <f t="shared" si="11"/>
        <v>0</v>
      </c>
      <c r="H115" s="46">
        <f t="shared" si="11"/>
        <v>0</v>
      </c>
      <c r="I115" s="47">
        <f t="shared" si="11"/>
        <v>0</v>
      </c>
      <c r="J115" s="144">
        <f t="shared" si="11"/>
        <v>0</v>
      </c>
    </row>
    <row r="116" spans="1:19" ht="17.100000000000001" customHeight="1" thickBot="1" x14ac:dyDescent="0.3">
      <c r="A116" s="145"/>
      <c r="B116" s="122"/>
      <c r="C116" s="146"/>
      <c r="D116" s="147"/>
      <c r="H116" s="148"/>
      <c r="K116" s="82"/>
    </row>
    <row r="117" spans="1:19" s="10" customFormat="1" ht="78" customHeight="1" x14ac:dyDescent="0.3">
      <c r="A117" s="149" t="s">
        <v>68</v>
      </c>
      <c r="B117" s="504" t="s">
        <v>39</v>
      </c>
      <c r="C117" s="151" t="s">
        <v>6</v>
      </c>
      <c r="D117" s="152" t="s">
        <v>69</v>
      </c>
      <c r="E117" s="153" t="s">
        <v>70</v>
      </c>
      <c r="F117" s="153" t="s">
        <v>71</v>
      </c>
      <c r="G117" s="153" t="s">
        <v>72</v>
      </c>
      <c r="H117" s="153" t="s">
        <v>73</v>
      </c>
      <c r="I117" s="154" t="s">
        <v>74</v>
      </c>
      <c r="J117" s="155" t="s">
        <v>75</v>
      </c>
      <c r="K117" s="155" t="s">
        <v>76</v>
      </c>
    </row>
    <row r="118" spans="1:19" x14ac:dyDescent="0.25">
      <c r="A118" s="595" t="s">
        <v>352</v>
      </c>
      <c r="B118" s="611"/>
      <c r="C118" s="29">
        <v>2014</v>
      </c>
      <c r="D118" s="34"/>
      <c r="E118" s="31"/>
      <c r="F118" s="31"/>
      <c r="G118" s="31"/>
      <c r="H118" s="31"/>
      <c r="I118" s="35"/>
      <c r="J118" s="156">
        <f t="shared" ref="J118:K124" si="12">D118+F118+H118</f>
        <v>0</v>
      </c>
      <c r="K118" s="156">
        <f t="shared" si="12"/>
        <v>0</v>
      </c>
    </row>
    <row r="119" spans="1:19" x14ac:dyDescent="0.25">
      <c r="A119" s="595"/>
      <c r="B119" s="611"/>
      <c r="C119" s="29">
        <v>2015</v>
      </c>
      <c r="D119" s="34"/>
      <c r="E119" s="31"/>
      <c r="F119" s="31"/>
      <c r="G119" s="31"/>
      <c r="H119" s="31"/>
      <c r="I119" s="35"/>
      <c r="J119" s="156">
        <f t="shared" si="12"/>
        <v>0</v>
      </c>
      <c r="K119" s="156">
        <f t="shared" si="12"/>
        <v>0</v>
      </c>
    </row>
    <row r="120" spans="1:19" x14ac:dyDescent="0.25">
      <c r="A120" s="595"/>
      <c r="B120" s="611"/>
      <c r="C120" s="29">
        <v>2016</v>
      </c>
      <c r="D120" s="34"/>
      <c r="E120" s="31"/>
      <c r="F120" s="31"/>
      <c r="G120" s="31"/>
      <c r="H120" s="31"/>
      <c r="I120" s="35"/>
      <c r="J120" s="156">
        <f t="shared" si="12"/>
        <v>0</v>
      </c>
      <c r="K120" s="156">
        <f t="shared" si="12"/>
        <v>0</v>
      </c>
    </row>
    <row r="121" spans="1:19" x14ac:dyDescent="0.25">
      <c r="A121" s="595"/>
      <c r="B121" s="611"/>
      <c r="C121" s="29">
        <v>2017</v>
      </c>
      <c r="D121" s="39"/>
      <c r="E121" s="37"/>
      <c r="F121" s="37"/>
      <c r="G121" s="37"/>
      <c r="H121" s="37"/>
      <c r="I121" s="40"/>
      <c r="J121" s="156">
        <f t="shared" si="12"/>
        <v>0</v>
      </c>
      <c r="K121" s="156">
        <f t="shared" si="12"/>
        <v>0</v>
      </c>
    </row>
    <row r="122" spans="1:19" x14ac:dyDescent="0.25">
      <c r="A122" s="595"/>
      <c r="B122" s="611"/>
      <c r="C122" s="29">
        <v>2018</v>
      </c>
      <c r="D122" s="34"/>
      <c r="E122" s="31"/>
      <c r="F122" s="31"/>
      <c r="G122" s="31"/>
      <c r="H122" s="31"/>
      <c r="I122" s="35"/>
      <c r="J122" s="156">
        <f t="shared" si="12"/>
        <v>0</v>
      </c>
      <c r="K122" s="156">
        <f t="shared" si="12"/>
        <v>0</v>
      </c>
    </row>
    <row r="123" spans="1:19" x14ac:dyDescent="0.25">
      <c r="A123" s="595"/>
      <c r="B123" s="611"/>
      <c r="C123" s="29">
        <v>2019</v>
      </c>
      <c r="D123" s="34"/>
      <c r="E123" s="31"/>
      <c r="F123" s="31"/>
      <c r="G123" s="31"/>
      <c r="H123" s="31">
        <v>2</v>
      </c>
      <c r="I123" s="35">
        <v>105</v>
      </c>
      <c r="J123" s="156">
        <f t="shared" si="12"/>
        <v>2</v>
      </c>
      <c r="K123" s="156">
        <f t="shared" si="12"/>
        <v>105</v>
      </c>
    </row>
    <row r="124" spans="1:19" x14ac:dyDescent="0.25">
      <c r="A124" s="595"/>
      <c r="B124" s="611"/>
      <c r="C124" s="29">
        <v>2020</v>
      </c>
      <c r="D124" s="34"/>
      <c r="E124" s="31"/>
      <c r="F124" s="31"/>
      <c r="G124" s="31"/>
      <c r="H124" s="31"/>
      <c r="I124" s="35"/>
      <c r="J124" s="156">
        <f t="shared" si="12"/>
        <v>0</v>
      </c>
      <c r="K124" s="156">
        <f t="shared" si="12"/>
        <v>0</v>
      </c>
    </row>
    <row r="125" spans="1:19" ht="51" customHeight="1" thickBot="1" x14ac:dyDescent="0.3">
      <c r="A125" s="612"/>
      <c r="B125" s="613"/>
      <c r="C125" s="45" t="s">
        <v>14</v>
      </c>
      <c r="D125" s="47">
        <f t="shared" ref="D125" si="13">SUM(D118:D124)</f>
        <v>0</v>
      </c>
      <c r="E125" s="47">
        <f>SUM(E118:E124)</f>
        <v>0</v>
      </c>
      <c r="F125" s="47">
        <f t="shared" ref="F125:I125" si="14">SUM(F118:F124)</f>
        <v>0</v>
      </c>
      <c r="G125" s="47">
        <f t="shared" si="14"/>
        <v>0</v>
      </c>
      <c r="H125" s="47">
        <f t="shared" si="14"/>
        <v>2</v>
      </c>
      <c r="I125" s="47">
        <f t="shared" si="14"/>
        <v>105</v>
      </c>
      <c r="J125" s="51">
        <f>SUM(J118:J124)</f>
        <v>2</v>
      </c>
      <c r="K125" s="51">
        <f>SUM(K118:K124)</f>
        <v>105</v>
      </c>
    </row>
    <row r="126" spans="1:19" ht="18.95" customHeight="1" x14ac:dyDescent="0.25">
      <c r="A126" s="157"/>
      <c r="B126" s="122"/>
      <c r="C126" s="52"/>
      <c r="D126" s="52"/>
      <c r="S126" s="82"/>
    </row>
    <row r="127" spans="1:19" ht="21" x14ac:dyDescent="0.35">
      <c r="A127" s="158" t="s">
        <v>77</v>
      </c>
      <c r="B127" s="159"/>
      <c r="C127" s="158"/>
      <c r="D127" s="160"/>
      <c r="E127" s="160"/>
      <c r="F127" s="160"/>
      <c r="G127" s="160"/>
      <c r="H127" s="160"/>
      <c r="I127" s="160"/>
      <c r="J127" s="160"/>
      <c r="K127" s="160"/>
      <c r="L127" s="160"/>
      <c r="M127" s="160"/>
      <c r="N127" s="160"/>
      <c r="O127" s="160"/>
    </row>
    <row r="128" spans="1:19" ht="21.75" thickBot="1" x14ac:dyDescent="0.4">
      <c r="A128" s="98"/>
      <c r="B128" s="83"/>
    </row>
    <row r="129" spans="1:15" s="10" customFormat="1" ht="27" customHeight="1" x14ac:dyDescent="0.25">
      <c r="A129" s="614" t="s">
        <v>78</v>
      </c>
      <c r="B129" s="616" t="s">
        <v>39</v>
      </c>
      <c r="C129" s="618" t="s">
        <v>79</v>
      </c>
      <c r="D129" s="161" t="s">
        <v>80</v>
      </c>
      <c r="E129" s="162"/>
      <c r="F129" s="162"/>
      <c r="G129" s="163"/>
      <c r="H129" s="164"/>
      <c r="I129" s="592" t="s">
        <v>8</v>
      </c>
      <c r="J129" s="593"/>
      <c r="K129" s="593"/>
      <c r="L129" s="593"/>
      <c r="M129" s="593"/>
      <c r="N129" s="593"/>
      <c r="O129" s="594"/>
    </row>
    <row r="130" spans="1:15" s="10" customFormat="1" ht="110.25" customHeight="1" x14ac:dyDescent="0.25">
      <c r="A130" s="615"/>
      <c r="B130" s="617"/>
      <c r="C130" s="619"/>
      <c r="D130" s="165" t="s">
        <v>81</v>
      </c>
      <c r="E130" s="166" t="s">
        <v>82</v>
      </c>
      <c r="F130" s="166" t="s">
        <v>83</v>
      </c>
      <c r="G130" s="167" t="s">
        <v>84</v>
      </c>
      <c r="H130" s="168" t="s">
        <v>85</v>
      </c>
      <c r="I130" s="169" t="s">
        <v>15</v>
      </c>
      <c r="J130" s="169" t="s">
        <v>16</v>
      </c>
      <c r="K130" s="166" t="s">
        <v>17</v>
      </c>
      <c r="L130" s="165" t="s">
        <v>18</v>
      </c>
      <c r="M130" s="165" t="s">
        <v>30</v>
      </c>
      <c r="N130" s="166" t="s">
        <v>20</v>
      </c>
      <c r="O130" s="170" t="s">
        <v>21</v>
      </c>
    </row>
    <row r="131" spans="1:15" ht="15" customHeight="1" x14ac:dyDescent="0.25">
      <c r="A131" s="597" t="s">
        <v>353</v>
      </c>
      <c r="B131" s="596"/>
      <c r="C131" s="29">
        <v>2014</v>
      </c>
      <c r="D131" s="30"/>
      <c r="E131" s="31"/>
      <c r="F131" s="31"/>
      <c r="G131" s="137">
        <f>SUM(D131:F131)</f>
        <v>0</v>
      </c>
      <c r="H131" s="92"/>
      <c r="I131" s="34"/>
      <c r="J131" s="31"/>
      <c r="K131" s="31"/>
      <c r="L131" s="31"/>
      <c r="M131" s="31"/>
      <c r="N131" s="31"/>
      <c r="O131" s="35"/>
    </row>
    <row r="132" spans="1:15" x14ac:dyDescent="0.25">
      <c r="A132" s="597"/>
      <c r="B132" s="596"/>
      <c r="C132" s="29">
        <v>2015</v>
      </c>
      <c r="D132" s="30"/>
      <c r="E132" s="31"/>
      <c r="F132" s="31"/>
      <c r="G132" s="137">
        <f t="shared" ref="G132:G137" si="15">SUM(D132:F132)</f>
        <v>0</v>
      </c>
      <c r="H132" s="92"/>
      <c r="I132" s="34"/>
      <c r="J132" s="31"/>
      <c r="K132" s="31"/>
      <c r="L132" s="31"/>
      <c r="M132" s="31"/>
      <c r="N132" s="31"/>
      <c r="O132" s="35"/>
    </row>
    <row r="133" spans="1:15" x14ac:dyDescent="0.25">
      <c r="A133" s="597"/>
      <c r="B133" s="596"/>
      <c r="C133" s="29">
        <v>2016</v>
      </c>
      <c r="D133" s="30"/>
      <c r="E133" s="31"/>
      <c r="F133" s="31"/>
      <c r="G133" s="137">
        <f t="shared" si="15"/>
        <v>0</v>
      </c>
      <c r="H133" s="92"/>
      <c r="I133" s="34"/>
      <c r="J133" s="31"/>
      <c r="K133" s="31"/>
      <c r="L133" s="31"/>
      <c r="M133" s="31"/>
      <c r="N133" s="31"/>
      <c r="O133" s="35"/>
    </row>
    <row r="134" spans="1:15" x14ac:dyDescent="0.25">
      <c r="A134" s="597"/>
      <c r="B134" s="596"/>
      <c r="C134" s="29">
        <v>2017</v>
      </c>
      <c r="D134" s="36"/>
      <c r="E134" s="37"/>
      <c r="F134" s="37"/>
      <c r="G134" s="137">
        <f t="shared" si="15"/>
        <v>0</v>
      </c>
      <c r="H134" s="92"/>
      <c r="I134" s="39"/>
      <c r="J134" s="37"/>
      <c r="K134" s="37"/>
      <c r="L134" s="37"/>
      <c r="M134" s="37"/>
      <c r="N134" s="37"/>
      <c r="O134" s="40"/>
    </row>
    <row r="135" spans="1:15" x14ac:dyDescent="0.25">
      <c r="A135" s="597"/>
      <c r="B135" s="596"/>
      <c r="C135" s="29">
        <v>2018</v>
      </c>
      <c r="D135" s="30"/>
      <c r="E135" s="31"/>
      <c r="F135" s="31"/>
      <c r="G135" s="137">
        <f t="shared" si="15"/>
        <v>0</v>
      </c>
      <c r="H135" s="92"/>
      <c r="I135" s="34"/>
      <c r="J135" s="31"/>
      <c r="K135" s="31"/>
      <c r="L135" s="31"/>
      <c r="M135" s="31"/>
      <c r="N135" s="31"/>
      <c r="O135" s="35"/>
    </row>
    <row r="136" spans="1:15" x14ac:dyDescent="0.25">
      <c r="A136" s="597"/>
      <c r="B136" s="596"/>
      <c r="C136" s="29">
        <v>2019</v>
      </c>
      <c r="D136" s="30">
        <v>15</v>
      </c>
      <c r="E136" s="31">
        <v>5</v>
      </c>
      <c r="F136" s="31">
        <v>4</v>
      </c>
      <c r="G136" s="137">
        <f t="shared" si="15"/>
        <v>24</v>
      </c>
      <c r="H136" s="92">
        <v>76</v>
      </c>
      <c r="I136" s="34">
        <v>24</v>
      </c>
      <c r="J136" s="31"/>
      <c r="K136" s="31"/>
      <c r="L136" s="31"/>
      <c r="M136" s="31"/>
      <c r="N136" s="31"/>
      <c r="O136" s="35"/>
    </row>
    <row r="137" spans="1:15" x14ac:dyDescent="0.25">
      <c r="A137" s="597"/>
      <c r="B137" s="596"/>
      <c r="C137" s="29">
        <v>2020</v>
      </c>
      <c r="D137" s="30"/>
      <c r="E137" s="31"/>
      <c r="F137" s="31"/>
      <c r="G137" s="137">
        <f t="shared" si="15"/>
        <v>0</v>
      </c>
      <c r="H137" s="92"/>
      <c r="I137" s="34"/>
      <c r="J137" s="31"/>
      <c r="K137" s="31"/>
      <c r="L137" s="31"/>
      <c r="M137" s="31"/>
      <c r="N137" s="31"/>
      <c r="O137" s="35"/>
    </row>
    <row r="138" spans="1:15" ht="160.5" customHeight="1" thickBot="1" x14ac:dyDescent="0.3">
      <c r="A138" s="598"/>
      <c r="B138" s="599"/>
      <c r="C138" s="45" t="s">
        <v>14</v>
      </c>
      <c r="D138" s="46">
        <f>SUM(D131:D137)</f>
        <v>15</v>
      </c>
      <c r="E138" s="47">
        <f>SUM(E131:E137)</f>
        <v>5</v>
      </c>
      <c r="F138" s="47">
        <f>SUM(F131:F137)</f>
        <v>4</v>
      </c>
      <c r="G138" s="143">
        <f t="shared" ref="G138:O138" si="16">SUM(G131:G137)</f>
        <v>24</v>
      </c>
      <c r="H138" s="171">
        <f t="shared" si="16"/>
        <v>76</v>
      </c>
      <c r="I138" s="50">
        <f t="shared" si="16"/>
        <v>24</v>
      </c>
      <c r="J138" s="47">
        <f t="shared" si="16"/>
        <v>0</v>
      </c>
      <c r="K138" s="47">
        <f t="shared" si="16"/>
        <v>0</v>
      </c>
      <c r="L138" s="47">
        <f t="shared" si="16"/>
        <v>0</v>
      </c>
      <c r="M138" s="47">
        <f t="shared" si="16"/>
        <v>0</v>
      </c>
      <c r="N138" s="47">
        <f t="shared" si="16"/>
        <v>0</v>
      </c>
      <c r="O138" s="51">
        <f t="shared" si="16"/>
        <v>0</v>
      </c>
    </row>
    <row r="139" spans="1:15" ht="15.75" thickBot="1" x14ac:dyDescent="0.3">
      <c r="B139" s="9"/>
    </row>
    <row r="140" spans="1:15" ht="19.5" customHeight="1" x14ac:dyDescent="0.25">
      <c r="A140" s="600" t="s">
        <v>87</v>
      </c>
      <c r="B140" s="602" t="s">
        <v>88</v>
      </c>
      <c r="C140" s="604" t="s">
        <v>6</v>
      </c>
      <c r="D140" s="604" t="s">
        <v>80</v>
      </c>
      <c r="E140" s="604"/>
      <c r="F140" s="604"/>
      <c r="G140" s="606"/>
      <c r="H140" s="607" t="s">
        <v>89</v>
      </c>
      <c r="I140" s="604"/>
      <c r="J140" s="604"/>
      <c r="K140" s="604"/>
      <c r="L140" s="608"/>
    </row>
    <row r="141" spans="1:15" ht="102.75" x14ac:dyDescent="0.25">
      <c r="A141" s="601"/>
      <c r="B141" s="603"/>
      <c r="C141" s="605"/>
      <c r="D141" s="172" t="s">
        <v>90</v>
      </c>
      <c r="E141" s="173" t="s">
        <v>91</v>
      </c>
      <c r="F141" s="172" t="s">
        <v>92</v>
      </c>
      <c r="G141" s="174" t="s">
        <v>93</v>
      </c>
      <c r="H141" s="175" t="s">
        <v>94</v>
      </c>
      <c r="I141" s="172" t="s">
        <v>95</v>
      </c>
      <c r="J141" s="172" t="s">
        <v>96</v>
      </c>
      <c r="K141" s="172" t="s">
        <v>97</v>
      </c>
      <c r="L141" s="176" t="s">
        <v>98</v>
      </c>
    </row>
    <row r="142" spans="1:15" ht="15" customHeight="1" x14ac:dyDescent="0.25">
      <c r="A142" s="684" t="s">
        <v>354</v>
      </c>
      <c r="B142" s="685"/>
      <c r="C142" s="177">
        <v>2014</v>
      </c>
      <c r="D142" s="178"/>
      <c r="E142" s="72"/>
      <c r="F142" s="72"/>
      <c r="G142" s="179">
        <f>SUM(D142:F142)</f>
        <v>0</v>
      </c>
      <c r="H142" s="71"/>
      <c r="I142" s="72"/>
      <c r="J142" s="72"/>
      <c r="K142" s="72"/>
      <c r="L142" s="73"/>
    </row>
    <row r="143" spans="1:15" x14ac:dyDescent="0.25">
      <c r="A143" s="595"/>
      <c r="B143" s="611"/>
      <c r="C143" s="29">
        <v>2015</v>
      </c>
      <c r="D143" s="30"/>
      <c r="E143" s="31"/>
      <c r="F143" s="31"/>
      <c r="G143" s="179">
        <f t="shared" ref="G143:G148" si="17">SUM(D143:F143)</f>
        <v>0</v>
      </c>
      <c r="H143" s="34"/>
      <c r="I143" s="31"/>
      <c r="J143" s="31"/>
      <c r="K143" s="31"/>
      <c r="L143" s="35"/>
    </row>
    <row r="144" spans="1:15" x14ac:dyDescent="0.25">
      <c r="A144" s="595"/>
      <c r="B144" s="611"/>
      <c r="C144" s="29">
        <v>2016</v>
      </c>
      <c r="D144" s="30"/>
      <c r="E144" s="31"/>
      <c r="F144" s="31"/>
      <c r="G144" s="179">
        <f t="shared" si="17"/>
        <v>0</v>
      </c>
      <c r="H144" s="34"/>
      <c r="I144" s="31"/>
      <c r="J144" s="31"/>
      <c r="K144" s="31"/>
      <c r="L144" s="35"/>
    </row>
    <row r="145" spans="1:12" x14ac:dyDescent="0.25">
      <c r="A145" s="595"/>
      <c r="B145" s="611"/>
      <c r="C145" s="29">
        <v>2017</v>
      </c>
      <c r="D145" s="36"/>
      <c r="E145" s="37"/>
      <c r="F145" s="37"/>
      <c r="G145" s="179">
        <f t="shared" si="17"/>
        <v>0</v>
      </c>
      <c r="H145" s="39"/>
      <c r="I145" s="37"/>
      <c r="J145" s="37"/>
      <c r="K145" s="37"/>
      <c r="L145" s="40"/>
    </row>
    <row r="146" spans="1:12" x14ac:dyDescent="0.25">
      <c r="A146" s="595"/>
      <c r="B146" s="611"/>
      <c r="C146" s="29">
        <v>2018</v>
      </c>
      <c r="D146" s="30"/>
      <c r="E146" s="31"/>
      <c r="F146" s="31"/>
      <c r="G146" s="179">
        <f t="shared" si="17"/>
        <v>0</v>
      </c>
      <c r="H146" s="34"/>
      <c r="I146" s="31"/>
      <c r="J146" s="31"/>
      <c r="K146" s="31"/>
      <c r="L146" s="35"/>
    </row>
    <row r="147" spans="1:12" x14ac:dyDescent="0.25">
      <c r="A147" s="595"/>
      <c r="B147" s="611"/>
      <c r="C147" s="29">
        <v>2019</v>
      </c>
      <c r="D147" s="30">
        <f>SUM(40+40+34+33+59+60+55+56+64+62+80+4+2+32+26+22+24+22+28)</f>
        <v>743</v>
      </c>
      <c r="E147" s="31">
        <f>SUM(185+182+180+125+720+180)</f>
        <v>1572</v>
      </c>
      <c r="F147" s="31">
        <v>266</v>
      </c>
      <c r="G147" s="179">
        <f t="shared" si="17"/>
        <v>2581</v>
      </c>
      <c r="H147" s="34">
        <f>SUM(18+10)</f>
        <v>28</v>
      </c>
      <c r="I147" s="31"/>
      <c r="J147" s="31">
        <v>1689</v>
      </c>
      <c r="K147" s="31">
        <v>864</v>
      </c>
      <c r="L147" s="35"/>
    </row>
    <row r="148" spans="1:12" x14ac:dyDescent="0.25">
      <c r="A148" s="595"/>
      <c r="B148" s="611"/>
      <c r="C148" s="29">
        <v>2020</v>
      </c>
      <c r="D148" s="30"/>
      <c r="E148" s="31"/>
      <c r="F148" s="31"/>
      <c r="G148" s="179">
        <f t="shared" si="17"/>
        <v>0</v>
      </c>
      <c r="H148" s="34"/>
      <c r="I148" s="31"/>
      <c r="J148" s="31"/>
      <c r="K148" s="31"/>
      <c r="L148" s="35"/>
    </row>
    <row r="149" spans="1:12" ht="170.25" customHeight="1" thickBot="1" x14ac:dyDescent="0.3">
      <c r="A149" s="612"/>
      <c r="B149" s="613"/>
      <c r="C149" s="45" t="s">
        <v>14</v>
      </c>
      <c r="D149" s="46">
        <f t="shared" ref="D149:L149" si="18">SUM(D142:D148)</f>
        <v>743</v>
      </c>
      <c r="E149" s="47">
        <f t="shared" si="18"/>
        <v>1572</v>
      </c>
      <c r="F149" s="47">
        <f t="shared" si="18"/>
        <v>266</v>
      </c>
      <c r="G149" s="49">
        <f t="shared" si="18"/>
        <v>2581</v>
      </c>
      <c r="H149" s="50">
        <f t="shared" si="18"/>
        <v>28</v>
      </c>
      <c r="I149" s="47">
        <f t="shared" si="18"/>
        <v>0</v>
      </c>
      <c r="J149" s="47">
        <f t="shared" si="18"/>
        <v>1689</v>
      </c>
      <c r="K149" s="47">
        <f t="shared" si="18"/>
        <v>864</v>
      </c>
      <c r="L149" s="51">
        <f t="shared" si="18"/>
        <v>0</v>
      </c>
    </row>
    <row r="150" spans="1:12" x14ac:dyDescent="0.25">
      <c r="B150" s="9"/>
    </row>
    <row r="151" spans="1:12" x14ac:dyDescent="0.25">
      <c r="B151" s="9"/>
    </row>
    <row r="152" spans="1:12" ht="21" x14ac:dyDescent="0.35">
      <c r="A152" s="180" t="s">
        <v>100</v>
      </c>
      <c r="B152" s="60"/>
      <c r="C152" s="59"/>
      <c r="D152" s="61"/>
      <c r="E152" s="61"/>
      <c r="F152" s="61"/>
      <c r="G152" s="61"/>
      <c r="H152" s="61"/>
      <c r="I152" s="61"/>
      <c r="J152" s="61"/>
      <c r="K152" s="61"/>
      <c r="L152" s="61"/>
    </row>
    <row r="153" spans="1:12" ht="15.75" thickBot="1" x14ac:dyDescent="0.3">
      <c r="A153" s="82"/>
      <c r="B153" s="83"/>
    </row>
    <row r="154" spans="1:12" s="10" customFormat="1" ht="65.25" x14ac:dyDescent="0.3">
      <c r="A154" s="181" t="s">
        <v>101</v>
      </c>
      <c r="B154" s="182" t="s">
        <v>102</v>
      </c>
      <c r="C154" s="183" t="s">
        <v>103</v>
      </c>
      <c r="D154" s="184" t="s">
        <v>104</v>
      </c>
      <c r="E154" s="185" t="s">
        <v>105</v>
      </c>
      <c r="F154" s="185" t="s">
        <v>106</v>
      </c>
      <c r="G154" s="186" t="s">
        <v>107</v>
      </c>
    </row>
    <row r="155" spans="1:12" ht="15" customHeight="1" x14ac:dyDescent="0.25">
      <c r="A155" s="588" t="s">
        <v>36</v>
      </c>
      <c r="B155" s="589"/>
      <c r="C155" s="29">
        <v>2014</v>
      </c>
      <c r="D155" s="30"/>
      <c r="E155" s="31"/>
      <c r="F155" s="31"/>
      <c r="G155" s="35"/>
    </row>
    <row r="156" spans="1:12" x14ac:dyDescent="0.25">
      <c r="A156" s="588"/>
      <c r="B156" s="589"/>
      <c r="C156" s="29">
        <v>2015</v>
      </c>
      <c r="D156" s="30"/>
      <c r="E156" s="31"/>
      <c r="F156" s="31"/>
      <c r="G156" s="35"/>
    </row>
    <row r="157" spans="1:12" x14ac:dyDescent="0.25">
      <c r="A157" s="588"/>
      <c r="B157" s="589"/>
      <c r="C157" s="29">
        <v>2016</v>
      </c>
      <c r="D157" s="30"/>
      <c r="E157" s="31"/>
      <c r="F157" s="31"/>
      <c r="G157" s="35"/>
    </row>
    <row r="158" spans="1:12" x14ac:dyDescent="0.25">
      <c r="A158" s="588"/>
      <c r="B158" s="589"/>
      <c r="C158" s="29">
        <v>2017</v>
      </c>
      <c r="D158" s="36"/>
      <c r="E158" s="37"/>
      <c r="F158" s="37"/>
      <c r="G158" s="40"/>
    </row>
    <row r="159" spans="1:12" x14ac:dyDescent="0.25">
      <c r="A159" s="588"/>
      <c r="B159" s="589"/>
      <c r="C159" s="29">
        <v>2018</v>
      </c>
      <c r="D159" s="30"/>
      <c r="E159" s="31"/>
      <c r="F159" s="31"/>
      <c r="G159" s="35"/>
    </row>
    <row r="160" spans="1:12" x14ac:dyDescent="0.25">
      <c r="A160" s="588"/>
      <c r="B160" s="589"/>
      <c r="C160" s="29">
        <v>2019</v>
      </c>
      <c r="D160" s="30"/>
      <c r="E160" s="31"/>
      <c r="F160" s="31"/>
      <c r="G160" s="35"/>
    </row>
    <row r="161" spans="1:9" x14ac:dyDescent="0.25">
      <c r="A161" s="588"/>
      <c r="B161" s="589"/>
      <c r="C161" s="29">
        <v>2020</v>
      </c>
      <c r="D161" s="187"/>
      <c r="E161" s="188"/>
      <c r="F161" s="188"/>
      <c r="G161" s="189"/>
    </row>
    <row r="162" spans="1:9" ht="15.75" thickBot="1" x14ac:dyDescent="0.3">
      <c r="A162" s="590"/>
      <c r="B162" s="591"/>
      <c r="C162" s="45" t="s">
        <v>14</v>
      </c>
      <c r="D162" s="46">
        <f>SUM(D155:D161)</f>
        <v>0</v>
      </c>
      <c r="E162" s="46">
        <f t="shared" ref="E162:G162" si="19">SUM(E155:E161)</f>
        <v>0</v>
      </c>
      <c r="F162" s="46">
        <f t="shared" si="19"/>
        <v>0</v>
      </c>
      <c r="G162" s="51">
        <f t="shared" si="19"/>
        <v>0</v>
      </c>
    </row>
    <row r="163" spans="1:9" x14ac:dyDescent="0.25">
      <c r="B163" s="9"/>
    </row>
    <row r="164" spans="1:9" ht="15.75" thickBot="1" x14ac:dyDescent="0.3">
      <c r="B164" s="9"/>
    </row>
    <row r="165" spans="1:9" ht="18.75" x14ac:dyDescent="0.3">
      <c r="A165" s="190" t="s">
        <v>108</v>
      </c>
      <c r="B165" s="354" t="s">
        <v>109</v>
      </c>
      <c r="C165" s="192">
        <v>2014</v>
      </c>
      <c r="D165" s="192">
        <v>2015</v>
      </c>
      <c r="E165" s="192">
        <v>2016</v>
      </c>
      <c r="F165" s="192">
        <v>2017</v>
      </c>
      <c r="G165" s="192">
        <v>2018</v>
      </c>
      <c r="H165" s="192">
        <v>2019</v>
      </c>
      <c r="I165" s="193">
        <v>2020</v>
      </c>
    </row>
    <row r="166" spans="1:9" ht="14.1" customHeight="1" x14ac:dyDescent="0.25">
      <c r="A166" s="355" t="s">
        <v>110</v>
      </c>
      <c r="B166" s="356"/>
      <c r="C166" s="357">
        <f>SUM(C167:C169)</f>
        <v>0</v>
      </c>
      <c r="D166" s="196">
        <f t="shared" ref="D166:I166" si="20">SUM(D167:D169)</f>
        <v>0</v>
      </c>
      <c r="E166" s="196">
        <f t="shared" si="20"/>
        <v>0</v>
      </c>
      <c r="F166" s="196">
        <f t="shared" si="20"/>
        <v>0</v>
      </c>
      <c r="G166" s="196">
        <f t="shared" si="20"/>
        <v>0</v>
      </c>
      <c r="H166" s="196">
        <f t="shared" si="20"/>
        <v>1526175.8699999999</v>
      </c>
      <c r="I166" s="197">
        <f t="shared" si="20"/>
        <v>0</v>
      </c>
    </row>
    <row r="167" spans="1:9" ht="25.5" x14ac:dyDescent="0.25">
      <c r="A167" s="358" t="s">
        <v>111</v>
      </c>
      <c r="B167" s="356" t="s">
        <v>355</v>
      </c>
      <c r="C167" s="359"/>
      <c r="D167" s="70"/>
      <c r="E167" s="70"/>
      <c r="F167" s="74"/>
      <c r="G167" s="70"/>
      <c r="H167" s="70">
        <v>1517979.17</v>
      </c>
      <c r="I167" s="200"/>
    </row>
    <row r="168" spans="1:9" ht="15.75" x14ac:dyDescent="0.25">
      <c r="A168" s="358" t="s">
        <v>112</v>
      </c>
      <c r="B168" s="356"/>
      <c r="C168" s="359"/>
      <c r="D168" s="70"/>
      <c r="E168" s="70"/>
      <c r="F168" s="74"/>
      <c r="G168" s="70"/>
      <c r="H168" s="70"/>
      <c r="I168" s="200"/>
    </row>
    <row r="169" spans="1:9" ht="15.75" x14ac:dyDescent="0.25">
      <c r="A169" s="358" t="s">
        <v>113</v>
      </c>
      <c r="B169" s="356" t="s">
        <v>356</v>
      </c>
      <c r="C169" s="359"/>
      <c r="D169" s="70"/>
      <c r="E169" s="70"/>
      <c r="F169" s="74"/>
      <c r="G169" s="70"/>
      <c r="H169" s="70">
        <v>8196.7000000000007</v>
      </c>
      <c r="I169" s="200"/>
    </row>
    <row r="170" spans="1:9" ht="214.5" customHeight="1" x14ac:dyDescent="0.25">
      <c r="A170" s="355" t="s">
        <v>114</v>
      </c>
      <c r="B170" s="510" t="s">
        <v>357</v>
      </c>
      <c r="C170" s="359"/>
      <c r="D170" s="70"/>
      <c r="E170" s="70"/>
      <c r="F170" s="74"/>
      <c r="G170" s="70"/>
      <c r="H170" s="70">
        <v>870983.96</v>
      </c>
      <c r="I170" s="200"/>
    </row>
    <row r="171" spans="1:9" ht="16.5" thickBot="1" x14ac:dyDescent="0.3">
      <c r="A171" s="203" t="s">
        <v>116</v>
      </c>
      <c r="B171" s="204"/>
      <c r="C171" s="205">
        <f t="shared" ref="C171:I171" si="21">C166+C170</f>
        <v>0</v>
      </c>
      <c r="D171" s="205">
        <f t="shared" si="21"/>
        <v>0</v>
      </c>
      <c r="E171" s="205">
        <f t="shared" si="21"/>
        <v>0</v>
      </c>
      <c r="F171" s="205">
        <f t="shared" si="21"/>
        <v>0</v>
      </c>
      <c r="G171" s="205">
        <f t="shared" si="21"/>
        <v>0</v>
      </c>
      <c r="H171" s="205">
        <f t="shared" si="21"/>
        <v>2397159.83</v>
      </c>
      <c r="I171" s="51">
        <f t="shared" si="21"/>
        <v>0</v>
      </c>
    </row>
  </sheetData>
  <mergeCells count="49">
    <mergeCell ref="A142:B149"/>
    <mergeCell ref="A155:B162"/>
    <mergeCell ref="I129:O129"/>
    <mergeCell ref="A131:B138"/>
    <mergeCell ref="A140:A141"/>
    <mergeCell ref="B140:B141"/>
    <mergeCell ref="C140:C141"/>
    <mergeCell ref="D140:G140"/>
    <mergeCell ref="H140:L140"/>
    <mergeCell ref="C106:C107"/>
    <mergeCell ref="A108:B115"/>
    <mergeCell ref="A118:B125"/>
    <mergeCell ref="A129:A130"/>
    <mergeCell ref="B129:B130"/>
    <mergeCell ref="C129:C130"/>
    <mergeCell ref="A85:B92"/>
    <mergeCell ref="A94:A95"/>
    <mergeCell ref="B94:B95"/>
    <mergeCell ref="A96:B102"/>
    <mergeCell ref="A106:A107"/>
    <mergeCell ref="B106:B107"/>
    <mergeCell ref="D72:D73"/>
    <mergeCell ref="A74:B81"/>
    <mergeCell ref="A83:A84"/>
    <mergeCell ref="B83:B84"/>
    <mergeCell ref="C83:C84"/>
    <mergeCell ref="D83:D84"/>
    <mergeCell ref="A72:A73"/>
    <mergeCell ref="B72:B73"/>
    <mergeCell ref="C72:C73"/>
    <mergeCell ref="A50:B57"/>
    <mergeCell ref="A61:A62"/>
    <mergeCell ref="B61:B62"/>
    <mergeCell ref="C61:C62"/>
    <mergeCell ref="A63:B70"/>
    <mergeCell ref="D34:D35"/>
    <mergeCell ref="A36:B43"/>
    <mergeCell ref="A48:A49"/>
    <mergeCell ref="B48:B49"/>
    <mergeCell ref="C48:C49"/>
    <mergeCell ref="D48:D49"/>
    <mergeCell ref="A34:A35"/>
    <mergeCell ref="B34:B35"/>
    <mergeCell ref="C34:C35"/>
    <mergeCell ref="B10:B11"/>
    <mergeCell ref="C10:C11"/>
    <mergeCell ref="A12:B19"/>
    <mergeCell ref="C21:C22"/>
    <mergeCell ref="A23:B30"/>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BE18B-5F68-47BD-9253-C01A15FA1439}">
  <sheetPr codeName="Arkusz21"/>
  <dimension ref="A1:S182"/>
  <sheetViews>
    <sheetView workbookViewId="0">
      <selection sqref="A1:XFD1048576"/>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31.5" x14ac:dyDescent="0.25">
      <c r="A4" s="383" t="s">
        <v>269</v>
      </c>
    </row>
    <row r="5" spans="1:17" s="2" customFormat="1" ht="15.75" x14ac:dyDescent="0.25">
      <c r="A5" s="206" t="s">
        <v>136</v>
      </c>
    </row>
    <row r="6" spans="1:17" s="2" customFormat="1" ht="15.75" x14ac:dyDescent="0.25"/>
    <row r="8" spans="1:17" ht="21" x14ac:dyDescent="0.35">
      <c r="A8" s="6" t="s">
        <v>4</v>
      </c>
      <c r="B8" s="7"/>
      <c r="C8" s="8"/>
      <c r="D8" s="8"/>
      <c r="E8" s="8"/>
      <c r="F8" s="8"/>
      <c r="G8" s="8"/>
      <c r="H8" s="8"/>
      <c r="I8" s="8"/>
      <c r="J8" s="8"/>
      <c r="K8" s="8"/>
      <c r="L8" s="8"/>
      <c r="M8" s="8"/>
      <c r="N8" s="8"/>
    </row>
    <row r="9" spans="1:17" ht="15.75" thickBot="1" x14ac:dyDescent="0.3">
      <c r="B9" s="9"/>
      <c r="O9" s="10"/>
      <c r="P9" s="10"/>
    </row>
    <row r="10" spans="1:17" s="10" customFormat="1" ht="18.75" x14ac:dyDescent="0.3">
      <c r="A10" s="11"/>
      <c r="B10" s="649" t="s">
        <v>5</v>
      </c>
      <c r="C10" s="651" t="s">
        <v>6</v>
      </c>
      <c r="D10" s="12"/>
      <c r="E10" s="13"/>
      <c r="F10" s="14" t="s">
        <v>7</v>
      </c>
      <c r="G10" s="15"/>
      <c r="H10" s="16"/>
      <c r="I10" s="17" t="s">
        <v>8</v>
      </c>
      <c r="J10" s="13"/>
      <c r="K10" s="13"/>
      <c r="L10" s="13"/>
      <c r="M10" s="13"/>
      <c r="N10" s="13"/>
      <c r="O10" s="18"/>
    </row>
    <row r="11" spans="1:17" s="10" customFormat="1" ht="90" customHeight="1" x14ac:dyDescent="0.3">
      <c r="A11" s="19" t="s">
        <v>9</v>
      </c>
      <c r="B11" s="650"/>
      <c r="C11" s="652"/>
      <c r="D11" s="20" t="s">
        <v>10</v>
      </c>
      <c r="E11" s="21" t="s">
        <v>11</v>
      </c>
      <c r="F11" s="22" t="s">
        <v>12</v>
      </c>
      <c r="G11" s="23" t="s">
        <v>13</v>
      </c>
      <c r="H11" s="24" t="s">
        <v>14</v>
      </c>
      <c r="I11" s="25" t="s">
        <v>15</v>
      </c>
      <c r="J11" s="26" t="s">
        <v>16</v>
      </c>
      <c r="K11" s="26" t="s">
        <v>17</v>
      </c>
      <c r="L11" s="27" t="s">
        <v>18</v>
      </c>
      <c r="M11" s="27" t="s">
        <v>19</v>
      </c>
      <c r="N11" s="27" t="s">
        <v>20</v>
      </c>
      <c r="O11" s="28" t="s">
        <v>21</v>
      </c>
    </row>
    <row r="12" spans="1:17" ht="15" customHeight="1" x14ac:dyDescent="0.25">
      <c r="A12" s="595" t="s">
        <v>270</v>
      </c>
      <c r="B12" s="611"/>
      <c r="C12" s="29">
        <v>2014</v>
      </c>
      <c r="D12" s="30"/>
      <c r="E12" s="31"/>
      <c r="F12" s="31"/>
      <c r="G12" s="32"/>
      <c r="H12" s="33">
        <f>SUM(D12:G12)</f>
        <v>0</v>
      </c>
      <c r="I12" s="34"/>
      <c r="J12" s="31"/>
      <c r="K12" s="31"/>
      <c r="L12" s="31"/>
      <c r="M12" s="31"/>
      <c r="N12" s="31"/>
      <c r="O12" s="35"/>
      <c r="P12" s="10"/>
      <c r="Q12" s="10"/>
    </row>
    <row r="13" spans="1:17" x14ac:dyDescent="0.25">
      <c r="A13" s="595"/>
      <c r="B13" s="611"/>
      <c r="C13" s="29">
        <v>2015</v>
      </c>
      <c r="D13" s="30"/>
      <c r="E13" s="31"/>
      <c r="F13" s="31"/>
      <c r="G13" s="32"/>
      <c r="H13" s="33">
        <f t="shared" ref="H13:H18" si="0">SUM(D13:G13)</f>
        <v>0</v>
      </c>
      <c r="I13" s="34"/>
      <c r="J13" s="31"/>
      <c r="K13" s="31"/>
      <c r="L13" s="31"/>
      <c r="M13" s="31"/>
      <c r="N13" s="31"/>
      <c r="O13" s="35"/>
      <c r="P13" s="10"/>
      <c r="Q13" s="10"/>
    </row>
    <row r="14" spans="1:17" x14ac:dyDescent="0.25">
      <c r="A14" s="595"/>
      <c r="B14" s="611"/>
      <c r="C14" s="29">
        <v>2016</v>
      </c>
      <c r="D14" s="30"/>
      <c r="E14" s="31"/>
      <c r="F14" s="31"/>
      <c r="G14" s="32"/>
      <c r="H14" s="33">
        <f t="shared" si="0"/>
        <v>0</v>
      </c>
      <c r="I14" s="34"/>
      <c r="J14" s="31"/>
      <c r="K14" s="31"/>
      <c r="L14" s="31"/>
      <c r="M14" s="31"/>
      <c r="N14" s="31"/>
      <c r="O14" s="35"/>
      <c r="P14" s="10"/>
      <c r="Q14" s="10"/>
    </row>
    <row r="15" spans="1:17" x14ac:dyDescent="0.25">
      <c r="A15" s="595"/>
      <c r="B15" s="611"/>
      <c r="C15" s="29">
        <v>2017</v>
      </c>
      <c r="D15" s="36"/>
      <c r="E15" s="37"/>
      <c r="F15" s="37"/>
      <c r="G15" s="38"/>
      <c r="H15" s="33">
        <f t="shared" si="0"/>
        <v>0</v>
      </c>
      <c r="I15" s="39"/>
      <c r="J15" s="37"/>
      <c r="K15" s="37"/>
      <c r="L15" s="37"/>
      <c r="M15" s="37"/>
      <c r="N15" s="37"/>
      <c r="O15" s="40"/>
      <c r="P15" s="10"/>
      <c r="Q15" s="10"/>
    </row>
    <row r="16" spans="1:17" x14ac:dyDescent="0.25">
      <c r="A16" s="595"/>
      <c r="B16" s="611"/>
      <c r="C16" s="29">
        <v>2018</v>
      </c>
      <c r="D16" s="30"/>
      <c r="E16" s="31"/>
      <c r="F16" s="31"/>
      <c r="G16" s="32"/>
      <c r="H16" s="33">
        <f t="shared" si="0"/>
        <v>0</v>
      </c>
      <c r="I16" s="34"/>
      <c r="J16" s="31"/>
      <c r="K16" s="31"/>
      <c r="L16" s="31"/>
      <c r="M16" s="31"/>
      <c r="N16" s="31"/>
      <c r="O16" s="35"/>
      <c r="P16" s="10"/>
      <c r="Q16" s="10"/>
    </row>
    <row r="17" spans="1:17" x14ac:dyDescent="0.25">
      <c r="A17" s="595"/>
      <c r="B17" s="611"/>
      <c r="C17" s="29">
        <v>2019</v>
      </c>
      <c r="D17" s="30">
        <v>9</v>
      </c>
      <c r="E17" s="31"/>
      <c r="F17" s="31"/>
      <c r="G17" s="32"/>
      <c r="H17" s="33">
        <f t="shared" si="0"/>
        <v>9</v>
      </c>
      <c r="I17" s="34">
        <v>9</v>
      </c>
      <c r="J17" s="31"/>
      <c r="K17" s="31"/>
      <c r="L17" s="31"/>
      <c r="M17" s="31"/>
      <c r="N17" s="31"/>
      <c r="O17" s="35"/>
      <c r="P17" s="10"/>
      <c r="Q17" s="10"/>
    </row>
    <row r="18" spans="1:17" x14ac:dyDescent="0.25">
      <c r="A18" s="595"/>
      <c r="B18" s="611"/>
      <c r="C18" s="29">
        <v>2020</v>
      </c>
      <c r="D18" s="30"/>
      <c r="E18" s="31"/>
      <c r="F18" s="31"/>
      <c r="G18" s="32"/>
      <c r="H18" s="33">
        <f t="shared" si="0"/>
        <v>0</v>
      </c>
      <c r="I18" s="34"/>
      <c r="J18" s="31"/>
      <c r="K18" s="31"/>
      <c r="L18" s="31"/>
      <c r="M18" s="31"/>
      <c r="N18" s="31"/>
      <c r="O18" s="35"/>
      <c r="P18" s="10"/>
      <c r="Q18" s="10"/>
    </row>
    <row r="19" spans="1:17" ht="77.25" customHeight="1" thickBot="1" x14ac:dyDescent="0.3">
      <c r="A19" s="612"/>
      <c r="B19" s="613"/>
      <c r="C19" s="45" t="s">
        <v>14</v>
      </c>
      <c r="D19" s="213">
        <f>SUM(D12:D18)</f>
        <v>9</v>
      </c>
      <c r="E19" s="214">
        <f>SUM(E12:E18)</f>
        <v>0</v>
      </c>
      <c r="F19" s="214">
        <f>SUM(F12:F18)</f>
        <v>0</v>
      </c>
      <c r="G19" s="215"/>
      <c r="H19" s="216">
        <f>SUM(D19:F19)</f>
        <v>9</v>
      </c>
      <c r="I19" s="217">
        <f t="shared" ref="I19:O19" si="1">SUM(I12:I18)</f>
        <v>9</v>
      </c>
      <c r="J19" s="213">
        <f t="shared" si="1"/>
        <v>0</v>
      </c>
      <c r="K19" s="214">
        <f t="shared" si="1"/>
        <v>0</v>
      </c>
      <c r="L19" s="214">
        <f t="shared" si="1"/>
        <v>0</v>
      </c>
      <c r="M19" s="214">
        <f t="shared" si="1"/>
        <v>0</v>
      </c>
      <c r="N19" s="214">
        <f t="shared" si="1"/>
        <v>0</v>
      </c>
      <c r="O19" s="218">
        <f t="shared" si="1"/>
        <v>0</v>
      </c>
      <c r="P19" s="10"/>
      <c r="Q19" s="10"/>
    </row>
    <row r="20" spans="1:17" ht="15.75" thickBot="1" x14ac:dyDescent="0.3">
      <c r="B20" s="9"/>
      <c r="D20" s="52"/>
      <c r="O20" s="10"/>
      <c r="P20" s="10"/>
    </row>
    <row r="21" spans="1:17" s="10" customFormat="1" ht="18.75" x14ac:dyDescent="0.3">
      <c r="A21" s="11"/>
      <c r="B21" s="53"/>
      <c r="C21" s="651" t="s">
        <v>6</v>
      </c>
      <c r="D21" s="12"/>
      <c r="E21" s="13"/>
      <c r="F21" s="14" t="s">
        <v>7</v>
      </c>
      <c r="G21" s="15"/>
      <c r="H21" s="16"/>
    </row>
    <row r="22" spans="1:17" s="10" customFormat="1" ht="44.25" customHeight="1" x14ac:dyDescent="0.3">
      <c r="A22" s="54" t="s">
        <v>23</v>
      </c>
      <c r="B22" s="372" t="s">
        <v>24</v>
      </c>
      <c r="C22" s="652"/>
      <c r="D22" s="20" t="s">
        <v>10</v>
      </c>
      <c r="E22" s="22" t="s">
        <v>11</v>
      </c>
      <c r="F22" s="22" t="s">
        <v>12</v>
      </c>
      <c r="G22" s="23" t="s">
        <v>13</v>
      </c>
      <c r="H22" s="24" t="s">
        <v>14</v>
      </c>
    </row>
    <row r="23" spans="1:17" ht="15" customHeight="1" x14ac:dyDescent="0.25">
      <c r="A23" s="595" t="s">
        <v>271</v>
      </c>
      <c r="B23" s="611"/>
      <c r="C23" s="29">
        <v>2014</v>
      </c>
      <c r="D23" s="30"/>
      <c r="E23" s="31"/>
      <c r="F23" s="31"/>
      <c r="G23" s="32"/>
      <c r="H23" s="33">
        <f>SUM(D23:G23)</f>
        <v>0</v>
      </c>
    </row>
    <row r="24" spans="1:17" x14ac:dyDescent="0.25">
      <c r="A24" s="595"/>
      <c r="B24" s="611"/>
      <c r="C24" s="29">
        <v>2015</v>
      </c>
      <c r="D24" s="30"/>
      <c r="E24" s="31"/>
      <c r="F24" s="31"/>
      <c r="G24" s="32"/>
      <c r="H24" s="33">
        <f t="shared" ref="H24:H29" si="2">SUM(D24:G24)</f>
        <v>0</v>
      </c>
    </row>
    <row r="25" spans="1:17" x14ac:dyDescent="0.25">
      <c r="A25" s="595"/>
      <c r="B25" s="611"/>
      <c r="C25" s="29">
        <v>2016</v>
      </c>
      <c r="D25" s="30"/>
      <c r="E25" s="31"/>
      <c r="F25" s="31"/>
      <c r="G25" s="32"/>
      <c r="H25" s="33">
        <f t="shared" si="2"/>
        <v>0</v>
      </c>
    </row>
    <row r="26" spans="1:17" x14ac:dyDescent="0.25">
      <c r="A26" s="595"/>
      <c r="B26" s="611"/>
      <c r="C26" s="29">
        <v>2017</v>
      </c>
      <c r="D26" s="36"/>
      <c r="E26" s="37"/>
      <c r="F26" s="37"/>
      <c r="G26" s="38"/>
      <c r="H26" s="33">
        <f t="shared" si="2"/>
        <v>0</v>
      </c>
    </row>
    <row r="27" spans="1:17" x14ac:dyDescent="0.25">
      <c r="A27" s="595"/>
      <c r="B27" s="611"/>
      <c r="C27" s="29">
        <v>2018</v>
      </c>
      <c r="D27" s="30"/>
      <c r="E27" s="31"/>
      <c r="F27" s="31"/>
      <c r="G27" s="32"/>
      <c r="H27" s="33">
        <f t="shared" si="2"/>
        <v>0</v>
      </c>
    </row>
    <row r="28" spans="1:17" x14ac:dyDescent="0.25">
      <c r="A28" s="595"/>
      <c r="B28" s="611"/>
      <c r="C28" s="29">
        <v>2019</v>
      </c>
      <c r="D28" s="30">
        <f>25+25+25+60+12+60+500+12+30</f>
        <v>749</v>
      </c>
      <c r="E28" s="31"/>
      <c r="F28" s="31"/>
      <c r="G28" s="32"/>
      <c r="H28" s="33">
        <f t="shared" si="2"/>
        <v>749</v>
      </c>
    </row>
    <row r="29" spans="1:17" x14ac:dyDescent="0.25">
      <c r="A29" s="595"/>
      <c r="B29" s="611"/>
      <c r="C29" s="29">
        <v>2020</v>
      </c>
      <c r="D29" s="30"/>
      <c r="E29" s="31"/>
      <c r="F29" s="31"/>
      <c r="G29" s="32"/>
      <c r="H29" s="33">
        <f t="shared" si="2"/>
        <v>0</v>
      </c>
    </row>
    <row r="30" spans="1:17" ht="15.75" customHeight="1" thickBot="1" x14ac:dyDescent="0.3">
      <c r="A30" s="612"/>
      <c r="B30" s="613"/>
      <c r="C30" s="45" t="s">
        <v>14</v>
      </c>
      <c r="D30" s="213">
        <f>SUM(D23:D29)</f>
        <v>749</v>
      </c>
      <c r="E30" s="214">
        <f>SUM(E23:E29)</f>
        <v>0</v>
      </c>
      <c r="F30" s="214">
        <f>SUM(F23:F29)</f>
        <v>0</v>
      </c>
      <c r="G30" s="214">
        <f>SUM(G23:G29)</f>
        <v>0</v>
      </c>
      <c r="H30" s="216">
        <f t="shared" ref="H30" si="3">SUM(D30:F30)</f>
        <v>749</v>
      </c>
    </row>
    <row r="31" spans="1:17" x14ac:dyDescent="0.25">
      <c r="A31" s="57"/>
      <c r="B31" s="58"/>
      <c r="D31" s="52"/>
    </row>
    <row r="32" spans="1:17" ht="21" x14ac:dyDescent="0.35">
      <c r="A32" s="59" t="s">
        <v>26</v>
      </c>
      <c r="B32" s="60"/>
      <c r="C32" s="59"/>
      <c r="D32" s="61"/>
      <c r="E32" s="61"/>
      <c r="F32" s="61"/>
      <c r="G32" s="61"/>
      <c r="H32" s="61"/>
      <c r="I32" s="61"/>
      <c r="J32" s="61"/>
      <c r="K32" s="61"/>
      <c r="L32" s="61"/>
      <c r="M32" s="61"/>
      <c r="N32" s="61"/>
      <c r="O32" s="61"/>
    </row>
    <row r="33" spans="1:13" ht="15.75" thickBot="1" x14ac:dyDescent="0.3">
      <c r="B33" s="9"/>
    </row>
    <row r="34" spans="1:13" ht="21" customHeight="1" x14ac:dyDescent="0.25">
      <c r="A34" s="653" t="s">
        <v>27</v>
      </c>
      <c r="B34" s="655" t="s">
        <v>28</v>
      </c>
      <c r="C34" s="657" t="s">
        <v>6</v>
      </c>
      <c r="D34" s="635" t="s">
        <v>29</v>
      </c>
      <c r="E34" s="62" t="s">
        <v>8</v>
      </c>
      <c r="F34" s="63"/>
      <c r="G34" s="63"/>
      <c r="H34" s="63"/>
      <c r="I34" s="63"/>
      <c r="J34" s="63"/>
      <c r="K34" s="64"/>
    </row>
    <row r="35" spans="1:13" ht="98.25" customHeight="1" x14ac:dyDescent="0.25">
      <c r="A35" s="654"/>
      <c r="B35" s="656"/>
      <c r="C35" s="658"/>
      <c r="D35" s="636"/>
      <c r="E35" s="65" t="s">
        <v>15</v>
      </c>
      <c r="F35" s="66" t="s">
        <v>16</v>
      </c>
      <c r="G35" s="66" t="s">
        <v>17</v>
      </c>
      <c r="H35" s="67" t="s">
        <v>18</v>
      </c>
      <c r="I35" s="67" t="s">
        <v>30</v>
      </c>
      <c r="J35" s="68" t="s">
        <v>20</v>
      </c>
      <c r="K35" s="69" t="s">
        <v>21</v>
      </c>
    </row>
    <row r="36" spans="1:13" ht="15" customHeight="1" x14ac:dyDescent="0.25">
      <c r="A36" s="588" t="s">
        <v>121</v>
      </c>
      <c r="B36" s="589"/>
      <c r="C36" s="29">
        <v>2014</v>
      </c>
      <c r="D36" s="70"/>
      <c r="E36" s="71"/>
      <c r="F36" s="72"/>
      <c r="G36" s="72"/>
      <c r="H36" s="72"/>
      <c r="I36" s="72"/>
      <c r="J36" s="72"/>
      <c r="K36" s="73"/>
    </row>
    <row r="37" spans="1:13" x14ac:dyDescent="0.25">
      <c r="A37" s="588"/>
      <c r="B37" s="589"/>
      <c r="C37" s="29">
        <v>2015</v>
      </c>
      <c r="D37" s="70"/>
      <c r="E37" s="34"/>
      <c r="F37" s="31"/>
      <c r="G37" s="31"/>
      <c r="H37" s="31"/>
      <c r="I37" s="31"/>
      <c r="J37" s="31"/>
      <c r="K37" s="35"/>
    </row>
    <row r="38" spans="1:13" x14ac:dyDescent="0.25">
      <c r="A38" s="588"/>
      <c r="B38" s="589"/>
      <c r="C38" s="29">
        <v>2016</v>
      </c>
      <c r="D38" s="70"/>
      <c r="E38" s="34"/>
      <c r="F38" s="31"/>
      <c r="G38" s="31"/>
      <c r="H38" s="31"/>
      <c r="I38" s="31"/>
      <c r="J38" s="31"/>
      <c r="K38" s="35"/>
    </row>
    <row r="39" spans="1:13" x14ac:dyDescent="0.25">
      <c r="A39" s="588"/>
      <c r="B39" s="589"/>
      <c r="C39" s="29">
        <v>2017</v>
      </c>
      <c r="D39" s="74"/>
      <c r="E39" s="39"/>
      <c r="F39" s="37"/>
      <c r="G39" s="37"/>
      <c r="H39" s="37"/>
      <c r="I39" s="37"/>
      <c r="J39" s="37"/>
      <c r="K39" s="40"/>
    </row>
    <row r="40" spans="1:13" x14ac:dyDescent="0.25">
      <c r="A40" s="588"/>
      <c r="B40" s="589"/>
      <c r="C40" s="29">
        <v>2018</v>
      </c>
      <c r="D40" s="70"/>
      <c r="E40" s="34"/>
      <c r="F40" s="31"/>
      <c r="G40" s="31"/>
      <c r="H40" s="31"/>
      <c r="I40" s="31"/>
      <c r="J40" s="31"/>
      <c r="K40" s="35"/>
    </row>
    <row r="41" spans="1:13" x14ac:dyDescent="0.25">
      <c r="A41" s="588"/>
      <c r="B41" s="589"/>
      <c r="C41" s="29">
        <v>2019</v>
      </c>
      <c r="D41" s="70"/>
      <c r="E41" s="34"/>
      <c r="F41" s="31"/>
      <c r="G41" s="31"/>
      <c r="H41" s="31"/>
      <c r="I41" s="31"/>
      <c r="J41" s="31"/>
      <c r="K41" s="35"/>
    </row>
    <row r="42" spans="1:13" ht="17.25" customHeight="1" x14ac:dyDescent="0.25">
      <c r="A42" s="588"/>
      <c r="B42" s="589"/>
      <c r="C42" s="29">
        <v>2020</v>
      </c>
      <c r="D42" s="70"/>
      <c r="E42" s="34"/>
      <c r="F42" s="31"/>
      <c r="G42" s="31"/>
      <c r="H42" s="31"/>
      <c r="I42" s="31"/>
      <c r="J42" s="31"/>
      <c r="K42" s="35"/>
    </row>
    <row r="43" spans="1:13" ht="35.25" customHeight="1" thickBot="1" x14ac:dyDescent="0.3">
      <c r="A43" s="590"/>
      <c r="B43" s="591"/>
      <c r="C43" s="45" t="s">
        <v>14</v>
      </c>
      <c r="D43" s="75">
        <f>SUM(D36:D42)</f>
        <v>0</v>
      </c>
      <c r="E43" s="50">
        <f t="shared" ref="E43:J43" si="4">SUM(E36:E42)</f>
        <v>0</v>
      </c>
      <c r="F43" s="47">
        <f t="shared" si="4"/>
        <v>0</v>
      </c>
      <c r="G43" s="47">
        <f t="shared" si="4"/>
        <v>0</v>
      </c>
      <c r="H43" s="47">
        <f t="shared" si="4"/>
        <v>0</v>
      </c>
      <c r="I43" s="47">
        <f t="shared" si="4"/>
        <v>0</v>
      </c>
      <c r="J43" s="47">
        <f t="shared" si="4"/>
        <v>0</v>
      </c>
      <c r="K43" s="51">
        <f>SUM(K36:K42)</f>
        <v>0</v>
      </c>
    </row>
    <row r="44" spans="1:13" x14ac:dyDescent="0.25">
      <c r="B44" s="9"/>
    </row>
    <row r="45" spans="1:13" x14ac:dyDescent="0.25">
      <c r="B45" s="9"/>
    </row>
    <row r="46" spans="1:13" ht="21" x14ac:dyDescent="0.35">
      <c r="A46" s="78" t="s">
        <v>32</v>
      </c>
      <c r="B46" s="79"/>
      <c r="C46" s="78"/>
      <c r="D46" s="80"/>
      <c r="E46" s="80"/>
      <c r="F46" s="80"/>
      <c r="G46" s="80"/>
      <c r="H46" s="80"/>
      <c r="I46" s="80"/>
      <c r="J46" s="80"/>
      <c r="K46" s="80"/>
      <c r="L46" s="81"/>
      <c r="M46" s="81"/>
    </row>
    <row r="47" spans="1:13" ht="14.25" customHeight="1" thickBot="1" x14ac:dyDescent="0.3">
      <c r="A47" s="82"/>
      <c r="B47" s="83"/>
    </row>
    <row r="48" spans="1:13" ht="14.25" customHeight="1" x14ac:dyDescent="0.25">
      <c r="A48" s="641" t="s">
        <v>33</v>
      </c>
      <c r="B48" s="643" t="s">
        <v>34</v>
      </c>
      <c r="C48" s="645" t="s">
        <v>6</v>
      </c>
      <c r="D48" s="647" t="s">
        <v>35</v>
      </c>
      <c r="E48" s="84" t="s">
        <v>8</v>
      </c>
      <c r="F48" s="85"/>
      <c r="G48" s="85"/>
      <c r="H48" s="85"/>
      <c r="I48" s="85"/>
      <c r="J48" s="85"/>
      <c r="K48" s="86"/>
    </row>
    <row r="49" spans="1:14" s="10" customFormat="1" ht="117" customHeight="1" x14ac:dyDescent="0.25">
      <c r="A49" s="642"/>
      <c r="B49" s="644"/>
      <c r="C49" s="646"/>
      <c r="D49" s="648"/>
      <c r="E49" s="87" t="s">
        <v>15</v>
      </c>
      <c r="F49" s="88" t="s">
        <v>16</v>
      </c>
      <c r="G49" s="88" t="s">
        <v>17</v>
      </c>
      <c r="H49" s="89" t="s">
        <v>18</v>
      </c>
      <c r="I49" s="89" t="s">
        <v>30</v>
      </c>
      <c r="J49" s="90" t="s">
        <v>20</v>
      </c>
      <c r="K49" s="91" t="s">
        <v>21</v>
      </c>
    </row>
    <row r="50" spans="1:14" ht="15" customHeight="1" x14ac:dyDescent="0.25">
      <c r="A50" s="595" t="s">
        <v>272</v>
      </c>
      <c r="B50" s="611"/>
      <c r="C50" s="29">
        <v>2014</v>
      </c>
      <c r="D50" s="92"/>
      <c r="E50" s="34"/>
      <c r="F50" s="31"/>
      <c r="G50" s="31"/>
      <c r="H50" s="31"/>
      <c r="I50" s="31"/>
      <c r="J50" s="31"/>
      <c r="K50" s="35"/>
    </row>
    <row r="51" spans="1:14" x14ac:dyDescent="0.25">
      <c r="A51" s="595"/>
      <c r="B51" s="611"/>
      <c r="C51" s="29">
        <v>2015</v>
      </c>
      <c r="D51" s="92"/>
      <c r="E51" s="34"/>
      <c r="F51" s="31"/>
      <c r="G51" s="31"/>
      <c r="H51" s="31"/>
      <c r="I51" s="31"/>
      <c r="J51" s="31"/>
      <c r="K51" s="35"/>
    </row>
    <row r="52" spans="1:14" x14ac:dyDescent="0.25">
      <c r="A52" s="595"/>
      <c r="B52" s="611"/>
      <c r="C52" s="29">
        <v>2016</v>
      </c>
      <c r="D52" s="92"/>
      <c r="E52" s="34"/>
      <c r="F52" s="31"/>
      <c r="G52" s="31"/>
      <c r="H52" s="31"/>
      <c r="I52" s="31"/>
      <c r="J52" s="31"/>
      <c r="K52" s="35"/>
    </row>
    <row r="53" spans="1:14" x14ac:dyDescent="0.25">
      <c r="A53" s="595"/>
      <c r="B53" s="611"/>
      <c r="C53" s="29">
        <v>2017</v>
      </c>
      <c r="D53" s="93"/>
      <c r="E53" s="39"/>
      <c r="F53" s="37"/>
      <c r="G53" s="37"/>
      <c r="H53" s="37"/>
      <c r="I53" s="37"/>
      <c r="J53" s="37"/>
      <c r="K53" s="40"/>
    </row>
    <row r="54" spans="1:14" x14ac:dyDescent="0.25">
      <c r="A54" s="595"/>
      <c r="B54" s="611"/>
      <c r="C54" s="29">
        <v>2018</v>
      </c>
      <c r="D54" s="92"/>
      <c r="E54" s="34"/>
      <c r="F54" s="31"/>
      <c r="G54" s="31"/>
      <c r="H54" s="31"/>
      <c r="I54" s="31"/>
      <c r="J54" s="31"/>
      <c r="K54" s="35"/>
    </row>
    <row r="55" spans="1:14" x14ac:dyDescent="0.25">
      <c r="A55" s="595"/>
      <c r="B55" s="611"/>
      <c r="C55" s="29">
        <v>2019</v>
      </c>
      <c r="D55" s="92">
        <v>2</v>
      </c>
      <c r="E55" s="34">
        <v>2</v>
      </c>
      <c r="F55" s="31"/>
      <c r="G55" s="31"/>
      <c r="H55" s="31"/>
      <c r="I55" s="31"/>
      <c r="J55" s="31"/>
      <c r="K55" s="35"/>
    </row>
    <row r="56" spans="1:14" x14ac:dyDescent="0.25">
      <c r="A56" s="595"/>
      <c r="B56" s="611"/>
      <c r="C56" s="29">
        <v>2020</v>
      </c>
      <c r="D56" s="92"/>
      <c r="E56" s="34"/>
      <c r="F56" s="31"/>
      <c r="G56" s="31"/>
      <c r="H56" s="31"/>
      <c r="I56" s="31"/>
      <c r="J56" s="31"/>
      <c r="K56" s="35"/>
    </row>
    <row r="57" spans="1:14" ht="36" customHeight="1" thickBot="1" x14ac:dyDescent="0.3">
      <c r="A57" s="612"/>
      <c r="B57" s="613"/>
      <c r="C57" s="384" t="s">
        <v>14</v>
      </c>
      <c r="D57" s="251">
        <f t="shared" ref="D57:I57" si="5">SUM(D50:D56)</f>
        <v>2</v>
      </c>
      <c r="E57" s="217">
        <f t="shared" si="5"/>
        <v>2</v>
      </c>
      <c r="F57" s="214">
        <f t="shared" si="5"/>
        <v>0</v>
      </c>
      <c r="G57" s="214">
        <f t="shared" si="5"/>
        <v>0</v>
      </c>
      <c r="H57" s="214">
        <f t="shared" si="5"/>
        <v>0</v>
      </c>
      <c r="I57" s="214">
        <f t="shared" si="5"/>
        <v>0</v>
      </c>
      <c r="J57" s="214">
        <f>SUM(J50:J56)</f>
        <v>0</v>
      </c>
      <c r="K57" s="218">
        <f>SUM(K50:K56)</f>
        <v>0</v>
      </c>
    </row>
    <row r="58" spans="1:14" x14ac:dyDescent="0.25">
      <c r="B58" s="9"/>
    </row>
    <row r="59" spans="1:14" ht="21" x14ac:dyDescent="0.35">
      <c r="A59" s="95" t="s">
        <v>37</v>
      </c>
      <c r="B59" s="96"/>
      <c r="C59" s="95"/>
      <c r="D59" s="97"/>
      <c r="E59" s="97"/>
      <c r="F59" s="97"/>
      <c r="G59" s="97"/>
      <c r="H59" s="97"/>
      <c r="I59" s="97"/>
      <c r="J59" s="97"/>
      <c r="K59" s="97"/>
      <c r="L59" s="97"/>
      <c r="M59" s="10"/>
    </row>
    <row r="60" spans="1:14" ht="15" customHeight="1" thickBot="1" x14ac:dyDescent="0.4">
      <c r="A60" s="98"/>
      <c r="B60" s="83"/>
      <c r="M60" s="10"/>
    </row>
    <row r="61" spans="1:14" s="10" customFormat="1" x14ac:dyDescent="0.25">
      <c r="A61" s="630" t="s">
        <v>38</v>
      </c>
      <c r="B61" s="622" t="s">
        <v>39</v>
      </c>
      <c r="C61" s="631" t="s">
        <v>6</v>
      </c>
      <c r="D61" s="99"/>
      <c r="E61" s="100"/>
      <c r="F61" s="101" t="s">
        <v>40</v>
      </c>
      <c r="G61" s="102"/>
      <c r="H61" s="102"/>
      <c r="I61" s="102"/>
      <c r="J61" s="102"/>
      <c r="K61" s="102"/>
      <c r="L61" s="103"/>
      <c r="N61" s="104"/>
    </row>
    <row r="62" spans="1:14" s="10" customFormat="1" ht="90" customHeight="1" x14ac:dyDescent="0.25">
      <c r="A62" s="621"/>
      <c r="B62" s="623"/>
      <c r="C62" s="632"/>
      <c r="D62" s="105" t="s">
        <v>41</v>
      </c>
      <c r="E62" s="106" t="s">
        <v>42</v>
      </c>
      <c r="F62" s="107" t="s">
        <v>15</v>
      </c>
      <c r="G62" s="108" t="s">
        <v>16</v>
      </c>
      <c r="H62" s="108" t="s">
        <v>17</v>
      </c>
      <c r="I62" s="109" t="s">
        <v>18</v>
      </c>
      <c r="J62" s="109" t="s">
        <v>30</v>
      </c>
      <c r="K62" s="110" t="s">
        <v>20</v>
      </c>
      <c r="L62" s="111" t="s">
        <v>21</v>
      </c>
    </row>
    <row r="63" spans="1:14" x14ac:dyDescent="0.25">
      <c r="A63" s="595" t="s">
        <v>36</v>
      </c>
      <c r="B63" s="611"/>
      <c r="C63" s="29">
        <v>2014</v>
      </c>
      <c r="D63" s="30"/>
      <c r="E63" s="31"/>
      <c r="F63" s="34"/>
      <c r="G63" s="31"/>
      <c r="H63" s="31"/>
      <c r="I63" s="31"/>
      <c r="J63" s="31"/>
      <c r="K63" s="31"/>
      <c r="L63" s="35"/>
      <c r="M63" s="10"/>
    </row>
    <row r="64" spans="1:14" x14ac:dyDescent="0.25">
      <c r="A64" s="595"/>
      <c r="B64" s="611"/>
      <c r="C64" s="29">
        <v>2015</v>
      </c>
      <c r="D64" s="30"/>
      <c r="E64" s="31"/>
      <c r="F64" s="34"/>
      <c r="G64" s="31"/>
      <c r="H64" s="31"/>
      <c r="I64" s="31"/>
      <c r="J64" s="31"/>
      <c r="K64" s="31"/>
      <c r="L64" s="35"/>
      <c r="M64" s="10"/>
    </row>
    <row r="65" spans="1:13" x14ac:dyDescent="0.25">
      <c r="A65" s="595"/>
      <c r="B65" s="611"/>
      <c r="C65" s="29">
        <v>2016</v>
      </c>
      <c r="D65" s="30"/>
      <c r="E65" s="31"/>
      <c r="F65" s="34"/>
      <c r="G65" s="31"/>
      <c r="H65" s="31"/>
      <c r="I65" s="31"/>
      <c r="J65" s="31"/>
      <c r="K65" s="31"/>
      <c r="L65" s="35"/>
      <c r="M65" s="10"/>
    </row>
    <row r="66" spans="1:13" x14ac:dyDescent="0.25">
      <c r="A66" s="595"/>
      <c r="B66" s="611"/>
      <c r="C66" s="29">
        <v>2017</v>
      </c>
      <c r="D66" s="36"/>
      <c r="E66" s="37"/>
      <c r="F66" s="39"/>
      <c r="G66" s="37"/>
      <c r="H66" s="37"/>
      <c r="I66" s="37"/>
      <c r="J66" s="37"/>
      <c r="K66" s="37"/>
      <c r="L66" s="40"/>
      <c r="M66" s="10"/>
    </row>
    <row r="67" spans="1:13" x14ac:dyDescent="0.25">
      <c r="A67" s="595"/>
      <c r="B67" s="611"/>
      <c r="C67" s="29">
        <v>2018</v>
      </c>
      <c r="D67" s="30"/>
      <c r="E67" s="31"/>
      <c r="F67" s="34"/>
      <c r="G67" s="31"/>
      <c r="H67" s="31"/>
      <c r="I67" s="31"/>
      <c r="J67" s="31"/>
      <c r="K67" s="31"/>
      <c r="L67" s="35"/>
      <c r="M67" s="10"/>
    </row>
    <row r="68" spans="1:13" x14ac:dyDescent="0.25">
      <c r="A68" s="595"/>
      <c r="B68" s="611"/>
      <c r="C68" s="29">
        <v>2019</v>
      </c>
      <c r="D68" s="30"/>
      <c r="E68" s="31"/>
      <c r="F68" s="34"/>
      <c r="G68" s="31"/>
      <c r="H68" s="31"/>
      <c r="I68" s="31"/>
      <c r="J68" s="31"/>
      <c r="K68" s="31"/>
      <c r="L68" s="35"/>
      <c r="M68" s="10"/>
    </row>
    <row r="69" spans="1:13" x14ac:dyDescent="0.25">
      <c r="A69" s="595"/>
      <c r="B69" s="611"/>
      <c r="C69" s="29">
        <v>2020</v>
      </c>
      <c r="D69" s="30"/>
      <c r="E69" s="31"/>
      <c r="F69" s="34"/>
      <c r="G69" s="31"/>
      <c r="H69" s="31"/>
      <c r="I69" s="31"/>
      <c r="J69" s="31"/>
      <c r="K69" s="31"/>
      <c r="L69" s="35"/>
      <c r="M69" s="10"/>
    </row>
    <row r="70" spans="1:13" ht="33" customHeight="1" thickBot="1" x14ac:dyDescent="0.3">
      <c r="A70" s="612"/>
      <c r="B70" s="613"/>
      <c r="C70" s="45" t="s">
        <v>14</v>
      </c>
      <c r="D70" s="46">
        <f t="shared" ref="D70:K70" si="6">SUM(D63:D69)</f>
        <v>0</v>
      </c>
      <c r="E70" s="47">
        <f t="shared" si="6"/>
        <v>0</v>
      </c>
      <c r="F70" s="50">
        <f t="shared" si="6"/>
        <v>0</v>
      </c>
      <c r="G70" s="47">
        <f t="shared" si="6"/>
        <v>0</v>
      </c>
      <c r="H70" s="47">
        <f t="shared" si="6"/>
        <v>0</v>
      </c>
      <c r="I70" s="47">
        <f t="shared" si="6"/>
        <v>0</v>
      </c>
      <c r="J70" s="47">
        <f t="shared" si="6"/>
        <v>0</v>
      </c>
      <c r="K70" s="47">
        <f t="shared" si="6"/>
        <v>0</v>
      </c>
      <c r="L70" s="51">
        <f>SUM(L63:L69)</f>
        <v>0</v>
      </c>
      <c r="M70" s="10"/>
    </row>
    <row r="71" spans="1:13" ht="15.75" thickBot="1" x14ac:dyDescent="0.3">
      <c r="A71" s="112"/>
      <c r="B71" s="113"/>
      <c r="D71" s="52"/>
    </row>
    <row r="72" spans="1:13" s="10" customFormat="1" ht="18.95" customHeight="1" x14ac:dyDescent="0.25">
      <c r="A72" s="630" t="s">
        <v>43</v>
      </c>
      <c r="B72" s="622" t="s">
        <v>44</v>
      </c>
      <c r="C72" s="631" t="s">
        <v>6</v>
      </c>
      <c r="D72" s="628" t="s">
        <v>45</v>
      </c>
      <c r="E72" s="101" t="s">
        <v>46</v>
      </c>
      <c r="F72" s="102"/>
      <c r="G72" s="102"/>
      <c r="H72" s="102"/>
      <c r="I72" s="102"/>
      <c r="J72" s="102"/>
      <c r="K72" s="103"/>
      <c r="L72"/>
      <c r="M72" s="104"/>
    </row>
    <row r="73" spans="1:13" s="10" customFormat="1" ht="93.75" customHeight="1" x14ac:dyDescent="0.25">
      <c r="A73" s="621"/>
      <c r="B73" s="623"/>
      <c r="C73" s="632"/>
      <c r="D73" s="629"/>
      <c r="E73" s="107" t="s">
        <v>15</v>
      </c>
      <c r="F73" s="114" t="s">
        <v>16</v>
      </c>
      <c r="G73" s="108" t="s">
        <v>17</v>
      </c>
      <c r="H73" s="109" t="s">
        <v>18</v>
      </c>
      <c r="I73" s="109" t="s">
        <v>30</v>
      </c>
      <c r="J73" s="110" t="s">
        <v>20</v>
      </c>
      <c r="K73" s="111" t="s">
        <v>21</v>
      </c>
      <c r="L73"/>
    </row>
    <row r="74" spans="1:13" ht="15" customHeight="1" x14ac:dyDescent="0.25">
      <c r="A74" s="595" t="s">
        <v>36</v>
      </c>
      <c r="B74" s="611"/>
      <c r="C74" s="29">
        <v>2014</v>
      </c>
      <c r="D74" s="31"/>
      <c r="E74" s="34"/>
      <c r="F74" s="31"/>
      <c r="G74" s="31"/>
      <c r="H74" s="31"/>
      <c r="I74" s="31"/>
      <c r="J74" s="31"/>
      <c r="K74" s="35"/>
    </row>
    <row r="75" spans="1:13" x14ac:dyDescent="0.25">
      <c r="A75" s="595"/>
      <c r="B75" s="611"/>
      <c r="C75" s="29">
        <v>2015</v>
      </c>
      <c r="D75" s="31"/>
      <c r="E75" s="34"/>
      <c r="F75" s="31"/>
      <c r="G75" s="31"/>
      <c r="H75" s="31"/>
      <c r="I75" s="31"/>
      <c r="J75" s="31"/>
      <c r="K75" s="35"/>
    </row>
    <row r="76" spans="1:13" x14ac:dyDescent="0.25">
      <c r="A76" s="595"/>
      <c r="B76" s="611"/>
      <c r="C76" s="29">
        <v>2016</v>
      </c>
      <c r="D76" s="31"/>
      <c r="E76" s="34"/>
      <c r="F76" s="31"/>
      <c r="G76" s="31"/>
      <c r="H76" s="31"/>
      <c r="I76" s="31"/>
      <c r="J76" s="31"/>
      <c r="K76" s="35"/>
    </row>
    <row r="77" spans="1:13" x14ac:dyDescent="0.25">
      <c r="A77" s="595"/>
      <c r="B77" s="611"/>
      <c r="C77" s="29">
        <v>2017</v>
      </c>
      <c r="D77" s="37"/>
      <c r="E77" s="39"/>
      <c r="F77" s="37"/>
      <c r="G77" s="37"/>
      <c r="H77" s="37"/>
      <c r="I77" s="37"/>
      <c r="J77" s="37"/>
      <c r="K77" s="40"/>
    </row>
    <row r="78" spans="1:13" x14ac:dyDescent="0.25">
      <c r="A78" s="595"/>
      <c r="B78" s="611"/>
      <c r="C78" s="29">
        <v>2018</v>
      </c>
      <c r="D78" s="31"/>
      <c r="E78" s="34"/>
      <c r="F78" s="31"/>
      <c r="G78" s="31"/>
      <c r="H78" s="31"/>
      <c r="I78" s="31"/>
      <c r="J78" s="31"/>
      <c r="K78" s="35"/>
    </row>
    <row r="79" spans="1:13" x14ac:dyDescent="0.25">
      <c r="A79" s="595"/>
      <c r="B79" s="611"/>
      <c r="C79" s="29">
        <v>2019</v>
      </c>
      <c r="D79" s="31"/>
      <c r="E79" s="34"/>
      <c r="F79" s="31"/>
      <c r="G79" s="31"/>
      <c r="H79" s="31"/>
      <c r="I79" s="31"/>
      <c r="J79" s="31"/>
      <c r="K79" s="35"/>
    </row>
    <row r="80" spans="1:13" x14ac:dyDescent="0.25">
      <c r="A80" s="595"/>
      <c r="B80" s="611"/>
      <c r="C80" s="29">
        <v>2020</v>
      </c>
      <c r="D80" s="31"/>
      <c r="E80" s="34"/>
      <c r="F80" s="31"/>
      <c r="G80" s="31"/>
      <c r="H80" s="31"/>
      <c r="I80" s="31"/>
      <c r="J80" s="31"/>
      <c r="K80" s="35"/>
    </row>
    <row r="81" spans="1:14" ht="42" customHeight="1" thickBot="1" x14ac:dyDescent="0.3">
      <c r="A81" s="612"/>
      <c r="B81" s="613"/>
      <c r="C81" s="45" t="s">
        <v>14</v>
      </c>
      <c r="D81" s="47">
        <f t="shared" ref="D81:J81" si="7">SUM(D74:D80)</f>
        <v>0</v>
      </c>
      <c r="E81" s="50">
        <f t="shared" si="7"/>
        <v>0</v>
      </c>
      <c r="F81" s="47">
        <f t="shared" si="7"/>
        <v>0</v>
      </c>
      <c r="G81" s="47">
        <f t="shared" si="7"/>
        <v>0</v>
      </c>
      <c r="H81" s="47">
        <f t="shared" si="7"/>
        <v>0</v>
      </c>
      <c r="I81" s="47">
        <f t="shared" si="7"/>
        <v>0</v>
      </c>
      <c r="J81" s="47">
        <f t="shared" si="7"/>
        <v>0</v>
      </c>
      <c r="K81" s="51">
        <f>SUM(K74:K80)</f>
        <v>0</v>
      </c>
    </row>
    <row r="82" spans="1:14" ht="15" customHeight="1" thickBot="1" x14ac:dyDescent="0.4">
      <c r="A82" s="98"/>
      <c r="B82" s="83"/>
    </row>
    <row r="83" spans="1:14" ht="24.95" customHeight="1" x14ac:dyDescent="0.25">
      <c r="A83" s="630" t="s">
        <v>47</v>
      </c>
      <c r="B83" s="622" t="s">
        <v>44</v>
      </c>
      <c r="C83" s="631" t="s">
        <v>6</v>
      </c>
      <c r="D83" s="633" t="s">
        <v>48</v>
      </c>
      <c r="E83" s="101" t="s">
        <v>49</v>
      </c>
      <c r="F83" s="102"/>
      <c r="G83" s="102"/>
      <c r="H83" s="102"/>
      <c r="I83" s="102"/>
      <c r="J83" s="102"/>
      <c r="K83" s="103"/>
      <c r="L83" s="10"/>
    </row>
    <row r="84" spans="1:14" s="10" customFormat="1" ht="93.75" customHeight="1" x14ac:dyDescent="0.25">
      <c r="A84" s="621"/>
      <c r="B84" s="623"/>
      <c r="C84" s="632"/>
      <c r="D84" s="634"/>
      <c r="E84" s="107" t="s">
        <v>15</v>
      </c>
      <c r="F84" s="108" t="s">
        <v>16</v>
      </c>
      <c r="G84" s="108" t="s">
        <v>17</v>
      </c>
      <c r="H84" s="109" t="s">
        <v>18</v>
      </c>
      <c r="I84" s="109" t="s">
        <v>30</v>
      </c>
      <c r="J84" s="110" t="s">
        <v>20</v>
      </c>
      <c r="K84" s="111" t="s">
        <v>21</v>
      </c>
      <c r="L84"/>
    </row>
    <row r="85" spans="1:14" s="10" customFormat="1" ht="18" customHeight="1" x14ac:dyDescent="0.25">
      <c r="A85" s="595" t="s">
        <v>36</v>
      </c>
      <c r="B85" s="611"/>
      <c r="C85" s="29">
        <v>2014</v>
      </c>
      <c r="D85" s="31"/>
      <c r="E85" s="34"/>
      <c r="F85" s="31"/>
      <c r="G85" s="31"/>
      <c r="H85" s="31"/>
      <c r="I85" s="31"/>
      <c r="J85" s="31"/>
      <c r="K85" s="35"/>
      <c r="L85"/>
    </row>
    <row r="86" spans="1:14" ht="15.95" customHeight="1" x14ac:dyDescent="0.25">
      <c r="A86" s="595"/>
      <c r="B86" s="611"/>
      <c r="C86" s="29">
        <v>2015</v>
      </c>
      <c r="D86" s="31"/>
      <c r="E86" s="34"/>
      <c r="F86" s="31"/>
      <c r="G86" s="31"/>
      <c r="H86" s="31"/>
      <c r="I86" s="31"/>
      <c r="J86" s="31"/>
      <c r="K86" s="35"/>
    </row>
    <row r="87" spans="1:14" x14ac:dyDescent="0.25">
      <c r="A87" s="595"/>
      <c r="B87" s="611"/>
      <c r="C87" s="29">
        <v>2016</v>
      </c>
      <c r="D87" s="31"/>
      <c r="E87" s="34"/>
      <c r="F87" s="31"/>
      <c r="G87" s="31"/>
      <c r="H87" s="31"/>
      <c r="I87" s="31"/>
      <c r="J87" s="31"/>
      <c r="K87" s="35"/>
    </row>
    <row r="88" spans="1:14" x14ac:dyDescent="0.25">
      <c r="A88" s="595"/>
      <c r="B88" s="611"/>
      <c r="C88" s="29">
        <v>2017</v>
      </c>
      <c r="D88" s="37"/>
      <c r="E88" s="39"/>
      <c r="F88" s="37"/>
      <c r="G88" s="37"/>
      <c r="H88" s="37"/>
      <c r="I88" s="37"/>
      <c r="J88" s="37"/>
      <c r="K88" s="40"/>
    </row>
    <row r="89" spans="1:14" x14ac:dyDescent="0.25">
      <c r="A89" s="595"/>
      <c r="B89" s="611"/>
      <c r="C89" s="29">
        <v>2018</v>
      </c>
      <c r="D89" s="31"/>
      <c r="E89" s="34"/>
      <c r="F89" s="31"/>
      <c r="G89" s="31"/>
      <c r="H89" s="31"/>
      <c r="I89" s="31"/>
      <c r="J89" s="31"/>
      <c r="K89" s="35"/>
      <c r="L89" s="10"/>
    </row>
    <row r="90" spans="1:14" x14ac:dyDescent="0.25">
      <c r="A90" s="595"/>
      <c r="B90" s="611"/>
      <c r="C90" s="29">
        <v>2019</v>
      </c>
      <c r="D90" s="31"/>
      <c r="E90" s="34"/>
      <c r="F90" s="31"/>
      <c r="G90" s="31"/>
      <c r="H90" s="31"/>
      <c r="I90" s="31"/>
      <c r="J90" s="31"/>
      <c r="K90" s="35"/>
    </row>
    <row r="91" spans="1:14" x14ac:dyDescent="0.25">
      <c r="A91" s="595"/>
      <c r="B91" s="611"/>
      <c r="C91" s="29">
        <v>2020</v>
      </c>
      <c r="D91" s="31"/>
      <c r="E91" s="34"/>
      <c r="F91" s="31"/>
      <c r="G91" s="31"/>
      <c r="H91" s="31"/>
      <c r="I91" s="31"/>
      <c r="J91" s="31"/>
      <c r="K91" s="35"/>
    </row>
    <row r="92" spans="1:14" ht="18.95" customHeight="1" thickBot="1" x14ac:dyDescent="0.3">
      <c r="A92" s="612"/>
      <c r="B92" s="613"/>
      <c r="C92" s="45" t="s">
        <v>14</v>
      </c>
      <c r="D92" s="47">
        <f t="shared" ref="D92:J92" si="8">SUM(D85:D91)</f>
        <v>0</v>
      </c>
      <c r="E92" s="50">
        <f t="shared" si="8"/>
        <v>0</v>
      </c>
      <c r="F92" s="47">
        <f t="shared" si="8"/>
        <v>0</v>
      </c>
      <c r="G92" s="47">
        <f t="shared" si="8"/>
        <v>0</v>
      </c>
      <c r="H92" s="47">
        <f t="shared" si="8"/>
        <v>0</v>
      </c>
      <c r="I92" s="47">
        <f t="shared" si="8"/>
        <v>0</v>
      </c>
      <c r="J92" s="47">
        <f t="shared" si="8"/>
        <v>0</v>
      </c>
      <c r="K92" s="51">
        <f>SUM(K85:K91)</f>
        <v>0</v>
      </c>
    </row>
    <row r="93" spans="1:14" ht="18.75" customHeight="1" thickBot="1" x14ac:dyDescent="0.4">
      <c r="A93" s="98"/>
      <c r="B93" s="83"/>
    </row>
    <row r="94" spans="1:14" x14ac:dyDescent="0.25">
      <c r="A94" s="620" t="s">
        <v>50</v>
      </c>
      <c r="B94" s="622" t="s">
        <v>51</v>
      </c>
      <c r="C94" s="373" t="s">
        <v>6</v>
      </c>
      <c r="D94" s="116" t="s">
        <v>52</v>
      </c>
      <c r="E94" s="117"/>
      <c r="F94" s="117"/>
      <c r="G94" s="118"/>
      <c r="H94" s="10"/>
      <c r="I94" s="10"/>
      <c r="J94" s="10"/>
      <c r="K94" s="10"/>
    </row>
    <row r="95" spans="1:14" ht="64.5" x14ac:dyDescent="0.25">
      <c r="A95" s="621"/>
      <c r="B95" s="623"/>
      <c r="C95" s="374"/>
      <c r="D95" s="105" t="s">
        <v>53</v>
      </c>
      <c r="E95" s="106" t="s">
        <v>54</v>
      </c>
      <c r="F95" s="106" t="s">
        <v>55</v>
      </c>
      <c r="G95" s="120" t="s">
        <v>14</v>
      </c>
      <c r="H95" s="10"/>
      <c r="I95" s="10"/>
      <c r="J95" s="10"/>
      <c r="K95" s="10"/>
      <c r="L95" s="10"/>
      <c r="M95" s="10"/>
      <c r="N95" s="10"/>
    </row>
    <row r="96" spans="1:14" s="10" customFormat="1" ht="26.25" customHeight="1" x14ac:dyDescent="0.25">
      <c r="A96" s="595" t="s">
        <v>36</v>
      </c>
      <c r="B96" s="611"/>
      <c r="C96" s="29">
        <v>2015</v>
      </c>
      <c r="D96" s="30"/>
      <c r="E96" s="31"/>
      <c r="F96" s="31"/>
      <c r="G96" s="33">
        <f t="shared" ref="G96:G101" si="9">SUM(D96:F96)</f>
        <v>0</v>
      </c>
      <c r="H96"/>
      <c r="I96"/>
      <c r="J96"/>
      <c r="K96"/>
    </row>
    <row r="97" spans="1:14" s="10" customFormat="1" ht="16.5" customHeight="1" x14ac:dyDescent="0.25">
      <c r="A97" s="595"/>
      <c r="B97" s="611"/>
      <c r="C97" s="29">
        <v>2016</v>
      </c>
      <c r="D97" s="30"/>
      <c r="E97" s="31"/>
      <c r="F97" s="31"/>
      <c r="G97" s="33">
        <f t="shared" si="9"/>
        <v>0</v>
      </c>
      <c r="H97"/>
      <c r="I97"/>
      <c r="J97"/>
      <c r="K97"/>
      <c r="L97"/>
      <c r="M97"/>
      <c r="N97"/>
    </row>
    <row r="98" spans="1:14" x14ac:dyDescent="0.25">
      <c r="A98" s="595"/>
      <c r="B98" s="611"/>
      <c r="C98" s="29">
        <v>2017</v>
      </c>
      <c r="D98" s="36"/>
      <c r="E98" s="37"/>
      <c r="F98" s="37"/>
      <c r="G98" s="33">
        <f t="shared" si="9"/>
        <v>0</v>
      </c>
    </row>
    <row r="99" spans="1:14" x14ac:dyDescent="0.25">
      <c r="A99" s="595"/>
      <c r="B99" s="611"/>
      <c r="C99" s="29">
        <v>2018</v>
      </c>
      <c r="D99" s="30"/>
      <c r="E99" s="31"/>
      <c r="F99" s="31"/>
      <c r="G99" s="33">
        <f t="shared" si="9"/>
        <v>0</v>
      </c>
    </row>
    <row r="100" spans="1:14" x14ac:dyDescent="0.25">
      <c r="A100" s="595"/>
      <c r="B100" s="611"/>
      <c r="C100" s="29">
        <v>2019</v>
      </c>
      <c r="D100" s="30"/>
      <c r="E100" s="31"/>
      <c r="F100" s="31"/>
      <c r="G100" s="33">
        <f t="shared" si="9"/>
        <v>0</v>
      </c>
    </row>
    <row r="101" spans="1:14" x14ac:dyDescent="0.25">
      <c r="A101" s="595"/>
      <c r="B101" s="611"/>
      <c r="C101" s="29">
        <v>2020</v>
      </c>
      <c r="D101" s="30"/>
      <c r="E101" s="31"/>
      <c r="F101" s="31"/>
      <c r="G101" s="33">
        <f t="shared" si="9"/>
        <v>0</v>
      </c>
    </row>
    <row r="102" spans="1:14" ht="15.75" thickBot="1" x14ac:dyDescent="0.3">
      <c r="A102" s="612"/>
      <c r="B102" s="613"/>
      <c r="C102" s="45" t="s">
        <v>14</v>
      </c>
      <c r="D102" s="46">
        <f>SUM(D96:D101)</f>
        <v>0</v>
      </c>
      <c r="E102" s="47">
        <f>SUM(E96:E101)</f>
        <v>0</v>
      </c>
      <c r="F102" s="47">
        <f>SUM(F96:F101)</f>
        <v>0</v>
      </c>
      <c r="G102" s="121">
        <f>SUM(G95:G101)</f>
        <v>0</v>
      </c>
    </row>
    <row r="103" spans="1:14" x14ac:dyDescent="0.25">
      <c r="A103" s="113"/>
      <c r="B103" s="122"/>
      <c r="C103" s="52"/>
      <c r="D103" s="52"/>
      <c r="J103" s="82"/>
    </row>
    <row r="104" spans="1:14" ht="21" x14ac:dyDescent="0.35">
      <c r="A104" s="123" t="s">
        <v>56</v>
      </c>
      <c r="B104" s="124"/>
      <c r="C104" s="123"/>
      <c r="D104" s="125"/>
      <c r="E104" s="125"/>
      <c r="F104" s="125"/>
      <c r="G104" s="125"/>
      <c r="H104" s="125"/>
      <c r="I104" s="125"/>
      <c r="J104" s="125"/>
      <c r="K104" s="125"/>
      <c r="L104" s="125"/>
    </row>
    <row r="105" spans="1:14" ht="15.75" thickBot="1" x14ac:dyDescent="0.3">
      <c r="B105" s="9"/>
    </row>
    <row r="106" spans="1:14" s="10" customFormat="1" ht="47.25" customHeight="1" x14ac:dyDescent="0.25">
      <c r="A106" s="624" t="s">
        <v>57</v>
      </c>
      <c r="B106" s="626" t="s">
        <v>58</v>
      </c>
      <c r="C106" s="609" t="s">
        <v>6</v>
      </c>
      <c r="D106" s="126" t="s">
        <v>59</v>
      </c>
      <c r="E106" s="126"/>
      <c r="F106" s="127"/>
      <c r="G106" s="127"/>
      <c r="H106" s="128" t="s">
        <v>60</v>
      </c>
      <c r="I106" s="126"/>
      <c r="J106" s="129"/>
    </row>
    <row r="107" spans="1:14" s="10" customFormat="1" ht="87.75" customHeight="1" x14ac:dyDescent="0.25">
      <c r="A107" s="625"/>
      <c r="B107" s="627"/>
      <c r="C107" s="610"/>
      <c r="D107" s="130" t="s">
        <v>61</v>
      </c>
      <c r="E107" s="131" t="s">
        <v>62</v>
      </c>
      <c r="F107" s="132" t="s">
        <v>63</v>
      </c>
      <c r="G107" s="133" t="s">
        <v>64</v>
      </c>
      <c r="H107" s="130" t="s">
        <v>65</v>
      </c>
      <c r="I107" s="131" t="s">
        <v>66</v>
      </c>
      <c r="J107" s="134" t="s">
        <v>67</v>
      </c>
    </row>
    <row r="108" spans="1:14" x14ac:dyDescent="0.25">
      <c r="A108" s="595" t="s">
        <v>36</v>
      </c>
      <c r="B108" s="611"/>
      <c r="C108" s="135">
        <v>2014</v>
      </c>
      <c r="D108" s="30"/>
      <c r="E108" s="31"/>
      <c r="F108" s="136"/>
      <c r="G108" s="137">
        <f>SUM(D108:F108)</f>
        <v>0</v>
      </c>
      <c r="H108" s="30"/>
      <c r="I108" s="31"/>
      <c r="J108" s="35"/>
    </row>
    <row r="109" spans="1:14" x14ac:dyDescent="0.25">
      <c r="A109" s="595"/>
      <c r="B109" s="611"/>
      <c r="C109" s="135">
        <v>2015</v>
      </c>
      <c r="D109" s="30"/>
      <c r="E109" s="31"/>
      <c r="F109" s="136"/>
      <c r="G109" s="137">
        <f t="shared" ref="G109:G114" si="10">SUM(D109:F109)</f>
        <v>0</v>
      </c>
      <c r="H109" s="30"/>
      <c r="I109" s="31"/>
      <c r="J109" s="35"/>
    </row>
    <row r="110" spans="1:14" x14ac:dyDescent="0.25">
      <c r="A110" s="595"/>
      <c r="B110" s="611"/>
      <c r="C110" s="135">
        <v>2016</v>
      </c>
      <c r="D110" s="30"/>
      <c r="E110" s="31"/>
      <c r="F110" s="136"/>
      <c r="G110" s="137">
        <f t="shared" si="10"/>
        <v>0</v>
      </c>
      <c r="H110" s="30"/>
      <c r="I110" s="31"/>
      <c r="J110" s="35"/>
    </row>
    <row r="111" spans="1:14" x14ac:dyDescent="0.25">
      <c r="A111" s="595"/>
      <c r="B111" s="611"/>
      <c r="C111" s="135">
        <v>2017</v>
      </c>
      <c r="D111" s="36"/>
      <c r="E111" s="37"/>
      <c r="F111" s="138"/>
      <c r="G111" s="137">
        <f t="shared" si="10"/>
        <v>0</v>
      </c>
      <c r="H111" s="139"/>
      <c r="I111" s="140"/>
      <c r="J111" s="141"/>
    </row>
    <row r="112" spans="1:14" x14ac:dyDescent="0.25">
      <c r="A112" s="595"/>
      <c r="B112" s="611"/>
      <c r="C112" s="135">
        <v>2018</v>
      </c>
      <c r="D112" s="30"/>
      <c r="E112" s="31"/>
      <c r="F112" s="136"/>
      <c r="G112" s="137">
        <f t="shared" si="10"/>
        <v>0</v>
      </c>
      <c r="H112" s="30"/>
      <c r="I112" s="31"/>
      <c r="J112" s="35"/>
    </row>
    <row r="113" spans="1:19" x14ac:dyDescent="0.25">
      <c r="A113" s="595"/>
      <c r="B113" s="611"/>
      <c r="C113" s="135">
        <v>2019</v>
      </c>
      <c r="D113" s="30"/>
      <c r="E113" s="31"/>
      <c r="F113" s="136"/>
      <c r="G113" s="137">
        <f t="shared" si="10"/>
        <v>0</v>
      </c>
      <c r="H113" s="30"/>
      <c r="I113" s="31"/>
      <c r="J113" s="35"/>
    </row>
    <row r="114" spans="1:19" x14ac:dyDescent="0.25">
      <c r="A114" s="595"/>
      <c r="B114" s="611"/>
      <c r="C114" s="135">
        <v>2020</v>
      </c>
      <c r="D114" s="30"/>
      <c r="E114" s="31"/>
      <c r="F114" s="136"/>
      <c r="G114" s="137">
        <f t="shared" si="10"/>
        <v>0</v>
      </c>
      <c r="H114" s="30"/>
      <c r="I114" s="31"/>
      <c r="J114" s="35"/>
    </row>
    <row r="115" spans="1:19" ht="30.6" customHeight="1" thickBot="1" x14ac:dyDescent="0.3">
      <c r="A115" s="612"/>
      <c r="B115" s="613"/>
      <c r="C115" s="142" t="s">
        <v>14</v>
      </c>
      <c r="D115" s="46">
        <f t="shared" ref="D115:J115" si="11">SUM(D108:D114)</f>
        <v>0</v>
      </c>
      <c r="E115" s="47">
        <f t="shared" si="11"/>
        <v>0</v>
      </c>
      <c r="F115" s="143">
        <f t="shared" si="11"/>
        <v>0</v>
      </c>
      <c r="G115" s="143">
        <f t="shared" si="11"/>
        <v>0</v>
      </c>
      <c r="H115" s="46">
        <f t="shared" si="11"/>
        <v>0</v>
      </c>
      <c r="I115" s="47">
        <f t="shared" si="11"/>
        <v>0</v>
      </c>
      <c r="J115" s="144">
        <f t="shared" si="11"/>
        <v>0</v>
      </c>
    </row>
    <row r="116" spans="1:19" ht="17.100000000000001" customHeight="1" thickBot="1" x14ac:dyDescent="0.3">
      <c r="A116" s="145"/>
      <c r="B116" s="122"/>
      <c r="C116" s="146"/>
      <c r="D116" s="147"/>
      <c r="H116" s="148"/>
      <c r="K116" s="82"/>
    </row>
    <row r="117" spans="1:19" s="10" customFormat="1" ht="78" customHeight="1" x14ac:dyDescent="0.3">
      <c r="A117" s="149" t="s">
        <v>68</v>
      </c>
      <c r="B117" s="375" t="s">
        <v>39</v>
      </c>
      <c r="C117" s="151" t="s">
        <v>6</v>
      </c>
      <c r="D117" s="152" t="s">
        <v>69</v>
      </c>
      <c r="E117" s="153" t="s">
        <v>70</v>
      </c>
      <c r="F117" s="153" t="s">
        <v>71</v>
      </c>
      <c r="G117" s="153" t="s">
        <v>72</v>
      </c>
      <c r="H117" s="153" t="s">
        <v>73</v>
      </c>
      <c r="I117" s="154" t="s">
        <v>74</v>
      </c>
      <c r="J117" s="155" t="s">
        <v>75</v>
      </c>
      <c r="K117" s="155" t="s">
        <v>76</v>
      </c>
    </row>
    <row r="118" spans="1:19" x14ac:dyDescent="0.25">
      <c r="A118" s="595" t="s">
        <v>36</v>
      </c>
      <c r="B118" s="611"/>
      <c r="C118" s="29">
        <v>2014</v>
      </c>
      <c r="D118" s="34"/>
      <c r="E118" s="31"/>
      <c r="F118" s="31"/>
      <c r="G118" s="31"/>
      <c r="H118" s="31"/>
      <c r="I118" s="35"/>
      <c r="J118" s="156">
        <f t="shared" ref="J118:K124" si="12">D118+F118+H118</f>
        <v>0</v>
      </c>
      <c r="K118" s="156">
        <f t="shared" si="12"/>
        <v>0</v>
      </c>
    </row>
    <row r="119" spans="1:19" x14ac:dyDescent="0.25">
      <c r="A119" s="595"/>
      <c r="B119" s="611"/>
      <c r="C119" s="29">
        <v>2015</v>
      </c>
      <c r="D119" s="34"/>
      <c r="E119" s="31"/>
      <c r="F119" s="31"/>
      <c r="G119" s="31"/>
      <c r="H119" s="31"/>
      <c r="I119" s="35"/>
      <c r="J119" s="156">
        <f t="shared" si="12"/>
        <v>0</v>
      </c>
      <c r="K119" s="156">
        <f t="shared" si="12"/>
        <v>0</v>
      </c>
    </row>
    <row r="120" spans="1:19" x14ac:dyDescent="0.25">
      <c r="A120" s="595"/>
      <c r="B120" s="611"/>
      <c r="C120" s="29">
        <v>2016</v>
      </c>
      <c r="D120" s="34"/>
      <c r="E120" s="31"/>
      <c r="F120" s="31"/>
      <c r="G120" s="31"/>
      <c r="H120" s="31"/>
      <c r="I120" s="35"/>
      <c r="J120" s="156">
        <f t="shared" si="12"/>
        <v>0</v>
      </c>
      <c r="K120" s="156">
        <f t="shared" si="12"/>
        <v>0</v>
      </c>
    </row>
    <row r="121" spans="1:19" x14ac:dyDescent="0.25">
      <c r="A121" s="595"/>
      <c r="B121" s="611"/>
      <c r="C121" s="29">
        <v>2017</v>
      </c>
      <c r="D121" s="39"/>
      <c r="E121" s="37"/>
      <c r="F121" s="37"/>
      <c r="G121" s="37"/>
      <c r="H121" s="37"/>
      <c r="I121" s="40"/>
      <c r="J121" s="156">
        <f t="shared" si="12"/>
        <v>0</v>
      </c>
      <c r="K121" s="156">
        <f t="shared" si="12"/>
        <v>0</v>
      </c>
    </row>
    <row r="122" spans="1:19" x14ac:dyDescent="0.25">
      <c r="A122" s="595"/>
      <c r="B122" s="611"/>
      <c r="C122" s="29">
        <v>2018</v>
      </c>
      <c r="D122" s="34"/>
      <c r="E122" s="31"/>
      <c r="F122" s="31"/>
      <c r="G122" s="31"/>
      <c r="H122" s="31"/>
      <c r="I122" s="35"/>
      <c r="J122" s="156">
        <f t="shared" si="12"/>
        <v>0</v>
      </c>
      <c r="K122" s="156">
        <f t="shared" si="12"/>
        <v>0</v>
      </c>
    </row>
    <row r="123" spans="1:19" x14ac:dyDescent="0.25">
      <c r="A123" s="595"/>
      <c r="B123" s="611"/>
      <c r="C123" s="29">
        <v>2019</v>
      </c>
      <c r="D123" s="34"/>
      <c r="E123" s="31"/>
      <c r="F123" s="31"/>
      <c r="G123" s="31"/>
      <c r="H123" s="31"/>
      <c r="I123" s="35"/>
      <c r="J123" s="156">
        <f t="shared" si="12"/>
        <v>0</v>
      </c>
      <c r="K123" s="156">
        <f t="shared" si="12"/>
        <v>0</v>
      </c>
    </row>
    <row r="124" spans="1:19" x14ac:dyDescent="0.25">
      <c r="A124" s="595"/>
      <c r="B124" s="611"/>
      <c r="C124" s="29">
        <v>2020</v>
      </c>
      <c r="D124" s="34"/>
      <c r="E124" s="31"/>
      <c r="F124" s="31"/>
      <c r="G124" s="31"/>
      <c r="H124" s="31"/>
      <c r="I124" s="35"/>
      <c r="J124" s="156">
        <f t="shared" si="12"/>
        <v>0</v>
      </c>
      <c r="K124" s="156">
        <f t="shared" si="12"/>
        <v>0</v>
      </c>
    </row>
    <row r="125" spans="1:19" ht="51" customHeight="1" thickBot="1" x14ac:dyDescent="0.3">
      <c r="A125" s="612"/>
      <c r="B125" s="613"/>
      <c r="C125" s="45" t="s">
        <v>14</v>
      </c>
      <c r="D125" s="47">
        <f t="shared" ref="D125" si="13">SUM(D118:D124)</f>
        <v>0</v>
      </c>
      <c r="E125" s="47">
        <f>SUM(E118:E124)</f>
        <v>0</v>
      </c>
      <c r="F125" s="47">
        <f t="shared" ref="F125:I125" si="14">SUM(F118:F124)</f>
        <v>0</v>
      </c>
      <c r="G125" s="47">
        <f t="shared" si="14"/>
        <v>0</v>
      </c>
      <c r="H125" s="47">
        <f t="shared" si="14"/>
        <v>0</v>
      </c>
      <c r="I125" s="47">
        <f t="shared" si="14"/>
        <v>0</v>
      </c>
      <c r="J125" s="51">
        <f>SUM(J118:J124)</f>
        <v>0</v>
      </c>
      <c r="K125" s="51">
        <f>SUM(K118:K124)</f>
        <v>0</v>
      </c>
    </row>
    <row r="126" spans="1:19" ht="18.95" customHeight="1" x14ac:dyDescent="0.25">
      <c r="A126" s="157"/>
      <c r="B126" s="122"/>
      <c r="C126" s="52"/>
      <c r="D126" s="52"/>
      <c r="S126" s="82"/>
    </row>
    <row r="127" spans="1:19" ht="21" x14ac:dyDescent="0.35">
      <c r="A127" s="158" t="s">
        <v>77</v>
      </c>
      <c r="B127" s="159"/>
      <c r="C127" s="158"/>
      <c r="D127" s="160"/>
      <c r="E127" s="160"/>
      <c r="F127" s="160"/>
      <c r="G127" s="160"/>
      <c r="H127" s="160"/>
      <c r="I127" s="160"/>
      <c r="J127" s="160"/>
      <c r="K127" s="160"/>
      <c r="L127" s="160"/>
      <c r="M127" s="160"/>
      <c r="N127" s="160"/>
      <c r="O127" s="160"/>
    </row>
    <row r="128" spans="1:19" ht="21.75" thickBot="1" x14ac:dyDescent="0.4">
      <c r="A128" s="98"/>
      <c r="B128" s="83"/>
    </row>
    <row r="129" spans="1:15" s="10" customFormat="1" ht="27" customHeight="1" x14ac:dyDescent="0.25">
      <c r="A129" s="614" t="s">
        <v>78</v>
      </c>
      <c r="B129" s="616" t="s">
        <v>39</v>
      </c>
      <c r="C129" s="618" t="s">
        <v>79</v>
      </c>
      <c r="D129" s="161" t="s">
        <v>80</v>
      </c>
      <c r="E129" s="162"/>
      <c r="F129" s="162"/>
      <c r="G129" s="163"/>
      <c r="H129" s="164"/>
      <c r="I129" s="592" t="s">
        <v>8</v>
      </c>
      <c r="J129" s="593"/>
      <c r="K129" s="593"/>
      <c r="L129" s="593"/>
      <c r="M129" s="593"/>
      <c r="N129" s="593"/>
      <c r="O129" s="594"/>
    </row>
    <row r="130" spans="1:15" s="10" customFormat="1" ht="110.25" customHeight="1" x14ac:dyDescent="0.25">
      <c r="A130" s="615"/>
      <c r="B130" s="617"/>
      <c r="C130" s="619"/>
      <c r="D130" s="165" t="s">
        <v>81</v>
      </c>
      <c r="E130" s="166" t="s">
        <v>82</v>
      </c>
      <c r="F130" s="166" t="s">
        <v>83</v>
      </c>
      <c r="G130" s="167" t="s">
        <v>84</v>
      </c>
      <c r="H130" s="168" t="s">
        <v>85</v>
      </c>
      <c r="I130" s="385" t="s">
        <v>15</v>
      </c>
      <c r="J130" s="165" t="s">
        <v>16</v>
      </c>
      <c r="K130" s="166" t="s">
        <v>17</v>
      </c>
      <c r="L130" s="165" t="s">
        <v>18</v>
      </c>
      <c r="M130" s="165" t="s">
        <v>30</v>
      </c>
      <c r="N130" s="166" t="s">
        <v>20</v>
      </c>
      <c r="O130" s="170" t="s">
        <v>21</v>
      </c>
    </row>
    <row r="131" spans="1:15" ht="15" customHeight="1" x14ac:dyDescent="0.25">
      <c r="A131" s="597" t="s">
        <v>273</v>
      </c>
      <c r="B131" s="596"/>
      <c r="C131" s="29">
        <v>2014</v>
      </c>
      <c r="D131" s="30"/>
      <c r="E131" s="31"/>
      <c r="F131" s="31"/>
      <c r="G131" s="137">
        <f>SUM(D131:F131)</f>
        <v>0</v>
      </c>
      <c r="H131" s="92"/>
      <c r="I131" s="34"/>
      <c r="J131" s="31"/>
      <c r="K131" s="31"/>
      <c r="L131" s="31"/>
      <c r="M131" s="31"/>
      <c r="N131" s="31"/>
      <c r="O131" s="35"/>
    </row>
    <row r="132" spans="1:15" x14ac:dyDescent="0.25">
      <c r="A132" s="597"/>
      <c r="B132" s="596"/>
      <c r="C132" s="29">
        <v>2015</v>
      </c>
      <c r="D132" s="30"/>
      <c r="E132" s="31"/>
      <c r="F132" s="31"/>
      <c r="G132" s="137">
        <f t="shared" ref="G132:G137" si="15">SUM(D132:F132)</f>
        <v>0</v>
      </c>
      <c r="H132" s="92"/>
      <c r="I132" s="34"/>
      <c r="J132" s="31"/>
      <c r="K132" s="31"/>
      <c r="L132" s="31"/>
      <c r="M132" s="31"/>
      <c r="N132" s="31"/>
      <c r="O132" s="35"/>
    </row>
    <row r="133" spans="1:15" x14ac:dyDescent="0.25">
      <c r="A133" s="597"/>
      <c r="B133" s="596"/>
      <c r="C133" s="29">
        <v>2016</v>
      </c>
      <c r="D133" s="30"/>
      <c r="E133" s="31"/>
      <c r="F133" s="31"/>
      <c r="G133" s="137">
        <f t="shared" si="15"/>
        <v>0</v>
      </c>
      <c r="H133" s="92"/>
      <c r="I133" s="34"/>
      <c r="J133" s="31"/>
      <c r="K133" s="31"/>
      <c r="L133" s="31"/>
      <c r="M133" s="31"/>
      <c r="N133" s="31"/>
      <c r="O133" s="35"/>
    </row>
    <row r="134" spans="1:15" x14ac:dyDescent="0.25">
      <c r="A134" s="597"/>
      <c r="B134" s="596"/>
      <c r="C134" s="29">
        <v>2017</v>
      </c>
      <c r="D134" s="36"/>
      <c r="E134" s="37"/>
      <c r="F134" s="37"/>
      <c r="G134" s="137">
        <f t="shared" si="15"/>
        <v>0</v>
      </c>
      <c r="H134" s="92"/>
      <c r="I134" s="39"/>
      <c r="J134" s="37"/>
      <c r="K134" s="37"/>
      <c r="L134" s="37"/>
      <c r="M134" s="37"/>
      <c r="N134" s="37"/>
      <c r="O134" s="40"/>
    </row>
    <row r="135" spans="1:15" x14ac:dyDescent="0.25">
      <c r="A135" s="597"/>
      <c r="B135" s="596"/>
      <c r="C135" s="29">
        <v>2018</v>
      </c>
      <c r="D135" s="30"/>
      <c r="E135" s="31"/>
      <c r="F135" s="31"/>
      <c r="G135" s="137">
        <f t="shared" si="15"/>
        <v>0</v>
      </c>
      <c r="H135" s="92"/>
      <c r="I135" s="34"/>
      <c r="J135" s="31"/>
      <c r="K135" s="31"/>
      <c r="L135" s="31"/>
      <c r="M135" s="31"/>
      <c r="N135" s="31"/>
      <c r="O135" s="35"/>
    </row>
    <row r="136" spans="1:15" x14ac:dyDescent="0.25">
      <c r="A136" s="597"/>
      <c r="B136" s="596"/>
      <c r="C136" s="29">
        <v>2019</v>
      </c>
      <c r="D136" s="30">
        <f>2+1</f>
        <v>3</v>
      </c>
      <c r="E136" s="31">
        <f>1+1</f>
        <v>2</v>
      </c>
      <c r="F136" s="31">
        <f>1+1+1+1</f>
        <v>4</v>
      </c>
      <c r="G136" s="137">
        <f t="shared" si="15"/>
        <v>9</v>
      </c>
      <c r="H136" s="92">
        <f>1+1+4+1+3+1+7+1</f>
        <v>19</v>
      </c>
      <c r="I136" s="34">
        <v>9</v>
      </c>
      <c r="J136" s="31"/>
      <c r="K136" s="31"/>
      <c r="L136" s="31"/>
      <c r="M136" s="31"/>
      <c r="N136" s="31"/>
      <c r="O136" s="35"/>
    </row>
    <row r="137" spans="1:15" x14ac:dyDescent="0.25">
      <c r="A137" s="597"/>
      <c r="B137" s="596"/>
      <c r="C137" s="29">
        <v>2020</v>
      </c>
      <c r="D137" s="30"/>
      <c r="E137" s="31"/>
      <c r="F137" s="31"/>
      <c r="G137" s="137">
        <f t="shared" si="15"/>
        <v>0</v>
      </c>
      <c r="H137" s="92"/>
      <c r="I137" s="34"/>
      <c r="J137" s="31"/>
      <c r="K137" s="31"/>
      <c r="L137" s="31"/>
      <c r="M137" s="31"/>
      <c r="N137" s="31"/>
      <c r="O137" s="35"/>
    </row>
    <row r="138" spans="1:15" ht="15.95" customHeight="1" thickBot="1" x14ac:dyDescent="0.3">
      <c r="A138" s="598"/>
      <c r="B138" s="599"/>
      <c r="C138" s="45" t="s">
        <v>14</v>
      </c>
      <c r="D138" s="213">
        <f>SUM(D131:D137)</f>
        <v>3</v>
      </c>
      <c r="E138" s="214">
        <f>SUM(E131:E137)</f>
        <v>2</v>
      </c>
      <c r="F138" s="214">
        <f>SUM(F131:F137)</f>
        <v>4</v>
      </c>
      <c r="G138" s="250">
        <f t="shared" ref="G138:O138" si="16">SUM(G131:G137)</f>
        <v>9</v>
      </c>
      <c r="H138" s="251">
        <f t="shared" si="16"/>
        <v>19</v>
      </c>
      <c r="I138" s="217">
        <f t="shared" si="16"/>
        <v>9</v>
      </c>
      <c r="J138" s="214">
        <f t="shared" si="16"/>
        <v>0</v>
      </c>
      <c r="K138" s="214">
        <f t="shared" si="16"/>
        <v>0</v>
      </c>
      <c r="L138" s="214">
        <f t="shared" si="16"/>
        <v>0</v>
      </c>
      <c r="M138" s="214">
        <f t="shared" si="16"/>
        <v>0</v>
      </c>
      <c r="N138" s="214">
        <f t="shared" si="16"/>
        <v>0</v>
      </c>
      <c r="O138" s="218">
        <f t="shared" si="16"/>
        <v>0</v>
      </c>
    </row>
    <row r="139" spans="1:15" ht="15.75" thickBot="1" x14ac:dyDescent="0.3">
      <c r="B139" s="9"/>
    </row>
    <row r="140" spans="1:15" ht="19.5" customHeight="1" x14ac:dyDescent="0.25">
      <c r="A140" s="600" t="s">
        <v>87</v>
      </c>
      <c r="B140" s="602" t="s">
        <v>88</v>
      </c>
      <c r="C140" s="604" t="s">
        <v>6</v>
      </c>
      <c r="D140" s="604" t="s">
        <v>80</v>
      </c>
      <c r="E140" s="604"/>
      <c r="F140" s="604"/>
      <c r="G140" s="606"/>
      <c r="H140" s="607" t="s">
        <v>89</v>
      </c>
      <c r="I140" s="604"/>
      <c r="J140" s="604"/>
      <c r="K140" s="604"/>
      <c r="L140" s="608"/>
    </row>
    <row r="141" spans="1:15" ht="102.75" x14ac:dyDescent="0.25">
      <c r="A141" s="601"/>
      <c r="B141" s="603"/>
      <c r="C141" s="605"/>
      <c r="D141" s="172" t="s">
        <v>90</v>
      </c>
      <c r="E141" s="173" t="s">
        <v>91</v>
      </c>
      <c r="F141" s="172" t="s">
        <v>92</v>
      </c>
      <c r="G141" s="174" t="s">
        <v>93</v>
      </c>
      <c r="H141" s="175" t="s">
        <v>94</v>
      </c>
      <c r="I141" s="172" t="s">
        <v>95</v>
      </c>
      <c r="J141" s="172" t="s">
        <v>96</v>
      </c>
      <c r="K141" s="172" t="s">
        <v>97</v>
      </c>
      <c r="L141" s="176" t="s">
        <v>98</v>
      </c>
    </row>
    <row r="142" spans="1:15" ht="15" customHeight="1" x14ac:dyDescent="0.25">
      <c r="A142" s="684" t="s">
        <v>274</v>
      </c>
      <c r="B142" s="685"/>
      <c r="C142" s="177">
        <v>2014</v>
      </c>
      <c r="D142" s="178"/>
      <c r="E142" s="72"/>
      <c r="F142" s="72"/>
      <c r="G142" s="179">
        <f>SUM(D142:F142)</f>
        <v>0</v>
      </c>
      <c r="H142" s="71"/>
      <c r="I142" s="72"/>
      <c r="J142" s="72"/>
      <c r="K142" s="72"/>
      <c r="L142" s="73"/>
    </row>
    <row r="143" spans="1:15" x14ac:dyDescent="0.25">
      <c r="A143" s="595"/>
      <c r="B143" s="611"/>
      <c r="C143" s="29">
        <v>2015</v>
      </c>
      <c r="D143" s="30"/>
      <c r="E143" s="31"/>
      <c r="F143" s="31"/>
      <c r="G143" s="179">
        <f t="shared" ref="G143:G148" si="17">SUM(D143:F143)</f>
        <v>0</v>
      </c>
      <c r="H143" s="34"/>
      <c r="I143" s="31"/>
      <c r="J143" s="31"/>
      <c r="K143" s="31"/>
      <c r="L143" s="35"/>
    </row>
    <row r="144" spans="1:15" x14ac:dyDescent="0.25">
      <c r="A144" s="595"/>
      <c r="B144" s="611"/>
      <c r="C144" s="29">
        <v>2016</v>
      </c>
      <c r="D144" s="30"/>
      <c r="E144" s="31"/>
      <c r="F144" s="31"/>
      <c r="G144" s="179">
        <f t="shared" si="17"/>
        <v>0</v>
      </c>
      <c r="H144" s="34"/>
      <c r="I144" s="31"/>
      <c r="J144" s="31"/>
      <c r="K144" s="31"/>
      <c r="L144" s="35"/>
    </row>
    <row r="145" spans="1:12" x14ac:dyDescent="0.25">
      <c r="A145" s="595"/>
      <c r="B145" s="611"/>
      <c r="C145" s="29">
        <v>2017</v>
      </c>
      <c r="D145" s="36"/>
      <c r="E145" s="37"/>
      <c r="F145" s="37"/>
      <c r="G145" s="179">
        <f t="shared" si="17"/>
        <v>0</v>
      </c>
      <c r="H145" s="39"/>
      <c r="I145" s="37"/>
      <c r="J145" s="37"/>
      <c r="K145" s="37"/>
      <c r="L145" s="40"/>
    </row>
    <row r="146" spans="1:12" x14ac:dyDescent="0.25">
      <c r="A146" s="595"/>
      <c r="B146" s="611"/>
      <c r="C146" s="29">
        <v>2018</v>
      </c>
      <c r="D146" s="30"/>
      <c r="E146" s="31"/>
      <c r="F146" s="31"/>
      <c r="G146" s="179">
        <f t="shared" si="17"/>
        <v>0</v>
      </c>
      <c r="H146" s="34"/>
      <c r="I146" s="31"/>
      <c r="J146" s="31"/>
      <c r="K146" s="31"/>
      <c r="L146" s="35"/>
    </row>
    <row r="147" spans="1:12" x14ac:dyDescent="0.25">
      <c r="A147" s="595"/>
      <c r="B147" s="611"/>
      <c r="C147" s="29">
        <v>2019</v>
      </c>
      <c r="D147" s="30">
        <f>(1*25)+(1*25)+(3*12)</f>
        <v>86</v>
      </c>
      <c r="E147" s="31">
        <f>(4*25)+(7*12)</f>
        <v>184</v>
      </c>
      <c r="F147" s="31">
        <f>(1*60)+(1*60)+(1*500)+(1*30)</f>
        <v>650</v>
      </c>
      <c r="G147" s="179">
        <f t="shared" si="17"/>
        <v>920</v>
      </c>
      <c r="H147" s="34"/>
      <c r="I147" s="31"/>
      <c r="J147" s="31">
        <f>(1*10)+(1*10)+(4*5)+(1*10)+(3*2)+(1*15)</f>
        <v>71</v>
      </c>
      <c r="K147" s="31">
        <f>(1*15)+(1*15)+(4*20)+(1*50)+(3*10)+(1*500)+(1*45)+(7*12)+(1*30)</f>
        <v>849</v>
      </c>
      <c r="L147" s="35"/>
    </row>
    <row r="148" spans="1:12" x14ac:dyDescent="0.25">
      <c r="A148" s="595"/>
      <c r="B148" s="611"/>
      <c r="C148" s="29">
        <v>2020</v>
      </c>
      <c r="D148" s="30"/>
      <c r="E148" s="31"/>
      <c r="F148" s="31"/>
      <c r="G148" s="179">
        <f t="shared" si="17"/>
        <v>0</v>
      </c>
      <c r="H148" s="34"/>
      <c r="I148" s="31"/>
      <c r="J148" s="31"/>
      <c r="K148" s="31"/>
      <c r="L148" s="35"/>
    </row>
    <row r="149" spans="1:12" ht="29.25" customHeight="1" thickBot="1" x14ac:dyDescent="0.3">
      <c r="A149" s="612"/>
      <c r="B149" s="613"/>
      <c r="C149" s="45" t="s">
        <v>14</v>
      </c>
      <c r="D149" s="46">
        <f t="shared" ref="D149:L149" si="18">SUM(D142:D148)</f>
        <v>86</v>
      </c>
      <c r="E149" s="47">
        <f t="shared" si="18"/>
        <v>184</v>
      </c>
      <c r="F149" s="47">
        <f t="shared" si="18"/>
        <v>650</v>
      </c>
      <c r="G149" s="49">
        <f t="shared" si="18"/>
        <v>920</v>
      </c>
      <c r="H149" s="50">
        <f t="shared" si="18"/>
        <v>0</v>
      </c>
      <c r="I149" s="47">
        <f t="shared" si="18"/>
        <v>0</v>
      </c>
      <c r="J149" s="47">
        <f t="shared" si="18"/>
        <v>71</v>
      </c>
      <c r="K149" s="47">
        <f t="shared" si="18"/>
        <v>849</v>
      </c>
      <c r="L149" s="51">
        <f t="shared" si="18"/>
        <v>0</v>
      </c>
    </row>
    <row r="150" spans="1:12" x14ac:dyDescent="0.25">
      <c r="B150" s="9"/>
    </row>
    <row r="151" spans="1:12" x14ac:dyDescent="0.25">
      <c r="B151" s="9"/>
    </row>
    <row r="152" spans="1:12" ht="21" x14ac:dyDescent="0.35">
      <c r="A152" s="180" t="s">
        <v>100</v>
      </c>
      <c r="B152" s="60"/>
      <c r="C152" s="59"/>
      <c r="D152" s="61"/>
      <c r="E152" s="61"/>
      <c r="F152" s="61"/>
      <c r="G152" s="61"/>
      <c r="H152" s="61"/>
      <c r="I152" s="61"/>
      <c r="J152" s="61"/>
      <c r="K152" s="61"/>
      <c r="L152" s="61"/>
    </row>
    <row r="153" spans="1:12" ht="15.75" thickBot="1" x14ac:dyDescent="0.3">
      <c r="A153" s="82"/>
      <c r="B153" s="83"/>
    </row>
    <row r="154" spans="1:12" s="10" customFormat="1" ht="65.25" x14ac:dyDescent="0.3">
      <c r="A154" s="181" t="s">
        <v>101</v>
      </c>
      <c r="B154" s="182" t="s">
        <v>102</v>
      </c>
      <c r="C154" s="183" t="s">
        <v>103</v>
      </c>
      <c r="D154" s="184" t="s">
        <v>104</v>
      </c>
      <c r="E154" s="185" t="s">
        <v>105</v>
      </c>
      <c r="F154" s="185" t="s">
        <v>106</v>
      </c>
      <c r="G154" s="186" t="s">
        <v>107</v>
      </c>
    </row>
    <row r="155" spans="1:12" ht="15" customHeight="1" x14ac:dyDescent="0.25">
      <c r="A155" s="588" t="s">
        <v>36</v>
      </c>
      <c r="B155" s="589"/>
      <c r="C155" s="29">
        <v>2014</v>
      </c>
      <c r="D155" s="30"/>
      <c r="E155" s="31"/>
      <c r="F155" s="31"/>
      <c r="G155" s="35"/>
    </row>
    <row r="156" spans="1:12" x14ac:dyDescent="0.25">
      <c r="A156" s="588"/>
      <c r="B156" s="589"/>
      <c r="C156" s="29">
        <v>2015</v>
      </c>
      <c r="D156" s="30"/>
      <c r="E156" s="31"/>
      <c r="F156" s="31"/>
      <c r="G156" s="35"/>
    </row>
    <row r="157" spans="1:12" x14ac:dyDescent="0.25">
      <c r="A157" s="588"/>
      <c r="B157" s="589"/>
      <c r="C157" s="29">
        <v>2016</v>
      </c>
      <c r="D157" s="30"/>
      <c r="E157" s="31"/>
      <c r="F157" s="31"/>
      <c r="G157" s="35"/>
    </row>
    <row r="158" spans="1:12" x14ac:dyDescent="0.25">
      <c r="A158" s="588"/>
      <c r="B158" s="589"/>
      <c r="C158" s="29">
        <v>2017</v>
      </c>
      <c r="D158" s="36"/>
      <c r="E158" s="37"/>
      <c r="F158" s="37"/>
      <c r="G158" s="40"/>
    </row>
    <row r="159" spans="1:12" x14ac:dyDescent="0.25">
      <c r="A159" s="588"/>
      <c r="B159" s="589"/>
      <c r="C159" s="29">
        <v>2018</v>
      </c>
      <c r="D159" s="30"/>
      <c r="E159" s="31"/>
      <c r="F159" s="31"/>
      <c r="G159" s="35"/>
    </row>
    <row r="160" spans="1:12" x14ac:dyDescent="0.25">
      <c r="A160" s="588"/>
      <c r="B160" s="589"/>
      <c r="C160" s="29">
        <v>2019</v>
      </c>
      <c r="D160" s="30"/>
      <c r="E160" s="31"/>
      <c r="F160" s="31"/>
      <c r="G160" s="35"/>
    </row>
    <row r="161" spans="1:9" x14ac:dyDescent="0.25">
      <c r="A161" s="588"/>
      <c r="B161" s="589"/>
      <c r="C161" s="29">
        <v>2020</v>
      </c>
      <c r="D161" s="187"/>
      <c r="E161" s="188"/>
      <c r="F161" s="188"/>
      <c r="G161" s="189"/>
    </row>
    <row r="162" spans="1:9" ht="15.75" thickBot="1" x14ac:dyDescent="0.3">
      <c r="A162" s="590"/>
      <c r="B162" s="591"/>
      <c r="C162" s="45" t="s">
        <v>14</v>
      </c>
      <c r="D162" s="46">
        <f>SUM(D155:D161)</f>
        <v>0</v>
      </c>
      <c r="E162" s="46">
        <f t="shared" ref="E162:G162" si="19">SUM(E155:E161)</f>
        <v>0</v>
      </c>
      <c r="F162" s="46">
        <f t="shared" si="19"/>
        <v>0</v>
      </c>
      <c r="G162" s="51">
        <f t="shared" si="19"/>
        <v>0</v>
      </c>
    </row>
    <row r="163" spans="1:9" x14ac:dyDescent="0.25">
      <c r="B163" s="9"/>
    </row>
    <row r="164" spans="1:9" ht="15.75" thickBot="1" x14ac:dyDescent="0.3">
      <c r="B164" s="9"/>
    </row>
    <row r="165" spans="1:9" ht="18.75" x14ac:dyDescent="0.3">
      <c r="A165" s="190" t="s">
        <v>108</v>
      </c>
      <c r="B165" s="191" t="s">
        <v>109</v>
      </c>
      <c r="C165" s="192">
        <v>2014</v>
      </c>
      <c r="D165" s="192">
        <v>2015</v>
      </c>
      <c r="E165" s="192">
        <v>2016</v>
      </c>
      <c r="F165" s="192">
        <v>2017</v>
      </c>
      <c r="G165" s="192">
        <v>2018</v>
      </c>
      <c r="H165" s="192">
        <v>2019</v>
      </c>
      <c r="I165" s="193">
        <v>2020</v>
      </c>
    </row>
    <row r="166" spans="1:9" ht="14.1" customHeight="1" x14ac:dyDescent="0.25">
      <c r="A166" s="194" t="s">
        <v>110</v>
      </c>
      <c r="B166" s="726" t="s">
        <v>275</v>
      </c>
      <c r="C166" s="196">
        <f>SUM(C167:C169)</f>
        <v>0</v>
      </c>
      <c r="D166" s="196">
        <f t="shared" ref="D166:I166" si="20">SUM(D167:D169)</f>
        <v>0</v>
      </c>
      <c r="E166" s="196">
        <f t="shared" si="20"/>
        <v>0</v>
      </c>
      <c r="F166" s="196">
        <f t="shared" si="20"/>
        <v>0</v>
      </c>
      <c r="G166" s="196">
        <f t="shared" si="20"/>
        <v>0</v>
      </c>
      <c r="H166" s="260">
        <f t="shared" si="20"/>
        <v>240400</v>
      </c>
      <c r="I166" s="197">
        <f t="shared" si="20"/>
        <v>0</v>
      </c>
    </row>
    <row r="167" spans="1:9" ht="15.75" x14ac:dyDescent="0.25">
      <c r="A167" s="198" t="s">
        <v>111</v>
      </c>
      <c r="B167" s="727"/>
      <c r="C167" s="70"/>
      <c r="D167" s="70"/>
      <c r="E167" s="70"/>
      <c r="F167" s="74"/>
      <c r="G167" s="70"/>
      <c r="H167" s="386">
        <v>240400</v>
      </c>
      <c r="I167" s="200"/>
    </row>
    <row r="168" spans="1:9" ht="15.75" x14ac:dyDescent="0.25">
      <c r="A168" s="198" t="s">
        <v>112</v>
      </c>
      <c r="B168" s="727"/>
      <c r="C168" s="70"/>
      <c r="D168" s="70"/>
      <c r="E168" s="70"/>
      <c r="F168" s="74"/>
      <c r="G168" s="70"/>
      <c r="H168" s="386">
        <v>0</v>
      </c>
      <c r="I168" s="200"/>
    </row>
    <row r="169" spans="1:9" ht="15.75" x14ac:dyDescent="0.25">
      <c r="A169" s="198" t="s">
        <v>113</v>
      </c>
      <c r="B169" s="727"/>
      <c r="C169" s="70"/>
      <c r="D169" s="70"/>
      <c r="E169" s="70"/>
      <c r="F169" s="74"/>
      <c r="G169" s="70"/>
      <c r="H169" s="386">
        <v>0</v>
      </c>
      <c r="I169" s="200"/>
    </row>
    <row r="170" spans="1:9" ht="31.5" x14ac:dyDescent="0.25">
      <c r="A170" s="194" t="s">
        <v>114</v>
      </c>
      <c r="B170" s="727"/>
      <c r="C170" s="70"/>
      <c r="D170" s="70"/>
      <c r="E170" s="70"/>
      <c r="F170" s="74"/>
      <c r="G170" s="70"/>
      <c r="H170" s="386">
        <v>202321.47</v>
      </c>
      <c r="I170" s="200"/>
    </row>
    <row r="171" spans="1:9" ht="66" customHeight="1" x14ac:dyDescent="0.25">
      <c r="A171" s="728" t="s">
        <v>116</v>
      </c>
      <c r="B171" s="727"/>
      <c r="C171" s="717">
        <f t="shared" ref="C171:I171" si="21">C166+C170</f>
        <v>0</v>
      </c>
      <c r="D171" s="717">
        <f t="shared" si="21"/>
        <v>0</v>
      </c>
      <c r="E171" s="717">
        <f t="shared" si="21"/>
        <v>0</v>
      </c>
      <c r="F171" s="717">
        <f t="shared" si="21"/>
        <v>0</v>
      </c>
      <c r="G171" s="717">
        <f t="shared" si="21"/>
        <v>0</v>
      </c>
      <c r="H171" s="720">
        <f t="shared" si="21"/>
        <v>442721.47</v>
      </c>
      <c r="I171" s="723">
        <f t="shared" si="21"/>
        <v>0</v>
      </c>
    </row>
    <row r="172" spans="1:9" ht="216.75" x14ac:dyDescent="0.25">
      <c r="A172" s="728"/>
      <c r="B172" s="387" t="s">
        <v>276</v>
      </c>
      <c r="C172" s="718"/>
      <c r="D172" s="718"/>
      <c r="E172" s="718"/>
      <c r="F172" s="718"/>
      <c r="G172" s="718"/>
      <c r="H172" s="721"/>
      <c r="I172" s="724"/>
    </row>
    <row r="173" spans="1:9" ht="165.75" x14ac:dyDescent="0.25">
      <c r="A173" s="728"/>
      <c r="B173" s="387" t="s">
        <v>277</v>
      </c>
      <c r="C173" s="718"/>
      <c r="D173" s="718"/>
      <c r="E173" s="718"/>
      <c r="F173" s="718"/>
      <c r="G173" s="718"/>
      <c r="H173" s="721"/>
      <c r="I173" s="724"/>
    </row>
    <row r="174" spans="1:9" ht="76.5" x14ac:dyDescent="0.25">
      <c r="A174" s="728"/>
      <c r="B174" s="387" t="s">
        <v>278</v>
      </c>
      <c r="C174" s="718"/>
      <c r="D174" s="718"/>
      <c r="E174" s="718"/>
      <c r="F174" s="718"/>
      <c r="G174" s="718"/>
      <c r="H174" s="721"/>
      <c r="I174" s="724"/>
    </row>
    <row r="175" spans="1:9" ht="127.5" x14ac:dyDescent="0.25">
      <c r="A175" s="728"/>
      <c r="B175" s="387" t="s">
        <v>279</v>
      </c>
      <c r="C175" s="718"/>
      <c r="D175" s="718"/>
      <c r="E175" s="718"/>
      <c r="F175" s="718"/>
      <c r="G175" s="718"/>
      <c r="H175" s="721"/>
      <c r="I175" s="724"/>
    </row>
    <row r="176" spans="1:9" ht="231" customHeight="1" x14ac:dyDescent="0.25">
      <c r="A176" s="728"/>
      <c r="B176" s="387" t="s">
        <v>280</v>
      </c>
      <c r="C176" s="718"/>
      <c r="D176" s="718"/>
      <c r="E176" s="718"/>
      <c r="F176" s="718"/>
      <c r="G176" s="718"/>
      <c r="H176" s="721"/>
      <c r="I176" s="724"/>
    </row>
    <row r="177" spans="1:9" ht="294.75" customHeight="1" x14ac:dyDescent="0.25">
      <c r="A177" s="728"/>
      <c r="B177" s="387" t="s">
        <v>281</v>
      </c>
      <c r="C177" s="718"/>
      <c r="D177" s="718"/>
      <c r="E177" s="718"/>
      <c r="F177" s="718"/>
      <c r="G177" s="718"/>
      <c r="H177" s="721"/>
      <c r="I177" s="724"/>
    </row>
    <row r="178" spans="1:9" ht="128.25" customHeight="1" x14ac:dyDescent="0.25">
      <c r="A178" s="728"/>
      <c r="B178" s="387" t="s">
        <v>282</v>
      </c>
      <c r="C178" s="718"/>
      <c r="D178" s="718"/>
      <c r="E178" s="718"/>
      <c r="F178" s="718"/>
      <c r="G178" s="718"/>
      <c r="H178" s="721"/>
      <c r="I178" s="724"/>
    </row>
    <row r="179" spans="1:9" ht="130.5" customHeight="1" x14ac:dyDescent="0.25">
      <c r="A179" s="728"/>
      <c r="B179" s="387" t="s">
        <v>283</v>
      </c>
      <c r="C179" s="718"/>
      <c r="D179" s="718"/>
      <c r="E179" s="718"/>
      <c r="F179" s="718"/>
      <c r="G179" s="718"/>
      <c r="H179" s="721"/>
      <c r="I179" s="724"/>
    </row>
    <row r="180" spans="1:9" ht="128.25" customHeight="1" x14ac:dyDescent="0.25">
      <c r="A180" s="728"/>
      <c r="B180" s="387" t="s">
        <v>284</v>
      </c>
      <c r="C180" s="718"/>
      <c r="D180" s="718"/>
      <c r="E180" s="718"/>
      <c r="F180" s="718"/>
      <c r="G180" s="718"/>
      <c r="H180" s="721"/>
      <c r="I180" s="724"/>
    </row>
    <row r="181" spans="1:9" ht="246" customHeight="1" x14ac:dyDescent="0.25">
      <c r="A181" s="728"/>
      <c r="B181" s="388" t="s">
        <v>285</v>
      </c>
      <c r="C181" s="718"/>
      <c r="D181" s="718"/>
      <c r="E181" s="718"/>
      <c r="F181" s="718"/>
      <c r="G181" s="718"/>
      <c r="H181" s="721"/>
      <c r="I181" s="724"/>
    </row>
    <row r="182" spans="1:9" ht="129.75" customHeight="1" thickBot="1" x14ac:dyDescent="0.3">
      <c r="A182" s="729"/>
      <c r="B182" s="389" t="s">
        <v>286</v>
      </c>
      <c r="C182" s="719"/>
      <c r="D182" s="719"/>
      <c r="E182" s="719"/>
      <c r="F182" s="719"/>
      <c r="G182" s="719"/>
      <c r="H182" s="722"/>
      <c r="I182" s="725"/>
    </row>
  </sheetData>
  <mergeCells count="58">
    <mergeCell ref="H171:H182"/>
    <mergeCell ref="I171:I182"/>
    <mergeCell ref="D171:D182"/>
    <mergeCell ref="I129:O129"/>
    <mergeCell ref="A131:B138"/>
    <mergeCell ref="A140:A141"/>
    <mergeCell ref="B140:B141"/>
    <mergeCell ref="C140:C141"/>
    <mergeCell ref="D140:G140"/>
    <mergeCell ref="H140:L140"/>
    <mergeCell ref="A142:B149"/>
    <mergeCell ref="A155:B162"/>
    <mergeCell ref="B166:B171"/>
    <mergeCell ref="A171:A182"/>
    <mergeCell ref="C171:C182"/>
    <mergeCell ref="E171:E182"/>
    <mergeCell ref="F171:F182"/>
    <mergeCell ref="G171:G182"/>
    <mergeCell ref="C106:C107"/>
    <mergeCell ref="A108:B115"/>
    <mergeCell ref="A118:B125"/>
    <mergeCell ref="A129:A130"/>
    <mergeCell ref="B129:B130"/>
    <mergeCell ref="C129:C130"/>
    <mergeCell ref="A85:B92"/>
    <mergeCell ref="A94:A95"/>
    <mergeCell ref="B94:B95"/>
    <mergeCell ref="A96:B102"/>
    <mergeCell ref="A106:A107"/>
    <mergeCell ref="B106:B107"/>
    <mergeCell ref="D72:D73"/>
    <mergeCell ref="A74:B81"/>
    <mergeCell ref="A83:A84"/>
    <mergeCell ref="B83:B84"/>
    <mergeCell ref="C83:C84"/>
    <mergeCell ref="D83:D84"/>
    <mergeCell ref="A72:A73"/>
    <mergeCell ref="B72:B73"/>
    <mergeCell ref="C72:C73"/>
    <mergeCell ref="A50:B57"/>
    <mergeCell ref="A61:A62"/>
    <mergeCell ref="B61:B62"/>
    <mergeCell ref="C61:C62"/>
    <mergeCell ref="A63:B70"/>
    <mergeCell ref="D34:D35"/>
    <mergeCell ref="A36:B43"/>
    <mergeCell ref="A48:A49"/>
    <mergeCell ref="B48:B49"/>
    <mergeCell ref="C48:C49"/>
    <mergeCell ref="D48:D49"/>
    <mergeCell ref="A34:A35"/>
    <mergeCell ref="B34:B35"/>
    <mergeCell ref="C34:C35"/>
    <mergeCell ref="B10:B11"/>
    <mergeCell ref="C10:C11"/>
    <mergeCell ref="A12:B19"/>
    <mergeCell ref="C21:C22"/>
    <mergeCell ref="A23:B30"/>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AA1BD-011D-4DDF-AB8E-0CD21C98408C}">
  <sheetPr codeName="Arkusz22"/>
  <dimension ref="A1:S171"/>
  <sheetViews>
    <sheetView workbookViewId="0">
      <selection sqref="A1:XFD1048576"/>
    </sheetView>
  </sheetViews>
  <sheetFormatPr defaultColWidth="8.85546875" defaultRowHeight="15" x14ac:dyDescent="0.25"/>
  <cols>
    <col min="1" max="1" width="87.28515625" customWidth="1"/>
    <col min="2" max="2" width="29.42578125" customWidth="1"/>
    <col min="3" max="3" width="15.7109375" customWidth="1"/>
    <col min="4" max="4" width="17.7109375" style="392" customWidth="1"/>
    <col min="5" max="5" width="17.5703125" style="392" customWidth="1"/>
    <col min="6" max="6" width="15.85546875" style="392" customWidth="1"/>
    <col min="7" max="7" width="14" style="392" customWidth="1"/>
    <col min="8" max="8" width="13.28515625" style="392" customWidth="1"/>
    <col min="9" max="9" width="15.28515625" style="392" customWidth="1"/>
    <col min="10" max="10" width="16.5703125" customWidth="1"/>
    <col min="11" max="11" width="18.7109375" customWidth="1"/>
    <col min="12" max="12" width="16" customWidth="1"/>
    <col min="13" max="13" width="15.42578125" customWidth="1"/>
    <col min="14" max="14" width="14.85546875" customWidth="1"/>
    <col min="15" max="15" width="14.28515625" customWidth="1"/>
    <col min="16" max="17" width="11.85546875" customWidth="1"/>
    <col min="18" max="18" width="12" customWidth="1"/>
  </cols>
  <sheetData>
    <row r="1" spans="1:17" s="1" customFormat="1" ht="31.5" x14ac:dyDescent="0.5">
      <c r="A1" s="1" t="s">
        <v>0</v>
      </c>
      <c r="D1" s="390"/>
      <c r="E1" s="390"/>
      <c r="F1" s="390"/>
      <c r="G1" s="390"/>
      <c r="H1" s="390"/>
      <c r="I1" s="390"/>
    </row>
    <row r="2" spans="1:17" s="2" customFormat="1" ht="7.5" customHeight="1" x14ac:dyDescent="0.25">
      <c r="D2" s="391"/>
      <c r="E2" s="391"/>
      <c r="F2" s="391"/>
      <c r="G2" s="391"/>
      <c r="H2" s="391"/>
      <c r="I2" s="391"/>
    </row>
    <row r="3" spans="1:17" s="2" customFormat="1" ht="15.75" x14ac:dyDescent="0.25">
      <c r="A3" s="3" t="s">
        <v>1</v>
      </c>
      <c r="D3" s="391"/>
      <c r="E3" s="391"/>
      <c r="F3" s="391"/>
      <c r="G3" s="391"/>
      <c r="H3" s="391"/>
      <c r="I3" s="391"/>
    </row>
    <row r="4" spans="1:17" s="2" customFormat="1" ht="15.75" x14ac:dyDescent="0.25">
      <c r="A4" s="4" t="s">
        <v>287</v>
      </c>
      <c r="D4" s="391"/>
      <c r="E4" s="391"/>
      <c r="F4" s="391"/>
      <c r="G4" s="391"/>
      <c r="H4" s="391"/>
      <c r="I4" s="391"/>
    </row>
    <row r="5" spans="1:17" s="2" customFormat="1" ht="15.75" x14ac:dyDescent="0.25">
      <c r="A5" s="206" t="s">
        <v>136</v>
      </c>
      <c r="D5" s="391"/>
      <c r="E5" s="391"/>
      <c r="F5" s="391"/>
      <c r="G5" s="391"/>
      <c r="H5" s="391"/>
      <c r="I5" s="391"/>
    </row>
    <row r="6" spans="1:17" s="2" customFormat="1" ht="6" customHeight="1" x14ac:dyDescent="0.25">
      <c r="D6" s="391"/>
      <c r="E6" s="391"/>
      <c r="F6" s="391"/>
      <c r="G6" s="391"/>
      <c r="H6" s="391"/>
      <c r="I6" s="391"/>
    </row>
    <row r="7" spans="1:17" ht="6.75" customHeight="1" x14ac:dyDescent="0.25"/>
    <row r="8" spans="1:17" ht="21" x14ac:dyDescent="0.35">
      <c r="A8" s="6" t="s">
        <v>4</v>
      </c>
      <c r="B8" s="7"/>
      <c r="C8" s="8"/>
      <c r="D8" s="393"/>
      <c r="E8" s="393"/>
      <c r="F8" s="393"/>
      <c r="G8" s="393"/>
      <c r="H8" s="393"/>
      <c r="I8" s="393"/>
      <c r="J8" s="8"/>
      <c r="K8" s="8"/>
      <c r="L8" s="8"/>
      <c r="M8" s="8"/>
      <c r="N8" s="8"/>
    </row>
    <row r="9" spans="1:17" ht="15.75" thickBot="1" x14ac:dyDescent="0.3">
      <c r="B9" s="9"/>
      <c r="O9" s="10"/>
      <c r="P9" s="10"/>
    </row>
    <row r="10" spans="1:17" s="10" customFormat="1" ht="30" customHeight="1" x14ac:dyDescent="0.3">
      <c r="A10" s="11"/>
      <c r="B10" s="733" t="s">
        <v>5</v>
      </c>
      <c r="C10" s="735" t="s">
        <v>6</v>
      </c>
      <c r="D10" s="394"/>
      <c r="E10" s="395"/>
      <c r="F10" s="396" t="s">
        <v>7</v>
      </c>
      <c r="G10" s="397"/>
      <c r="H10" s="398"/>
      <c r="I10" s="399" t="s">
        <v>145</v>
      </c>
      <c r="J10" s="13"/>
      <c r="K10" s="13"/>
      <c r="L10" s="13"/>
      <c r="M10" s="13"/>
      <c r="N10" s="13"/>
      <c r="O10" s="18"/>
    </row>
    <row r="11" spans="1:17" s="10" customFormat="1" ht="105" customHeight="1" x14ac:dyDescent="0.3">
      <c r="A11" s="19" t="s">
        <v>9</v>
      </c>
      <c r="B11" s="734"/>
      <c r="C11" s="736"/>
      <c r="D11" s="400" t="s">
        <v>10</v>
      </c>
      <c r="E11" s="401" t="s">
        <v>11</v>
      </c>
      <c r="F11" s="401" t="s">
        <v>12</v>
      </c>
      <c r="G11" s="402" t="s">
        <v>13</v>
      </c>
      <c r="H11" s="403" t="s">
        <v>14</v>
      </c>
      <c r="I11" s="404" t="s">
        <v>15</v>
      </c>
      <c r="J11" s="26" t="s">
        <v>16</v>
      </c>
      <c r="K11" s="26" t="s">
        <v>17</v>
      </c>
      <c r="L11" s="27" t="s">
        <v>18</v>
      </c>
      <c r="M11" s="27" t="s">
        <v>19</v>
      </c>
      <c r="N11" s="27" t="s">
        <v>20</v>
      </c>
      <c r="O11" s="28" t="s">
        <v>21</v>
      </c>
    </row>
    <row r="12" spans="1:17" ht="33.75" customHeight="1" x14ac:dyDescent="0.25">
      <c r="A12" s="595" t="s">
        <v>288</v>
      </c>
      <c r="B12" s="611"/>
      <c r="C12" s="29">
        <v>2014</v>
      </c>
      <c r="D12" s="42"/>
      <c r="E12" s="43"/>
      <c r="F12" s="43"/>
      <c r="G12" s="44"/>
      <c r="H12" s="405">
        <f>SUM(D12:G12)</f>
        <v>0</v>
      </c>
      <c r="I12" s="406"/>
      <c r="J12" s="31"/>
      <c r="K12" s="31"/>
      <c r="L12" s="31"/>
      <c r="M12" s="31"/>
      <c r="N12" s="31"/>
      <c r="O12" s="35"/>
      <c r="P12" s="10"/>
      <c r="Q12" s="10"/>
    </row>
    <row r="13" spans="1:17" ht="33.75" customHeight="1" x14ac:dyDescent="0.25">
      <c r="A13" s="595"/>
      <c r="B13" s="611"/>
      <c r="C13" s="29">
        <v>2015</v>
      </c>
      <c r="D13" s="42"/>
      <c r="E13" s="43"/>
      <c r="F13" s="43"/>
      <c r="G13" s="44"/>
      <c r="H13" s="405">
        <f t="shared" ref="H13:H18" si="0">SUM(D13:G13)</f>
        <v>0</v>
      </c>
      <c r="I13" s="406"/>
      <c r="J13" s="31"/>
      <c r="K13" s="31"/>
      <c r="L13" s="31"/>
      <c r="M13" s="31"/>
      <c r="N13" s="31"/>
      <c r="O13" s="35"/>
      <c r="P13" s="10"/>
      <c r="Q13" s="10"/>
    </row>
    <row r="14" spans="1:17" ht="33.75" customHeight="1" x14ac:dyDescent="0.25">
      <c r="A14" s="595"/>
      <c r="B14" s="611"/>
      <c r="C14" s="29">
        <v>2016</v>
      </c>
      <c r="D14" s="42"/>
      <c r="E14" s="43"/>
      <c r="F14" s="43"/>
      <c r="G14" s="44"/>
      <c r="H14" s="405">
        <f t="shared" si="0"/>
        <v>0</v>
      </c>
      <c r="I14" s="406"/>
      <c r="J14" s="31"/>
      <c r="K14" s="31"/>
      <c r="L14" s="31"/>
      <c r="M14" s="31"/>
      <c r="N14" s="31"/>
      <c r="O14" s="35"/>
      <c r="P14" s="10"/>
      <c r="Q14" s="10"/>
    </row>
    <row r="15" spans="1:17" ht="33.75" customHeight="1" x14ac:dyDescent="0.25">
      <c r="A15" s="595"/>
      <c r="B15" s="611"/>
      <c r="C15" s="29">
        <v>2017</v>
      </c>
      <c r="D15" s="407"/>
      <c r="E15" s="408"/>
      <c r="F15" s="408"/>
      <c r="G15" s="409"/>
      <c r="H15" s="405">
        <f t="shared" si="0"/>
        <v>0</v>
      </c>
      <c r="I15" s="410"/>
      <c r="J15" s="37"/>
      <c r="K15" s="37"/>
      <c r="L15" s="37"/>
      <c r="M15" s="37"/>
      <c r="N15" s="37"/>
      <c r="O15" s="40"/>
      <c r="P15" s="10"/>
      <c r="Q15" s="10"/>
    </row>
    <row r="16" spans="1:17" ht="33.75" customHeight="1" x14ac:dyDescent="0.25">
      <c r="A16" s="595"/>
      <c r="B16" s="611"/>
      <c r="C16" s="29">
        <v>2018</v>
      </c>
      <c r="D16" s="42"/>
      <c r="E16" s="43"/>
      <c r="F16" s="43"/>
      <c r="G16" s="44"/>
      <c r="H16" s="405">
        <f t="shared" si="0"/>
        <v>0</v>
      </c>
      <c r="I16" s="406"/>
      <c r="J16" s="31"/>
      <c r="K16" s="31"/>
      <c r="L16" s="31"/>
      <c r="M16" s="31"/>
      <c r="N16" s="31"/>
      <c r="O16" s="35"/>
      <c r="P16" s="10"/>
      <c r="Q16" s="10"/>
    </row>
    <row r="17" spans="1:17" ht="33.75" customHeight="1" x14ac:dyDescent="0.25">
      <c r="A17" s="595"/>
      <c r="B17" s="611"/>
      <c r="C17" s="29">
        <v>2019</v>
      </c>
      <c r="D17" s="42">
        <v>16</v>
      </c>
      <c r="E17" s="43">
        <v>1</v>
      </c>
      <c r="F17" s="43"/>
      <c r="G17" s="44">
        <v>3</v>
      </c>
      <c r="H17" s="405">
        <f t="shared" si="0"/>
        <v>20</v>
      </c>
      <c r="I17" s="406">
        <v>20</v>
      </c>
      <c r="J17" s="31"/>
      <c r="K17" s="31"/>
      <c r="L17" s="31"/>
      <c r="M17" s="31"/>
      <c r="N17" s="31"/>
      <c r="O17" s="35"/>
      <c r="P17" s="10"/>
      <c r="Q17" s="10"/>
    </row>
    <row r="18" spans="1:17" ht="33.75" customHeight="1" x14ac:dyDescent="0.25">
      <c r="A18" s="595"/>
      <c r="B18" s="611"/>
      <c r="C18" s="29">
        <v>2020</v>
      </c>
      <c r="D18" s="42"/>
      <c r="E18" s="43"/>
      <c r="F18" s="43"/>
      <c r="G18" s="44"/>
      <c r="H18" s="405">
        <f t="shared" si="0"/>
        <v>0</v>
      </c>
      <c r="I18" s="406"/>
      <c r="J18" s="31"/>
      <c r="K18" s="31"/>
      <c r="L18" s="31"/>
      <c r="M18" s="31"/>
      <c r="N18" s="31"/>
      <c r="O18" s="35"/>
      <c r="P18" s="10"/>
      <c r="Q18" s="10"/>
    </row>
    <row r="19" spans="1:17" ht="39" customHeight="1" thickBot="1" x14ac:dyDescent="0.3">
      <c r="A19" s="612"/>
      <c r="B19" s="613"/>
      <c r="C19" s="45" t="s">
        <v>14</v>
      </c>
      <c r="D19" s="411">
        <f t="shared" ref="D19:I19" si="1">SUM(D12:D18)</f>
        <v>16</v>
      </c>
      <c r="E19" s="412">
        <f t="shared" si="1"/>
        <v>1</v>
      </c>
      <c r="F19" s="412">
        <f t="shared" si="1"/>
        <v>0</v>
      </c>
      <c r="G19" s="412">
        <f t="shared" si="1"/>
        <v>3</v>
      </c>
      <c r="H19" s="412">
        <f t="shared" si="1"/>
        <v>20</v>
      </c>
      <c r="I19" s="413">
        <f t="shared" si="1"/>
        <v>20</v>
      </c>
      <c r="J19" s="47"/>
      <c r="K19" s="47">
        <f>SUM(K12:K18)</f>
        <v>0</v>
      </c>
      <c r="L19" s="47">
        <f>SUM(L12:L18)</f>
        <v>0</v>
      </c>
      <c r="M19" s="47">
        <f>SUM(M12:M18)</f>
        <v>0</v>
      </c>
      <c r="N19" s="47">
        <f>SUM(N12:N18)</f>
        <v>0</v>
      </c>
      <c r="O19" s="51">
        <f>SUM(O12:O18)</f>
        <v>0</v>
      </c>
      <c r="P19" s="10"/>
      <c r="Q19" s="10"/>
    </row>
    <row r="20" spans="1:17" ht="15.75" thickBot="1" x14ac:dyDescent="0.3">
      <c r="B20" s="9"/>
      <c r="D20" s="414"/>
      <c r="O20" s="10"/>
      <c r="P20" s="10"/>
    </row>
    <row r="21" spans="1:17" s="10" customFormat="1" ht="27.75" customHeight="1" x14ac:dyDescent="0.3">
      <c r="A21" s="11"/>
      <c r="B21" s="649" t="s">
        <v>24</v>
      </c>
      <c r="C21" s="735" t="s">
        <v>6</v>
      </c>
      <c r="D21" s="394"/>
      <c r="E21" s="395"/>
      <c r="F21" s="396" t="s">
        <v>7</v>
      </c>
      <c r="G21" s="397"/>
      <c r="H21" s="398"/>
      <c r="I21" s="415"/>
    </row>
    <row r="22" spans="1:17" s="10" customFormat="1" ht="30.75" customHeight="1" x14ac:dyDescent="0.3">
      <c r="A22" s="54" t="s">
        <v>23</v>
      </c>
      <c r="B22" s="650"/>
      <c r="C22" s="736"/>
      <c r="D22" s="400" t="s">
        <v>10</v>
      </c>
      <c r="E22" s="401" t="s">
        <v>11</v>
      </c>
      <c r="F22" s="401" t="s">
        <v>12</v>
      </c>
      <c r="G22" s="402" t="s">
        <v>13</v>
      </c>
      <c r="H22" s="403" t="s">
        <v>14</v>
      </c>
      <c r="I22" s="415"/>
    </row>
    <row r="23" spans="1:17" ht="33.75" customHeight="1" x14ac:dyDescent="0.25">
      <c r="A23" s="595" t="s">
        <v>289</v>
      </c>
      <c r="B23" s="611"/>
      <c r="C23" s="29">
        <v>2014</v>
      </c>
      <c r="D23" s="42"/>
      <c r="E23" s="43"/>
      <c r="F23" s="43"/>
      <c r="G23" s="44"/>
      <c r="H23" s="405">
        <f>SUM(D23:G23)</f>
        <v>0</v>
      </c>
    </row>
    <row r="24" spans="1:17" ht="33.75" customHeight="1" x14ac:dyDescent="0.25">
      <c r="A24" s="595"/>
      <c r="B24" s="611"/>
      <c r="C24" s="29">
        <v>2015</v>
      </c>
      <c r="D24" s="42"/>
      <c r="E24" s="43"/>
      <c r="F24" s="43"/>
      <c r="G24" s="44"/>
      <c r="H24" s="405">
        <f t="shared" ref="H24:H29" si="2">SUM(D24:G24)</f>
        <v>0</v>
      </c>
    </row>
    <row r="25" spans="1:17" ht="33.75" customHeight="1" x14ac:dyDescent="0.25">
      <c r="A25" s="595"/>
      <c r="B25" s="611"/>
      <c r="C25" s="29">
        <v>2016</v>
      </c>
      <c r="D25" s="42"/>
      <c r="E25" s="43"/>
      <c r="F25" s="43"/>
      <c r="G25" s="44"/>
      <c r="H25" s="405">
        <f t="shared" si="2"/>
        <v>0</v>
      </c>
    </row>
    <row r="26" spans="1:17" ht="33.75" customHeight="1" x14ac:dyDescent="0.25">
      <c r="A26" s="595"/>
      <c r="B26" s="611"/>
      <c r="C26" s="29">
        <v>2017</v>
      </c>
      <c r="D26" s="407"/>
      <c r="E26" s="408"/>
      <c r="F26" s="408"/>
      <c r="G26" s="409"/>
      <c r="H26" s="405">
        <f t="shared" si="2"/>
        <v>0</v>
      </c>
    </row>
    <row r="27" spans="1:17" ht="33.75" customHeight="1" x14ac:dyDescent="0.25">
      <c r="A27" s="595"/>
      <c r="B27" s="611"/>
      <c r="C27" s="29">
        <v>2018</v>
      </c>
      <c r="D27" s="42"/>
      <c r="E27" s="43"/>
      <c r="F27" s="43"/>
      <c r="G27" s="44"/>
      <c r="H27" s="405">
        <f t="shared" si="2"/>
        <v>0</v>
      </c>
    </row>
    <row r="28" spans="1:17" ht="33.75" customHeight="1" x14ac:dyDescent="0.25">
      <c r="A28" s="595"/>
      <c r="B28" s="611"/>
      <c r="C28" s="29">
        <v>2019</v>
      </c>
      <c r="D28" s="42">
        <v>650</v>
      </c>
      <c r="E28" s="43">
        <v>80</v>
      </c>
      <c r="F28" s="43"/>
      <c r="G28" s="44">
        <v>47000</v>
      </c>
      <c r="H28" s="405">
        <f>SUM(D28:G28)</f>
        <v>47730</v>
      </c>
    </row>
    <row r="29" spans="1:17" ht="33.75" customHeight="1" x14ac:dyDescent="0.25">
      <c r="A29" s="595"/>
      <c r="B29" s="611"/>
      <c r="C29" s="29">
        <v>2020</v>
      </c>
      <c r="D29" s="42"/>
      <c r="E29" s="43"/>
      <c r="F29" s="43"/>
      <c r="G29" s="44"/>
      <c r="H29" s="405">
        <f t="shared" si="2"/>
        <v>0</v>
      </c>
    </row>
    <row r="30" spans="1:17" ht="30" customHeight="1" thickBot="1" x14ac:dyDescent="0.3">
      <c r="A30" s="612"/>
      <c r="B30" s="613"/>
      <c r="C30" s="45" t="s">
        <v>14</v>
      </c>
      <c r="D30" s="411">
        <f>SUM(D23:D29)</f>
        <v>650</v>
      </c>
      <c r="E30" s="412">
        <f>SUM(E23:E29)</f>
        <v>80</v>
      </c>
      <c r="F30" s="412"/>
      <c r="G30" s="412">
        <f>SUM(G23:G29)</f>
        <v>47000</v>
      </c>
      <c r="H30" s="416">
        <f>SUM(D30:G30)</f>
        <v>47730</v>
      </c>
    </row>
    <row r="31" spans="1:17" x14ac:dyDescent="0.25">
      <c r="A31" s="57"/>
      <c r="B31" s="58"/>
      <c r="D31" s="414"/>
    </row>
    <row r="32" spans="1:17" ht="21" x14ac:dyDescent="0.35">
      <c r="A32" s="59" t="s">
        <v>26</v>
      </c>
      <c r="B32" s="60"/>
      <c r="C32" s="59"/>
      <c r="D32" s="417"/>
      <c r="E32" s="417"/>
      <c r="F32" s="417"/>
      <c r="G32" s="417"/>
      <c r="H32" s="417"/>
      <c r="I32" s="417"/>
      <c r="J32" s="61"/>
      <c r="K32" s="61"/>
      <c r="L32" s="61"/>
      <c r="M32" s="61"/>
      <c r="N32" s="61"/>
      <c r="O32" s="61"/>
    </row>
    <row r="33" spans="1:13" ht="15.75" thickBot="1" x14ac:dyDescent="0.3">
      <c r="B33" s="9"/>
    </row>
    <row r="34" spans="1:13" ht="18.75" customHeight="1" x14ac:dyDescent="0.25">
      <c r="A34" s="653" t="s">
        <v>27</v>
      </c>
      <c r="B34" s="655" t="s">
        <v>28</v>
      </c>
      <c r="C34" s="737" t="s">
        <v>6</v>
      </c>
      <c r="D34" s="739" t="s">
        <v>29</v>
      </c>
      <c r="E34" s="730" t="s">
        <v>8</v>
      </c>
      <c r="F34" s="731"/>
      <c r="G34" s="731"/>
      <c r="H34" s="731"/>
      <c r="I34" s="731"/>
      <c r="J34" s="731"/>
      <c r="K34" s="732"/>
    </row>
    <row r="35" spans="1:13" ht="98.25" customHeight="1" x14ac:dyDescent="0.25">
      <c r="A35" s="654"/>
      <c r="B35" s="656"/>
      <c r="C35" s="738"/>
      <c r="D35" s="740"/>
      <c r="E35" s="418" t="s">
        <v>15</v>
      </c>
      <c r="F35" s="419" t="s">
        <v>16</v>
      </c>
      <c r="G35" s="419" t="s">
        <v>17</v>
      </c>
      <c r="H35" s="420" t="s">
        <v>18</v>
      </c>
      <c r="I35" s="420" t="s">
        <v>30</v>
      </c>
      <c r="J35" s="68" t="s">
        <v>20</v>
      </c>
      <c r="K35" s="69" t="s">
        <v>21</v>
      </c>
    </row>
    <row r="36" spans="1:13" ht="14.25" customHeight="1" x14ac:dyDescent="0.25">
      <c r="A36" s="588" t="s">
        <v>290</v>
      </c>
      <c r="B36" s="589"/>
      <c r="C36" s="29">
        <v>2014</v>
      </c>
      <c r="D36" s="421"/>
      <c r="E36" s="422"/>
      <c r="F36" s="423"/>
      <c r="G36" s="423"/>
      <c r="H36" s="423"/>
      <c r="I36" s="423"/>
      <c r="J36" s="72"/>
      <c r="K36" s="73"/>
    </row>
    <row r="37" spans="1:13" ht="14.25" customHeight="1" x14ac:dyDescent="0.25">
      <c r="A37" s="588"/>
      <c r="B37" s="589"/>
      <c r="C37" s="29">
        <v>2015</v>
      </c>
      <c r="D37" s="421"/>
      <c r="E37" s="406"/>
      <c r="F37" s="43"/>
      <c r="G37" s="43"/>
      <c r="H37" s="43"/>
      <c r="I37" s="43"/>
      <c r="J37" s="31"/>
      <c r="K37" s="35"/>
    </row>
    <row r="38" spans="1:13" ht="14.25" customHeight="1" x14ac:dyDescent="0.25">
      <c r="A38" s="588"/>
      <c r="B38" s="589"/>
      <c r="C38" s="29">
        <v>2016</v>
      </c>
      <c r="D38" s="421"/>
      <c r="E38" s="406"/>
      <c r="F38" s="43"/>
      <c r="G38" s="43"/>
      <c r="H38" s="43"/>
      <c r="I38" s="43"/>
      <c r="J38" s="31"/>
      <c r="K38" s="35"/>
    </row>
    <row r="39" spans="1:13" ht="14.25" customHeight="1" x14ac:dyDescent="0.25">
      <c r="A39" s="588"/>
      <c r="B39" s="589"/>
      <c r="C39" s="29">
        <v>2017</v>
      </c>
      <c r="D39" s="424"/>
      <c r="E39" s="410"/>
      <c r="F39" s="408"/>
      <c r="G39" s="408"/>
      <c r="H39" s="408"/>
      <c r="I39" s="408"/>
      <c r="J39" s="37"/>
      <c r="K39" s="40"/>
    </row>
    <row r="40" spans="1:13" ht="14.25" customHeight="1" x14ac:dyDescent="0.25">
      <c r="A40" s="588"/>
      <c r="B40" s="589"/>
      <c r="C40" s="29">
        <v>2018</v>
      </c>
      <c r="D40" s="421"/>
      <c r="E40" s="406"/>
      <c r="F40" s="43"/>
      <c r="G40" s="43"/>
      <c r="H40" s="43"/>
      <c r="I40" s="43"/>
      <c r="J40" s="31"/>
      <c r="K40" s="35"/>
    </row>
    <row r="41" spans="1:13" ht="14.25" customHeight="1" x14ac:dyDescent="0.25">
      <c r="A41" s="588"/>
      <c r="B41" s="589"/>
      <c r="C41" s="29">
        <v>2019</v>
      </c>
      <c r="D41" s="421">
        <v>1</v>
      </c>
      <c r="E41" s="406">
        <v>1</v>
      </c>
      <c r="F41" s="43"/>
      <c r="G41" s="43"/>
      <c r="H41" s="43"/>
      <c r="I41" s="43"/>
      <c r="J41" s="31"/>
      <c r="K41" s="35"/>
    </row>
    <row r="42" spans="1:13" ht="14.25" customHeight="1" x14ac:dyDescent="0.25">
      <c r="A42" s="588"/>
      <c r="B42" s="589"/>
      <c r="C42" s="29">
        <v>2020</v>
      </c>
      <c r="D42" s="421"/>
      <c r="E42" s="406"/>
      <c r="F42" s="43"/>
      <c r="G42" s="43"/>
      <c r="H42" s="43"/>
      <c r="I42" s="43"/>
      <c r="J42" s="31"/>
      <c r="K42" s="35"/>
    </row>
    <row r="43" spans="1:13" ht="14.25" customHeight="1" thickBot="1" x14ac:dyDescent="0.3">
      <c r="A43" s="590"/>
      <c r="B43" s="591"/>
      <c r="C43" s="45" t="s">
        <v>14</v>
      </c>
      <c r="D43" s="412">
        <f>SUM(D36:D42)</f>
        <v>1</v>
      </c>
      <c r="E43" s="413">
        <f t="shared" ref="E43:J43" si="3">SUM(E36:E42)</f>
        <v>1</v>
      </c>
      <c r="F43" s="412">
        <f t="shared" si="3"/>
        <v>0</v>
      </c>
      <c r="G43" s="412">
        <f t="shared" si="3"/>
        <v>0</v>
      </c>
      <c r="H43" s="412">
        <f t="shared" si="3"/>
        <v>0</v>
      </c>
      <c r="I43" s="412">
        <f t="shared" si="3"/>
        <v>0</v>
      </c>
      <c r="J43" s="47">
        <f t="shared" si="3"/>
        <v>0</v>
      </c>
      <c r="K43" s="51">
        <f>SUM(K36:K42)</f>
        <v>0</v>
      </c>
    </row>
    <row r="44" spans="1:13" x14ac:dyDescent="0.25">
      <c r="B44" s="9"/>
    </row>
    <row r="45" spans="1:13" x14ac:dyDescent="0.25">
      <c r="B45" s="9"/>
    </row>
    <row r="46" spans="1:13" ht="21" x14ac:dyDescent="0.35">
      <c r="A46" s="78" t="s">
        <v>32</v>
      </c>
      <c r="B46" s="79"/>
      <c r="C46" s="78"/>
      <c r="D46" s="425"/>
      <c r="E46" s="425"/>
      <c r="F46" s="425"/>
      <c r="G46" s="425"/>
      <c r="H46" s="425"/>
      <c r="I46" s="425"/>
      <c r="J46" s="80"/>
      <c r="K46" s="80"/>
      <c r="L46" s="81"/>
      <c r="M46" s="81"/>
    </row>
    <row r="47" spans="1:13" ht="14.25" customHeight="1" thickBot="1" x14ac:dyDescent="0.3">
      <c r="A47" s="82"/>
      <c r="B47" s="83"/>
    </row>
    <row r="48" spans="1:13" ht="17.25" customHeight="1" x14ac:dyDescent="0.25">
      <c r="A48" s="641" t="s">
        <v>33</v>
      </c>
      <c r="B48" s="643" t="s">
        <v>34</v>
      </c>
      <c r="C48" s="741" t="s">
        <v>6</v>
      </c>
      <c r="D48" s="743" t="s">
        <v>35</v>
      </c>
      <c r="E48" s="745" t="s">
        <v>8</v>
      </c>
      <c r="F48" s="746"/>
      <c r="G48" s="746"/>
      <c r="H48" s="746"/>
      <c r="I48" s="746"/>
      <c r="J48" s="746"/>
      <c r="K48" s="747"/>
    </row>
    <row r="49" spans="1:14" s="10" customFormat="1" ht="117" customHeight="1" x14ac:dyDescent="0.25">
      <c r="A49" s="642"/>
      <c r="B49" s="644"/>
      <c r="C49" s="742"/>
      <c r="D49" s="744"/>
      <c r="E49" s="426" t="s">
        <v>15</v>
      </c>
      <c r="F49" s="427" t="s">
        <v>16</v>
      </c>
      <c r="G49" s="427" t="s">
        <v>17</v>
      </c>
      <c r="H49" s="428" t="s">
        <v>18</v>
      </c>
      <c r="I49" s="428" t="s">
        <v>30</v>
      </c>
      <c r="J49" s="90" t="s">
        <v>20</v>
      </c>
      <c r="K49" s="91" t="s">
        <v>21</v>
      </c>
    </row>
    <row r="50" spans="1:14" ht="15" customHeight="1" x14ac:dyDescent="0.25">
      <c r="A50" s="637"/>
      <c r="B50" s="755"/>
      <c r="C50" s="29">
        <v>2014</v>
      </c>
      <c r="D50" s="429"/>
      <c r="E50" s="406"/>
      <c r="F50" s="43"/>
      <c r="G50" s="43"/>
      <c r="H50" s="43"/>
      <c r="I50" s="43"/>
      <c r="J50" s="31"/>
      <c r="K50" s="35"/>
    </row>
    <row r="51" spans="1:14" x14ac:dyDescent="0.25">
      <c r="A51" s="756"/>
      <c r="B51" s="755"/>
      <c r="C51" s="29">
        <v>2015</v>
      </c>
      <c r="D51" s="429"/>
      <c r="E51" s="406"/>
      <c r="F51" s="43"/>
      <c r="G51" s="43"/>
      <c r="H51" s="43"/>
      <c r="I51" s="43"/>
      <c r="J51" s="31"/>
      <c r="K51" s="35"/>
    </row>
    <row r="52" spans="1:14" x14ac:dyDescent="0.25">
      <c r="A52" s="756"/>
      <c r="B52" s="755"/>
      <c r="C52" s="29">
        <v>2016</v>
      </c>
      <c r="D52" s="429"/>
      <c r="E52" s="406"/>
      <c r="F52" s="43"/>
      <c r="G52" s="43"/>
      <c r="H52" s="43"/>
      <c r="I52" s="43"/>
      <c r="J52" s="31"/>
      <c r="K52" s="35"/>
    </row>
    <row r="53" spans="1:14" x14ac:dyDescent="0.25">
      <c r="A53" s="756"/>
      <c r="B53" s="755"/>
      <c r="C53" s="29">
        <v>2017</v>
      </c>
      <c r="D53" s="430"/>
      <c r="E53" s="410"/>
      <c r="F53" s="408"/>
      <c r="G53" s="408"/>
      <c r="H53" s="408"/>
      <c r="I53" s="408"/>
      <c r="J53" s="37"/>
      <c r="K53" s="40"/>
    </row>
    <row r="54" spans="1:14" x14ac:dyDescent="0.25">
      <c r="A54" s="756"/>
      <c r="B54" s="755"/>
      <c r="C54" s="29">
        <v>2018</v>
      </c>
      <c r="D54" s="429"/>
      <c r="E54" s="406"/>
      <c r="F54" s="43"/>
      <c r="G54" s="43"/>
      <c r="H54" s="43"/>
      <c r="I54" s="43"/>
      <c r="J54" s="31"/>
      <c r="K54" s="35"/>
    </row>
    <row r="55" spans="1:14" x14ac:dyDescent="0.25">
      <c r="A55" s="756"/>
      <c r="B55" s="755"/>
      <c r="C55" s="29">
        <v>2019</v>
      </c>
      <c r="D55" s="429"/>
      <c r="E55" s="406"/>
      <c r="F55" s="43"/>
      <c r="G55" s="43"/>
      <c r="H55" s="43"/>
      <c r="I55" s="43"/>
      <c r="J55" s="31"/>
      <c r="K55" s="35"/>
    </row>
    <row r="56" spans="1:14" x14ac:dyDescent="0.25">
      <c r="A56" s="756"/>
      <c r="B56" s="755"/>
      <c r="C56" s="29">
        <v>2020</v>
      </c>
      <c r="D56" s="429"/>
      <c r="E56" s="406"/>
      <c r="F56" s="43"/>
      <c r="G56" s="43"/>
      <c r="H56" s="43"/>
      <c r="I56" s="43"/>
      <c r="J56" s="31"/>
      <c r="K56" s="35"/>
    </row>
    <row r="57" spans="1:14" ht="15.75" customHeight="1" thickBot="1" x14ac:dyDescent="0.3">
      <c r="A57" s="757"/>
      <c r="B57" s="758"/>
      <c r="C57" s="45" t="s">
        <v>14</v>
      </c>
      <c r="D57" s="431">
        <f t="shared" ref="D57:I57" si="4">SUM(D50:D56)</f>
        <v>0</v>
      </c>
      <c r="E57" s="413">
        <f t="shared" si="4"/>
        <v>0</v>
      </c>
      <c r="F57" s="412">
        <f t="shared" si="4"/>
        <v>0</v>
      </c>
      <c r="G57" s="412">
        <f t="shared" si="4"/>
        <v>0</v>
      </c>
      <c r="H57" s="412">
        <f t="shared" si="4"/>
        <v>0</v>
      </c>
      <c r="I57" s="412">
        <f t="shared" si="4"/>
        <v>0</v>
      </c>
      <c r="J57" s="432">
        <f>SUM(J50:J56)</f>
        <v>0</v>
      </c>
      <c r="K57" s="265">
        <f>SUM(K50:K56)</f>
        <v>0</v>
      </c>
    </row>
    <row r="58" spans="1:14" x14ac:dyDescent="0.25">
      <c r="B58" s="9"/>
    </row>
    <row r="59" spans="1:14" ht="21" x14ac:dyDescent="0.35">
      <c r="A59" s="95" t="s">
        <v>37</v>
      </c>
      <c r="B59" s="96"/>
      <c r="C59" s="95"/>
      <c r="D59" s="433"/>
      <c r="E59" s="433"/>
      <c r="F59" s="433"/>
      <c r="G59" s="433"/>
      <c r="H59" s="433"/>
      <c r="I59" s="433"/>
      <c r="J59" s="97"/>
      <c r="K59" s="97"/>
      <c r="L59" s="97"/>
      <c r="M59" s="10"/>
    </row>
    <row r="60" spans="1:14" ht="15" customHeight="1" thickBot="1" x14ac:dyDescent="0.4">
      <c r="A60" s="98"/>
      <c r="B60" s="83"/>
      <c r="M60" s="10"/>
    </row>
    <row r="61" spans="1:14" s="10" customFormat="1" ht="17.25" customHeight="1" x14ac:dyDescent="0.25">
      <c r="A61" s="630" t="s">
        <v>38</v>
      </c>
      <c r="B61" s="622" t="s">
        <v>39</v>
      </c>
      <c r="C61" s="751" t="s">
        <v>6</v>
      </c>
      <c r="D61" s="434"/>
      <c r="E61" s="435"/>
      <c r="F61" s="748" t="s">
        <v>40</v>
      </c>
      <c r="G61" s="749"/>
      <c r="H61" s="749"/>
      <c r="I61" s="749"/>
      <c r="J61" s="749"/>
      <c r="K61" s="749"/>
      <c r="L61" s="750"/>
      <c r="N61" s="104"/>
    </row>
    <row r="62" spans="1:14" s="10" customFormat="1" ht="99.75" customHeight="1" x14ac:dyDescent="0.25">
      <c r="A62" s="621"/>
      <c r="B62" s="623"/>
      <c r="C62" s="752"/>
      <c r="D62" s="436" t="s">
        <v>41</v>
      </c>
      <c r="E62" s="437" t="s">
        <v>42</v>
      </c>
      <c r="F62" s="438" t="s">
        <v>15</v>
      </c>
      <c r="G62" s="439" t="s">
        <v>16</v>
      </c>
      <c r="H62" s="439" t="s">
        <v>17</v>
      </c>
      <c r="I62" s="440" t="s">
        <v>18</v>
      </c>
      <c r="J62" s="109" t="s">
        <v>30</v>
      </c>
      <c r="K62" s="110" t="s">
        <v>20</v>
      </c>
      <c r="L62" s="111" t="s">
        <v>21</v>
      </c>
    </row>
    <row r="63" spans="1:14" x14ac:dyDescent="0.25">
      <c r="A63" s="588"/>
      <c r="B63" s="611"/>
      <c r="C63" s="29">
        <v>2014</v>
      </c>
      <c r="D63" s="42"/>
      <c r="E63" s="43"/>
      <c r="F63" s="406"/>
      <c r="G63" s="43"/>
      <c r="H63" s="43"/>
      <c r="I63" s="43"/>
      <c r="J63" s="31"/>
      <c r="K63" s="31"/>
      <c r="L63" s="35"/>
      <c r="M63" s="10"/>
    </row>
    <row r="64" spans="1:14" x14ac:dyDescent="0.25">
      <c r="A64" s="595"/>
      <c r="B64" s="611"/>
      <c r="C64" s="29">
        <v>2015</v>
      </c>
      <c r="D64" s="42"/>
      <c r="E64" s="43"/>
      <c r="F64" s="406"/>
      <c r="G64" s="43"/>
      <c r="H64" s="43"/>
      <c r="I64" s="43"/>
      <c r="J64" s="31"/>
      <c r="K64" s="31"/>
      <c r="L64" s="35"/>
      <c r="M64" s="10"/>
    </row>
    <row r="65" spans="1:13" x14ac:dyDescent="0.25">
      <c r="A65" s="595"/>
      <c r="B65" s="611"/>
      <c r="C65" s="29">
        <v>2016</v>
      </c>
      <c r="D65" s="42"/>
      <c r="E65" s="43"/>
      <c r="F65" s="406"/>
      <c r="G65" s="43"/>
      <c r="H65" s="43"/>
      <c r="I65" s="43"/>
      <c r="J65" s="31"/>
      <c r="K65" s="31"/>
      <c r="L65" s="35"/>
      <c r="M65" s="10"/>
    </row>
    <row r="66" spans="1:13" x14ac:dyDescent="0.25">
      <c r="A66" s="595"/>
      <c r="B66" s="611"/>
      <c r="C66" s="29">
        <v>2017</v>
      </c>
      <c r="D66" s="407"/>
      <c r="E66" s="408"/>
      <c r="F66" s="410"/>
      <c r="G66" s="408"/>
      <c r="H66" s="408"/>
      <c r="I66" s="408"/>
      <c r="J66" s="37"/>
      <c r="K66" s="37"/>
      <c r="L66" s="40"/>
      <c r="M66" s="10"/>
    </row>
    <row r="67" spans="1:13" x14ac:dyDescent="0.25">
      <c r="A67" s="595"/>
      <c r="B67" s="611"/>
      <c r="C67" s="29">
        <v>2018</v>
      </c>
      <c r="D67" s="42"/>
      <c r="E67" s="441"/>
      <c r="F67" s="406"/>
      <c r="G67" s="43"/>
      <c r="H67" s="43"/>
      <c r="I67" s="43"/>
      <c r="J67" s="31"/>
      <c r="K67" s="31"/>
      <c r="L67" s="35"/>
      <c r="M67" s="10"/>
    </row>
    <row r="68" spans="1:13" x14ac:dyDescent="0.25">
      <c r="A68" s="595"/>
      <c r="B68" s="611"/>
      <c r="C68" s="29">
        <v>2019</v>
      </c>
      <c r="D68" s="42"/>
      <c r="E68" s="43"/>
      <c r="F68" s="406"/>
      <c r="G68" s="43"/>
      <c r="H68" s="43"/>
      <c r="I68" s="43"/>
      <c r="J68" s="31"/>
      <c r="K68" s="31"/>
      <c r="L68" s="35"/>
      <c r="M68" s="10"/>
    </row>
    <row r="69" spans="1:13" x14ac:dyDescent="0.25">
      <c r="A69" s="595"/>
      <c r="B69" s="611"/>
      <c r="C69" s="29">
        <v>2020</v>
      </c>
      <c r="D69" s="42"/>
      <c r="E69" s="43"/>
      <c r="F69" s="406"/>
      <c r="G69" s="43"/>
      <c r="H69" s="43"/>
      <c r="I69" s="43"/>
      <c r="J69" s="31"/>
      <c r="K69" s="31"/>
      <c r="L69" s="35"/>
      <c r="M69" s="10"/>
    </row>
    <row r="70" spans="1:13" ht="33" customHeight="1" thickBot="1" x14ac:dyDescent="0.3">
      <c r="A70" s="612"/>
      <c r="B70" s="613"/>
      <c r="C70" s="45" t="s">
        <v>14</v>
      </c>
      <c r="D70" s="411">
        <f t="shared" ref="D70:K70" si="5">SUM(D63:D69)</f>
        <v>0</v>
      </c>
      <c r="E70" s="412">
        <f t="shared" si="5"/>
        <v>0</v>
      </c>
      <c r="F70" s="413">
        <f t="shared" si="5"/>
        <v>0</v>
      </c>
      <c r="G70" s="412">
        <f t="shared" si="5"/>
        <v>0</v>
      </c>
      <c r="H70" s="412">
        <f t="shared" si="5"/>
        <v>0</v>
      </c>
      <c r="I70" s="412">
        <f t="shared" si="5"/>
        <v>0</v>
      </c>
      <c r="J70" s="47">
        <f t="shared" si="5"/>
        <v>0</v>
      </c>
      <c r="K70" s="47">
        <f t="shared" si="5"/>
        <v>0</v>
      </c>
      <c r="L70" s="51">
        <f>SUM(L63:L69)</f>
        <v>0</v>
      </c>
      <c r="M70" s="10"/>
    </row>
    <row r="71" spans="1:13" ht="15.75" thickBot="1" x14ac:dyDescent="0.3">
      <c r="A71" s="112"/>
      <c r="B71" s="113"/>
      <c r="D71" s="414"/>
    </row>
    <row r="72" spans="1:13" s="10" customFormat="1" ht="18.95" customHeight="1" x14ac:dyDescent="0.25">
      <c r="A72" s="630" t="s">
        <v>43</v>
      </c>
      <c r="B72" s="622" t="s">
        <v>44</v>
      </c>
      <c r="C72" s="751" t="s">
        <v>6</v>
      </c>
      <c r="D72" s="753" t="s">
        <v>45</v>
      </c>
      <c r="E72" s="748" t="s">
        <v>46</v>
      </c>
      <c r="F72" s="749"/>
      <c r="G72" s="749"/>
      <c r="H72" s="749"/>
      <c r="I72" s="749"/>
      <c r="J72" s="749"/>
      <c r="K72" s="750"/>
      <c r="L72"/>
      <c r="M72" s="104"/>
    </row>
    <row r="73" spans="1:13" s="10" customFormat="1" ht="93.75" customHeight="1" x14ac:dyDescent="0.25">
      <c r="A73" s="621"/>
      <c r="B73" s="623"/>
      <c r="C73" s="752"/>
      <c r="D73" s="754"/>
      <c r="E73" s="438" t="s">
        <v>15</v>
      </c>
      <c r="F73" s="442" t="s">
        <v>16</v>
      </c>
      <c r="G73" s="439" t="s">
        <v>17</v>
      </c>
      <c r="H73" s="440" t="s">
        <v>18</v>
      </c>
      <c r="I73" s="440" t="s">
        <v>30</v>
      </c>
      <c r="J73" s="110" t="s">
        <v>20</v>
      </c>
      <c r="K73" s="111" t="s">
        <v>21</v>
      </c>
      <c r="L73"/>
    </row>
    <row r="74" spans="1:13" ht="15" customHeight="1" x14ac:dyDescent="0.25">
      <c r="A74" s="756" t="s">
        <v>291</v>
      </c>
      <c r="B74" s="755"/>
      <c r="C74" s="29">
        <v>2014</v>
      </c>
      <c r="D74" s="43"/>
      <c r="E74" s="406"/>
      <c r="F74" s="43"/>
      <c r="G74" s="43"/>
      <c r="H74" s="43"/>
      <c r="I74" s="43"/>
      <c r="J74" s="31"/>
      <c r="K74" s="35"/>
    </row>
    <row r="75" spans="1:13" x14ac:dyDescent="0.25">
      <c r="A75" s="756"/>
      <c r="B75" s="755"/>
      <c r="C75" s="29">
        <v>2015</v>
      </c>
      <c r="D75" s="43"/>
      <c r="E75" s="406"/>
      <c r="F75" s="43"/>
      <c r="G75" s="43"/>
      <c r="H75" s="43"/>
      <c r="I75" s="43"/>
      <c r="J75" s="31"/>
      <c r="K75" s="35"/>
    </row>
    <row r="76" spans="1:13" x14ac:dyDescent="0.25">
      <c r="A76" s="756"/>
      <c r="B76" s="755"/>
      <c r="C76" s="29">
        <v>2016</v>
      </c>
      <c r="D76" s="43"/>
      <c r="E76" s="406"/>
      <c r="F76" s="43"/>
      <c r="G76" s="43"/>
      <c r="H76" s="43"/>
      <c r="I76" s="43"/>
      <c r="J76" s="31"/>
      <c r="K76" s="35"/>
    </row>
    <row r="77" spans="1:13" x14ac:dyDescent="0.25">
      <c r="A77" s="756"/>
      <c r="B77" s="755"/>
      <c r="C77" s="29">
        <v>2017</v>
      </c>
      <c r="D77" s="408"/>
      <c r="E77" s="410"/>
      <c r="F77" s="408"/>
      <c r="G77" s="408"/>
      <c r="H77" s="408"/>
      <c r="I77" s="408"/>
      <c r="J77" s="37"/>
      <c r="K77" s="40"/>
    </row>
    <row r="78" spans="1:13" x14ac:dyDescent="0.25">
      <c r="A78" s="756"/>
      <c r="B78" s="755"/>
      <c r="C78" s="29">
        <v>2018</v>
      </c>
      <c r="D78" s="43"/>
      <c r="E78" s="406"/>
      <c r="F78" s="43"/>
      <c r="G78" s="43"/>
      <c r="H78" s="43"/>
      <c r="I78" s="43"/>
      <c r="J78" s="31"/>
      <c r="K78" s="35"/>
    </row>
    <row r="79" spans="1:13" x14ac:dyDescent="0.25">
      <c r="A79" s="756"/>
      <c r="B79" s="755"/>
      <c r="C79" s="29">
        <v>2019</v>
      </c>
      <c r="D79" s="43">
        <v>35</v>
      </c>
      <c r="E79" s="406">
        <v>35</v>
      </c>
      <c r="F79" s="43"/>
      <c r="G79" s="43"/>
      <c r="H79" s="43"/>
      <c r="I79" s="43"/>
      <c r="J79" s="31"/>
      <c r="K79" s="35"/>
    </row>
    <row r="80" spans="1:13" x14ac:dyDescent="0.25">
      <c r="A80" s="756"/>
      <c r="B80" s="755"/>
      <c r="C80" s="29">
        <v>2020</v>
      </c>
      <c r="D80" s="43"/>
      <c r="E80" s="406"/>
      <c r="F80" s="43"/>
      <c r="G80" s="43"/>
      <c r="H80" s="43"/>
      <c r="I80" s="43"/>
      <c r="J80" s="31"/>
      <c r="K80" s="35"/>
    </row>
    <row r="81" spans="1:14" ht="27" customHeight="1" thickBot="1" x14ac:dyDescent="0.3">
      <c r="A81" s="757"/>
      <c r="B81" s="758"/>
      <c r="C81" s="45" t="s">
        <v>14</v>
      </c>
      <c r="D81" s="412">
        <f t="shared" ref="D81:J81" si="6">SUM(D74:D80)</f>
        <v>35</v>
      </c>
      <c r="E81" s="413">
        <f t="shared" si="6"/>
        <v>35</v>
      </c>
      <c r="F81" s="412">
        <f t="shared" si="6"/>
        <v>0</v>
      </c>
      <c r="G81" s="412">
        <f t="shared" si="6"/>
        <v>0</v>
      </c>
      <c r="H81" s="412">
        <f t="shared" si="6"/>
        <v>0</v>
      </c>
      <c r="I81" s="412">
        <f t="shared" si="6"/>
        <v>0</v>
      </c>
      <c r="J81" s="47">
        <f t="shared" si="6"/>
        <v>0</v>
      </c>
      <c r="K81" s="51">
        <f>SUM(K74:K80)</f>
        <v>0</v>
      </c>
    </row>
    <row r="82" spans="1:14" ht="15" customHeight="1" thickBot="1" x14ac:dyDescent="0.4">
      <c r="A82" s="98"/>
      <c r="B82" s="83"/>
    </row>
    <row r="83" spans="1:14" ht="18" customHeight="1" x14ac:dyDescent="0.25">
      <c r="A83" s="630" t="s">
        <v>47</v>
      </c>
      <c r="B83" s="622" t="s">
        <v>44</v>
      </c>
      <c r="C83" s="751" t="s">
        <v>6</v>
      </c>
      <c r="D83" s="762" t="s">
        <v>48</v>
      </c>
      <c r="E83" s="748" t="s">
        <v>49</v>
      </c>
      <c r="F83" s="749"/>
      <c r="G83" s="749"/>
      <c r="H83" s="749"/>
      <c r="I83" s="749"/>
      <c r="J83" s="749"/>
      <c r="K83" s="750"/>
      <c r="L83" s="10"/>
    </row>
    <row r="84" spans="1:14" s="10" customFormat="1" ht="99" customHeight="1" x14ac:dyDescent="0.25">
      <c r="A84" s="621"/>
      <c r="B84" s="623"/>
      <c r="C84" s="752"/>
      <c r="D84" s="763"/>
      <c r="E84" s="438" t="s">
        <v>15</v>
      </c>
      <c r="F84" s="439" t="s">
        <v>16</v>
      </c>
      <c r="G84" s="439" t="s">
        <v>17</v>
      </c>
      <c r="H84" s="440" t="s">
        <v>18</v>
      </c>
      <c r="I84" s="440" t="s">
        <v>30</v>
      </c>
      <c r="J84" s="110" t="s">
        <v>20</v>
      </c>
      <c r="K84" s="111" t="s">
        <v>21</v>
      </c>
      <c r="L84"/>
    </row>
    <row r="85" spans="1:14" s="10" customFormat="1" ht="18" customHeight="1" x14ac:dyDescent="0.25">
      <c r="A85" s="595"/>
      <c r="B85" s="611"/>
      <c r="C85" s="29">
        <v>2014</v>
      </c>
      <c r="D85" s="43"/>
      <c r="E85" s="406"/>
      <c r="F85" s="43"/>
      <c r="G85" s="43"/>
      <c r="H85" s="43"/>
      <c r="I85" s="43"/>
      <c r="J85" s="31"/>
      <c r="K85" s="35"/>
      <c r="L85"/>
    </row>
    <row r="86" spans="1:14" ht="15.95" customHeight="1" x14ac:dyDescent="0.25">
      <c r="A86" s="595"/>
      <c r="B86" s="611"/>
      <c r="C86" s="29">
        <v>2015</v>
      </c>
      <c r="D86" s="43"/>
      <c r="E86" s="406"/>
      <c r="F86" s="43"/>
      <c r="G86" s="43"/>
      <c r="H86" s="43"/>
      <c r="I86" s="43"/>
      <c r="J86" s="31"/>
      <c r="K86" s="35"/>
    </row>
    <row r="87" spans="1:14" x14ac:dyDescent="0.25">
      <c r="A87" s="595"/>
      <c r="B87" s="611"/>
      <c r="C87" s="29">
        <v>2016</v>
      </c>
      <c r="D87" s="43"/>
      <c r="E87" s="406"/>
      <c r="F87" s="43"/>
      <c r="G87" s="43"/>
      <c r="H87" s="43"/>
      <c r="I87" s="43"/>
      <c r="J87" s="31"/>
      <c r="K87" s="35"/>
    </row>
    <row r="88" spans="1:14" x14ac:dyDescent="0.25">
      <c r="A88" s="595"/>
      <c r="B88" s="611"/>
      <c r="C88" s="29">
        <v>2017</v>
      </c>
      <c r="D88" s="408"/>
      <c r="E88" s="410"/>
      <c r="F88" s="408"/>
      <c r="G88" s="408"/>
      <c r="H88" s="408"/>
      <c r="I88" s="408"/>
      <c r="J88" s="37"/>
      <c r="K88" s="40"/>
    </row>
    <row r="89" spans="1:14" x14ac:dyDescent="0.25">
      <c r="A89" s="595"/>
      <c r="B89" s="611"/>
      <c r="C89" s="29">
        <v>2018</v>
      </c>
      <c r="D89" s="43"/>
      <c r="E89" s="406"/>
      <c r="F89" s="43"/>
      <c r="G89" s="43"/>
      <c r="H89" s="43"/>
      <c r="I89" s="43"/>
      <c r="J89" s="31"/>
      <c r="K89" s="35"/>
      <c r="L89" s="10"/>
    </row>
    <row r="90" spans="1:14" x14ac:dyDescent="0.25">
      <c r="A90" s="595"/>
      <c r="B90" s="611"/>
      <c r="C90" s="29">
        <v>2019</v>
      </c>
      <c r="D90" s="43"/>
      <c r="E90" s="406"/>
      <c r="F90" s="43"/>
      <c r="G90" s="43"/>
      <c r="H90" s="43"/>
      <c r="I90" s="43"/>
      <c r="J90" s="31"/>
      <c r="K90" s="35"/>
    </row>
    <row r="91" spans="1:14" x14ac:dyDescent="0.25">
      <c r="A91" s="595"/>
      <c r="B91" s="611"/>
      <c r="C91" s="29">
        <v>2020</v>
      </c>
      <c r="D91" s="43"/>
      <c r="E91" s="406"/>
      <c r="F91" s="43"/>
      <c r="G91" s="43"/>
      <c r="H91" s="43"/>
      <c r="I91" s="43"/>
      <c r="J91" s="31"/>
      <c r="K91" s="35"/>
    </row>
    <row r="92" spans="1:14" ht="18.95" customHeight="1" thickBot="1" x14ac:dyDescent="0.3">
      <c r="A92" s="612"/>
      <c r="B92" s="613"/>
      <c r="C92" s="45" t="s">
        <v>14</v>
      </c>
      <c r="D92" s="412">
        <f t="shared" ref="D92:J92" si="7">SUM(D85:D91)</f>
        <v>0</v>
      </c>
      <c r="E92" s="413">
        <f t="shared" si="7"/>
        <v>0</v>
      </c>
      <c r="F92" s="412">
        <f t="shared" si="7"/>
        <v>0</v>
      </c>
      <c r="G92" s="412">
        <f t="shared" si="7"/>
        <v>0</v>
      </c>
      <c r="H92" s="412">
        <f t="shared" si="7"/>
        <v>0</v>
      </c>
      <c r="I92" s="412">
        <f t="shared" si="7"/>
        <v>0</v>
      </c>
      <c r="J92" s="47">
        <f t="shared" si="7"/>
        <v>0</v>
      </c>
      <c r="K92" s="51">
        <f>SUM(K85:K91)</f>
        <v>0</v>
      </c>
    </row>
    <row r="93" spans="1:14" ht="18.75" customHeight="1" thickBot="1" x14ac:dyDescent="0.4">
      <c r="A93" s="98"/>
      <c r="B93" s="83"/>
    </row>
    <row r="94" spans="1:14" ht="19.5" customHeight="1" x14ac:dyDescent="0.25">
      <c r="A94" s="620" t="s">
        <v>50</v>
      </c>
      <c r="B94" s="622" t="s">
        <v>51</v>
      </c>
      <c r="C94" s="751" t="s">
        <v>6</v>
      </c>
      <c r="D94" s="759" t="s">
        <v>52</v>
      </c>
      <c r="E94" s="760"/>
      <c r="F94" s="760"/>
      <c r="G94" s="761"/>
      <c r="H94" s="415"/>
      <c r="I94" s="415"/>
      <c r="J94" s="10"/>
      <c r="K94" s="10"/>
    </row>
    <row r="95" spans="1:14" ht="63.75" x14ac:dyDescent="0.25">
      <c r="A95" s="621"/>
      <c r="B95" s="623"/>
      <c r="C95" s="752"/>
      <c r="D95" s="436" t="s">
        <v>53</v>
      </c>
      <c r="E95" s="437" t="s">
        <v>54</v>
      </c>
      <c r="F95" s="437" t="s">
        <v>55</v>
      </c>
      <c r="G95" s="443" t="s">
        <v>14</v>
      </c>
      <c r="H95" s="415"/>
      <c r="I95" s="415"/>
      <c r="J95" s="10"/>
      <c r="K95" s="10"/>
      <c r="L95" s="10"/>
      <c r="M95" s="10"/>
      <c r="N95" s="10"/>
    </row>
    <row r="96" spans="1:14" s="10" customFormat="1" ht="16.5" customHeight="1" x14ac:dyDescent="0.25">
      <c r="A96" s="595"/>
      <c r="B96" s="611"/>
      <c r="C96" s="29">
        <v>2015</v>
      </c>
      <c r="D96" s="42"/>
      <c r="E96" s="43"/>
      <c r="F96" s="43"/>
      <c r="G96" s="405">
        <f t="shared" ref="G96:G101" si="8">SUM(D96:F96)</f>
        <v>0</v>
      </c>
      <c r="H96" s="392"/>
      <c r="I96" s="392"/>
      <c r="J96"/>
      <c r="K96"/>
    </row>
    <row r="97" spans="1:14" s="10" customFormat="1" ht="16.5" customHeight="1" x14ac:dyDescent="0.25">
      <c r="A97" s="595"/>
      <c r="B97" s="611"/>
      <c r="C97" s="29">
        <v>2016</v>
      </c>
      <c r="D97" s="42"/>
      <c r="E97" s="43"/>
      <c r="F97" s="43"/>
      <c r="G97" s="405">
        <f t="shared" si="8"/>
        <v>0</v>
      </c>
      <c r="H97" s="392"/>
      <c r="I97" s="392"/>
      <c r="J97"/>
      <c r="K97"/>
      <c r="L97"/>
      <c r="M97"/>
      <c r="N97"/>
    </row>
    <row r="98" spans="1:14" x14ac:dyDescent="0.25">
      <c r="A98" s="595"/>
      <c r="B98" s="611"/>
      <c r="C98" s="29">
        <v>2017</v>
      </c>
      <c r="D98" s="407"/>
      <c r="E98" s="408"/>
      <c r="F98" s="408"/>
      <c r="G98" s="405">
        <f t="shared" si="8"/>
        <v>0</v>
      </c>
    </row>
    <row r="99" spans="1:14" x14ac:dyDescent="0.25">
      <c r="A99" s="595"/>
      <c r="B99" s="611"/>
      <c r="C99" s="29">
        <v>2018</v>
      </c>
      <c r="D99" s="42"/>
      <c r="E99" s="43"/>
      <c r="F99" s="43"/>
      <c r="G99" s="405">
        <f t="shared" si="8"/>
        <v>0</v>
      </c>
    </row>
    <row r="100" spans="1:14" x14ac:dyDescent="0.25">
      <c r="A100" s="595"/>
      <c r="B100" s="611"/>
      <c r="C100" s="29">
        <v>2019</v>
      </c>
      <c r="D100" s="42"/>
      <c r="E100" s="43">
        <v>350</v>
      </c>
      <c r="F100" s="43"/>
      <c r="G100" s="405">
        <f t="shared" si="8"/>
        <v>350</v>
      </c>
    </row>
    <row r="101" spans="1:14" x14ac:dyDescent="0.25">
      <c r="A101" s="595"/>
      <c r="B101" s="611"/>
      <c r="C101" s="29">
        <v>2020</v>
      </c>
      <c r="D101" s="42"/>
      <c r="E101" s="43"/>
      <c r="F101" s="43"/>
      <c r="G101" s="405">
        <f t="shared" si="8"/>
        <v>0</v>
      </c>
    </row>
    <row r="102" spans="1:14" ht="15.75" thickBot="1" x14ac:dyDescent="0.3">
      <c r="A102" s="612"/>
      <c r="B102" s="613"/>
      <c r="C102" s="45" t="s">
        <v>14</v>
      </c>
      <c r="D102" s="411">
        <f>SUM(D95:D101)</f>
        <v>0</v>
      </c>
      <c r="E102" s="412">
        <f>SUM(E95:E101)</f>
        <v>350</v>
      </c>
      <c r="F102" s="412">
        <f>SUM(F95:F101)</f>
        <v>0</v>
      </c>
      <c r="G102" s="444">
        <f>SUM(G95:G101)</f>
        <v>350</v>
      </c>
    </row>
    <row r="103" spans="1:14" x14ac:dyDescent="0.25">
      <c r="A103" s="113"/>
      <c r="B103" s="122"/>
      <c r="C103" s="52"/>
      <c r="D103" s="414"/>
      <c r="J103" s="82"/>
    </row>
    <row r="104" spans="1:14" ht="21" x14ac:dyDescent="0.35">
      <c r="A104" s="123" t="s">
        <v>56</v>
      </c>
      <c r="B104" s="124"/>
      <c r="C104" s="123"/>
      <c r="D104" s="445"/>
      <c r="E104" s="445"/>
      <c r="F104" s="445"/>
      <c r="G104" s="445"/>
      <c r="H104" s="445"/>
      <c r="I104" s="445"/>
      <c r="J104" s="125"/>
      <c r="K104" s="125"/>
      <c r="L104" s="125"/>
    </row>
    <row r="105" spans="1:14" ht="15.75" thickBot="1" x14ac:dyDescent="0.3">
      <c r="B105" s="9"/>
    </row>
    <row r="106" spans="1:14" s="10" customFormat="1" ht="22.5" customHeight="1" x14ac:dyDescent="0.25">
      <c r="A106" s="624" t="s">
        <v>57</v>
      </c>
      <c r="B106" s="626" t="s">
        <v>58</v>
      </c>
      <c r="C106" s="764" t="s">
        <v>6</v>
      </c>
      <c r="D106" s="766" t="s">
        <v>59</v>
      </c>
      <c r="E106" s="767"/>
      <c r="F106" s="768"/>
      <c r="G106" s="446"/>
      <c r="H106" s="769" t="s">
        <v>60</v>
      </c>
      <c r="I106" s="770"/>
      <c r="J106" s="771"/>
    </row>
    <row r="107" spans="1:14" s="10" customFormat="1" ht="87.75" customHeight="1" x14ac:dyDescent="0.25">
      <c r="A107" s="625"/>
      <c r="B107" s="627"/>
      <c r="C107" s="765"/>
      <c r="D107" s="447" t="s">
        <v>61</v>
      </c>
      <c r="E107" s="448" t="s">
        <v>62</v>
      </c>
      <c r="F107" s="449" t="s">
        <v>63</v>
      </c>
      <c r="G107" s="450" t="s">
        <v>64</v>
      </c>
      <c r="H107" s="447" t="s">
        <v>65</v>
      </c>
      <c r="I107" s="447" t="s">
        <v>66</v>
      </c>
      <c r="J107" s="451" t="s">
        <v>149</v>
      </c>
    </row>
    <row r="108" spans="1:14" x14ac:dyDescent="0.25">
      <c r="A108" s="595"/>
      <c r="B108" s="611"/>
      <c r="C108" s="135">
        <v>2014</v>
      </c>
      <c r="D108" s="42"/>
      <c r="E108" s="43"/>
      <c r="F108" s="452"/>
      <c r="G108" s="453">
        <f>SUM(D108:F108)</f>
        <v>0</v>
      </c>
      <c r="H108" s="42"/>
      <c r="I108" s="43"/>
      <c r="J108" s="35"/>
    </row>
    <row r="109" spans="1:14" x14ac:dyDescent="0.25">
      <c r="A109" s="595"/>
      <c r="B109" s="611"/>
      <c r="C109" s="135">
        <v>2015</v>
      </c>
      <c r="D109" s="42"/>
      <c r="E109" s="43"/>
      <c r="F109" s="452"/>
      <c r="G109" s="453">
        <f t="shared" ref="G109:G114" si="9">SUM(D109:F109)</f>
        <v>0</v>
      </c>
      <c r="H109" s="42"/>
      <c r="I109" s="43"/>
      <c r="J109" s="35"/>
    </row>
    <row r="110" spans="1:14" x14ac:dyDescent="0.25">
      <c r="A110" s="595"/>
      <c r="B110" s="611"/>
      <c r="C110" s="135">
        <v>2016</v>
      </c>
      <c r="D110" s="42"/>
      <c r="E110" s="43"/>
      <c r="F110" s="452"/>
      <c r="G110" s="453">
        <f t="shared" si="9"/>
        <v>0</v>
      </c>
      <c r="H110" s="42"/>
      <c r="I110" s="43"/>
      <c r="J110" s="35"/>
    </row>
    <row r="111" spans="1:14" x14ac:dyDescent="0.25">
      <c r="A111" s="595"/>
      <c r="B111" s="611"/>
      <c r="C111" s="135">
        <v>2017</v>
      </c>
      <c r="D111" s="407"/>
      <c r="E111" s="408"/>
      <c r="F111" s="454"/>
      <c r="G111" s="453">
        <f t="shared" si="9"/>
        <v>0</v>
      </c>
      <c r="H111" s="455"/>
      <c r="I111" s="456"/>
      <c r="J111" s="141"/>
    </row>
    <row r="112" spans="1:14" x14ac:dyDescent="0.25">
      <c r="A112" s="595"/>
      <c r="B112" s="611"/>
      <c r="C112" s="135">
        <v>2018</v>
      </c>
      <c r="D112" s="42"/>
      <c r="E112" s="43"/>
      <c r="F112" s="452"/>
      <c r="G112" s="453">
        <f t="shared" si="9"/>
        <v>0</v>
      </c>
      <c r="H112" s="42"/>
      <c r="I112" s="43"/>
      <c r="J112" s="35"/>
    </row>
    <row r="113" spans="1:19" x14ac:dyDescent="0.25">
      <c r="A113" s="595"/>
      <c r="B113" s="611"/>
      <c r="C113" s="135">
        <v>2019</v>
      </c>
      <c r="D113" s="42"/>
      <c r="E113" s="43"/>
      <c r="F113" s="452"/>
      <c r="G113" s="453">
        <f t="shared" si="9"/>
        <v>0</v>
      </c>
      <c r="H113" s="42"/>
      <c r="I113" s="43"/>
      <c r="J113" s="35"/>
    </row>
    <row r="114" spans="1:19" x14ac:dyDescent="0.25">
      <c r="A114" s="595"/>
      <c r="B114" s="611"/>
      <c r="C114" s="135">
        <v>2020</v>
      </c>
      <c r="D114" s="42"/>
      <c r="E114" s="43"/>
      <c r="F114" s="452"/>
      <c r="G114" s="453">
        <f t="shared" si="9"/>
        <v>0</v>
      </c>
      <c r="H114" s="42"/>
      <c r="I114" s="43"/>
      <c r="J114" s="35"/>
    </row>
    <row r="115" spans="1:19" ht="14.25" customHeight="1" thickBot="1" x14ac:dyDescent="0.3">
      <c r="A115" s="612"/>
      <c r="B115" s="613"/>
      <c r="C115" s="142" t="s">
        <v>14</v>
      </c>
      <c r="D115" s="411">
        <f t="shared" ref="D115:J115" si="10">SUM(D108:D114)</f>
        <v>0</v>
      </c>
      <c r="E115" s="412">
        <f t="shared" si="10"/>
        <v>0</v>
      </c>
      <c r="F115" s="457">
        <f t="shared" si="10"/>
        <v>0</v>
      </c>
      <c r="G115" s="457">
        <f t="shared" si="10"/>
        <v>0</v>
      </c>
      <c r="H115" s="411">
        <f t="shared" si="10"/>
        <v>0</v>
      </c>
      <c r="I115" s="412">
        <f t="shared" si="10"/>
        <v>0</v>
      </c>
      <c r="J115" s="144">
        <f t="shared" si="10"/>
        <v>0</v>
      </c>
    </row>
    <row r="116" spans="1:19" ht="17.100000000000001" customHeight="1" thickBot="1" x14ac:dyDescent="0.3">
      <c r="A116" s="145"/>
      <c r="B116" s="122"/>
      <c r="C116" s="146"/>
      <c r="D116" s="458"/>
      <c r="H116" s="459"/>
      <c r="K116" s="82"/>
    </row>
    <row r="117" spans="1:19" s="10" customFormat="1" ht="78" customHeight="1" x14ac:dyDescent="0.3">
      <c r="A117" s="149" t="s">
        <v>68</v>
      </c>
      <c r="B117" s="375" t="s">
        <v>39</v>
      </c>
      <c r="C117" s="460" t="s">
        <v>6</v>
      </c>
      <c r="D117" s="461" t="s">
        <v>69</v>
      </c>
      <c r="E117" s="462" t="s">
        <v>70</v>
      </c>
      <c r="F117" s="462" t="s">
        <v>71</v>
      </c>
      <c r="G117" s="462" t="s">
        <v>72</v>
      </c>
      <c r="H117" s="462" t="s">
        <v>73</v>
      </c>
      <c r="I117" s="463" t="s">
        <v>74</v>
      </c>
      <c r="J117" s="463" t="s">
        <v>75</v>
      </c>
      <c r="K117" s="463" t="s">
        <v>76</v>
      </c>
    </row>
    <row r="118" spans="1:19" x14ac:dyDescent="0.25">
      <c r="A118" s="595"/>
      <c r="B118" s="611"/>
      <c r="C118" s="29">
        <v>2014</v>
      </c>
      <c r="D118" s="406"/>
      <c r="E118" s="43"/>
      <c r="F118" s="43"/>
      <c r="G118" s="43"/>
      <c r="H118" s="43"/>
      <c r="I118" s="464"/>
      <c r="J118" s="156">
        <f t="shared" ref="J118:K124" si="11">D118+F118+H118</f>
        <v>0</v>
      </c>
      <c r="K118" s="156">
        <f t="shared" si="11"/>
        <v>0</v>
      </c>
    </row>
    <row r="119" spans="1:19" x14ac:dyDescent="0.25">
      <c r="A119" s="595"/>
      <c r="B119" s="611"/>
      <c r="C119" s="29">
        <v>2015</v>
      </c>
      <c r="D119" s="406"/>
      <c r="E119" s="43"/>
      <c r="F119" s="43"/>
      <c r="G119" s="43"/>
      <c r="H119" s="43"/>
      <c r="I119" s="464"/>
      <c r="J119" s="156">
        <f t="shared" si="11"/>
        <v>0</v>
      </c>
      <c r="K119" s="156">
        <f t="shared" si="11"/>
        <v>0</v>
      </c>
    </row>
    <row r="120" spans="1:19" x14ac:dyDescent="0.25">
      <c r="A120" s="595"/>
      <c r="B120" s="611"/>
      <c r="C120" s="29">
        <v>2016</v>
      </c>
      <c r="D120" s="406"/>
      <c r="E120" s="43"/>
      <c r="F120" s="43"/>
      <c r="G120" s="43"/>
      <c r="H120" s="43"/>
      <c r="I120" s="464"/>
      <c r="J120" s="156">
        <f t="shared" si="11"/>
        <v>0</v>
      </c>
      <c r="K120" s="156">
        <f t="shared" si="11"/>
        <v>0</v>
      </c>
    </row>
    <row r="121" spans="1:19" x14ac:dyDescent="0.25">
      <c r="A121" s="595"/>
      <c r="B121" s="611"/>
      <c r="C121" s="29">
        <v>2017</v>
      </c>
      <c r="D121" s="410"/>
      <c r="E121" s="408"/>
      <c r="F121" s="408"/>
      <c r="G121" s="408"/>
      <c r="H121" s="408"/>
      <c r="I121" s="465"/>
      <c r="J121" s="156">
        <f t="shared" si="11"/>
        <v>0</v>
      </c>
      <c r="K121" s="156">
        <f t="shared" si="11"/>
        <v>0</v>
      </c>
    </row>
    <row r="122" spans="1:19" x14ac:dyDescent="0.25">
      <c r="A122" s="595"/>
      <c r="B122" s="611"/>
      <c r="C122" s="29">
        <v>2018</v>
      </c>
      <c r="D122" s="406"/>
      <c r="E122" s="43"/>
      <c r="F122" s="43"/>
      <c r="G122" s="43"/>
      <c r="H122" s="43"/>
      <c r="I122" s="464"/>
      <c r="J122" s="156">
        <f t="shared" si="11"/>
        <v>0</v>
      </c>
      <c r="K122" s="156">
        <f t="shared" si="11"/>
        <v>0</v>
      </c>
    </row>
    <row r="123" spans="1:19" x14ac:dyDescent="0.25">
      <c r="A123" s="595"/>
      <c r="B123" s="611"/>
      <c r="C123" s="29">
        <v>2019</v>
      </c>
      <c r="D123" s="406"/>
      <c r="E123" s="43"/>
      <c r="F123" s="43"/>
      <c r="G123" s="43"/>
      <c r="H123" s="43"/>
      <c r="I123" s="464"/>
      <c r="J123" s="156">
        <f t="shared" si="11"/>
        <v>0</v>
      </c>
      <c r="K123" s="156">
        <f t="shared" si="11"/>
        <v>0</v>
      </c>
    </row>
    <row r="124" spans="1:19" x14ac:dyDescent="0.25">
      <c r="A124" s="595"/>
      <c r="B124" s="611"/>
      <c r="C124" s="29">
        <v>2020</v>
      </c>
      <c r="D124" s="406"/>
      <c r="E124" s="43"/>
      <c r="F124" s="43"/>
      <c r="G124" s="43"/>
      <c r="H124" s="43"/>
      <c r="I124" s="464"/>
      <c r="J124" s="156">
        <f t="shared" si="11"/>
        <v>0</v>
      </c>
      <c r="K124" s="156">
        <f t="shared" si="11"/>
        <v>0</v>
      </c>
    </row>
    <row r="125" spans="1:19" ht="16.5" customHeight="1" thickBot="1" x14ac:dyDescent="0.3">
      <c r="A125" s="612"/>
      <c r="B125" s="613"/>
      <c r="C125" s="45" t="s">
        <v>14</v>
      </c>
      <c r="D125" s="413"/>
      <c r="E125" s="412">
        <f>SUM(E118:E124)</f>
        <v>0</v>
      </c>
      <c r="F125" s="412"/>
      <c r="G125" s="412">
        <f>SUM(G118:G124)</f>
        <v>0</v>
      </c>
      <c r="H125" s="412"/>
      <c r="I125" s="466">
        <f>SUM(I118:I124)</f>
        <v>0</v>
      </c>
      <c r="J125" s="51">
        <f>SUM(J118:J124)</f>
        <v>0</v>
      </c>
      <c r="K125" s="51">
        <f>SUM(K118:K124)</f>
        <v>0</v>
      </c>
    </row>
    <row r="126" spans="1:19" ht="18.95" customHeight="1" x14ac:dyDescent="0.25">
      <c r="A126" s="157"/>
      <c r="B126" s="122"/>
      <c r="C126" s="52"/>
      <c r="D126" s="414"/>
      <c r="S126" s="82"/>
    </row>
    <row r="127" spans="1:19" ht="21" x14ac:dyDescent="0.35">
      <c r="A127" s="158" t="s">
        <v>77</v>
      </c>
      <c r="B127" s="159"/>
      <c r="C127" s="158"/>
      <c r="D127" s="467"/>
      <c r="E127" s="467"/>
      <c r="F127" s="467"/>
      <c r="G127" s="467"/>
      <c r="H127" s="467"/>
      <c r="I127" s="467"/>
      <c r="J127" s="160"/>
      <c r="K127" s="160"/>
      <c r="L127" s="160"/>
      <c r="M127" s="160"/>
      <c r="N127" s="160"/>
      <c r="O127" s="160"/>
    </row>
    <row r="128" spans="1:19" ht="21.75" thickBot="1" x14ac:dyDescent="0.4">
      <c r="A128" s="98"/>
      <c r="B128" s="83"/>
    </row>
    <row r="129" spans="1:15" s="10" customFormat="1" ht="27" customHeight="1" x14ac:dyDescent="0.25">
      <c r="A129" s="614" t="s">
        <v>78</v>
      </c>
      <c r="B129" s="616" t="s">
        <v>39</v>
      </c>
      <c r="C129" s="773" t="s">
        <v>6</v>
      </c>
      <c r="D129" s="468" t="s">
        <v>80</v>
      </c>
      <c r="E129" s="469"/>
      <c r="F129" s="469"/>
      <c r="G129" s="470"/>
      <c r="H129" s="471"/>
      <c r="I129" s="592" t="s">
        <v>8</v>
      </c>
      <c r="J129" s="593"/>
      <c r="K129" s="593"/>
      <c r="L129" s="593"/>
      <c r="M129" s="593"/>
      <c r="N129" s="593"/>
      <c r="O129" s="594"/>
    </row>
    <row r="130" spans="1:15" s="10" customFormat="1" ht="90.75" customHeight="1" x14ac:dyDescent="0.25">
      <c r="A130" s="615"/>
      <c r="B130" s="617"/>
      <c r="C130" s="774"/>
      <c r="D130" s="472" t="s">
        <v>81</v>
      </c>
      <c r="E130" s="473" t="s">
        <v>82</v>
      </c>
      <c r="F130" s="473" t="s">
        <v>83</v>
      </c>
      <c r="G130" s="474" t="s">
        <v>84</v>
      </c>
      <c r="H130" s="475" t="s">
        <v>85</v>
      </c>
      <c r="I130" s="476" t="s">
        <v>15</v>
      </c>
      <c r="J130" s="242" t="s">
        <v>16</v>
      </c>
      <c r="K130" s="165" t="s">
        <v>17</v>
      </c>
      <c r="L130" s="165" t="s">
        <v>18</v>
      </c>
      <c r="M130" s="165" t="s">
        <v>30</v>
      </c>
      <c r="N130" s="166" t="s">
        <v>20</v>
      </c>
      <c r="O130" s="170" t="s">
        <v>21</v>
      </c>
    </row>
    <row r="131" spans="1:15" ht="19.5" customHeight="1" x14ac:dyDescent="0.25">
      <c r="A131" s="597" t="s">
        <v>292</v>
      </c>
      <c r="B131" s="596"/>
      <c r="C131" s="29">
        <v>2014</v>
      </c>
      <c r="D131" s="42"/>
      <c r="E131" s="43"/>
      <c r="F131" s="43"/>
      <c r="G131" s="453">
        <f>SUM(D131:F131)</f>
        <v>0</v>
      </c>
      <c r="H131" s="429"/>
      <c r="I131" s="406"/>
      <c r="J131" s="31"/>
      <c r="K131" s="31"/>
      <c r="L131" s="31"/>
      <c r="M131" s="31"/>
      <c r="N131" s="31"/>
      <c r="O131" s="35"/>
    </row>
    <row r="132" spans="1:15" ht="19.5" customHeight="1" x14ac:dyDescent="0.25">
      <c r="A132" s="597"/>
      <c r="B132" s="596"/>
      <c r="C132" s="29">
        <v>2015</v>
      </c>
      <c r="D132" s="42"/>
      <c r="E132" s="43"/>
      <c r="F132" s="43"/>
      <c r="G132" s="453">
        <f t="shared" ref="G132:G138" si="12">SUM(D132:F132)</f>
        <v>0</v>
      </c>
      <c r="H132" s="429"/>
      <c r="I132" s="406"/>
      <c r="J132" s="31"/>
      <c r="K132" s="31"/>
      <c r="L132" s="31"/>
      <c r="M132" s="31"/>
      <c r="N132" s="31"/>
      <c r="O132" s="35"/>
    </row>
    <row r="133" spans="1:15" ht="19.5" customHeight="1" x14ac:dyDescent="0.25">
      <c r="A133" s="597"/>
      <c r="B133" s="596"/>
      <c r="C133" s="29">
        <v>2016</v>
      </c>
      <c r="D133" s="42"/>
      <c r="E133" s="43"/>
      <c r="F133" s="43"/>
      <c r="G133" s="453">
        <f t="shared" si="12"/>
        <v>0</v>
      </c>
      <c r="H133" s="429"/>
      <c r="I133" s="406"/>
      <c r="J133" s="31"/>
      <c r="K133" s="31"/>
      <c r="L133" s="31"/>
      <c r="M133" s="31"/>
      <c r="N133" s="31"/>
      <c r="O133" s="35"/>
    </row>
    <row r="134" spans="1:15" ht="19.5" customHeight="1" x14ac:dyDescent="0.25">
      <c r="A134" s="597"/>
      <c r="B134" s="596"/>
      <c r="C134" s="29">
        <v>2017</v>
      </c>
      <c r="D134" s="407"/>
      <c r="E134" s="408"/>
      <c r="F134" s="408"/>
      <c r="G134" s="453">
        <f t="shared" si="12"/>
        <v>0</v>
      </c>
      <c r="H134" s="429"/>
      <c r="I134" s="410"/>
      <c r="J134" s="37"/>
      <c r="K134" s="37"/>
      <c r="L134" s="37"/>
      <c r="M134" s="37"/>
      <c r="N134" s="37"/>
      <c r="O134" s="40"/>
    </row>
    <row r="135" spans="1:15" ht="19.5" customHeight="1" x14ac:dyDescent="0.25">
      <c r="A135" s="597"/>
      <c r="B135" s="596"/>
      <c r="C135" s="29">
        <v>2018</v>
      </c>
      <c r="D135" s="42"/>
      <c r="E135" s="43"/>
      <c r="F135" s="43"/>
      <c r="G135" s="453">
        <f t="shared" si="12"/>
        <v>0</v>
      </c>
      <c r="H135" s="429"/>
      <c r="I135" s="406"/>
      <c r="J135" s="31"/>
      <c r="K135" s="31"/>
      <c r="L135" s="31"/>
      <c r="M135" s="31"/>
      <c r="N135" s="31"/>
      <c r="O135" s="35"/>
    </row>
    <row r="136" spans="1:15" ht="19.5" customHeight="1" x14ac:dyDescent="0.25">
      <c r="A136" s="597"/>
      <c r="B136" s="596"/>
      <c r="C136" s="29">
        <v>2019</v>
      </c>
      <c r="D136" s="42">
        <v>8</v>
      </c>
      <c r="E136" s="43">
        <v>1</v>
      </c>
      <c r="F136" s="43">
        <v>4</v>
      </c>
      <c r="G136" s="453">
        <f t="shared" si="12"/>
        <v>13</v>
      </c>
      <c r="H136" s="429">
        <v>14</v>
      </c>
      <c r="I136" s="406">
        <v>14</v>
      </c>
      <c r="J136" s="31"/>
      <c r="K136" s="31"/>
      <c r="L136" s="31"/>
      <c r="M136" s="31"/>
      <c r="N136" s="31"/>
      <c r="O136" s="35"/>
    </row>
    <row r="137" spans="1:15" ht="19.5" customHeight="1" x14ac:dyDescent="0.25">
      <c r="A137" s="597"/>
      <c r="B137" s="596"/>
      <c r="C137" s="29">
        <v>2020</v>
      </c>
      <c r="D137" s="42"/>
      <c r="E137" s="43"/>
      <c r="F137" s="43"/>
      <c r="G137" s="453">
        <f t="shared" si="12"/>
        <v>0</v>
      </c>
      <c r="H137" s="429"/>
      <c r="I137" s="406"/>
      <c r="J137" s="31"/>
      <c r="K137" s="31"/>
      <c r="L137" s="31"/>
      <c r="M137" s="31"/>
      <c r="N137" s="31"/>
      <c r="O137" s="35"/>
    </row>
    <row r="138" spans="1:15" ht="104.25" customHeight="1" thickBot="1" x14ac:dyDescent="0.3">
      <c r="A138" s="598"/>
      <c r="B138" s="599"/>
      <c r="C138" s="45" t="s">
        <v>14</v>
      </c>
      <c r="D138" s="411">
        <f>SUM(D131:D137)</f>
        <v>8</v>
      </c>
      <c r="E138" s="412">
        <f>SUM(E131:E137)</f>
        <v>1</v>
      </c>
      <c r="F138" s="412">
        <f>SUM(F131:F137)</f>
        <v>4</v>
      </c>
      <c r="G138" s="412">
        <f t="shared" si="12"/>
        <v>13</v>
      </c>
      <c r="H138" s="477">
        <f t="shared" ref="H138:O138" si="13">SUM(H131:H137)</f>
        <v>14</v>
      </c>
      <c r="I138" s="413">
        <f t="shared" si="13"/>
        <v>14</v>
      </c>
      <c r="J138" s="47">
        <f t="shared" si="13"/>
        <v>0</v>
      </c>
      <c r="K138" s="47">
        <f t="shared" si="13"/>
        <v>0</v>
      </c>
      <c r="L138" s="47">
        <f t="shared" si="13"/>
        <v>0</v>
      </c>
      <c r="M138" s="47">
        <f t="shared" si="13"/>
        <v>0</v>
      </c>
      <c r="N138" s="47">
        <f t="shared" si="13"/>
        <v>0</v>
      </c>
      <c r="O138" s="51">
        <f t="shared" si="13"/>
        <v>0</v>
      </c>
    </row>
    <row r="139" spans="1:15" ht="15.75" thickBot="1" x14ac:dyDescent="0.3">
      <c r="B139" s="9"/>
    </row>
    <row r="140" spans="1:15" ht="19.5" customHeight="1" x14ac:dyDescent="0.25">
      <c r="A140" s="600" t="s">
        <v>87</v>
      </c>
      <c r="B140" s="602" t="s">
        <v>88</v>
      </c>
      <c r="C140" s="691" t="s">
        <v>6</v>
      </c>
      <c r="D140" s="691" t="s">
        <v>80</v>
      </c>
      <c r="E140" s="691"/>
      <c r="F140" s="691"/>
      <c r="G140" s="772"/>
      <c r="H140" s="607" t="s">
        <v>89</v>
      </c>
      <c r="I140" s="604"/>
      <c r="J140" s="604"/>
      <c r="K140" s="604"/>
      <c r="L140" s="608"/>
    </row>
    <row r="141" spans="1:15" ht="64.5" x14ac:dyDescent="0.25">
      <c r="A141" s="601"/>
      <c r="B141" s="603"/>
      <c r="C141" s="692"/>
      <c r="D141" s="376" t="s">
        <v>90</v>
      </c>
      <c r="E141" s="478" t="s">
        <v>91</v>
      </c>
      <c r="F141" s="376" t="s">
        <v>92</v>
      </c>
      <c r="G141" s="254" t="s">
        <v>93</v>
      </c>
      <c r="H141" s="479" t="s">
        <v>94</v>
      </c>
      <c r="I141" s="376" t="s">
        <v>95</v>
      </c>
      <c r="J141" s="172" t="s">
        <v>96</v>
      </c>
      <c r="K141" s="172" t="s">
        <v>97</v>
      </c>
      <c r="L141" s="176" t="s">
        <v>150</v>
      </c>
    </row>
    <row r="142" spans="1:15" ht="22.5" customHeight="1" x14ac:dyDescent="0.25">
      <c r="A142" s="684" t="s">
        <v>293</v>
      </c>
      <c r="B142" s="685"/>
      <c r="C142" s="177">
        <v>2014</v>
      </c>
      <c r="D142" s="480"/>
      <c r="E142" s="423"/>
      <c r="F142" s="423"/>
      <c r="G142" s="481">
        <f>SUM(D142:F142)</f>
        <v>0</v>
      </c>
      <c r="H142" s="422"/>
      <c r="I142" s="423"/>
      <c r="J142" s="72"/>
      <c r="K142" s="72"/>
      <c r="L142" s="73"/>
    </row>
    <row r="143" spans="1:15" ht="22.5" customHeight="1" x14ac:dyDescent="0.25">
      <c r="A143" s="595"/>
      <c r="B143" s="611"/>
      <c r="C143" s="29">
        <v>2015</v>
      </c>
      <c r="D143" s="42"/>
      <c r="E143" s="43"/>
      <c r="F143" s="43"/>
      <c r="G143" s="481">
        <f t="shared" ref="G143:G148" si="14">SUM(D143:F143)</f>
        <v>0</v>
      </c>
      <c r="H143" s="406"/>
      <c r="I143" s="43"/>
      <c r="J143" s="31"/>
      <c r="K143" s="31"/>
      <c r="L143" s="35"/>
    </row>
    <row r="144" spans="1:15" ht="22.5" customHeight="1" x14ac:dyDescent="0.25">
      <c r="A144" s="595"/>
      <c r="B144" s="611"/>
      <c r="C144" s="29">
        <v>2016</v>
      </c>
      <c r="D144" s="42"/>
      <c r="E144" s="43"/>
      <c r="F144" s="43"/>
      <c r="G144" s="481">
        <f t="shared" si="14"/>
        <v>0</v>
      </c>
      <c r="H144" s="406"/>
      <c r="I144" s="43"/>
      <c r="J144" s="31"/>
      <c r="K144" s="31"/>
      <c r="L144" s="35"/>
    </row>
    <row r="145" spans="1:12" ht="22.5" customHeight="1" x14ac:dyDescent="0.25">
      <c r="A145" s="595"/>
      <c r="B145" s="611"/>
      <c r="C145" s="29">
        <v>2017</v>
      </c>
      <c r="D145" s="407"/>
      <c r="E145" s="408"/>
      <c r="F145" s="408"/>
      <c r="G145" s="481">
        <f t="shared" si="14"/>
        <v>0</v>
      </c>
      <c r="H145" s="410"/>
      <c r="I145" s="408"/>
      <c r="J145" s="37"/>
      <c r="K145" s="37"/>
      <c r="L145" s="40"/>
    </row>
    <row r="146" spans="1:12" ht="22.5" customHeight="1" x14ac:dyDescent="0.25">
      <c r="A146" s="595"/>
      <c r="B146" s="611"/>
      <c r="C146" s="29">
        <v>2018</v>
      </c>
      <c r="D146" s="42"/>
      <c r="E146" s="43"/>
      <c r="F146" s="43"/>
      <c r="G146" s="481">
        <f t="shared" si="14"/>
        <v>0</v>
      </c>
      <c r="H146" s="406"/>
      <c r="I146" s="43"/>
      <c r="J146" s="31"/>
      <c r="K146" s="31"/>
      <c r="L146" s="35"/>
    </row>
    <row r="147" spans="1:12" ht="22.5" customHeight="1" x14ac:dyDescent="0.25">
      <c r="A147" s="595"/>
      <c r="B147" s="611"/>
      <c r="C147" s="29">
        <v>2019</v>
      </c>
      <c r="D147" s="42">
        <v>130</v>
      </c>
      <c r="E147" s="43">
        <v>20</v>
      </c>
      <c r="F147" s="43">
        <v>20580</v>
      </c>
      <c r="G147" s="481">
        <f>SUM(D147:F147)</f>
        <v>20730</v>
      </c>
      <c r="H147" s="406"/>
      <c r="I147" s="43"/>
      <c r="J147" s="31">
        <f>4+12+14+2+2</f>
        <v>34</v>
      </c>
      <c r="K147" s="31">
        <v>20696</v>
      </c>
      <c r="L147" s="35"/>
    </row>
    <row r="148" spans="1:12" ht="22.5" customHeight="1" x14ac:dyDescent="0.25">
      <c r="A148" s="595"/>
      <c r="B148" s="611"/>
      <c r="C148" s="29">
        <v>2020</v>
      </c>
      <c r="D148" s="42"/>
      <c r="E148" s="43"/>
      <c r="F148" s="43"/>
      <c r="G148" s="481">
        <f t="shared" si="14"/>
        <v>0</v>
      </c>
      <c r="H148" s="406"/>
      <c r="I148" s="43"/>
      <c r="J148" s="31"/>
      <c r="K148" s="31"/>
      <c r="L148" s="35"/>
    </row>
    <row r="149" spans="1:12" ht="79.5" customHeight="1" thickBot="1" x14ac:dyDescent="0.3">
      <c r="A149" s="612"/>
      <c r="B149" s="613"/>
      <c r="C149" s="45" t="s">
        <v>14</v>
      </c>
      <c r="D149" s="411">
        <f t="shared" ref="D149:L149" si="15">SUM(D142:D148)</f>
        <v>130</v>
      </c>
      <c r="E149" s="412">
        <f t="shared" si="15"/>
        <v>20</v>
      </c>
      <c r="F149" s="412">
        <f t="shared" si="15"/>
        <v>20580</v>
      </c>
      <c r="G149" s="416">
        <f t="shared" si="15"/>
        <v>20730</v>
      </c>
      <c r="H149" s="413">
        <f t="shared" si="15"/>
        <v>0</v>
      </c>
      <c r="I149" s="412">
        <f t="shared" si="15"/>
        <v>0</v>
      </c>
      <c r="J149" s="47">
        <f t="shared" si="15"/>
        <v>34</v>
      </c>
      <c r="K149" s="47">
        <f t="shared" si="15"/>
        <v>20696</v>
      </c>
      <c r="L149" s="51">
        <f t="shared" si="15"/>
        <v>0</v>
      </c>
    </row>
    <row r="150" spans="1:12" x14ac:dyDescent="0.25">
      <c r="B150" s="9"/>
    </row>
    <row r="151" spans="1:12" x14ac:dyDescent="0.25">
      <c r="B151" s="9"/>
    </row>
    <row r="152" spans="1:12" ht="21" x14ac:dyDescent="0.35">
      <c r="A152" s="180" t="s">
        <v>294</v>
      </c>
      <c r="B152" s="60"/>
      <c r="C152" s="59"/>
      <c r="D152" s="417"/>
      <c r="E152" s="417"/>
      <c r="F152" s="417"/>
      <c r="G152" s="417"/>
      <c r="H152" s="417"/>
      <c r="I152" s="417"/>
      <c r="J152" s="61"/>
      <c r="K152" s="61"/>
      <c r="L152" s="61"/>
    </row>
    <row r="153" spans="1:12" ht="15.75" thickBot="1" x14ac:dyDescent="0.3">
      <c r="A153" s="82"/>
      <c r="B153" s="83"/>
    </row>
    <row r="154" spans="1:12" s="10" customFormat="1" ht="63.75" x14ac:dyDescent="0.3">
      <c r="A154" s="181" t="s">
        <v>101</v>
      </c>
      <c r="B154" s="182" t="s">
        <v>102</v>
      </c>
      <c r="C154" s="482" t="s">
        <v>6</v>
      </c>
      <c r="D154" s="483" t="s">
        <v>104</v>
      </c>
      <c r="E154" s="484" t="s">
        <v>105</v>
      </c>
      <c r="F154" s="484" t="s">
        <v>106</v>
      </c>
      <c r="G154" s="485" t="s">
        <v>107</v>
      </c>
      <c r="H154" s="415"/>
      <c r="I154" s="415"/>
    </row>
    <row r="155" spans="1:12" ht="15" customHeight="1" x14ac:dyDescent="0.25">
      <c r="A155" s="588" t="s">
        <v>36</v>
      </c>
      <c r="B155" s="589"/>
      <c r="C155" s="29">
        <v>2014</v>
      </c>
      <c r="D155" s="42"/>
      <c r="E155" s="43"/>
      <c r="F155" s="43"/>
      <c r="G155" s="464"/>
    </row>
    <row r="156" spans="1:12" x14ac:dyDescent="0.25">
      <c r="A156" s="588"/>
      <c r="B156" s="589"/>
      <c r="C156" s="29">
        <v>2015</v>
      </c>
      <c r="D156" s="42"/>
      <c r="E156" s="43"/>
      <c r="F156" s="43"/>
      <c r="G156" s="464"/>
    </row>
    <row r="157" spans="1:12" x14ac:dyDescent="0.25">
      <c r="A157" s="588"/>
      <c r="B157" s="589"/>
      <c r="C157" s="29">
        <v>2016</v>
      </c>
      <c r="D157" s="42"/>
      <c r="E157" s="43"/>
      <c r="F157" s="43"/>
      <c r="G157" s="464"/>
    </row>
    <row r="158" spans="1:12" x14ac:dyDescent="0.25">
      <c r="A158" s="588"/>
      <c r="B158" s="589"/>
      <c r="C158" s="29">
        <v>2017</v>
      </c>
      <c r="D158" s="407"/>
      <c r="E158" s="408"/>
      <c r="F158" s="408"/>
      <c r="G158" s="465"/>
    </row>
    <row r="159" spans="1:12" x14ac:dyDescent="0.25">
      <c r="A159" s="588"/>
      <c r="B159" s="589"/>
      <c r="C159" s="29">
        <v>2018</v>
      </c>
      <c r="D159" s="42"/>
      <c r="E159" s="43"/>
      <c r="F159" s="43"/>
      <c r="G159" s="464"/>
    </row>
    <row r="160" spans="1:12" x14ac:dyDescent="0.25">
      <c r="A160" s="588"/>
      <c r="B160" s="589"/>
      <c r="C160" s="29">
        <v>2019</v>
      </c>
      <c r="D160" s="42"/>
      <c r="E160" s="43"/>
      <c r="F160" s="43"/>
      <c r="G160" s="464"/>
    </row>
    <row r="161" spans="1:9" x14ac:dyDescent="0.25">
      <c r="A161" s="588"/>
      <c r="B161" s="589"/>
      <c r="C161" s="29">
        <v>2020</v>
      </c>
      <c r="D161" s="486"/>
      <c r="E161" s="487"/>
      <c r="F161" s="487"/>
      <c r="G161" s="488"/>
    </row>
    <row r="162" spans="1:9" ht="15.75" thickBot="1" x14ac:dyDescent="0.3">
      <c r="A162" s="590"/>
      <c r="B162" s="591"/>
      <c r="C162" s="45" t="s">
        <v>14</v>
      </c>
      <c r="D162" s="411">
        <f>SUM(D155:D160)</f>
        <v>0</v>
      </c>
      <c r="E162" s="412">
        <f>SUM(E155:E160)</f>
        <v>0</v>
      </c>
      <c r="F162" s="412">
        <f>SUM(F155:F160)</f>
        <v>0</v>
      </c>
      <c r="G162" s="466">
        <f>SUM(G155:G160)</f>
        <v>0</v>
      </c>
    </row>
    <row r="163" spans="1:9" x14ac:dyDescent="0.25">
      <c r="B163" s="9"/>
    </row>
    <row r="164" spans="1:9" ht="15.75" thickBot="1" x14ac:dyDescent="0.3">
      <c r="B164" s="9"/>
    </row>
    <row r="165" spans="1:9" ht="18.75" x14ac:dyDescent="0.3">
      <c r="A165" s="190" t="s">
        <v>108</v>
      </c>
      <c r="B165" s="191" t="s">
        <v>109</v>
      </c>
      <c r="C165" s="192">
        <v>2014</v>
      </c>
      <c r="D165" s="489">
        <v>2015</v>
      </c>
      <c r="E165" s="489">
        <v>2016</v>
      </c>
      <c r="F165" s="489">
        <v>2017</v>
      </c>
      <c r="G165" s="489">
        <v>2018</v>
      </c>
      <c r="H165" s="489">
        <v>2019</v>
      </c>
      <c r="I165" s="490">
        <v>2020</v>
      </c>
    </row>
    <row r="166" spans="1:9" ht="53.25" customHeight="1" x14ac:dyDescent="0.25">
      <c r="A166" s="194" t="s">
        <v>110</v>
      </c>
      <c r="B166" s="700" t="s">
        <v>295</v>
      </c>
      <c r="C166" s="491">
        <f>SUM(C167:C169)</f>
        <v>0</v>
      </c>
      <c r="D166" s="491">
        <f t="shared" ref="D166:I166" si="16">SUM(D167:D169)</f>
        <v>0</v>
      </c>
      <c r="E166" s="491">
        <f t="shared" si="16"/>
        <v>0</v>
      </c>
      <c r="F166" s="491">
        <f t="shared" si="16"/>
        <v>0</v>
      </c>
      <c r="G166" s="491">
        <v>0</v>
      </c>
      <c r="H166" s="491">
        <v>154024.18</v>
      </c>
      <c r="I166" s="492">
        <f t="shared" si="16"/>
        <v>0</v>
      </c>
    </row>
    <row r="167" spans="1:9" ht="53.25" customHeight="1" x14ac:dyDescent="0.25">
      <c r="A167" s="198" t="s">
        <v>111</v>
      </c>
      <c r="B167" s="701"/>
      <c r="C167" s="493"/>
      <c r="D167" s="494"/>
      <c r="E167" s="494"/>
      <c r="F167" s="495"/>
      <c r="G167" s="494"/>
      <c r="H167" s="494">
        <v>154024.18</v>
      </c>
      <c r="I167" s="496"/>
    </row>
    <row r="168" spans="1:9" ht="53.25" customHeight="1" x14ac:dyDescent="0.25">
      <c r="A168" s="198" t="s">
        <v>112</v>
      </c>
      <c r="B168" s="701"/>
      <c r="C168" s="493"/>
      <c r="D168" s="494"/>
      <c r="E168" s="494"/>
      <c r="F168" s="495"/>
      <c r="G168" s="494"/>
      <c r="H168" s="494"/>
      <c r="I168" s="496"/>
    </row>
    <row r="169" spans="1:9" ht="53.25" customHeight="1" x14ac:dyDescent="0.25">
      <c r="A169" s="198" t="s">
        <v>113</v>
      </c>
      <c r="B169" s="701"/>
      <c r="C169" s="493"/>
      <c r="D169" s="494"/>
      <c r="E169" s="494"/>
      <c r="F169" s="495"/>
      <c r="G169" s="494"/>
      <c r="H169" s="494"/>
      <c r="I169" s="496"/>
    </row>
    <row r="170" spans="1:9" ht="53.25" customHeight="1" x14ac:dyDescent="0.25">
      <c r="A170" s="194" t="s">
        <v>114</v>
      </c>
      <c r="B170" s="701"/>
      <c r="C170" s="493"/>
      <c r="D170" s="494"/>
      <c r="E170" s="494"/>
      <c r="F170" s="495"/>
      <c r="G170" s="497"/>
      <c r="H170" s="497">
        <v>249726.5</v>
      </c>
      <c r="I170" s="496"/>
    </row>
    <row r="171" spans="1:9" ht="49.5" customHeight="1" thickBot="1" x14ac:dyDescent="0.3">
      <c r="A171" s="203" t="s">
        <v>116</v>
      </c>
      <c r="B171" s="775"/>
      <c r="C171" s="263">
        <f t="shared" ref="C171:I171" si="17">C166+C170</f>
        <v>0</v>
      </c>
      <c r="D171" s="263">
        <f t="shared" si="17"/>
        <v>0</v>
      </c>
      <c r="E171" s="263">
        <f t="shared" si="17"/>
        <v>0</v>
      </c>
      <c r="F171" s="263">
        <f t="shared" si="17"/>
        <v>0</v>
      </c>
      <c r="G171" s="498">
        <v>0</v>
      </c>
      <c r="H171" s="263">
        <f t="shared" si="17"/>
        <v>403750.68</v>
      </c>
      <c r="I171" s="499">
        <f t="shared" si="17"/>
        <v>0</v>
      </c>
    </row>
  </sheetData>
  <mergeCells count="60">
    <mergeCell ref="A108:B115"/>
    <mergeCell ref="A155:B162"/>
    <mergeCell ref="B166:B171"/>
    <mergeCell ref="A140:A141"/>
    <mergeCell ref="B140:B141"/>
    <mergeCell ref="D140:G140"/>
    <mergeCell ref="H140:L140"/>
    <mergeCell ref="A142:B149"/>
    <mergeCell ref="A118:B125"/>
    <mergeCell ref="A129:A130"/>
    <mergeCell ref="B129:B130"/>
    <mergeCell ref="C129:C130"/>
    <mergeCell ref="I129:O129"/>
    <mergeCell ref="A131:B138"/>
    <mergeCell ref="C140:C141"/>
    <mergeCell ref="A106:A107"/>
    <mergeCell ref="B106:B107"/>
    <mergeCell ref="C106:C107"/>
    <mergeCell ref="D106:F106"/>
    <mergeCell ref="H106:J106"/>
    <mergeCell ref="A50:B57"/>
    <mergeCell ref="D94:G94"/>
    <mergeCell ref="A96:B102"/>
    <mergeCell ref="A74:B81"/>
    <mergeCell ref="A83:A84"/>
    <mergeCell ref="B83:B84"/>
    <mergeCell ref="C83:C84"/>
    <mergeCell ref="D83:D84"/>
    <mergeCell ref="E83:K83"/>
    <mergeCell ref="A85:B92"/>
    <mergeCell ref="A94:A95"/>
    <mergeCell ref="B94:B95"/>
    <mergeCell ref="C94:C95"/>
    <mergeCell ref="A61:A62"/>
    <mergeCell ref="B61:B62"/>
    <mergeCell ref="C61:C62"/>
    <mergeCell ref="F61:L61"/>
    <mergeCell ref="A63:B70"/>
    <mergeCell ref="A72:A73"/>
    <mergeCell ref="B72:B73"/>
    <mergeCell ref="C72:C73"/>
    <mergeCell ref="D72:D73"/>
    <mergeCell ref="E72:K72"/>
    <mergeCell ref="A48:A49"/>
    <mergeCell ref="B48:B49"/>
    <mergeCell ref="C48:C49"/>
    <mergeCell ref="D48:D49"/>
    <mergeCell ref="E48:K48"/>
    <mergeCell ref="E34:K34"/>
    <mergeCell ref="A36:B43"/>
    <mergeCell ref="B10:B11"/>
    <mergeCell ref="C10:C11"/>
    <mergeCell ref="A12:B19"/>
    <mergeCell ref="B21:B22"/>
    <mergeCell ref="C21:C22"/>
    <mergeCell ref="A23:B30"/>
    <mergeCell ref="A34:A35"/>
    <mergeCell ref="B34:B35"/>
    <mergeCell ref="C34:C35"/>
    <mergeCell ref="D34:D3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C2842-A787-4C0E-8D92-2D52869DEB1E}">
  <sheetPr codeName="Arkusz23"/>
  <dimension ref="A1:S171"/>
  <sheetViews>
    <sheetView workbookViewId="0">
      <selection sqref="A1:XFD1048576"/>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296</v>
      </c>
    </row>
    <row r="5" spans="1:17" s="2" customFormat="1" ht="15.75" x14ac:dyDescent="0.25">
      <c r="A5" s="206" t="s">
        <v>136</v>
      </c>
    </row>
    <row r="6" spans="1:17" s="2" customFormat="1" ht="15.75" x14ac:dyDescent="0.25"/>
    <row r="8" spans="1:17" ht="21" x14ac:dyDescent="0.35">
      <c r="A8" s="6" t="s">
        <v>4</v>
      </c>
      <c r="B8" s="7"/>
      <c r="C8" s="8"/>
      <c r="D8" s="8"/>
      <c r="E8" s="8"/>
      <c r="F8" s="8"/>
      <c r="G8" s="8"/>
      <c r="H8" s="8"/>
      <c r="I8" s="8"/>
      <c r="J8" s="8"/>
      <c r="K8" s="8"/>
      <c r="L8" s="8"/>
      <c r="M8" s="8"/>
      <c r="N8" s="8"/>
    </row>
    <row r="9" spans="1:17" ht="15.75" thickBot="1" x14ac:dyDescent="0.3">
      <c r="B9" s="9"/>
      <c r="O9" s="10"/>
      <c r="P9" s="10"/>
    </row>
    <row r="10" spans="1:17" s="10" customFormat="1" ht="18.75" x14ac:dyDescent="0.3">
      <c r="A10" s="11"/>
      <c r="B10" s="649" t="s">
        <v>5</v>
      </c>
      <c r="C10" s="651" t="s">
        <v>6</v>
      </c>
      <c r="D10" s="12"/>
      <c r="E10" s="13"/>
      <c r="F10" s="14" t="s">
        <v>7</v>
      </c>
      <c r="G10" s="15"/>
      <c r="H10" s="16"/>
      <c r="I10" s="17" t="s">
        <v>8</v>
      </c>
      <c r="J10" s="13"/>
      <c r="K10" s="13"/>
      <c r="L10" s="13"/>
      <c r="M10" s="13"/>
      <c r="N10" s="13"/>
      <c r="O10" s="18"/>
    </row>
    <row r="11" spans="1:17" s="10" customFormat="1" ht="90" customHeight="1" x14ac:dyDescent="0.3">
      <c r="A11" s="19" t="s">
        <v>9</v>
      </c>
      <c r="B11" s="650"/>
      <c r="C11" s="652"/>
      <c r="D11" s="20" t="s">
        <v>10</v>
      </c>
      <c r="E11" s="21" t="s">
        <v>11</v>
      </c>
      <c r="F11" s="22" t="s">
        <v>12</v>
      </c>
      <c r="G11" s="23" t="s">
        <v>13</v>
      </c>
      <c r="H11" s="24" t="s">
        <v>14</v>
      </c>
      <c r="I11" s="25" t="s">
        <v>15</v>
      </c>
      <c r="J11" s="26" t="s">
        <v>16</v>
      </c>
      <c r="K11" s="26" t="s">
        <v>17</v>
      </c>
      <c r="L11" s="27" t="s">
        <v>18</v>
      </c>
      <c r="M11" s="27" t="s">
        <v>19</v>
      </c>
      <c r="N11" s="27" t="s">
        <v>20</v>
      </c>
      <c r="O11" s="28" t="s">
        <v>21</v>
      </c>
    </row>
    <row r="12" spans="1:17" ht="15" customHeight="1" x14ac:dyDescent="0.25">
      <c r="A12" s="595" t="s">
        <v>297</v>
      </c>
      <c r="B12" s="611"/>
      <c r="C12" s="29">
        <v>2014</v>
      </c>
      <c r="D12" s="30"/>
      <c r="E12" s="31"/>
      <c r="F12" s="31"/>
      <c r="G12" s="32"/>
      <c r="H12" s="33">
        <f>SUM(D12:G12)</f>
        <v>0</v>
      </c>
      <c r="I12" s="34"/>
      <c r="J12" s="31"/>
      <c r="K12" s="31"/>
      <c r="L12" s="31"/>
      <c r="M12" s="31"/>
      <c r="N12" s="31"/>
      <c r="O12" s="35"/>
      <c r="P12" s="10"/>
      <c r="Q12" s="10"/>
    </row>
    <row r="13" spans="1:17" x14ac:dyDescent="0.25">
      <c r="A13" s="595"/>
      <c r="B13" s="611"/>
      <c r="C13" s="29">
        <v>2015</v>
      </c>
      <c r="D13" s="30"/>
      <c r="E13" s="31"/>
      <c r="F13" s="31"/>
      <c r="G13" s="32"/>
      <c r="H13" s="33">
        <f t="shared" ref="H13:H18" si="0">SUM(D13:G13)</f>
        <v>0</v>
      </c>
      <c r="I13" s="34"/>
      <c r="J13" s="31"/>
      <c r="K13" s="31"/>
      <c r="L13" s="31"/>
      <c r="M13" s="31"/>
      <c r="N13" s="31"/>
      <c r="O13" s="35"/>
      <c r="P13" s="10"/>
      <c r="Q13" s="10"/>
    </row>
    <row r="14" spans="1:17" x14ac:dyDescent="0.25">
      <c r="A14" s="595"/>
      <c r="B14" s="611"/>
      <c r="C14" s="29">
        <v>2016</v>
      </c>
      <c r="D14" s="30"/>
      <c r="E14" s="31"/>
      <c r="F14" s="31"/>
      <c r="G14" s="32"/>
      <c r="H14" s="33">
        <f t="shared" si="0"/>
        <v>0</v>
      </c>
      <c r="I14" s="34"/>
      <c r="J14" s="31"/>
      <c r="K14" s="31"/>
      <c r="L14" s="31"/>
      <c r="M14" s="31"/>
      <c r="N14" s="31"/>
      <c r="O14" s="35"/>
      <c r="P14" s="10"/>
      <c r="Q14" s="10"/>
    </row>
    <row r="15" spans="1:17" x14ac:dyDescent="0.25">
      <c r="A15" s="595"/>
      <c r="B15" s="611"/>
      <c r="C15" s="29">
        <v>2017</v>
      </c>
      <c r="D15" s="36"/>
      <c r="E15" s="37"/>
      <c r="F15" s="37"/>
      <c r="G15" s="38"/>
      <c r="H15" s="33">
        <f t="shared" si="0"/>
        <v>0</v>
      </c>
      <c r="I15" s="39"/>
      <c r="J15" s="37"/>
      <c r="K15" s="37"/>
      <c r="L15" s="37"/>
      <c r="M15" s="37"/>
      <c r="N15" s="37"/>
      <c r="O15" s="40"/>
      <c r="P15" s="10"/>
      <c r="Q15" s="10"/>
    </row>
    <row r="16" spans="1:17" x14ac:dyDescent="0.25">
      <c r="A16" s="595"/>
      <c r="B16" s="611"/>
      <c r="C16" s="29">
        <v>2018</v>
      </c>
      <c r="D16" s="30"/>
      <c r="E16" s="31"/>
      <c r="F16" s="31"/>
      <c r="G16" s="32"/>
      <c r="H16" s="33">
        <f t="shared" si="0"/>
        <v>0</v>
      </c>
      <c r="I16" s="34"/>
      <c r="J16" s="31"/>
      <c r="K16" s="31"/>
      <c r="L16" s="31"/>
      <c r="M16" s="31"/>
      <c r="N16" s="31"/>
      <c r="O16" s="35"/>
      <c r="P16" s="10"/>
      <c r="Q16" s="10"/>
    </row>
    <row r="17" spans="1:17" x14ac:dyDescent="0.25">
      <c r="A17" s="595"/>
      <c r="B17" s="611"/>
      <c r="C17" s="29">
        <v>2019</v>
      </c>
      <c r="D17" s="30">
        <v>15</v>
      </c>
      <c r="E17" s="31"/>
      <c r="F17" s="31"/>
      <c r="G17" s="32"/>
      <c r="H17" s="33">
        <f t="shared" si="0"/>
        <v>15</v>
      </c>
      <c r="I17" s="34">
        <v>15</v>
      </c>
      <c r="J17" s="31"/>
      <c r="K17" s="31"/>
      <c r="L17" s="31"/>
      <c r="M17" s="31"/>
      <c r="N17" s="31"/>
      <c r="O17" s="35"/>
      <c r="P17" s="10"/>
      <c r="Q17" s="10"/>
    </row>
    <row r="18" spans="1:17" x14ac:dyDescent="0.25">
      <c r="A18" s="595"/>
      <c r="B18" s="611"/>
      <c r="C18" s="29">
        <v>2020</v>
      </c>
      <c r="D18" s="30"/>
      <c r="E18" s="31"/>
      <c r="F18" s="31"/>
      <c r="G18" s="32"/>
      <c r="H18" s="33">
        <f t="shared" si="0"/>
        <v>0</v>
      </c>
      <c r="I18" s="34"/>
      <c r="J18" s="31"/>
      <c r="K18" s="31"/>
      <c r="L18" s="31"/>
      <c r="M18" s="31"/>
      <c r="N18" s="31"/>
      <c r="O18" s="35"/>
      <c r="P18" s="10"/>
      <c r="Q18" s="10"/>
    </row>
    <row r="19" spans="1:17" ht="142.5" customHeight="1" thickBot="1" x14ac:dyDescent="0.3">
      <c r="A19" s="612"/>
      <c r="B19" s="613"/>
      <c r="C19" s="45" t="s">
        <v>14</v>
      </c>
      <c r="D19" s="46">
        <f>SUM(D12:D18)</f>
        <v>15</v>
      </c>
      <c r="E19" s="47">
        <f>SUM(E12:E18)</f>
        <v>0</v>
      </c>
      <c r="F19" s="47">
        <f>SUM(F12:F18)</f>
        <v>0</v>
      </c>
      <c r="G19" s="48"/>
      <c r="H19" s="49">
        <f>SUM(D19:F19)</f>
        <v>15</v>
      </c>
      <c r="I19" s="50">
        <f t="shared" ref="I19:O19" si="1">SUM(I12:I18)</f>
        <v>15</v>
      </c>
      <c r="J19" s="50">
        <f t="shared" si="1"/>
        <v>0</v>
      </c>
      <c r="K19" s="47">
        <f t="shared" si="1"/>
        <v>0</v>
      </c>
      <c r="L19" s="47">
        <f t="shared" si="1"/>
        <v>0</v>
      </c>
      <c r="M19" s="47">
        <f t="shared" si="1"/>
        <v>0</v>
      </c>
      <c r="N19" s="47">
        <f t="shared" si="1"/>
        <v>0</v>
      </c>
      <c r="O19" s="51">
        <f t="shared" si="1"/>
        <v>0</v>
      </c>
      <c r="P19" s="10"/>
      <c r="Q19" s="10"/>
    </row>
    <row r="20" spans="1:17" ht="15.75" thickBot="1" x14ac:dyDescent="0.3">
      <c r="B20" s="9"/>
      <c r="D20" s="52"/>
      <c r="O20" s="10"/>
      <c r="P20" s="10"/>
    </row>
    <row r="21" spans="1:17" s="10" customFormat="1" ht="18.75" x14ac:dyDescent="0.3">
      <c r="A21" s="11"/>
      <c r="B21" s="53"/>
      <c r="C21" s="651" t="s">
        <v>6</v>
      </c>
      <c r="D21" s="12"/>
      <c r="E21" s="13"/>
      <c r="F21" s="14" t="s">
        <v>7</v>
      </c>
      <c r="G21" s="15"/>
      <c r="H21" s="16"/>
    </row>
    <row r="22" spans="1:17" s="10" customFormat="1" ht="44.25" customHeight="1" x14ac:dyDescent="0.3">
      <c r="A22" s="54" t="s">
        <v>23</v>
      </c>
      <c r="B22" s="372" t="s">
        <v>24</v>
      </c>
      <c r="C22" s="652"/>
      <c r="D22" s="20" t="s">
        <v>10</v>
      </c>
      <c r="E22" s="22" t="s">
        <v>11</v>
      </c>
      <c r="F22" s="22" t="s">
        <v>12</v>
      </c>
      <c r="G22" s="23" t="s">
        <v>13</v>
      </c>
      <c r="H22" s="24" t="s">
        <v>14</v>
      </c>
    </row>
    <row r="23" spans="1:17" ht="15" customHeight="1" x14ac:dyDescent="0.25">
      <c r="A23" s="595" t="s">
        <v>298</v>
      </c>
      <c r="B23" s="611"/>
      <c r="C23" s="29">
        <v>2014</v>
      </c>
      <c r="D23" s="30"/>
      <c r="E23" s="31"/>
      <c r="F23" s="31"/>
      <c r="G23" s="32"/>
      <c r="H23" s="33">
        <f>SUM(D23:G23)</f>
        <v>0</v>
      </c>
    </row>
    <row r="24" spans="1:17" x14ac:dyDescent="0.25">
      <c r="A24" s="595"/>
      <c r="B24" s="611"/>
      <c r="C24" s="29">
        <v>2015</v>
      </c>
      <c r="D24" s="30"/>
      <c r="E24" s="31"/>
      <c r="F24" s="31"/>
      <c r="G24" s="32"/>
      <c r="H24" s="33">
        <f t="shared" ref="H24:H29" si="2">SUM(D24:G24)</f>
        <v>0</v>
      </c>
    </row>
    <row r="25" spans="1:17" x14ac:dyDescent="0.25">
      <c r="A25" s="595"/>
      <c r="B25" s="611"/>
      <c r="C25" s="29">
        <v>2016</v>
      </c>
      <c r="D25" s="30"/>
      <c r="E25" s="31"/>
      <c r="F25" s="31"/>
      <c r="G25" s="32"/>
      <c r="H25" s="33">
        <f t="shared" si="2"/>
        <v>0</v>
      </c>
    </row>
    <row r="26" spans="1:17" x14ac:dyDescent="0.25">
      <c r="A26" s="595"/>
      <c r="B26" s="611"/>
      <c r="C26" s="29">
        <v>2017</v>
      </c>
      <c r="D26" s="36"/>
      <c r="E26" s="37"/>
      <c r="F26" s="37"/>
      <c r="G26" s="38"/>
      <c r="H26" s="33">
        <f t="shared" si="2"/>
        <v>0</v>
      </c>
    </row>
    <row r="27" spans="1:17" x14ac:dyDescent="0.25">
      <c r="A27" s="595"/>
      <c r="B27" s="611"/>
      <c r="C27" s="29">
        <v>2018</v>
      </c>
      <c r="D27" s="30"/>
      <c r="E27" s="31"/>
      <c r="F27" s="31"/>
      <c r="G27" s="32"/>
      <c r="H27" s="33">
        <f t="shared" si="2"/>
        <v>0</v>
      </c>
    </row>
    <row r="28" spans="1:17" x14ac:dyDescent="0.25">
      <c r="A28" s="595"/>
      <c r="B28" s="611"/>
      <c r="C28" s="29">
        <v>2019</v>
      </c>
      <c r="D28" s="30">
        <v>490</v>
      </c>
      <c r="E28" s="31"/>
      <c r="F28" s="31"/>
      <c r="G28" s="32"/>
      <c r="H28" s="33">
        <f t="shared" si="2"/>
        <v>490</v>
      </c>
    </row>
    <row r="29" spans="1:17" x14ac:dyDescent="0.25">
      <c r="A29" s="595"/>
      <c r="B29" s="611"/>
      <c r="C29" s="29">
        <v>2020</v>
      </c>
      <c r="D29" s="30"/>
      <c r="E29" s="31"/>
      <c r="F29" s="31"/>
      <c r="G29" s="32"/>
      <c r="H29" s="33">
        <f t="shared" si="2"/>
        <v>0</v>
      </c>
    </row>
    <row r="30" spans="1:17" ht="156" customHeight="1" thickBot="1" x14ac:dyDescent="0.3">
      <c r="A30" s="612"/>
      <c r="B30" s="613"/>
      <c r="C30" s="45" t="s">
        <v>14</v>
      </c>
      <c r="D30" s="46">
        <f>SUM(D23:D29)</f>
        <v>490</v>
      </c>
      <c r="E30" s="47">
        <f>SUM(E23:E29)</f>
        <v>0</v>
      </c>
      <c r="F30" s="47">
        <f>SUM(F23:F29)</f>
        <v>0</v>
      </c>
      <c r="G30" s="47">
        <f>SUM(G23:G29)</f>
        <v>0</v>
      </c>
      <c r="H30" s="49">
        <f t="shared" ref="H30" si="3">SUM(D30:F30)</f>
        <v>490</v>
      </c>
    </row>
    <row r="31" spans="1:17" x14ac:dyDescent="0.25">
      <c r="A31" s="57"/>
      <c r="B31" s="58"/>
      <c r="D31" s="52"/>
    </row>
    <row r="32" spans="1:17" ht="21" x14ac:dyDescent="0.35">
      <c r="A32" s="59" t="s">
        <v>26</v>
      </c>
      <c r="B32" s="60"/>
      <c r="C32" s="59"/>
      <c r="D32" s="61"/>
      <c r="E32" s="61"/>
      <c r="F32" s="61"/>
      <c r="G32" s="61"/>
      <c r="H32" s="61"/>
      <c r="I32" s="61"/>
      <c r="J32" s="61"/>
      <c r="K32" s="61"/>
      <c r="L32" s="61"/>
      <c r="M32" s="61"/>
      <c r="N32" s="61"/>
      <c r="O32" s="61"/>
    </row>
    <row r="33" spans="1:13" ht="15.75" thickBot="1" x14ac:dyDescent="0.3">
      <c r="B33" s="9"/>
    </row>
    <row r="34" spans="1:13" ht="21" customHeight="1" x14ac:dyDescent="0.25">
      <c r="A34" s="653" t="s">
        <v>27</v>
      </c>
      <c r="B34" s="655" t="s">
        <v>28</v>
      </c>
      <c r="C34" s="657" t="s">
        <v>6</v>
      </c>
      <c r="D34" s="635" t="s">
        <v>29</v>
      </c>
      <c r="E34" s="62" t="s">
        <v>8</v>
      </c>
      <c r="F34" s="63"/>
      <c r="G34" s="63"/>
      <c r="H34" s="63"/>
      <c r="I34" s="63"/>
      <c r="J34" s="63"/>
      <c r="K34" s="64"/>
    </row>
    <row r="35" spans="1:13" ht="98.25" customHeight="1" x14ac:dyDescent="0.25">
      <c r="A35" s="654"/>
      <c r="B35" s="656"/>
      <c r="C35" s="658"/>
      <c r="D35" s="636"/>
      <c r="E35" s="65" t="s">
        <v>15</v>
      </c>
      <c r="F35" s="66" t="s">
        <v>16</v>
      </c>
      <c r="G35" s="66" t="s">
        <v>17</v>
      </c>
      <c r="H35" s="67" t="s">
        <v>18</v>
      </c>
      <c r="I35" s="67" t="s">
        <v>30</v>
      </c>
      <c r="J35" s="68" t="s">
        <v>20</v>
      </c>
      <c r="K35" s="69" t="s">
        <v>21</v>
      </c>
    </row>
    <row r="36" spans="1:13" ht="15" customHeight="1" x14ac:dyDescent="0.25">
      <c r="A36" s="588" t="s">
        <v>121</v>
      </c>
      <c r="B36" s="589"/>
      <c r="C36" s="29">
        <v>2014</v>
      </c>
      <c r="D36" s="70"/>
      <c r="E36" s="71"/>
      <c r="F36" s="72"/>
      <c r="G36" s="72"/>
      <c r="H36" s="72"/>
      <c r="I36" s="72"/>
      <c r="J36" s="72"/>
      <c r="K36" s="73"/>
    </row>
    <row r="37" spans="1:13" x14ac:dyDescent="0.25">
      <c r="A37" s="588"/>
      <c r="B37" s="589"/>
      <c r="C37" s="29">
        <v>2015</v>
      </c>
      <c r="D37" s="70"/>
      <c r="E37" s="34"/>
      <c r="F37" s="31"/>
      <c r="G37" s="31"/>
      <c r="H37" s="31"/>
      <c r="I37" s="31"/>
      <c r="J37" s="31"/>
      <c r="K37" s="35"/>
    </row>
    <row r="38" spans="1:13" x14ac:dyDescent="0.25">
      <c r="A38" s="588"/>
      <c r="B38" s="589"/>
      <c r="C38" s="29">
        <v>2016</v>
      </c>
      <c r="D38" s="70"/>
      <c r="E38" s="34"/>
      <c r="F38" s="31"/>
      <c r="G38" s="31"/>
      <c r="H38" s="31"/>
      <c r="I38" s="31"/>
      <c r="J38" s="31"/>
      <c r="K38" s="35"/>
    </row>
    <row r="39" spans="1:13" x14ac:dyDescent="0.25">
      <c r="A39" s="588"/>
      <c r="B39" s="589"/>
      <c r="C39" s="29">
        <v>2017</v>
      </c>
      <c r="D39" s="74"/>
      <c r="E39" s="39"/>
      <c r="F39" s="37"/>
      <c r="G39" s="37"/>
      <c r="H39" s="37"/>
      <c r="I39" s="37"/>
      <c r="J39" s="37"/>
      <c r="K39" s="40"/>
    </row>
    <row r="40" spans="1:13" x14ac:dyDescent="0.25">
      <c r="A40" s="588"/>
      <c r="B40" s="589"/>
      <c r="C40" s="29">
        <v>2018</v>
      </c>
      <c r="D40" s="70"/>
      <c r="E40" s="34"/>
      <c r="F40" s="31"/>
      <c r="G40" s="31"/>
      <c r="H40" s="31"/>
      <c r="I40" s="31"/>
      <c r="J40" s="31"/>
      <c r="K40" s="35"/>
    </row>
    <row r="41" spans="1:13" x14ac:dyDescent="0.25">
      <c r="A41" s="588"/>
      <c r="B41" s="589"/>
      <c r="C41" s="29">
        <v>2019</v>
      </c>
      <c r="D41" s="70"/>
      <c r="E41" s="34"/>
      <c r="F41" s="31"/>
      <c r="G41" s="31"/>
      <c r="H41" s="31"/>
      <c r="I41" s="31"/>
      <c r="J41" s="31"/>
      <c r="K41" s="35"/>
    </row>
    <row r="42" spans="1:13" ht="17.25" customHeight="1" x14ac:dyDescent="0.25">
      <c r="A42" s="588"/>
      <c r="B42" s="589"/>
      <c r="C42" s="29">
        <v>2020</v>
      </c>
      <c r="D42" s="70"/>
      <c r="E42" s="34"/>
      <c r="F42" s="31"/>
      <c r="G42" s="31"/>
      <c r="H42" s="31"/>
      <c r="I42" s="31"/>
      <c r="J42" s="31"/>
      <c r="K42" s="35"/>
    </row>
    <row r="43" spans="1:13" ht="35.25" customHeight="1" thickBot="1" x14ac:dyDescent="0.3">
      <c r="A43" s="590"/>
      <c r="B43" s="591"/>
      <c r="C43" s="45" t="s">
        <v>14</v>
      </c>
      <c r="D43" s="75">
        <f>SUM(D36:D42)</f>
        <v>0</v>
      </c>
      <c r="E43" s="50">
        <f t="shared" ref="E43:J43" si="4">SUM(E36:E42)</f>
        <v>0</v>
      </c>
      <c r="F43" s="47">
        <f t="shared" si="4"/>
        <v>0</v>
      </c>
      <c r="G43" s="47">
        <f t="shared" si="4"/>
        <v>0</v>
      </c>
      <c r="H43" s="47">
        <f t="shared" si="4"/>
        <v>0</v>
      </c>
      <c r="I43" s="47">
        <f t="shared" si="4"/>
        <v>0</v>
      </c>
      <c r="J43" s="47">
        <f t="shared" si="4"/>
        <v>0</v>
      </c>
      <c r="K43" s="51">
        <f>SUM(K36:K42)</f>
        <v>0</v>
      </c>
    </row>
    <row r="44" spans="1:13" x14ac:dyDescent="0.25">
      <c r="B44" s="9"/>
    </row>
    <row r="45" spans="1:13" x14ac:dyDescent="0.25">
      <c r="B45" s="9"/>
    </row>
    <row r="46" spans="1:13" ht="21" x14ac:dyDescent="0.35">
      <c r="A46" s="78" t="s">
        <v>32</v>
      </c>
      <c r="B46" s="79"/>
      <c r="C46" s="78"/>
      <c r="D46" s="80"/>
      <c r="E46" s="80"/>
      <c r="F46" s="80"/>
      <c r="G46" s="80"/>
      <c r="H46" s="80"/>
      <c r="I46" s="80"/>
      <c r="J46" s="80"/>
      <c r="K46" s="80"/>
      <c r="L46" s="81"/>
      <c r="M46" s="81"/>
    </row>
    <row r="47" spans="1:13" ht="14.25" customHeight="1" thickBot="1" x14ac:dyDescent="0.3">
      <c r="A47" s="82"/>
      <c r="B47" s="83"/>
    </row>
    <row r="48" spans="1:13" ht="14.25" customHeight="1" x14ac:dyDescent="0.25">
      <c r="A48" s="641" t="s">
        <v>33</v>
      </c>
      <c r="B48" s="643" t="s">
        <v>34</v>
      </c>
      <c r="C48" s="645" t="s">
        <v>6</v>
      </c>
      <c r="D48" s="647" t="s">
        <v>35</v>
      </c>
      <c r="E48" s="84" t="s">
        <v>8</v>
      </c>
      <c r="F48" s="85"/>
      <c r="G48" s="85"/>
      <c r="H48" s="85"/>
      <c r="I48" s="85"/>
      <c r="J48" s="85"/>
      <c r="K48" s="86"/>
    </row>
    <row r="49" spans="1:14" s="10" customFormat="1" ht="117" customHeight="1" x14ac:dyDescent="0.25">
      <c r="A49" s="642"/>
      <c r="B49" s="644"/>
      <c r="C49" s="646"/>
      <c r="D49" s="648"/>
      <c r="E49" s="87" t="s">
        <v>15</v>
      </c>
      <c r="F49" s="88" t="s">
        <v>16</v>
      </c>
      <c r="G49" s="88" t="s">
        <v>17</v>
      </c>
      <c r="H49" s="89" t="s">
        <v>18</v>
      </c>
      <c r="I49" s="89" t="s">
        <v>30</v>
      </c>
      <c r="J49" s="90" t="s">
        <v>20</v>
      </c>
      <c r="K49" s="91" t="s">
        <v>21</v>
      </c>
    </row>
    <row r="50" spans="1:14" ht="15" customHeight="1" x14ac:dyDescent="0.25">
      <c r="A50" s="595" t="s">
        <v>36</v>
      </c>
      <c r="B50" s="611"/>
      <c r="C50" s="29">
        <v>2014</v>
      </c>
      <c r="D50" s="92"/>
      <c r="E50" s="34"/>
      <c r="F50" s="31"/>
      <c r="G50" s="31"/>
      <c r="H50" s="31"/>
      <c r="I50" s="31"/>
      <c r="J50" s="31"/>
      <c r="K50" s="35"/>
    </row>
    <row r="51" spans="1:14" x14ac:dyDescent="0.25">
      <c r="A51" s="595"/>
      <c r="B51" s="611"/>
      <c r="C51" s="29">
        <v>2015</v>
      </c>
      <c r="D51" s="92"/>
      <c r="E51" s="34"/>
      <c r="F51" s="31"/>
      <c r="G51" s="31"/>
      <c r="H51" s="31"/>
      <c r="I51" s="31"/>
      <c r="J51" s="31"/>
      <c r="K51" s="35"/>
    </row>
    <row r="52" spans="1:14" x14ac:dyDescent="0.25">
      <c r="A52" s="595"/>
      <c r="B52" s="611"/>
      <c r="C52" s="29">
        <v>2016</v>
      </c>
      <c r="D52" s="92"/>
      <c r="E52" s="34"/>
      <c r="F52" s="31"/>
      <c r="G52" s="31"/>
      <c r="H52" s="31"/>
      <c r="I52" s="31"/>
      <c r="J52" s="31"/>
      <c r="K52" s="35"/>
    </row>
    <row r="53" spans="1:14" x14ac:dyDescent="0.25">
      <c r="A53" s="595"/>
      <c r="B53" s="611"/>
      <c r="C53" s="29">
        <v>2017</v>
      </c>
      <c r="D53" s="93"/>
      <c r="E53" s="39"/>
      <c r="F53" s="37"/>
      <c r="G53" s="37"/>
      <c r="H53" s="37"/>
      <c r="I53" s="37"/>
      <c r="J53" s="37"/>
      <c r="K53" s="40"/>
    </row>
    <row r="54" spans="1:14" x14ac:dyDescent="0.25">
      <c r="A54" s="595"/>
      <c r="B54" s="611"/>
      <c r="C54" s="29">
        <v>2018</v>
      </c>
      <c r="D54" s="92"/>
      <c r="E54" s="34"/>
      <c r="F54" s="31"/>
      <c r="G54" s="31"/>
      <c r="H54" s="31"/>
      <c r="I54" s="31"/>
      <c r="J54" s="31"/>
      <c r="K54" s="35"/>
    </row>
    <row r="55" spans="1:14" x14ac:dyDescent="0.25">
      <c r="A55" s="595"/>
      <c r="B55" s="611"/>
      <c r="C55" s="29">
        <v>2019</v>
      </c>
      <c r="D55" s="92"/>
      <c r="E55" s="34"/>
      <c r="F55" s="31"/>
      <c r="G55" s="31"/>
      <c r="H55" s="31"/>
      <c r="I55" s="31"/>
      <c r="J55" s="31"/>
      <c r="K55" s="35"/>
    </row>
    <row r="56" spans="1:14" x14ac:dyDescent="0.25">
      <c r="A56" s="595"/>
      <c r="B56" s="611"/>
      <c r="C56" s="29">
        <v>2020</v>
      </c>
      <c r="D56" s="92"/>
      <c r="E56" s="34"/>
      <c r="F56" s="31"/>
      <c r="G56" s="31"/>
      <c r="H56" s="31"/>
      <c r="I56" s="31"/>
      <c r="J56" s="31"/>
      <c r="K56" s="35"/>
    </row>
    <row r="57" spans="1:14" ht="94.9" customHeight="1" thickBot="1" x14ac:dyDescent="0.3">
      <c r="A57" s="612"/>
      <c r="B57" s="613"/>
      <c r="C57" s="45" t="s">
        <v>14</v>
      </c>
      <c r="D57" s="94">
        <f t="shared" ref="D57:I57" si="5">SUM(D50:D56)</f>
        <v>0</v>
      </c>
      <c r="E57" s="50">
        <f t="shared" si="5"/>
        <v>0</v>
      </c>
      <c r="F57" s="47">
        <f t="shared" si="5"/>
        <v>0</v>
      </c>
      <c r="G57" s="47">
        <f t="shared" si="5"/>
        <v>0</v>
      </c>
      <c r="H57" s="47">
        <f t="shared" si="5"/>
        <v>0</v>
      </c>
      <c r="I57" s="47">
        <f t="shared" si="5"/>
        <v>0</v>
      </c>
      <c r="J57" s="47">
        <f>SUM(J50:J56)</f>
        <v>0</v>
      </c>
      <c r="K57" s="51">
        <f>SUM(K50:K56)</f>
        <v>0</v>
      </c>
    </row>
    <row r="58" spans="1:14" x14ac:dyDescent="0.25">
      <c r="B58" s="9"/>
    </row>
    <row r="59" spans="1:14" ht="21" x14ac:dyDescent="0.35">
      <c r="A59" s="95" t="s">
        <v>37</v>
      </c>
      <c r="B59" s="96"/>
      <c r="C59" s="95"/>
      <c r="D59" s="97"/>
      <c r="E59" s="97"/>
      <c r="F59" s="97"/>
      <c r="G59" s="97"/>
      <c r="H59" s="97"/>
      <c r="I59" s="97"/>
      <c r="J59" s="97"/>
      <c r="K59" s="97"/>
      <c r="L59" s="97"/>
      <c r="M59" s="10"/>
    </row>
    <row r="60" spans="1:14" ht="15" customHeight="1" thickBot="1" x14ac:dyDescent="0.4">
      <c r="A60" s="98"/>
      <c r="B60" s="83"/>
      <c r="M60" s="10"/>
    </row>
    <row r="61" spans="1:14" s="10" customFormat="1" x14ac:dyDescent="0.25">
      <c r="A61" s="630" t="s">
        <v>38</v>
      </c>
      <c r="B61" s="622" t="s">
        <v>39</v>
      </c>
      <c r="C61" s="631" t="s">
        <v>6</v>
      </c>
      <c r="D61" s="99"/>
      <c r="E61" s="100"/>
      <c r="F61" s="101" t="s">
        <v>40</v>
      </c>
      <c r="G61" s="102"/>
      <c r="H61" s="102"/>
      <c r="I61" s="102"/>
      <c r="J61" s="102"/>
      <c r="K61" s="102"/>
      <c r="L61" s="103"/>
      <c r="N61" s="104"/>
    </row>
    <row r="62" spans="1:14" s="10" customFormat="1" ht="90" customHeight="1" x14ac:dyDescent="0.25">
      <c r="A62" s="621"/>
      <c r="B62" s="623"/>
      <c r="C62" s="632"/>
      <c r="D62" s="105" t="s">
        <v>41</v>
      </c>
      <c r="E62" s="106" t="s">
        <v>42</v>
      </c>
      <c r="F62" s="107" t="s">
        <v>15</v>
      </c>
      <c r="G62" s="108" t="s">
        <v>16</v>
      </c>
      <c r="H62" s="108" t="s">
        <v>17</v>
      </c>
      <c r="I62" s="109" t="s">
        <v>18</v>
      </c>
      <c r="J62" s="109" t="s">
        <v>30</v>
      </c>
      <c r="K62" s="110" t="s">
        <v>20</v>
      </c>
      <c r="L62" s="111" t="s">
        <v>21</v>
      </c>
    </row>
    <row r="63" spans="1:14" x14ac:dyDescent="0.25">
      <c r="A63" s="595" t="s">
        <v>36</v>
      </c>
      <c r="B63" s="611"/>
      <c r="C63" s="29">
        <v>2014</v>
      </c>
      <c r="D63" s="30"/>
      <c r="E63" s="31"/>
      <c r="F63" s="34"/>
      <c r="G63" s="31"/>
      <c r="H63" s="31"/>
      <c r="I63" s="31"/>
      <c r="J63" s="31"/>
      <c r="K63" s="31"/>
      <c r="L63" s="35"/>
      <c r="M63" s="10"/>
    </row>
    <row r="64" spans="1:14" x14ac:dyDescent="0.25">
      <c r="A64" s="595"/>
      <c r="B64" s="611"/>
      <c r="C64" s="29">
        <v>2015</v>
      </c>
      <c r="D64" s="30"/>
      <c r="E64" s="31"/>
      <c r="F64" s="34"/>
      <c r="G64" s="31"/>
      <c r="H64" s="31"/>
      <c r="I64" s="31"/>
      <c r="J64" s="31"/>
      <c r="K64" s="31"/>
      <c r="L64" s="35"/>
      <c r="M64" s="10"/>
    </row>
    <row r="65" spans="1:13" x14ac:dyDescent="0.25">
      <c r="A65" s="595"/>
      <c r="B65" s="611"/>
      <c r="C65" s="29">
        <v>2016</v>
      </c>
      <c r="D65" s="30"/>
      <c r="E65" s="31"/>
      <c r="F65" s="34"/>
      <c r="G65" s="31"/>
      <c r="H65" s="31"/>
      <c r="I65" s="31"/>
      <c r="J65" s="31"/>
      <c r="K65" s="31"/>
      <c r="L65" s="35"/>
      <c r="M65" s="10"/>
    </row>
    <row r="66" spans="1:13" x14ac:dyDescent="0.25">
      <c r="A66" s="595"/>
      <c r="B66" s="611"/>
      <c r="C66" s="29">
        <v>2017</v>
      </c>
      <c r="D66" s="36"/>
      <c r="E66" s="37"/>
      <c r="F66" s="39"/>
      <c r="G66" s="37"/>
      <c r="H66" s="37"/>
      <c r="I66" s="37"/>
      <c r="J66" s="37"/>
      <c r="K66" s="37"/>
      <c r="L66" s="40"/>
      <c r="M66" s="10"/>
    </row>
    <row r="67" spans="1:13" x14ac:dyDescent="0.25">
      <c r="A67" s="595"/>
      <c r="B67" s="611"/>
      <c r="C67" s="29">
        <v>2018</v>
      </c>
      <c r="D67" s="30"/>
      <c r="E67" s="31"/>
      <c r="F67" s="34"/>
      <c r="G67" s="31"/>
      <c r="H67" s="31"/>
      <c r="I67" s="31"/>
      <c r="J67" s="31"/>
      <c r="K67" s="31"/>
      <c r="L67" s="35"/>
      <c r="M67" s="10"/>
    </row>
    <row r="68" spans="1:13" x14ac:dyDescent="0.25">
      <c r="A68" s="595"/>
      <c r="B68" s="611"/>
      <c r="C68" s="29">
        <v>2019</v>
      </c>
      <c r="D68" s="30"/>
      <c r="E68" s="31"/>
      <c r="F68" s="34"/>
      <c r="G68" s="31"/>
      <c r="H68" s="31"/>
      <c r="I68" s="31"/>
      <c r="J68" s="31"/>
      <c r="K68" s="31"/>
      <c r="L68" s="35"/>
      <c r="M68" s="10"/>
    </row>
    <row r="69" spans="1:13" x14ac:dyDescent="0.25">
      <c r="A69" s="595"/>
      <c r="B69" s="611"/>
      <c r="C69" s="29">
        <v>2020</v>
      </c>
      <c r="D69" s="30"/>
      <c r="E69" s="31"/>
      <c r="F69" s="34"/>
      <c r="G69" s="31"/>
      <c r="H69" s="31"/>
      <c r="I69" s="31"/>
      <c r="J69" s="31"/>
      <c r="K69" s="31"/>
      <c r="L69" s="35"/>
      <c r="M69" s="10"/>
    </row>
    <row r="70" spans="1:13" ht="33" customHeight="1" thickBot="1" x14ac:dyDescent="0.3">
      <c r="A70" s="612"/>
      <c r="B70" s="613"/>
      <c r="C70" s="45" t="s">
        <v>14</v>
      </c>
      <c r="D70" s="46">
        <f t="shared" ref="D70:K70" si="6">SUM(D63:D69)</f>
        <v>0</v>
      </c>
      <c r="E70" s="47">
        <f t="shared" si="6"/>
        <v>0</v>
      </c>
      <c r="F70" s="50">
        <f t="shared" si="6"/>
        <v>0</v>
      </c>
      <c r="G70" s="47">
        <f t="shared" si="6"/>
        <v>0</v>
      </c>
      <c r="H70" s="47">
        <f t="shared" si="6"/>
        <v>0</v>
      </c>
      <c r="I70" s="47">
        <f t="shared" si="6"/>
        <v>0</v>
      </c>
      <c r="J70" s="47">
        <f t="shared" si="6"/>
        <v>0</v>
      </c>
      <c r="K70" s="47">
        <f t="shared" si="6"/>
        <v>0</v>
      </c>
      <c r="L70" s="51">
        <f>SUM(L63:L69)</f>
        <v>0</v>
      </c>
      <c r="M70" s="10"/>
    </row>
    <row r="71" spans="1:13" ht="15.75" thickBot="1" x14ac:dyDescent="0.3">
      <c r="A71" s="112"/>
      <c r="B71" s="113"/>
      <c r="D71" s="52"/>
    </row>
    <row r="72" spans="1:13" s="10" customFormat="1" ht="18.95" customHeight="1" x14ac:dyDescent="0.25">
      <c r="A72" s="630" t="s">
        <v>43</v>
      </c>
      <c r="B72" s="622" t="s">
        <v>44</v>
      </c>
      <c r="C72" s="631" t="s">
        <v>6</v>
      </c>
      <c r="D72" s="628" t="s">
        <v>45</v>
      </c>
      <c r="E72" s="101" t="s">
        <v>46</v>
      </c>
      <c r="F72" s="102"/>
      <c r="G72" s="102"/>
      <c r="H72" s="102"/>
      <c r="I72" s="102"/>
      <c r="J72" s="102"/>
      <c r="K72" s="103"/>
      <c r="L72"/>
      <c r="M72" s="104"/>
    </row>
    <row r="73" spans="1:13" s="10" customFormat="1" ht="93.75" customHeight="1" x14ac:dyDescent="0.25">
      <c r="A73" s="621"/>
      <c r="B73" s="623"/>
      <c r="C73" s="632"/>
      <c r="D73" s="629"/>
      <c r="E73" s="107" t="s">
        <v>15</v>
      </c>
      <c r="F73" s="114" t="s">
        <v>16</v>
      </c>
      <c r="G73" s="108" t="s">
        <v>17</v>
      </c>
      <c r="H73" s="109" t="s">
        <v>18</v>
      </c>
      <c r="I73" s="109" t="s">
        <v>30</v>
      </c>
      <c r="J73" s="110" t="s">
        <v>20</v>
      </c>
      <c r="K73" s="111" t="s">
        <v>21</v>
      </c>
      <c r="L73"/>
    </row>
    <row r="74" spans="1:13" ht="15" customHeight="1" x14ac:dyDescent="0.25">
      <c r="A74" s="595" t="s">
        <v>36</v>
      </c>
      <c r="B74" s="611"/>
      <c r="C74" s="29">
        <v>2014</v>
      </c>
      <c r="D74" s="31"/>
      <c r="E74" s="34"/>
      <c r="F74" s="31"/>
      <c r="G74" s="31"/>
      <c r="H74" s="31"/>
      <c r="I74" s="31"/>
      <c r="J74" s="31"/>
      <c r="K74" s="35"/>
    </row>
    <row r="75" spans="1:13" x14ac:dyDescent="0.25">
      <c r="A75" s="595"/>
      <c r="B75" s="611"/>
      <c r="C75" s="29">
        <v>2015</v>
      </c>
      <c r="D75" s="31"/>
      <c r="E75" s="34"/>
      <c r="F75" s="31"/>
      <c r="G75" s="31"/>
      <c r="H75" s="31"/>
      <c r="I75" s="31"/>
      <c r="J75" s="31"/>
      <c r="K75" s="35"/>
    </row>
    <row r="76" spans="1:13" x14ac:dyDescent="0.25">
      <c r="A76" s="595"/>
      <c r="B76" s="611"/>
      <c r="C76" s="29">
        <v>2016</v>
      </c>
      <c r="D76" s="31"/>
      <c r="E76" s="34"/>
      <c r="F76" s="31"/>
      <c r="G76" s="31"/>
      <c r="H76" s="31"/>
      <c r="I76" s="31"/>
      <c r="J76" s="31"/>
      <c r="K76" s="35"/>
    </row>
    <row r="77" spans="1:13" x14ac:dyDescent="0.25">
      <c r="A77" s="595"/>
      <c r="B77" s="611"/>
      <c r="C77" s="29">
        <v>2017</v>
      </c>
      <c r="D77" s="37"/>
      <c r="E77" s="39"/>
      <c r="F77" s="37"/>
      <c r="G77" s="37"/>
      <c r="H77" s="37"/>
      <c r="I77" s="37"/>
      <c r="J77" s="37"/>
      <c r="K77" s="40"/>
    </row>
    <row r="78" spans="1:13" x14ac:dyDescent="0.25">
      <c r="A78" s="595"/>
      <c r="B78" s="611"/>
      <c r="C78" s="29">
        <v>2018</v>
      </c>
      <c r="D78" s="31"/>
      <c r="E78" s="34"/>
      <c r="F78" s="31"/>
      <c r="G78" s="31"/>
      <c r="H78" s="31"/>
      <c r="I78" s="31"/>
      <c r="J78" s="31"/>
      <c r="K78" s="35"/>
    </row>
    <row r="79" spans="1:13" x14ac:dyDescent="0.25">
      <c r="A79" s="595"/>
      <c r="B79" s="611"/>
      <c r="C79" s="29">
        <v>2019</v>
      </c>
      <c r="D79" s="31"/>
      <c r="E79" s="34"/>
      <c r="F79" s="31"/>
      <c r="G79" s="31"/>
      <c r="H79" s="31"/>
      <c r="I79" s="31"/>
      <c r="J79" s="31"/>
      <c r="K79" s="35"/>
    </row>
    <row r="80" spans="1:13" x14ac:dyDescent="0.25">
      <c r="A80" s="595"/>
      <c r="B80" s="611"/>
      <c r="C80" s="29">
        <v>2020</v>
      </c>
      <c r="D80" s="31"/>
      <c r="E80" s="34"/>
      <c r="F80" s="31"/>
      <c r="G80" s="31"/>
      <c r="H80" s="31"/>
      <c r="I80" s="31"/>
      <c r="J80" s="31"/>
      <c r="K80" s="35"/>
    </row>
    <row r="81" spans="1:14" ht="42" customHeight="1" thickBot="1" x14ac:dyDescent="0.3">
      <c r="A81" s="612"/>
      <c r="B81" s="613"/>
      <c r="C81" s="45" t="s">
        <v>14</v>
      </c>
      <c r="D81" s="47">
        <f t="shared" ref="D81:J81" si="7">SUM(D74:D80)</f>
        <v>0</v>
      </c>
      <c r="E81" s="50">
        <f t="shared" si="7"/>
        <v>0</v>
      </c>
      <c r="F81" s="47">
        <f t="shared" si="7"/>
        <v>0</v>
      </c>
      <c r="G81" s="47">
        <f t="shared" si="7"/>
        <v>0</v>
      </c>
      <c r="H81" s="47">
        <f t="shared" si="7"/>
        <v>0</v>
      </c>
      <c r="I81" s="47">
        <f t="shared" si="7"/>
        <v>0</v>
      </c>
      <c r="J81" s="47">
        <f t="shared" si="7"/>
        <v>0</v>
      </c>
      <c r="K81" s="51">
        <f>SUM(K74:K80)</f>
        <v>0</v>
      </c>
    </row>
    <row r="82" spans="1:14" ht="15" customHeight="1" thickBot="1" x14ac:dyDescent="0.4">
      <c r="A82" s="98"/>
      <c r="B82" s="83"/>
    </row>
    <row r="83" spans="1:14" ht="24.95" customHeight="1" x14ac:dyDescent="0.25">
      <c r="A83" s="630" t="s">
        <v>47</v>
      </c>
      <c r="B83" s="622" t="s">
        <v>44</v>
      </c>
      <c r="C83" s="631" t="s">
        <v>6</v>
      </c>
      <c r="D83" s="633" t="s">
        <v>48</v>
      </c>
      <c r="E83" s="101" t="s">
        <v>49</v>
      </c>
      <c r="F83" s="102"/>
      <c r="G83" s="102"/>
      <c r="H83" s="102"/>
      <c r="I83" s="102"/>
      <c r="J83" s="102"/>
      <c r="K83" s="103"/>
      <c r="L83" s="10"/>
    </row>
    <row r="84" spans="1:14" s="10" customFormat="1" ht="93.75" customHeight="1" x14ac:dyDescent="0.25">
      <c r="A84" s="621"/>
      <c r="B84" s="623"/>
      <c r="C84" s="632"/>
      <c r="D84" s="634"/>
      <c r="E84" s="107" t="s">
        <v>15</v>
      </c>
      <c r="F84" s="108" t="s">
        <v>16</v>
      </c>
      <c r="G84" s="108" t="s">
        <v>17</v>
      </c>
      <c r="H84" s="109" t="s">
        <v>18</v>
      </c>
      <c r="I84" s="109" t="s">
        <v>30</v>
      </c>
      <c r="J84" s="110" t="s">
        <v>20</v>
      </c>
      <c r="K84" s="111" t="s">
        <v>21</v>
      </c>
      <c r="L84"/>
    </row>
    <row r="85" spans="1:14" s="10" customFormat="1" ht="18" customHeight="1" x14ac:dyDescent="0.25">
      <c r="A85" s="595" t="s">
        <v>36</v>
      </c>
      <c r="B85" s="611"/>
      <c r="C85" s="29">
        <v>2014</v>
      </c>
      <c r="D85" s="31"/>
      <c r="E85" s="34"/>
      <c r="F85" s="31"/>
      <c r="G85" s="31"/>
      <c r="H85" s="31"/>
      <c r="I85" s="31"/>
      <c r="J85" s="31"/>
      <c r="K85" s="35"/>
      <c r="L85"/>
    </row>
    <row r="86" spans="1:14" ht="15.95" customHeight="1" x14ac:dyDescent="0.25">
      <c r="A86" s="595"/>
      <c r="B86" s="611"/>
      <c r="C86" s="29">
        <v>2015</v>
      </c>
      <c r="D86" s="31"/>
      <c r="E86" s="34"/>
      <c r="F86" s="31"/>
      <c r="G86" s="31"/>
      <c r="H86" s="31"/>
      <c r="I86" s="31"/>
      <c r="J86" s="31"/>
      <c r="K86" s="35"/>
    </row>
    <row r="87" spans="1:14" x14ac:dyDescent="0.25">
      <c r="A87" s="595"/>
      <c r="B87" s="611"/>
      <c r="C87" s="29">
        <v>2016</v>
      </c>
      <c r="D87" s="31"/>
      <c r="E87" s="34"/>
      <c r="F87" s="31"/>
      <c r="G87" s="31"/>
      <c r="H87" s="31"/>
      <c r="I87" s="31"/>
      <c r="J87" s="31"/>
      <c r="K87" s="35"/>
    </row>
    <row r="88" spans="1:14" x14ac:dyDescent="0.25">
      <c r="A88" s="595"/>
      <c r="B88" s="611"/>
      <c r="C88" s="29">
        <v>2017</v>
      </c>
      <c r="D88" s="37"/>
      <c r="E88" s="39"/>
      <c r="F88" s="37"/>
      <c r="G88" s="37"/>
      <c r="H88" s="37"/>
      <c r="I88" s="37"/>
      <c r="J88" s="37"/>
      <c r="K88" s="40"/>
    </row>
    <row r="89" spans="1:14" x14ac:dyDescent="0.25">
      <c r="A89" s="595"/>
      <c r="B89" s="611"/>
      <c r="C89" s="29">
        <v>2018</v>
      </c>
      <c r="D89" s="31"/>
      <c r="E89" s="34"/>
      <c r="F89" s="31"/>
      <c r="G89" s="31"/>
      <c r="H89" s="31"/>
      <c r="I89" s="31"/>
      <c r="J89" s="31"/>
      <c r="K89" s="35"/>
      <c r="L89" s="10"/>
    </row>
    <row r="90" spans="1:14" x14ac:dyDescent="0.25">
      <c r="A90" s="595"/>
      <c r="B90" s="611"/>
      <c r="C90" s="29">
        <v>2019</v>
      </c>
      <c r="D90" s="31"/>
      <c r="E90" s="34"/>
      <c r="F90" s="31"/>
      <c r="G90" s="31"/>
      <c r="H90" s="31"/>
      <c r="I90" s="31"/>
      <c r="J90" s="31"/>
      <c r="K90" s="35"/>
    </row>
    <row r="91" spans="1:14" x14ac:dyDescent="0.25">
      <c r="A91" s="595"/>
      <c r="B91" s="611"/>
      <c r="C91" s="29">
        <v>2020</v>
      </c>
      <c r="D91" s="31"/>
      <c r="E91" s="34"/>
      <c r="F91" s="31"/>
      <c r="G91" s="31"/>
      <c r="H91" s="31"/>
      <c r="I91" s="31"/>
      <c r="J91" s="31"/>
      <c r="K91" s="35"/>
    </row>
    <row r="92" spans="1:14" ht="18.95" customHeight="1" thickBot="1" x14ac:dyDescent="0.3">
      <c r="A92" s="612"/>
      <c r="B92" s="613"/>
      <c r="C92" s="45" t="s">
        <v>14</v>
      </c>
      <c r="D92" s="47">
        <f t="shared" ref="D92:J92" si="8">SUM(D85:D91)</f>
        <v>0</v>
      </c>
      <c r="E92" s="50">
        <f t="shared" si="8"/>
        <v>0</v>
      </c>
      <c r="F92" s="47">
        <f t="shared" si="8"/>
        <v>0</v>
      </c>
      <c r="G92" s="47">
        <f t="shared" si="8"/>
        <v>0</v>
      </c>
      <c r="H92" s="47">
        <f t="shared" si="8"/>
        <v>0</v>
      </c>
      <c r="I92" s="47">
        <f t="shared" si="8"/>
        <v>0</v>
      </c>
      <c r="J92" s="47">
        <f t="shared" si="8"/>
        <v>0</v>
      </c>
      <c r="K92" s="51">
        <f>SUM(K85:K91)</f>
        <v>0</v>
      </c>
    </row>
    <row r="93" spans="1:14" ht="18.75" customHeight="1" thickBot="1" x14ac:dyDescent="0.4">
      <c r="A93" s="98"/>
      <c r="B93" s="83"/>
    </row>
    <row r="94" spans="1:14" x14ac:dyDescent="0.25">
      <c r="A94" s="620" t="s">
        <v>50</v>
      </c>
      <c r="B94" s="622" t="s">
        <v>51</v>
      </c>
      <c r="C94" s="373" t="s">
        <v>6</v>
      </c>
      <c r="D94" s="116" t="s">
        <v>52</v>
      </c>
      <c r="E94" s="117"/>
      <c r="F94" s="117"/>
      <c r="G94" s="118"/>
      <c r="H94" s="10"/>
      <c r="I94" s="10"/>
      <c r="J94" s="10"/>
      <c r="K94" s="10"/>
    </row>
    <row r="95" spans="1:14" ht="64.5" x14ac:dyDescent="0.25">
      <c r="A95" s="621"/>
      <c r="B95" s="623"/>
      <c r="C95" s="374"/>
      <c r="D95" s="105" t="s">
        <v>53</v>
      </c>
      <c r="E95" s="106" t="s">
        <v>54</v>
      </c>
      <c r="F95" s="106" t="s">
        <v>55</v>
      </c>
      <c r="G95" s="120" t="s">
        <v>14</v>
      </c>
      <c r="H95" s="10"/>
      <c r="I95" s="10"/>
      <c r="J95" s="10"/>
      <c r="K95" s="10"/>
      <c r="L95" s="10"/>
      <c r="M95" s="10"/>
      <c r="N95" s="10"/>
    </row>
    <row r="96" spans="1:14" s="10" customFormat="1" ht="26.25" customHeight="1" x14ac:dyDescent="0.25">
      <c r="A96" s="595" t="s">
        <v>36</v>
      </c>
      <c r="B96" s="611"/>
      <c r="C96" s="29">
        <v>2015</v>
      </c>
      <c r="D96" s="30"/>
      <c r="E96" s="31"/>
      <c r="F96" s="31"/>
      <c r="G96" s="33">
        <f t="shared" ref="G96:G101" si="9">SUM(D96:F96)</f>
        <v>0</v>
      </c>
      <c r="H96"/>
      <c r="I96"/>
      <c r="J96"/>
      <c r="K96"/>
    </row>
    <row r="97" spans="1:14" s="10" customFormat="1" ht="16.5" customHeight="1" x14ac:dyDescent="0.25">
      <c r="A97" s="595"/>
      <c r="B97" s="611"/>
      <c r="C97" s="29">
        <v>2016</v>
      </c>
      <c r="D97" s="30"/>
      <c r="E97" s="31"/>
      <c r="F97" s="31"/>
      <c r="G97" s="33">
        <f t="shared" si="9"/>
        <v>0</v>
      </c>
      <c r="H97"/>
      <c r="I97"/>
      <c r="J97"/>
      <c r="K97"/>
      <c r="L97"/>
      <c r="M97"/>
      <c r="N97"/>
    </row>
    <row r="98" spans="1:14" x14ac:dyDescent="0.25">
      <c r="A98" s="595"/>
      <c r="B98" s="611"/>
      <c r="C98" s="29">
        <v>2017</v>
      </c>
      <c r="D98" s="36"/>
      <c r="E98" s="37"/>
      <c r="F98" s="37"/>
      <c r="G98" s="33">
        <f t="shared" si="9"/>
        <v>0</v>
      </c>
    </row>
    <row r="99" spans="1:14" x14ac:dyDescent="0.25">
      <c r="A99" s="595"/>
      <c r="B99" s="611"/>
      <c r="C99" s="29">
        <v>2018</v>
      </c>
      <c r="D99" s="30"/>
      <c r="E99" s="31"/>
      <c r="F99" s="31"/>
      <c r="G99" s="33">
        <f t="shared" si="9"/>
        <v>0</v>
      </c>
    </row>
    <row r="100" spans="1:14" x14ac:dyDescent="0.25">
      <c r="A100" s="595"/>
      <c r="B100" s="611"/>
      <c r="C100" s="29">
        <v>2019</v>
      </c>
      <c r="D100" s="30"/>
      <c r="E100" s="31"/>
      <c r="F100" s="31"/>
      <c r="G100" s="33">
        <f t="shared" si="9"/>
        <v>0</v>
      </c>
    </row>
    <row r="101" spans="1:14" x14ac:dyDescent="0.25">
      <c r="A101" s="595"/>
      <c r="B101" s="611"/>
      <c r="C101" s="29">
        <v>2020</v>
      </c>
      <c r="D101" s="30"/>
      <c r="E101" s="31"/>
      <c r="F101" s="31"/>
      <c r="G101" s="33">
        <f t="shared" si="9"/>
        <v>0</v>
      </c>
    </row>
    <row r="102" spans="1:14" ht="15.75" thickBot="1" x14ac:dyDescent="0.3">
      <c r="A102" s="612"/>
      <c r="B102" s="613"/>
      <c r="C102" s="45" t="s">
        <v>14</v>
      </c>
      <c r="D102" s="46">
        <f>SUM(D96:D101)</f>
        <v>0</v>
      </c>
      <c r="E102" s="47">
        <f>SUM(E96:E101)</f>
        <v>0</v>
      </c>
      <c r="F102" s="47">
        <f>SUM(F96:F101)</f>
        <v>0</v>
      </c>
      <c r="G102" s="121">
        <f>SUM(G95:G101)</f>
        <v>0</v>
      </c>
    </row>
    <row r="103" spans="1:14" x14ac:dyDescent="0.25">
      <c r="A103" s="113"/>
      <c r="B103" s="122"/>
      <c r="C103" s="52"/>
      <c r="D103" s="52"/>
      <c r="J103" s="82"/>
    </row>
    <row r="104" spans="1:14" ht="21" x14ac:dyDescent="0.35">
      <c r="A104" s="123" t="s">
        <v>56</v>
      </c>
      <c r="B104" s="124"/>
      <c r="C104" s="123"/>
      <c r="D104" s="125"/>
      <c r="E104" s="125"/>
      <c r="F104" s="125"/>
      <c r="G104" s="125"/>
      <c r="H104" s="125"/>
      <c r="I104" s="125"/>
      <c r="J104" s="125"/>
      <c r="K104" s="125"/>
      <c r="L104" s="125"/>
    </row>
    <row r="105" spans="1:14" ht="15.75" thickBot="1" x14ac:dyDescent="0.3">
      <c r="B105" s="9"/>
    </row>
    <row r="106" spans="1:14" s="10" customFormat="1" ht="47.25" customHeight="1" x14ac:dyDescent="0.25">
      <c r="A106" s="624" t="s">
        <v>57</v>
      </c>
      <c r="B106" s="626" t="s">
        <v>58</v>
      </c>
      <c r="C106" s="609" t="s">
        <v>6</v>
      </c>
      <c r="D106" s="126" t="s">
        <v>59</v>
      </c>
      <c r="E106" s="126"/>
      <c r="F106" s="127"/>
      <c r="G106" s="127"/>
      <c r="H106" s="128" t="s">
        <v>60</v>
      </c>
      <c r="I106" s="126"/>
      <c r="J106" s="129"/>
    </row>
    <row r="107" spans="1:14" s="10" customFormat="1" ht="87.75" customHeight="1" x14ac:dyDescent="0.25">
      <c r="A107" s="625"/>
      <c r="B107" s="627"/>
      <c r="C107" s="610"/>
      <c r="D107" s="130" t="s">
        <v>61</v>
      </c>
      <c r="E107" s="131" t="s">
        <v>62</v>
      </c>
      <c r="F107" s="132" t="s">
        <v>63</v>
      </c>
      <c r="G107" s="133" t="s">
        <v>64</v>
      </c>
      <c r="H107" s="130" t="s">
        <v>65</v>
      </c>
      <c r="I107" s="131" t="s">
        <v>66</v>
      </c>
      <c r="J107" s="134" t="s">
        <v>67</v>
      </c>
    </row>
    <row r="108" spans="1:14" x14ac:dyDescent="0.25">
      <c r="A108" s="595" t="s">
        <v>36</v>
      </c>
      <c r="B108" s="611"/>
      <c r="C108" s="135">
        <v>2014</v>
      </c>
      <c r="D108" s="30"/>
      <c r="E108" s="31"/>
      <c r="F108" s="136"/>
      <c r="G108" s="137">
        <f>SUM(D108:F108)</f>
        <v>0</v>
      </c>
      <c r="H108" s="30"/>
      <c r="I108" s="31"/>
      <c r="J108" s="35"/>
    </row>
    <row r="109" spans="1:14" x14ac:dyDescent="0.25">
      <c r="A109" s="595"/>
      <c r="B109" s="611"/>
      <c r="C109" s="135">
        <v>2015</v>
      </c>
      <c r="D109" s="30"/>
      <c r="E109" s="31"/>
      <c r="F109" s="136"/>
      <c r="G109" s="137">
        <f t="shared" ref="G109:G114" si="10">SUM(D109:F109)</f>
        <v>0</v>
      </c>
      <c r="H109" s="30"/>
      <c r="I109" s="31"/>
      <c r="J109" s="35"/>
    </row>
    <row r="110" spans="1:14" x14ac:dyDescent="0.25">
      <c r="A110" s="595"/>
      <c r="B110" s="611"/>
      <c r="C110" s="135">
        <v>2016</v>
      </c>
      <c r="D110" s="30"/>
      <c r="E110" s="31"/>
      <c r="F110" s="136"/>
      <c r="G110" s="137">
        <f t="shared" si="10"/>
        <v>0</v>
      </c>
      <c r="H110" s="30"/>
      <c r="I110" s="31"/>
      <c r="J110" s="35"/>
    </row>
    <row r="111" spans="1:14" x14ac:dyDescent="0.25">
      <c r="A111" s="595"/>
      <c r="B111" s="611"/>
      <c r="C111" s="135">
        <v>2017</v>
      </c>
      <c r="D111" s="36"/>
      <c r="E111" s="37"/>
      <c r="F111" s="138"/>
      <c r="G111" s="137">
        <f t="shared" si="10"/>
        <v>0</v>
      </c>
      <c r="H111" s="139"/>
      <c r="I111" s="140"/>
      <c r="J111" s="141"/>
    </row>
    <row r="112" spans="1:14" x14ac:dyDescent="0.25">
      <c r="A112" s="595"/>
      <c r="B112" s="611"/>
      <c r="C112" s="135">
        <v>2018</v>
      </c>
      <c r="D112" s="30"/>
      <c r="E112" s="31"/>
      <c r="F112" s="136"/>
      <c r="G112" s="137">
        <f t="shared" si="10"/>
        <v>0</v>
      </c>
      <c r="H112" s="30"/>
      <c r="I112" s="31"/>
      <c r="J112" s="35"/>
    </row>
    <row r="113" spans="1:19" x14ac:dyDescent="0.25">
      <c r="A113" s="595"/>
      <c r="B113" s="611"/>
      <c r="C113" s="135">
        <v>2019</v>
      </c>
      <c r="D113" s="30"/>
      <c r="E113" s="31"/>
      <c r="F113" s="136"/>
      <c r="G113" s="137">
        <f t="shared" si="10"/>
        <v>0</v>
      </c>
      <c r="H113" s="30"/>
      <c r="I113" s="31"/>
      <c r="J113" s="35"/>
    </row>
    <row r="114" spans="1:19" x14ac:dyDescent="0.25">
      <c r="A114" s="595"/>
      <c r="B114" s="611"/>
      <c r="C114" s="135">
        <v>2020</v>
      </c>
      <c r="D114" s="30"/>
      <c r="E114" s="31"/>
      <c r="F114" s="136"/>
      <c r="G114" s="137">
        <f t="shared" si="10"/>
        <v>0</v>
      </c>
      <c r="H114" s="30"/>
      <c r="I114" s="31"/>
      <c r="J114" s="35"/>
    </row>
    <row r="115" spans="1:19" ht="30.6" customHeight="1" thickBot="1" x14ac:dyDescent="0.3">
      <c r="A115" s="612"/>
      <c r="B115" s="613"/>
      <c r="C115" s="142" t="s">
        <v>14</v>
      </c>
      <c r="D115" s="46">
        <f t="shared" ref="D115:J115" si="11">SUM(D108:D114)</f>
        <v>0</v>
      </c>
      <c r="E115" s="47">
        <f t="shared" si="11"/>
        <v>0</v>
      </c>
      <c r="F115" s="143">
        <f t="shared" si="11"/>
        <v>0</v>
      </c>
      <c r="G115" s="143">
        <f t="shared" si="11"/>
        <v>0</v>
      </c>
      <c r="H115" s="46">
        <f t="shared" si="11"/>
        <v>0</v>
      </c>
      <c r="I115" s="47">
        <f t="shared" si="11"/>
        <v>0</v>
      </c>
      <c r="J115" s="144">
        <f t="shared" si="11"/>
        <v>0</v>
      </c>
    </row>
    <row r="116" spans="1:19" ht="17.100000000000001" customHeight="1" thickBot="1" x14ac:dyDescent="0.3">
      <c r="A116" s="145"/>
      <c r="B116" s="122"/>
      <c r="C116" s="146"/>
      <c r="D116" s="147"/>
      <c r="H116" s="148"/>
      <c r="K116" s="82"/>
    </row>
    <row r="117" spans="1:19" s="10" customFormat="1" ht="78" customHeight="1" x14ac:dyDescent="0.3">
      <c r="A117" s="149" t="s">
        <v>68</v>
      </c>
      <c r="B117" s="375" t="s">
        <v>39</v>
      </c>
      <c r="C117" s="151" t="s">
        <v>6</v>
      </c>
      <c r="D117" s="152" t="s">
        <v>69</v>
      </c>
      <c r="E117" s="153" t="s">
        <v>70</v>
      </c>
      <c r="F117" s="153" t="s">
        <v>71</v>
      </c>
      <c r="G117" s="153" t="s">
        <v>72</v>
      </c>
      <c r="H117" s="153" t="s">
        <v>73</v>
      </c>
      <c r="I117" s="154" t="s">
        <v>74</v>
      </c>
      <c r="J117" s="155" t="s">
        <v>75</v>
      </c>
      <c r="K117" s="155" t="s">
        <v>76</v>
      </c>
    </row>
    <row r="118" spans="1:19" x14ac:dyDescent="0.25">
      <c r="A118" s="595" t="s">
        <v>36</v>
      </c>
      <c r="B118" s="611"/>
      <c r="C118" s="29">
        <v>2014</v>
      </c>
      <c r="D118" s="34"/>
      <c r="E118" s="31"/>
      <c r="F118" s="31"/>
      <c r="G118" s="31"/>
      <c r="H118" s="31"/>
      <c r="I118" s="35"/>
      <c r="J118" s="156">
        <f t="shared" ref="J118:K124" si="12">D118+F118+H118</f>
        <v>0</v>
      </c>
      <c r="K118" s="156">
        <f t="shared" si="12"/>
        <v>0</v>
      </c>
    </row>
    <row r="119" spans="1:19" x14ac:dyDescent="0.25">
      <c r="A119" s="595"/>
      <c r="B119" s="611"/>
      <c r="C119" s="29">
        <v>2015</v>
      </c>
      <c r="D119" s="34"/>
      <c r="E119" s="31"/>
      <c r="F119" s="31"/>
      <c r="G119" s="31"/>
      <c r="H119" s="31"/>
      <c r="I119" s="35"/>
      <c r="J119" s="156">
        <f t="shared" si="12"/>
        <v>0</v>
      </c>
      <c r="K119" s="156">
        <f t="shared" si="12"/>
        <v>0</v>
      </c>
    </row>
    <row r="120" spans="1:19" x14ac:dyDescent="0.25">
      <c r="A120" s="595"/>
      <c r="B120" s="611"/>
      <c r="C120" s="29">
        <v>2016</v>
      </c>
      <c r="D120" s="34"/>
      <c r="E120" s="31"/>
      <c r="F120" s="31"/>
      <c r="G120" s="31"/>
      <c r="H120" s="31"/>
      <c r="I120" s="35"/>
      <c r="J120" s="156">
        <f t="shared" si="12"/>
        <v>0</v>
      </c>
      <c r="K120" s="156">
        <f t="shared" si="12"/>
        <v>0</v>
      </c>
    </row>
    <row r="121" spans="1:19" x14ac:dyDescent="0.25">
      <c r="A121" s="595"/>
      <c r="B121" s="611"/>
      <c r="C121" s="29">
        <v>2017</v>
      </c>
      <c r="D121" s="39"/>
      <c r="E121" s="37"/>
      <c r="F121" s="37"/>
      <c r="G121" s="37"/>
      <c r="H121" s="37"/>
      <c r="I121" s="40"/>
      <c r="J121" s="156">
        <f t="shared" si="12"/>
        <v>0</v>
      </c>
      <c r="K121" s="156">
        <f t="shared" si="12"/>
        <v>0</v>
      </c>
    </row>
    <row r="122" spans="1:19" x14ac:dyDescent="0.25">
      <c r="A122" s="595"/>
      <c r="B122" s="611"/>
      <c r="C122" s="29">
        <v>2018</v>
      </c>
      <c r="D122" s="34"/>
      <c r="E122" s="31"/>
      <c r="F122" s="31"/>
      <c r="G122" s="31"/>
      <c r="H122" s="31"/>
      <c r="I122" s="35"/>
      <c r="J122" s="156">
        <f t="shared" si="12"/>
        <v>0</v>
      </c>
      <c r="K122" s="156">
        <f t="shared" si="12"/>
        <v>0</v>
      </c>
    </row>
    <row r="123" spans="1:19" x14ac:dyDescent="0.25">
      <c r="A123" s="595"/>
      <c r="B123" s="611"/>
      <c r="C123" s="29">
        <v>2019</v>
      </c>
      <c r="D123" s="34"/>
      <c r="E123" s="31"/>
      <c r="F123" s="31"/>
      <c r="G123" s="31"/>
      <c r="H123" s="31"/>
      <c r="I123" s="35"/>
      <c r="J123" s="156">
        <f t="shared" si="12"/>
        <v>0</v>
      </c>
      <c r="K123" s="156">
        <f t="shared" si="12"/>
        <v>0</v>
      </c>
    </row>
    <row r="124" spans="1:19" x14ac:dyDescent="0.25">
      <c r="A124" s="595"/>
      <c r="B124" s="611"/>
      <c r="C124" s="29">
        <v>2020</v>
      </c>
      <c r="D124" s="34"/>
      <c r="E124" s="31"/>
      <c r="F124" s="31"/>
      <c r="G124" s="31"/>
      <c r="H124" s="31"/>
      <c r="I124" s="35"/>
      <c r="J124" s="156">
        <f t="shared" si="12"/>
        <v>0</v>
      </c>
      <c r="K124" s="156">
        <f t="shared" si="12"/>
        <v>0</v>
      </c>
    </row>
    <row r="125" spans="1:19" ht="51" customHeight="1" thickBot="1" x14ac:dyDescent="0.3">
      <c r="A125" s="612"/>
      <c r="B125" s="613"/>
      <c r="C125" s="45" t="s">
        <v>14</v>
      </c>
      <c r="D125" s="47">
        <f t="shared" ref="D125" si="13">SUM(D118:D124)</f>
        <v>0</v>
      </c>
      <c r="E125" s="47">
        <f>SUM(E118:E124)</f>
        <v>0</v>
      </c>
      <c r="F125" s="47">
        <f t="shared" ref="F125:I125" si="14">SUM(F118:F124)</f>
        <v>0</v>
      </c>
      <c r="G125" s="47">
        <f t="shared" si="14"/>
        <v>0</v>
      </c>
      <c r="H125" s="47">
        <f t="shared" si="14"/>
        <v>0</v>
      </c>
      <c r="I125" s="47">
        <f t="shared" si="14"/>
        <v>0</v>
      </c>
      <c r="J125" s="51">
        <f>SUM(J118:J124)</f>
        <v>0</v>
      </c>
      <c r="K125" s="51">
        <f>SUM(K118:K124)</f>
        <v>0</v>
      </c>
    </row>
    <row r="126" spans="1:19" ht="18.95" customHeight="1" x14ac:dyDescent="0.25">
      <c r="A126" s="157"/>
      <c r="B126" s="122"/>
      <c r="C126" s="52"/>
      <c r="D126" s="52"/>
      <c r="S126" s="82"/>
    </row>
    <row r="127" spans="1:19" ht="21" x14ac:dyDescent="0.35">
      <c r="A127" s="158" t="s">
        <v>77</v>
      </c>
      <c r="B127" s="159"/>
      <c r="C127" s="158"/>
      <c r="D127" s="160"/>
      <c r="E127" s="160"/>
      <c r="F127" s="160"/>
      <c r="G127" s="160"/>
      <c r="H127" s="160"/>
      <c r="I127" s="160"/>
      <c r="J127" s="160"/>
      <c r="K127" s="160"/>
      <c r="L127" s="160"/>
      <c r="M127" s="160"/>
      <c r="N127" s="160"/>
      <c r="O127" s="160"/>
    </row>
    <row r="128" spans="1:19" ht="21.75" thickBot="1" x14ac:dyDescent="0.4">
      <c r="A128" s="98"/>
      <c r="B128" s="83"/>
    </row>
    <row r="129" spans="1:15" s="10" customFormat="1" ht="27" customHeight="1" x14ac:dyDescent="0.25">
      <c r="A129" s="614" t="s">
        <v>78</v>
      </c>
      <c r="B129" s="616" t="s">
        <v>39</v>
      </c>
      <c r="C129" s="618" t="s">
        <v>79</v>
      </c>
      <c r="D129" s="161" t="s">
        <v>80</v>
      </c>
      <c r="E129" s="162"/>
      <c r="F129" s="162"/>
      <c r="G129" s="163"/>
      <c r="H129" s="164"/>
      <c r="I129" s="592" t="s">
        <v>8</v>
      </c>
      <c r="J129" s="593"/>
      <c r="K129" s="593"/>
      <c r="L129" s="593"/>
      <c r="M129" s="593"/>
      <c r="N129" s="593"/>
      <c r="O129" s="594"/>
    </row>
    <row r="130" spans="1:15" s="10" customFormat="1" ht="110.25" customHeight="1" x14ac:dyDescent="0.25">
      <c r="A130" s="615"/>
      <c r="B130" s="617"/>
      <c r="C130" s="619"/>
      <c r="D130" s="165" t="s">
        <v>81</v>
      </c>
      <c r="E130" s="166" t="s">
        <v>82</v>
      </c>
      <c r="F130" s="166" t="s">
        <v>83</v>
      </c>
      <c r="G130" s="167" t="s">
        <v>84</v>
      </c>
      <c r="H130" s="168" t="s">
        <v>85</v>
      </c>
      <c r="I130" s="169" t="s">
        <v>15</v>
      </c>
      <c r="J130" s="169" t="s">
        <v>16</v>
      </c>
      <c r="K130" s="166" t="s">
        <v>17</v>
      </c>
      <c r="L130" s="165" t="s">
        <v>18</v>
      </c>
      <c r="M130" s="165" t="s">
        <v>30</v>
      </c>
      <c r="N130" s="166" t="s">
        <v>20</v>
      </c>
      <c r="O130" s="170" t="s">
        <v>21</v>
      </c>
    </row>
    <row r="131" spans="1:15" ht="15" customHeight="1" x14ac:dyDescent="0.25">
      <c r="A131" s="597" t="s">
        <v>299</v>
      </c>
      <c r="B131" s="596"/>
      <c r="C131" s="29">
        <v>2014</v>
      </c>
      <c r="D131" s="30"/>
      <c r="E131" s="31"/>
      <c r="F131" s="31"/>
      <c r="G131" s="137">
        <f>SUM(D131:F131)</f>
        <v>0</v>
      </c>
      <c r="H131" s="92"/>
      <c r="I131" s="34"/>
      <c r="J131" s="31"/>
      <c r="K131" s="31"/>
      <c r="L131" s="31"/>
      <c r="M131" s="31"/>
      <c r="N131" s="31"/>
      <c r="O131" s="35"/>
    </row>
    <row r="132" spans="1:15" x14ac:dyDescent="0.25">
      <c r="A132" s="597"/>
      <c r="B132" s="596"/>
      <c r="C132" s="29">
        <v>2015</v>
      </c>
      <c r="D132" s="30"/>
      <c r="E132" s="31"/>
      <c r="F132" s="31"/>
      <c r="G132" s="137">
        <f t="shared" ref="G132:G137" si="15">SUM(D132:F132)</f>
        <v>0</v>
      </c>
      <c r="H132" s="92"/>
      <c r="I132" s="34"/>
      <c r="J132" s="31"/>
      <c r="K132" s="31"/>
      <c r="L132" s="31"/>
      <c r="M132" s="31"/>
      <c r="N132" s="31"/>
      <c r="O132" s="35"/>
    </row>
    <row r="133" spans="1:15" x14ac:dyDescent="0.25">
      <c r="A133" s="597"/>
      <c r="B133" s="596"/>
      <c r="C133" s="29">
        <v>2016</v>
      </c>
      <c r="D133" s="30"/>
      <c r="E133" s="31"/>
      <c r="F133" s="31"/>
      <c r="G133" s="137">
        <f t="shared" si="15"/>
        <v>0</v>
      </c>
      <c r="H133" s="92"/>
      <c r="I133" s="34"/>
      <c r="J133" s="31"/>
      <c r="K133" s="31"/>
      <c r="L133" s="31"/>
      <c r="M133" s="31"/>
      <c r="N133" s="31"/>
      <c r="O133" s="35"/>
    </row>
    <row r="134" spans="1:15" x14ac:dyDescent="0.25">
      <c r="A134" s="597"/>
      <c r="B134" s="596"/>
      <c r="C134" s="29">
        <v>2017</v>
      </c>
      <c r="D134" s="36"/>
      <c r="E134" s="37"/>
      <c r="F134" s="37"/>
      <c r="G134" s="137">
        <f t="shared" si="15"/>
        <v>0</v>
      </c>
      <c r="H134" s="92"/>
      <c r="I134" s="39"/>
      <c r="J134" s="37"/>
      <c r="K134" s="37"/>
      <c r="L134" s="37"/>
      <c r="M134" s="37"/>
      <c r="N134" s="37"/>
      <c r="O134" s="40"/>
    </row>
    <row r="135" spans="1:15" x14ac:dyDescent="0.25">
      <c r="A135" s="597"/>
      <c r="B135" s="596"/>
      <c r="C135" s="29">
        <v>2018</v>
      </c>
      <c r="D135" s="30"/>
      <c r="E135" s="31"/>
      <c r="F135" s="31"/>
      <c r="G135" s="137">
        <f t="shared" si="15"/>
        <v>0</v>
      </c>
      <c r="H135" s="92"/>
      <c r="I135" s="34"/>
      <c r="J135" s="31"/>
      <c r="K135" s="31"/>
      <c r="L135" s="31"/>
      <c r="M135" s="31"/>
      <c r="N135" s="31"/>
      <c r="O135" s="35"/>
    </row>
    <row r="136" spans="1:15" x14ac:dyDescent="0.25">
      <c r="A136" s="597"/>
      <c r="B136" s="596"/>
      <c r="C136" s="29">
        <v>2019</v>
      </c>
      <c r="D136" s="30">
        <v>1</v>
      </c>
      <c r="E136" s="31">
        <v>6</v>
      </c>
      <c r="F136" s="31">
        <v>8</v>
      </c>
      <c r="G136" s="137">
        <f t="shared" si="15"/>
        <v>15</v>
      </c>
      <c r="H136" s="92">
        <v>34</v>
      </c>
      <c r="I136" s="34">
        <v>15</v>
      </c>
      <c r="J136" s="31"/>
      <c r="K136" s="31"/>
      <c r="L136" s="31"/>
      <c r="M136" s="31"/>
      <c r="N136" s="31"/>
      <c r="O136" s="35"/>
    </row>
    <row r="137" spans="1:15" x14ac:dyDescent="0.25">
      <c r="A137" s="597"/>
      <c r="B137" s="596"/>
      <c r="C137" s="29">
        <v>2020</v>
      </c>
      <c r="D137" s="30"/>
      <c r="E137" s="31"/>
      <c r="F137" s="31"/>
      <c r="G137" s="137">
        <f t="shared" si="15"/>
        <v>0</v>
      </c>
      <c r="H137" s="92"/>
      <c r="I137" s="34"/>
      <c r="J137" s="31"/>
      <c r="K137" s="31"/>
      <c r="L137" s="31"/>
      <c r="M137" s="31"/>
      <c r="N137" s="31"/>
      <c r="O137" s="35"/>
    </row>
    <row r="138" spans="1:15" ht="163.5" customHeight="1" thickBot="1" x14ac:dyDescent="0.3">
      <c r="A138" s="598"/>
      <c r="B138" s="599"/>
      <c r="C138" s="45" t="s">
        <v>14</v>
      </c>
      <c r="D138" s="46">
        <f>SUM(D131:D137)</f>
        <v>1</v>
      </c>
      <c r="E138" s="47">
        <f>SUM(E131:E137)</f>
        <v>6</v>
      </c>
      <c r="F138" s="47">
        <f>SUM(F131:F137)</f>
        <v>8</v>
      </c>
      <c r="G138" s="143">
        <f t="shared" ref="G138:O138" si="16">SUM(G131:G137)</f>
        <v>15</v>
      </c>
      <c r="H138" s="171">
        <f t="shared" si="16"/>
        <v>34</v>
      </c>
      <c r="I138" s="50">
        <f t="shared" si="16"/>
        <v>15</v>
      </c>
      <c r="J138" s="47">
        <f t="shared" si="16"/>
        <v>0</v>
      </c>
      <c r="K138" s="47">
        <f t="shared" si="16"/>
        <v>0</v>
      </c>
      <c r="L138" s="47">
        <f t="shared" si="16"/>
        <v>0</v>
      </c>
      <c r="M138" s="47">
        <f t="shared" si="16"/>
        <v>0</v>
      </c>
      <c r="N138" s="47">
        <f t="shared" si="16"/>
        <v>0</v>
      </c>
      <c r="O138" s="51">
        <f t="shared" si="16"/>
        <v>0</v>
      </c>
    </row>
    <row r="139" spans="1:15" ht="15.75" thickBot="1" x14ac:dyDescent="0.3">
      <c r="B139" s="9"/>
    </row>
    <row r="140" spans="1:15" ht="19.5" customHeight="1" x14ac:dyDescent="0.25">
      <c r="A140" s="600" t="s">
        <v>87</v>
      </c>
      <c r="B140" s="602" t="s">
        <v>88</v>
      </c>
      <c r="C140" s="604" t="s">
        <v>6</v>
      </c>
      <c r="D140" s="604" t="s">
        <v>80</v>
      </c>
      <c r="E140" s="604"/>
      <c r="F140" s="604"/>
      <c r="G140" s="606"/>
      <c r="H140" s="607" t="s">
        <v>89</v>
      </c>
      <c r="I140" s="604"/>
      <c r="J140" s="604"/>
      <c r="K140" s="604"/>
      <c r="L140" s="608"/>
    </row>
    <row r="141" spans="1:15" ht="102.75" x14ac:dyDescent="0.25">
      <c r="A141" s="601"/>
      <c r="B141" s="603"/>
      <c r="C141" s="605"/>
      <c r="D141" s="172" t="s">
        <v>90</v>
      </c>
      <c r="E141" s="173" t="s">
        <v>91</v>
      </c>
      <c r="F141" s="172" t="s">
        <v>92</v>
      </c>
      <c r="G141" s="174" t="s">
        <v>93</v>
      </c>
      <c r="H141" s="175" t="s">
        <v>94</v>
      </c>
      <c r="I141" s="172" t="s">
        <v>95</v>
      </c>
      <c r="J141" s="172" t="s">
        <v>96</v>
      </c>
      <c r="K141" s="172" t="s">
        <v>97</v>
      </c>
      <c r="L141" s="176" t="s">
        <v>98</v>
      </c>
    </row>
    <row r="142" spans="1:15" ht="15" customHeight="1" x14ac:dyDescent="0.25">
      <c r="A142" s="684" t="s">
        <v>300</v>
      </c>
      <c r="B142" s="685"/>
      <c r="C142" s="177">
        <v>2014</v>
      </c>
      <c r="D142" s="178"/>
      <c r="E142" s="72"/>
      <c r="F142" s="72"/>
      <c r="G142" s="179">
        <f>SUM(D142:F142)</f>
        <v>0</v>
      </c>
      <c r="H142" s="71"/>
      <c r="I142" s="72"/>
      <c r="J142" s="72"/>
      <c r="K142" s="72"/>
      <c r="L142" s="73"/>
    </row>
    <row r="143" spans="1:15" x14ac:dyDescent="0.25">
      <c r="A143" s="595"/>
      <c r="B143" s="611"/>
      <c r="C143" s="29">
        <v>2015</v>
      </c>
      <c r="D143" s="30"/>
      <c r="E143" s="31"/>
      <c r="F143" s="31"/>
      <c r="G143" s="179">
        <f t="shared" ref="G143:G148" si="17">SUM(D143:F143)</f>
        <v>0</v>
      </c>
      <c r="H143" s="34"/>
      <c r="I143" s="31"/>
      <c r="J143" s="31"/>
      <c r="K143" s="31"/>
      <c r="L143" s="35"/>
    </row>
    <row r="144" spans="1:15" x14ac:dyDescent="0.25">
      <c r="A144" s="595"/>
      <c r="B144" s="611"/>
      <c r="C144" s="29">
        <v>2016</v>
      </c>
      <c r="D144" s="30"/>
      <c r="E144" s="31"/>
      <c r="F144" s="31"/>
      <c r="G144" s="179">
        <f t="shared" si="17"/>
        <v>0</v>
      </c>
      <c r="H144" s="34"/>
      <c r="I144" s="31"/>
      <c r="J144" s="31"/>
      <c r="K144" s="31"/>
      <c r="L144" s="35"/>
    </row>
    <row r="145" spans="1:12" x14ac:dyDescent="0.25">
      <c r="A145" s="595"/>
      <c r="B145" s="611"/>
      <c r="C145" s="29">
        <v>2017</v>
      </c>
      <c r="D145" s="36"/>
      <c r="E145" s="37"/>
      <c r="F145" s="37"/>
      <c r="G145" s="179">
        <f t="shared" si="17"/>
        <v>0</v>
      </c>
      <c r="H145" s="39"/>
      <c r="I145" s="37"/>
      <c r="J145" s="37"/>
      <c r="K145" s="37"/>
      <c r="L145" s="40"/>
    </row>
    <row r="146" spans="1:12" x14ac:dyDescent="0.25">
      <c r="A146" s="595"/>
      <c r="B146" s="611"/>
      <c r="C146" s="29">
        <v>2018</v>
      </c>
      <c r="D146" s="30"/>
      <c r="E146" s="31"/>
      <c r="F146" s="31"/>
      <c r="G146" s="179">
        <f t="shared" si="17"/>
        <v>0</v>
      </c>
      <c r="H146" s="34"/>
      <c r="I146" s="31"/>
      <c r="J146" s="31"/>
      <c r="K146" s="31"/>
      <c r="L146" s="35"/>
    </row>
    <row r="147" spans="1:12" x14ac:dyDescent="0.25">
      <c r="A147" s="595"/>
      <c r="B147" s="611"/>
      <c r="C147" s="29">
        <v>2019</v>
      </c>
      <c r="D147" s="30">
        <v>15</v>
      </c>
      <c r="E147" s="31">
        <v>140</v>
      </c>
      <c r="F147" s="31">
        <v>335</v>
      </c>
      <c r="G147" s="179">
        <f t="shared" si="17"/>
        <v>490</v>
      </c>
      <c r="H147" s="34"/>
      <c r="I147" s="31">
        <v>6</v>
      </c>
      <c r="J147" s="31">
        <v>120</v>
      </c>
      <c r="K147" s="31">
        <v>351</v>
      </c>
      <c r="L147" s="35">
        <v>13</v>
      </c>
    </row>
    <row r="148" spans="1:12" x14ac:dyDescent="0.25">
      <c r="A148" s="595"/>
      <c r="B148" s="611"/>
      <c r="C148" s="29">
        <v>2020</v>
      </c>
      <c r="D148" s="30"/>
      <c r="E148" s="31"/>
      <c r="F148" s="31"/>
      <c r="G148" s="179">
        <f t="shared" si="17"/>
        <v>0</v>
      </c>
      <c r="H148" s="34"/>
      <c r="I148" s="31"/>
      <c r="J148" s="31"/>
      <c r="K148" s="31"/>
      <c r="L148" s="35"/>
    </row>
    <row r="149" spans="1:12" ht="264.75" customHeight="1" thickBot="1" x14ac:dyDescent="0.3">
      <c r="A149" s="612"/>
      <c r="B149" s="613"/>
      <c r="C149" s="45" t="s">
        <v>14</v>
      </c>
      <c r="D149" s="46">
        <f t="shared" ref="D149:L149" si="18">SUM(D142:D148)</f>
        <v>15</v>
      </c>
      <c r="E149" s="47">
        <f t="shared" si="18"/>
        <v>140</v>
      </c>
      <c r="F149" s="47">
        <f t="shared" si="18"/>
        <v>335</v>
      </c>
      <c r="G149" s="49">
        <f t="shared" si="18"/>
        <v>490</v>
      </c>
      <c r="H149" s="50">
        <f t="shared" si="18"/>
        <v>0</v>
      </c>
      <c r="I149" s="47">
        <f t="shared" si="18"/>
        <v>6</v>
      </c>
      <c r="J149" s="47">
        <f t="shared" si="18"/>
        <v>120</v>
      </c>
      <c r="K149" s="47">
        <f t="shared" si="18"/>
        <v>351</v>
      </c>
      <c r="L149" s="51">
        <f t="shared" si="18"/>
        <v>13</v>
      </c>
    </row>
    <row r="150" spans="1:12" x14ac:dyDescent="0.25">
      <c r="B150" s="9"/>
    </row>
    <row r="151" spans="1:12" x14ac:dyDescent="0.25">
      <c r="B151" s="9"/>
    </row>
    <row r="152" spans="1:12" ht="21" x14ac:dyDescent="0.35">
      <c r="A152" s="180" t="s">
        <v>100</v>
      </c>
      <c r="B152" s="60"/>
      <c r="C152" s="59"/>
      <c r="D152" s="61"/>
      <c r="E152" s="61"/>
      <c r="F152" s="61"/>
      <c r="G152" s="61"/>
      <c r="H152" s="61"/>
      <c r="I152" s="61"/>
      <c r="J152" s="61"/>
      <c r="K152" s="61"/>
      <c r="L152" s="61"/>
    </row>
    <row r="153" spans="1:12" ht="15.75" thickBot="1" x14ac:dyDescent="0.3">
      <c r="A153" s="82"/>
      <c r="B153" s="83"/>
    </row>
    <row r="154" spans="1:12" s="10" customFormat="1" ht="73.5" customHeight="1" x14ac:dyDescent="0.3">
      <c r="A154" s="181" t="s">
        <v>101</v>
      </c>
      <c r="B154" s="182" t="s">
        <v>102</v>
      </c>
      <c r="C154" s="183" t="s">
        <v>103</v>
      </c>
      <c r="D154" s="184" t="s">
        <v>104</v>
      </c>
      <c r="E154" s="185" t="s">
        <v>105</v>
      </c>
      <c r="F154" s="185" t="s">
        <v>106</v>
      </c>
      <c r="G154" s="186" t="s">
        <v>107</v>
      </c>
    </row>
    <row r="155" spans="1:12" ht="15" customHeight="1" x14ac:dyDescent="0.25">
      <c r="A155" s="588" t="s">
        <v>36</v>
      </c>
      <c r="B155" s="589"/>
      <c r="C155" s="29">
        <v>2014</v>
      </c>
      <c r="D155" s="30"/>
      <c r="E155" s="31"/>
      <c r="F155" s="31"/>
      <c r="G155" s="35"/>
    </row>
    <row r="156" spans="1:12" x14ac:dyDescent="0.25">
      <c r="A156" s="588"/>
      <c r="B156" s="589"/>
      <c r="C156" s="29">
        <v>2015</v>
      </c>
      <c r="D156" s="30"/>
      <c r="E156" s="31"/>
      <c r="F156" s="31"/>
      <c r="G156" s="35"/>
    </row>
    <row r="157" spans="1:12" x14ac:dyDescent="0.25">
      <c r="A157" s="588"/>
      <c r="B157" s="589"/>
      <c r="C157" s="29">
        <v>2016</v>
      </c>
      <c r="D157" s="30"/>
      <c r="E157" s="31"/>
      <c r="F157" s="31"/>
      <c r="G157" s="35"/>
    </row>
    <row r="158" spans="1:12" x14ac:dyDescent="0.25">
      <c r="A158" s="588"/>
      <c r="B158" s="589"/>
      <c r="C158" s="29">
        <v>2017</v>
      </c>
      <c r="D158" s="36"/>
      <c r="E158" s="37"/>
      <c r="F158" s="37"/>
      <c r="G158" s="40"/>
    </row>
    <row r="159" spans="1:12" x14ac:dyDescent="0.25">
      <c r="A159" s="588"/>
      <c r="B159" s="589"/>
      <c r="C159" s="29">
        <v>2018</v>
      </c>
      <c r="D159" s="30"/>
      <c r="E159" s="31"/>
      <c r="F159" s="31"/>
      <c r="G159" s="35"/>
    </row>
    <row r="160" spans="1:12" x14ac:dyDescent="0.25">
      <c r="A160" s="588"/>
      <c r="B160" s="589"/>
      <c r="C160" s="29">
        <v>2019</v>
      </c>
      <c r="D160" s="30"/>
      <c r="E160" s="31"/>
      <c r="F160" s="31"/>
      <c r="G160" s="35"/>
    </row>
    <row r="161" spans="1:9" x14ac:dyDescent="0.25">
      <c r="A161" s="588"/>
      <c r="B161" s="589"/>
      <c r="C161" s="29">
        <v>2020</v>
      </c>
      <c r="D161" s="187"/>
      <c r="E161" s="188"/>
      <c r="F161" s="188"/>
      <c r="G161" s="189"/>
    </row>
    <row r="162" spans="1:9" ht="15.75" thickBot="1" x14ac:dyDescent="0.3">
      <c r="A162" s="590"/>
      <c r="B162" s="591"/>
      <c r="C162" s="45" t="s">
        <v>14</v>
      </c>
      <c r="D162" s="46">
        <f>SUM(D155:D161)</f>
        <v>0</v>
      </c>
      <c r="E162" s="46">
        <f t="shared" ref="E162:G162" si="19">SUM(E155:E161)</f>
        <v>0</v>
      </c>
      <c r="F162" s="46">
        <f t="shared" si="19"/>
        <v>0</v>
      </c>
      <c r="G162" s="51">
        <f t="shared" si="19"/>
        <v>0</v>
      </c>
    </row>
    <row r="163" spans="1:9" x14ac:dyDescent="0.25">
      <c r="B163" s="9"/>
    </row>
    <row r="164" spans="1:9" ht="15.75" thickBot="1" x14ac:dyDescent="0.3">
      <c r="B164" s="9"/>
    </row>
    <row r="165" spans="1:9" ht="18.75" x14ac:dyDescent="0.3">
      <c r="A165" s="190" t="s">
        <v>108</v>
      </c>
      <c r="B165" s="191" t="s">
        <v>109</v>
      </c>
      <c r="C165" s="192">
        <v>2014</v>
      </c>
      <c r="D165" s="192">
        <v>2015</v>
      </c>
      <c r="E165" s="192">
        <v>2016</v>
      </c>
      <c r="F165" s="192">
        <v>2017</v>
      </c>
      <c r="G165" s="192">
        <v>2018</v>
      </c>
      <c r="H165" s="192">
        <v>2019</v>
      </c>
      <c r="I165" s="193">
        <v>2020</v>
      </c>
    </row>
    <row r="166" spans="1:9" ht="14.1" customHeight="1" x14ac:dyDescent="0.25">
      <c r="A166" s="194" t="s">
        <v>110</v>
      </c>
      <c r="B166" s="776" t="s">
        <v>301</v>
      </c>
      <c r="C166" s="196">
        <f>SUM(C167:C169)</f>
        <v>0</v>
      </c>
      <c r="D166" s="196">
        <f t="shared" ref="D166:I166" si="20">SUM(D167:D169)</f>
        <v>0</v>
      </c>
      <c r="E166" s="196">
        <f t="shared" si="20"/>
        <v>0</v>
      </c>
      <c r="F166" s="196">
        <f t="shared" si="20"/>
        <v>0</v>
      </c>
      <c r="G166" s="196">
        <f t="shared" si="20"/>
        <v>0</v>
      </c>
      <c r="H166" s="196">
        <f t="shared" si="20"/>
        <v>290552.59000000003</v>
      </c>
      <c r="I166" s="197">
        <f t="shared" si="20"/>
        <v>0</v>
      </c>
    </row>
    <row r="167" spans="1:9" ht="15.75" x14ac:dyDescent="0.25">
      <c r="A167" s="198" t="s">
        <v>111</v>
      </c>
      <c r="B167" s="777"/>
      <c r="C167" s="70"/>
      <c r="D167" s="70"/>
      <c r="E167" s="70"/>
      <c r="F167" s="74"/>
      <c r="G167" s="70"/>
      <c r="H167" s="70">
        <v>290552.59000000003</v>
      </c>
      <c r="I167" s="200"/>
    </row>
    <row r="168" spans="1:9" ht="15.75" x14ac:dyDescent="0.25">
      <c r="A168" s="198" t="s">
        <v>112</v>
      </c>
      <c r="B168" s="777"/>
      <c r="C168" s="70"/>
      <c r="D168" s="70"/>
      <c r="E168" s="70"/>
      <c r="F168" s="74"/>
      <c r="G168" s="70"/>
      <c r="H168" s="70"/>
      <c r="I168" s="200"/>
    </row>
    <row r="169" spans="1:9" ht="15.75" x14ac:dyDescent="0.25">
      <c r="A169" s="198" t="s">
        <v>113</v>
      </c>
      <c r="B169" s="777"/>
      <c r="C169" s="70"/>
      <c r="D169" s="70"/>
      <c r="E169" s="70"/>
      <c r="F169" s="74"/>
      <c r="G169" s="70"/>
      <c r="H169" s="70"/>
      <c r="I169" s="200"/>
    </row>
    <row r="170" spans="1:9" ht="31.5" x14ac:dyDescent="0.25">
      <c r="A170" s="194" t="s">
        <v>114</v>
      </c>
      <c r="B170" s="777"/>
      <c r="C170" s="70"/>
      <c r="D170" s="70"/>
      <c r="E170" s="70"/>
      <c r="F170" s="74"/>
      <c r="G170" s="70"/>
      <c r="H170" s="70">
        <v>141203.85999999999</v>
      </c>
      <c r="I170" s="200"/>
    </row>
    <row r="171" spans="1:9" ht="16.5" thickBot="1" x14ac:dyDescent="0.3">
      <c r="A171" s="203" t="s">
        <v>116</v>
      </c>
      <c r="B171" s="778"/>
      <c r="C171" s="205">
        <f t="shared" ref="C171:I171" si="21">C166+C170</f>
        <v>0</v>
      </c>
      <c r="D171" s="205">
        <f t="shared" si="21"/>
        <v>0</v>
      </c>
      <c r="E171" s="205">
        <f t="shared" si="21"/>
        <v>0</v>
      </c>
      <c r="F171" s="205">
        <f t="shared" si="21"/>
        <v>0</v>
      </c>
      <c r="G171" s="205">
        <f t="shared" si="21"/>
        <v>0</v>
      </c>
      <c r="H171" s="205">
        <f t="shared" si="21"/>
        <v>431756.45</v>
      </c>
      <c r="I171" s="51">
        <f t="shared" si="21"/>
        <v>0</v>
      </c>
    </row>
  </sheetData>
  <mergeCells count="50">
    <mergeCell ref="A142:B149"/>
    <mergeCell ref="A155:B162"/>
    <mergeCell ref="B166:B171"/>
    <mergeCell ref="I129:O129"/>
    <mergeCell ref="A131:B138"/>
    <mergeCell ref="A140:A141"/>
    <mergeCell ref="B140:B141"/>
    <mergeCell ref="C140:C141"/>
    <mergeCell ref="D140:G140"/>
    <mergeCell ref="H140:L140"/>
    <mergeCell ref="C106:C107"/>
    <mergeCell ref="A108:B115"/>
    <mergeCell ref="A118:B125"/>
    <mergeCell ref="A129:A130"/>
    <mergeCell ref="B129:B130"/>
    <mergeCell ref="C129:C130"/>
    <mergeCell ref="A85:B92"/>
    <mergeCell ref="A94:A95"/>
    <mergeCell ref="B94:B95"/>
    <mergeCell ref="A96:B102"/>
    <mergeCell ref="A106:A107"/>
    <mergeCell ref="B106:B107"/>
    <mergeCell ref="D72:D73"/>
    <mergeCell ref="A74:B81"/>
    <mergeCell ref="A83:A84"/>
    <mergeCell ref="B83:B84"/>
    <mergeCell ref="C83:C84"/>
    <mergeCell ref="D83:D84"/>
    <mergeCell ref="A72:A73"/>
    <mergeCell ref="B72:B73"/>
    <mergeCell ref="C72:C73"/>
    <mergeCell ref="A50:B57"/>
    <mergeCell ref="A61:A62"/>
    <mergeCell ref="B61:B62"/>
    <mergeCell ref="C61:C62"/>
    <mergeCell ref="A63:B70"/>
    <mergeCell ref="D34:D35"/>
    <mergeCell ref="A36:B43"/>
    <mergeCell ref="A48:A49"/>
    <mergeCell ref="B48:B49"/>
    <mergeCell ref="C48:C49"/>
    <mergeCell ref="D48:D49"/>
    <mergeCell ref="A34:A35"/>
    <mergeCell ref="B34:B35"/>
    <mergeCell ref="C34:C35"/>
    <mergeCell ref="B10:B11"/>
    <mergeCell ref="C10:C11"/>
    <mergeCell ref="A12:B19"/>
    <mergeCell ref="C21:C22"/>
    <mergeCell ref="A23:B30"/>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DCD3A-3017-437D-8954-A1EEC8146A63}">
  <sheetPr codeName="Arkusz24"/>
  <dimension ref="A1:S355"/>
  <sheetViews>
    <sheetView workbookViewId="0">
      <selection sqref="A1:XFD1048576"/>
    </sheetView>
  </sheetViews>
  <sheetFormatPr defaultColWidth="8.85546875" defaultRowHeight="15" x14ac:dyDescent="0.25"/>
  <cols>
    <col min="1" max="1" width="87.28515625" customWidth="1"/>
    <col min="2" max="2" width="24.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302</v>
      </c>
    </row>
    <row r="5" spans="1:17" s="2" customFormat="1" ht="15.75" x14ac:dyDescent="0.25">
      <c r="A5" s="206" t="s">
        <v>136</v>
      </c>
    </row>
    <row r="6" spans="1:17" s="2" customFormat="1" ht="15.75" x14ac:dyDescent="0.25"/>
    <row r="8" spans="1:17" ht="21" x14ac:dyDescent="0.35">
      <c r="A8" s="6" t="s">
        <v>4</v>
      </c>
      <c r="B8" s="7"/>
      <c r="C8" s="8"/>
      <c r="D8" s="8"/>
      <c r="E8" s="8"/>
      <c r="F8" s="8"/>
      <c r="G8" s="8"/>
      <c r="H8" s="8"/>
      <c r="I8" s="8"/>
      <c r="J8" s="8"/>
      <c r="K8" s="8"/>
      <c r="L8" s="8"/>
      <c r="M8" s="8"/>
      <c r="N8" s="8"/>
    </row>
    <row r="9" spans="1:17" ht="15.75" thickBot="1" x14ac:dyDescent="0.3">
      <c r="B9" s="9"/>
      <c r="O9" s="10"/>
      <c r="P9" s="10"/>
    </row>
    <row r="10" spans="1:17" s="10" customFormat="1" ht="18.75" x14ac:dyDescent="0.3">
      <c r="A10" s="11"/>
      <c r="B10" s="649" t="s">
        <v>5</v>
      </c>
      <c r="C10" s="651" t="s">
        <v>6</v>
      </c>
      <c r="D10" s="12"/>
      <c r="E10" s="13"/>
      <c r="F10" s="14" t="s">
        <v>7</v>
      </c>
      <c r="G10" s="15"/>
      <c r="H10" s="16"/>
      <c r="I10" s="17" t="s">
        <v>8</v>
      </c>
      <c r="J10" s="13"/>
      <c r="K10" s="13"/>
      <c r="L10" s="13"/>
      <c r="M10" s="13"/>
      <c r="N10" s="13"/>
      <c r="O10" s="18"/>
    </row>
    <row r="11" spans="1:17" s="10" customFormat="1" ht="90" customHeight="1" x14ac:dyDescent="0.3">
      <c r="A11" s="19" t="s">
        <v>9</v>
      </c>
      <c r="B11" s="650"/>
      <c r="C11" s="652"/>
      <c r="D11" s="20" t="s">
        <v>10</v>
      </c>
      <c r="E11" s="21" t="s">
        <v>11</v>
      </c>
      <c r="F11" s="22" t="s">
        <v>12</v>
      </c>
      <c r="G11" s="23" t="s">
        <v>13</v>
      </c>
      <c r="H11" s="24" t="s">
        <v>14</v>
      </c>
      <c r="I11" s="25" t="s">
        <v>15</v>
      </c>
      <c r="J11" s="26" t="s">
        <v>16</v>
      </c>
      <c r="K11" s="26" t="s">
        <v>17</v>
      </c>
      <c r="L11" s="27" t="s">
        <v>18</v>
      </c>
      <c r="M11" s="27" t="s">
        <v>19</v>
      </c>
      <c r="N11" s="27" t="s">
        <v>20</v>
      </c>
      <c r="O11" s="28" t="s">
        <v>21</v>
      </c>
    </row>
    <row r="12" spans="1:17" ht="15" customHeight="1" x14ac:dyDescent="0.25">
      <c r="A12" s="595" t="s">
        <v>303</v>
      </c>
      <c r="B12" s="611"/>
      <c r="C12" s="29">
        <v>2014</v>
      </c>
      <c r="D12" s="30"/>
      <c r="E12" s="31"/>
      <c r="F12" s="31"/>
      <c r="G12" s="32"/>
      <c r="H12" s="33">
        <f>SUM(D12:G12)</f>
        <v>0</v>
      </c>
      <c r="I12" s="34"/>
      <c r="J12" s="31"/>
      <c r="K12" s="31"/>
      <c r="L12" s="31"/>
      <c r="M12" s="31"/>
      <c r="N12" s="31"/>
      <c r="O12" s="35"/>
      <c r="P12" s="10"/>
      <c r="Q12" s="10"/>
    </row>
    <row r="13" spans="1:17" x14ac:dyDescent="0.25">
      <c r="A13" s="595"/>
      <c r="B13" s="611"/>
      <c r="C13" s="29">
        <v>2015</v>
      </c>
      <c r="D13" s="30"/>
      <c r="E13" s="31"/>
      <c r="F13" s="31"/>
      <c r="G13" s="32"/>
      <c r="H13" s="33">
        <f t="shared" ref="H13:H18" si="0">SUM(D13:G13)</f>
        <v>0</v>
      </c>
      <c r="I13" s="34"/>
      <c r="J13" s="31"/>
      <c r="K13" s="31"/>
      <c r="L13" s="31"/>
      <c r="M13" s="31"/>
      <c r="N13" s="31"/>
      <c r="O13" s="35"/>
      <c r="P13" s="10"/>
      <c r="Q13" s="10"/>
    </row>
    <row r="14" spans="1:17" x14ac:dyDescent="0.25">
      <c r="A14" s="595"/>
      <c r="B14" s="611"/>
      <c r="C14" s="29">
        <v>2016</v>
      </c>
      <c r="D14" s="30"/>
      <c r="E14" s="31"/>
      <c r="F14" s="31"/>
      <c r="G14" s="32"/>
      <c r="H14" s="33">
        <f t="shared" si="0"/>
        <v>0</v>
      </c>
      <c r="I14" s="34"/>
      <c r="J14" s="31"/>
      <c r="K14" s="31"/>
      <c r="L14" s="31"/>
      <c r="M14" s="31"/>
      <c r="N14" s="31"/>
      <c r="O14" s="35"/>
      <c r="P14" s="10"/>
      <c r="Q14" s="10"/>
    </row>
    <row r="15" spans="1:17" x14ac:dyDescent="0.25">
      <c r="A15" s="595"/>
      <c r="B15" s="611"/>
      <c r="C15" s="29">
        <v>2017</v>
      </c>
      <c r="D15" s="36"/>
      <c r="E15" s="37"/>
      <c r="F15" s="37"/>
      <c r="G15" s="38"/>
      <c r="H15" s="33">
        <f t="shared" si="0"/>
        <v>0</v>
      </c>
      <c r="I15" s="39"/>
      <c r="J15" s="37"/>
      <c r="K15" s="37"/>
      <c r="L15" s="37"/>
      <c r="M15" s="37"/>
      <c r="N15" s="37"/>
      <c r="O15" s="40"/>
      <c r="P15" s="10"/>
      <c r="Q15" s="10"/>
    </row>
    <row r="16" spans="1:17" x14ac:dyDescent="0.25">
      <c r="A16" s="595"/>
      <c r="B16" s="611"/>
      <c r="C16" s="29">
        <v>2018</v>
      </c>
      <c r="D16" s="30"/>
      <c r="E16" s="31"/>
      <c r="F16" s="31"/>
      <c r="G16" s="32"/>
      <c r="H16" s="33">
        <f t="shared" si="0"/>
        <v>0</v>
      </c>
      <c r="I16" s="34"/>
      <c r="J16" s="31"/>
      <c r="K16" s="31"/>
      <c r="L16" s="31"/>
      <c r="M16" s="31"/>
      <c r="N16" s="31"/>
      <c r="O16" s="35"/>
      <c r="P16" s="10"/>
      <c r="Q16" s="10"/>
    </row>
    <row r="17" spans="1:17" x14ac:dyDescent="0.25">
      <c r="A17" s="595"/>
      <c r="B17" s="611"/>
      <c r="C17" s="29">
        <v>2019</v>
      </c>
      <c r="D17" s="30">
        <v>7</v>
      </c>
      <c r="E17" s="31"/>
      <c r="F17" s="31"/>
      <c r="G17" s="32"/>
      <c r="H17" s="33">
        <f t="shared" si="0"/>
        <v>7</v>
      </c>
      <c r="I17" s="34">
        <v>7</v>
      </c>
      <c r="J17" s="31"/>
      <c r="K17" s="31"/>
      <c r="L17" s="31"/>
      <c r="M17" s="31"/>
      <c r="N17" s="31"/>
      <c r="O17" s="35"/>
      <c r="P17" s="10"/>
      <c r="Q17" s="10"/>
    </row>
    <row r="18" spans="1:17" x14ac:dyDescent="0.25">
      <c r="A18" s="595"/>
      <c r="B18" s="611"/>
      <c r="C18" s="29">
        <v>2020</v>
      </c>
      <c r="D18" s="30"/>
      <c r="E18" s="31"/>
      <c r="F18" s="31"/>
      <c r="G18" s="32"/>
      <c r="H18" s="33">
        <f t="shared" si="0"/>
        <v>0</v>
      </c>
      <c r="I18" s="34"/>
      <c r="J18" s="31"/>
      <c r="K18" s="31"/>
      <c r="L18" s="31"/>
      <c r="M18" s="31"/>
      <c r="N18" s="31"/>
      <c r="O18" s="35"/>
      <c r="P18" s="10"/>
      <c r="Q18" s="10"/>
    </row>
    <row r="19" spans="1:17" ht="108" customHeight="1" thickBot="1" x14ac:dyDescent="0.3">
      <c r="A19" s="612"/>
      <c r="B19" s="613"/>
      <c r="C19" s="45" t="s">
        <v>14</v>
      </c>
      <c r="D19" s="46">
        <f>SUM(D12:D18)</f>
        <v>7</v>
      </c>
      <c r="E19" s="47">
        <f>SUM(E12:E18)</f>
        <v>0</v>
      </c>
      <c r="F19" s="47">
        <f>SUM(F12:F18)</f>
        <v>0</v>
      </c>
      <c r="G19" s="48"/>
      <c r="H19" s="49">
        <f>SUM(D19:F19)</f>
        <v>7</v>
      </c>
      <c r="I19" s="50">
        <f t="shared" ref="I19:O19" si="1">SUM(I12:I18)</f>
        <v>7</v>
      </c>
      <c r="J19" s="50">
        <f t="shared" si="1"/>
        <v>0</v>
      </c>
      <c r="K19" s="47">
        <f t="shared" si="1"/>
        <v>0</v>
      </c>
      <c r="L19" s="47">
        <f t="shared" si="1"/>
        <v>0</v>
      </c>
      <c r="M19" s="47">
        <f t="shared" si="1"/>
        <v>0</v>
      </c>
      <c r="N19" s="47">
        <f t="shared" si="1"/>
        <v>0</v>
      </c>
      <c r="O19" s="51">
        <f t="shared" si="1"/>
        <v>0</v>
      </c>
      <c r="P19" s="10"/>
      <c r="Q19" s="10"/>
    </row>
    <row r="20" spans="1:17" ht="15.75" thickBot="1" x14ac:dyDescent="0.3">
      <c r="A20" t="s">
        <v>222</v>
      </c>
      <c r="B20" s="9"/>
      <c r="D20" s="52"/>
      <c r="O20" s="10"/>
      <c r="P20" s="10"/>
    </row>
    <row r="21" spans="1:17" s="10" customFormat="1" ht="18.75" x14ac:dyDescent="0.3">
      <c r="A21" s="11"/>
      <c r="B21" s="53"/>
      <c r="C21" s="651" t="s">
        <v>6</v>
      </c>
      <c r="D21" s="12" t="s">
        <v>304</v>
      </c>
      <c r="E21" s="13"/>
      <c r="F21" s="14" t="s">
        <v>7</v>
      </c>
      <c r="G21" s="15"/>
      <c r="H21" s="16"/>
    </row>
    <row r="22" spans="1:17" s="10" customFormat="1" ht="69" customHeight="1" x14ac:dyDescent="0.3">
      <c r="A22" s="54" t="s">
        <v>23</v>
      </c>
      <c r="B22" s="372" t="s">
        <v>24</v>
      </c>
      <c r="C22" s="652"/>
      <c r="D22" s="20" t="s">
        <v>10</v>
      </c>
      <c r="E22" s="22" t="s">
        <v>11</v>
      </c>
      <c r="F22" s="22" t="s">
        <v>12</v>
      </c>
      <c r="G22" s="23" t="s">
        <v>13</v>
      </c>
      <c r="H22" s="24" t="s">
        <v>14</v>
      </c>
    </row>
    <row r="23" spans="1:17" ht="15" customHeight="1" x14ac:dyDescent="0.25">
      <c r="A23" s="595" t="s">
        <v>305</v>
      </c>
      <c r="B23" s="611"/>
      <c r="C23" s="29">
        <v>2014</v>
      </c>
      <c r="D23" s="30"/>
      <c r="E23" s="31"/>
      <c r="F23" s="31"/>
      <c r="G23" s="32"/>
      <c r="H23" s="33">
        <f>SUM(D23:G23)</f>
        <v>0</v>
      </c>
    </row>
    <row r="24" spans="1:17" x14ac:dyDescent="0.25">
      <c r="A24" s="595"/>
      <c r="B24" s="611"/>
      <c r="C24" s="29">
        <v>2015</v>
      </c>
      <c r="D24" s="30"/>
      <c r="E24" s="31"/>
      <c r="F24" s="31"/>
      <c r="G24" s="32"/>
      <c r="H24" s="33">
        <f t="shared" ref="H24:H29" si="2">SUM(D24:G24)</f>
        <v>0</v>
      </c>
    </row>
    <row r="25" spans="1:17" x14ac:dyDescent="0.25">
      <c r="A25" s="595"/>
      <c r="B25" s="611"/>
      <c r="C25" s="29">
        <v>2016</v>
      </c>
      <c r="D25" s="30"/>
      <c r="E25" s="31"/>
      <c r="F25" s="31"/>
      <c r="G25" s="32"/>
      <c r="H25" s="33">
        <f t="shared" si="2"/>
        <v>0</v>
      </c>
    </row>
    <row r="26" spans="1:17" x14ac:dyDescent="0.25">
      <c r="A26" s="595"/>
      <c r="B26" s="611"/>
      <c r="C26" s="29">
        <v>2017</v>
      </c>
      <c r="D26" s="36"/>
      <c r="E26" s="37"/>
      <c r="F26" s="37"/>
      <c r="G26" s="38"/>
      <c r="H26" s="33">
        <f t="shared" si="2"/>
        <v>0</v>
      </c>
    </row>
    <row r="27" spans="1:17" x14ac:dyDescent="0.25">
      <c r="A27" s="595"/>
      <c r="B27" s="611"/>
      <c r="C27" s="29">
        <v>2018</v>
      </c>
      <c r="D27" s="30"/>
      <c r="E27" s="31"/>
      <c r="F27" s="31"/>
      <c r="G27" s="32"/>
      <c r="H27" s="33">
        <f t="shared" si="2"/>
        <v>0</v>
      </c>
    </row>
    <row r="28" spans="1:17" x14ac:dyDescent="0.25">
      <c r="A28" s="595"/>
      <c r="B28" s="611"/>
      <c r="C28" s="29">
        <v>2019</v>
      </c>
      <c r="D28" s="30">
        <v>983</v>
      </c>
      <c r="E28" s="31"/>
      <c r="F28" s="31"/>
      <c r="G28" s="32"/>
      <c r="H28" s="33">
        <f t="shared" si="2"/>
        <v>983</v>
      </c>
    </row>
    <row r="29" spans="1:17" x14ac:dyDescent="0.25">
      <c r="A29" s="595"/>
      <c r="B29" s="611"/>
      <c r="C29" s="29">
        <v>2020</v>
      </c>
      <c r="D29" s="30"/>
      <c r="E29" s="31"/>
      <c r="F29" s="31"/>
      <c r="G29" s="32"/>
      <c r="H29" s="33">
        <f t="shared" si="2"/>
        <v>0</v>
      </c>
    </row>
    <row r="30" spans="1:17" ht="146.25" customHeight="1" thickBot="1" x14ac:dyDescent="0.3">
      <c r="A30" s="612"/>
      <c r="B30" s="613"/>
      <c r="C30" s="45" t="s">
        <v>14</v>
      </c>
      <c r="D30" s="46">
        <f>SUM(D23:D29)</f>
        <v>983</v>
      </c>
      <c r="E30" s="47">
        <f>SUM(E23:E29)</f>
        <v>0</v>
      </c>
      <c r="F30" s="47">
        <f>SUM(F23:F29)</f>
        <v>0</v>
      </c>
      <c r="G30" s="47">
        <f>SUM(G23:G29)</f>
        <v>0</v>
      </c>
      <c r="H30" s="49">
        <f t="shared" ref="H30" si="3">SUM(D30:F30)</f>
        <v>983</v>
      </c>
    </row>
    <row r="31" spans="1:17" x14ac:dyDescent="0.25">
      <c r="A31" s="57"/>
      <c r="B31" s="58"/>
      <c r="D31" s="52"/>
    </row>
    <row r="32" spans="1:17" ht="21" x14ac:dyDescent="0.35">
      <c r="A32" s="59" t="s">
        <v>26</v>
      </c>
      <c r="B32" s="60"/>
      <c r="C32" s="59"/>
      <c r="D32" s="61"/>
      <c r="E32" s="61"/>
      <c r="F32" s="61"/>
      <c r="G32" s="61"/>
      <c r="H32" s="61"/>
      <c r="I32" s="61"/>
      <c r="J32" s="61"/>
      <c r="K32" s="61"/>
      <c r="L32" s="61"/>
      <c r="M32" s="61"/>
      <c r="N32" s="61"/>
      <c r="O32" s="61"/>
    </row>
    <row r="33" spans="1:13" ht="15.75" thickBot="1" x14ac:dyDescent="0.3">
      <c r="B33" s="9"/>
    </row>
    <row r="34" spans="1:13" ht="21" customHeight="1" x14ac:dyDescent="0.25">
      <c r="A34" s="653" t="s">
        <v>27</v>
      </c>
      <c r="B34" s="655" t="s">
        <v>28</v>
      </c>
      <c r="C34" s="657" t="s">
        <v>6</v>
      </c>
      <c r="D34" s="635" t="s">
        <v>29</v>
      </c>
      <c r="E34" s="62" t="s">
        <v>8</v>
      </c>
      <c r="F34" s="63"/>
      <c r="G34" s="63"/>
      <c r="H34" s="63"/>
      <c r="I34" s="63"/>
      <c r="J34" s="63"/>
      <c r="K34" s="64"/>
    </row>
    <row r="35" spans="1:13" ht="98.25" customHeight="1" x14ac:dyDescent="0.25">
      <c r="A35" s="654"/>
      <c r="B35" s="656"/>
      <c r="C35" s="658"/>
      <c r="D35" s="636"/>
      <c r="E35" s="65" t="s">
        <v>15</v>
      </c>
      <c r="F35" s="66" t="s">
        <v>16</v>
      </c>
      <c r="G35" s="66" t="s">
        <v>17</v>
      </c>
      <c r="H35" s="67" t="s">
        <v>18</v>
      </c>
      <c r="I35" s="67" t="s">
        <v>30</v>
      </c>
      <c r="J35" s="68" t="s">
        <v>20</v>
      </c>
      <c r="K35" s="69" t="s">
        <v>21</v>
      </c>
    </row>
    <row r="36" spans="1:13" ht="15" customHeight="1" x14ac:dyDescent="0.25">
      <c r="A36" s="588" t="s">
        <v>121</v>
      </c>
      <c r="B36" s="589"/>
      <c r="C36" s="29">
        <v>2014</v>
      </c>
      <c r="D36" s="70"/>
      <c r="E36" s="71"/>
      <c r="F36" s="72"/>
      <c r="G36" s="72"/>
      <c r="H36" s="72"/>
      <c r="I36" s="72"/>
      <c r="J36" s="72"/>
      <c r="K36" s="73"/>
    </row>
    <row r="37" spans="1:13" x14ac:dyDescent="0.25">
      <c r="A37" s="588"/>
      <c r="B37" s="589"/>
      <c r="C37" s="29">
        <v>2015</v>
      </c>
      <c r="D37" s="70"/>
      <c r="E37" s="34"/>
      <c r="F37" s="31"/>
      <c r="G37" s="31"/>
      <c r="H37" s="31"/>
      <c r="I37" s="31"/>
      <c r="J37" s="31"/>
      <c r="K37" s="35"/>
    </row>
    <row r="38" spans="1:13" x14ac:dyDescent="0.25">
      <c r="A38" s="588"/>
      <c r="B38" s="589"/>
      <c r="C38" s="29">
        <v>2016</v>
      </c>
      <c r="D38" s="70"/>
      <c r="E38" s="34"/>
      <c r="F38" s="31"/>
      <c r="G38" s="31"/>
      <c r="H38" s="31"/>
      <c r="I38" s="31"/>
      <c r="J38" s="31"/>
      <c r="K38" s="35"/>
    </row>
    <row r="39" spans="1:13" x14ac:dyDescent="0.25">
      <c r="A39" s="588"/>
      <c r="B39" s="589"/>
      <c r="C39" s="29">
        <v>2017</v>
      </c>
      <c r="D39" s="74"/>
      <c r="E39" s="39"/>
      <c r="F39" s="37"/>
      <c r="G39" s="37"/>
      <c r="H39" s="37"/>
      <c r="I39" s="37"/>
      <c r="J39" s="37"/>
      <c r="K39" s="40"/>
    </row>
    <row r="40" spans="1:13" x14ac:dyDescent="0.25">
      <c r="A40" s="588"/>
      <c r="B40" s="589"/>
      <c r="C40" s="29">
        <v>2018</v>
      </c>
      <c r="D40" s="70"/>
      <c r="E40" s="34"/>
      <c r="F40" s="31"/>
      <c r="G40" s="31"/>
      <c r="H40" s="31"/>
      <c r="I40" s="31"/>
      <c r="J40" s="31"/>
      <c r="K40" s="35"/>
    </row>
    <row r="41" spans="1:13" x14ac:dyDescent="0.25">
      <c r="A41" s="588"/>
      <c r="B41" s="589"/>
      <c r="C41" s="29">
        <v>2019</v>
      </c>
      <c r="D41" s="70">
        <v>0</v>
      </c>
      <c r="E41" s="34">
        <v>0</v>
      </c>
      <c r="F41" s="31"/>
      <c r="G41" s="31"/>
      <c r="H41" s="31"/>
      <c r="I41" s="31"/>
      <c r="J41" s="31"/>
      <c r="K41" s="35"/>
    </row>
    <row r="42" spans="1:13" ht="17.25" customHeight="1" x14ac:dyDescent="0.25">
      <c r="A42" s="588"/>
      <c r="B42" s="589"/>
      <c r="C42" s="29">
        <v>2020</v>
      </c>
      <c r="D42" s="70"/>
      <c r="E42" s="34"/>
      <c r="F42" s="31"/>
      <c r="G42" s="31"/>
      <c r="H42" s="31"/>
      <c r="I42" s="31"/>
      <c r="J42" s="31"/>
      <c r="K42" s="35"/>
    </row>
    <row r="43" spans="1:13" ht="35.25" customHeight="1" thickBot="1" x14ac:dyDescent="0.3">
      <c r="A43" s="590"/>
      <c r="B43" s="591"/>
      <c r="C43" s="45" t="s">
        <v>14</v>
      </c>
      <c r="D43" s="75">
        <f>SUM(D36:D42)</f>
        <v>0</v>
      </c>
      <c r="E43" s="50">
        <f t="shared" ref="E43:J43" si="4">SUM(E36:E42)</f>
        <v>0</v>
      </c>
      <c r="F43" s="47">
        <f t="shared" si="4"/>
        <v>0</v>
      </c>
      <c r="G43" s="47">
        <f t="shared" si="4"/>
        <v>0</v>
      </c>
      <c r="H43" s="47">
        <f t="shared" si="4"/>
        <v>0</v>
      </c>
      <c r="I43" s="47">
        <f t="shared" si="4"/>
        <v>0</v>
      </c>
      <c r="J43" s="47">
        <f t="shared" si="4"/>
        <v>0</v>
      </c>
      <c r="K43" s="51">
        <f>SUM(K36:K42)</f>
        <v>0</v>
      </c>
    </row>
    <row r="44" spans="1:13" x14ac:dyDescent="0.25">
      <c r="B44" s="9"/>
    </row>
    <row r="45" spans="1:13" x14ac:dyDescent="0.25">
      <c r="B45" s="9"/>
    </row>
    <row r="46" spans="1:13" ht="21" x14ac:dyDescent="0.35">
      <c r="A46" s="78" t="s">
        <v>32</v>
      </c>
      <c r="B46" s="79"/>
      <c r="C46" s="78"/>
      <c r="D46" s="80"/>
      <c r="E46" s="80"/>
      <c r="F46" s="80"/>
      <c r="G46" s="80"/>
      <c r="H46" s="80"/>
      <c r="I46" s="80"/>
      <c r="J46" s="80"/>
      <c r="K46" s="80"/>
      <c r="L46" s="81"/>
      <c r="M46" s="81"/>
    </row>
    <row r="47" spans="1:13" ht="14.25" customHeight="1" thickBot="1" x14ac:dyDescent="0.3">
      <c r="A47" s="82"/>
      <c r="B47" s="83"/>
    </row>
    <row r="48" spans="1:13" ht="14.25" customHeight="1" x14ac:dyDescent="0.25">
      <c r="A48" s="641" t="s">
        <v>33</v>
      </c>
      <c r="B48" s="643" t="s">
        <v>34</v>
      </c>
      <c r="C48" s="645" t="s">
        <v>6</v>
      </c>
      <c r="D48" s="647" t="s">
        <v>35</v>
      </c>
      <c r="E48" s="84" t="s">
        <v>8</v>
      </c>
      <c r="F48" s="85"/>
      <c r="G48" s="85"/>
      <c r="H48" s="85"/>
      <c r="I48" s="85"/>
      <c r="J48" s="85"/>
      <c r="K48" s="86"/>
    </row>
    <row r="49" spans="1:14" s="10" customFormat="1" ht="117" customHeight="1" x14ac:dyDescent="0.25">
      <c r="A49" s="642"/>
      <c r="B49" s="644"/>
      <c r="C49" s="646"/>
      <c r="D49" s="648"/>
      <c r="E49" s="87" t="s">
        <v>15</v>
      </c>
      <c r="F49" s="88" t="s">
        <v>16</v>
      </c>
      <c r="G49" s="88" t="s">
        <v>17</v>
      </c>
      <c r="H49" s="89" t="s">
        <v>18</v>
      </c>
      <c r="I49" s="89" t="s">
        <v>30</v>
      </c>
      <c r="J49" s="90" t="s">
        <v>20</v>
      </c>
      <c r="K49" s="91" t="s">
        <v>21</v>
      </c>
    </row>
    <row r="50" spans="1:14" ht="15" customHeight="1" x14ac:dyDescent="0.25">
      <c r="A50" s="595" t="s">
        <v>36</v>
      </c>
      <c r="B50" s="611"/>
      <c r="C50" s="29">
        <v>2014</v>
      </c>
      <c r="D50" s="92"/>
      <c r="E50" s="34"/>
      <c r="F50" s="31"/>
      <c r="G50" s="31"/>
      <c r="H50" s="31"/>
      <c r="I50" s="31"/>
      <c r="J50" s="31"/>
      <c r="K50" s="35"/>
    </row>
    <row r="51" spans="1:14" x14ac:dyDescent="0.25">
      <c r="A51" s="595"/>
      <c r="B51" s="611"/>
      <c r="C51" s="29">
        <v>2015</v>
      </c>
      <c r="D51" s="92"/>
      <c r="E51" s="34"/>
      <c r="F51" s="31"/>
      <c r="G51" s="31"/>
      <c r="H51" s="31"/>
      <c r="I51" s="31"/>
      <c r="J51" s="31"/>
      <c r="K51" s="35"/>
    </row>
    <row r="52" spans="1:14" x14ac:dyDescent="0.25">
      <c r="A52" s="595"/>
      <c r="B52" s="611"/>
      <c r="C52" s="29">
        <v>2016</v>
      </c>
      <c r="D52" s="92"/>
      <c r="E52" s="34"/>
      <c r="F52" s="31"/>
      <c r="G52" s="31"/>
      <c r="H52" s="31"/>
      <c r="I52" s="31"/>
      <c r="J52" s="31"/>
      <c r="K52" s="35"/>
    </row>
    <row r="53" spans="1:14" x14ac:dyDescent="0.25">
      <c r="A53" s="595"/>
      <c r="B53" s="611"/>
      <c r="C53" s="29">
        <v>2017</v>
      </c>
      <c r="D53" s="93"/>
      <c r="E53" s="39"/>
      <c r="F53" s="37"/>
      <c r="G53" s="37"/>
      <c r="H53" s="37"/>
      <c r="I53" s="37"/>
      <c r="J53" s="37"/>
      <c r="K53" s="40"/>
    </row>
    <row r="54" spans="1:14" x14ac:dyDescent="0.25">
      <c r="A54" s="595"/>
      <c r="B54" s="611"/>
      <c r="C54" s="29">
        <v>2018</v>
      </c>
      <c r="D54" s="92"/>
      <c r="E54" s="34"/>
      <c r="F54" s="31"/>
      <c r="G54" s="31"/>
      <c r="H54" s="31"/>
      <c r="I54" s="31"/>
      <c r="J54" s="31"/>
      <c r="K54" s="35"/>
    </row>
    <row r="55" spans="1:14" x14ac:dyDescent="0.25">
      <c r="A55" s="595"/>
      <c r="B55" s="611"/>
      <c r="C55" s="29">
        <v>2019</v>
      </c>
      <c r="D55" s="92">
        <v>0</v>
      </c>
      <c r="E55" s="34">
        <v>0</v>
      </c>
      <c r="F55" s="31"/>
      <c r="G55" s="31"/>
      <c r="H55" s="31"/>
      <c r="I55" s="31"/>
      <c r="J55" s="31"/>
      <c r="K55" s="35"/>
    </row>
    <row r="56" spans="1:14" x14ac:dyDescent="0.25">
      <c r="A56" s="595"/>
      <c r="B56" s="611"/>
      <c r="C56" s="29">
        <v>2020</v>
      </c>
      <c r="D56" s="92"/>
      <c r="E56" s="34"/>
      <c r="F56" s="31"/>
      <c r="G56" s="31"/>
      <c r="H56" s="31"/>
      <c r="I56" s="31"/>
      <c r="J56" s="31"/>
      <c r="K56" s="35"/>
    </row>
    <row r="57" spans="1:14" ht="94.9" customHeight="1" thickBot="1" x14ac:dyDescent="0.3">
      <c r="A57" s="612"/>
      <c r="B57" s="613"/>
      <c r="C57" s="45" t="s">
        <v>14</v>
      </c>
      <c r="D57" s="94">
        <f t="shared" ref="D57:I57" si="5">SUM(D50:D56)</f>
        <v>0</v>
      </c>
      <c r="E57" s="50">
        <f t="shared" si="5"/>
        <v>0</v>
      </c>
      <c r="F57" s="47">
        <f t="shared" si="5"/>
        <v>0</v>
      </c>
      <c r="G57" s="47">
        <f t="shared" si="5"/>
        <v>0</v>
      </c>
      <c r="H57" s="47">
        <f t="shared" si="5"/>
        <v>0</v>
      </c>
      <c r="I57" s="47">
        <f t="shared" si="5"/>
        <v>0</v>
      </c>
      <c r="J57" s="47">
        <f>SUM(J50:J56)</f>
        <v>0</v>
      </c>
      <c r="K57" s="51">
        <f>SUM(K50:K56)</f>
        <v>0</v>
      </c>
    </row>
    <row r="58" spans="1:14" x14ac:dyDescent="0.25">
      <c r="B58" s="9"/>
    </row>
    <row r="59" spans="1:14" ht="21" x14ac:dyDescent="0.35">
      <c r="A59" s="95" t="s">
        <v>37</v>
      </c>
      <c r="B59" s="96"/>
      <c r="C59" s="95"/>
      <c r="D59" s="97"/>
      <c r="E59" s="97"/>
      <c r="F59" s="97"/>
      <c r="G59" s="97"/>
      <c r="H59" s="97"/>
      <c r="I59" s="97"/>
      <c r="J59" s="97"/>
      <c r="K59" s="97"/>
      <c r="L59" s="97"/>
      <c r="M59" s="10"/>
    </row>
    <row r="60" spans="1:14" ht="15" customHeight="1" thickBot="1" x14ac:dyDescent="0.4">
      <c r="A60" s="98"/>
      <c r="B60" s="83"/>
      <c r="M60" s="10"/>
    </row>
    <row r="61" spans="1:14" s="10" customFormat="1" x14ac:dyDescent="0.25">
      <c r="A61" s="630" t="s">
        <v>38</v>
      </c>
      <c r="B61" s="622" t="s">
        <v>39</v>
      </c>
      <c r="C61" s="631" t="s">
        <v>6</v>
      </c>
      <c r="D61" s="99"/>
      <c r="E61" s="100"/>
      <c r="F61" s="101" t="s">
        <v>40</v>
      </c>
      <c r="G61" s="102"/>
      <c r="H61" s="102"/>
      <c r="I61" s="102"/>
      <c r="J61" s="102"/>
      <c r="K61" s="102"/>
      <c r="L61" s="103"/>
      <c r="N61" s="104"/>
    </row>
    <row r="62" spans="1:14" s="10" customFormat="1" ht="90" customHeight="1" x14ac:dyDescent="0.25">
      <c r="A62" s="621"/>
      <c r="B62" s="623"/>
      <c r="C62" s="632"/>
      <c r="D62" s="105" t="s">
        <v>41</v>
      </c>
      <c r="E62" s="106" t="s">
        <v>42</v>
      </c>
      <c r="F62" s="107" t="s">
        <v>15</v>
      </c>
      <c r="G62" s="108" t="s">
        <v>16</v>
      </c>
      <c r="H62" s="108" t="s">
        <v>17</v>
      </c>
      <c r="I62" s="109" t="s">
        <v>18</v>
      </c>
      <c r="J62" s="109" t="s">
        <v>30</v>
      </c>
      <c r="K62" s="110" t="s">
        <v>20</v>
      </c>
      <c r="L62" s="111" t="s">
        <v>21</v>
      </c>
    </row>
    <row r="63" spans="1:14" x14ac:dyDescent="0.25">
      <c r="A63" s="595" t="s">
        <v>36</v>
      </c>
      <c r="B63" s="611"/>
      <c r="C63" s="29">
        <v>2014</v>
      </c>
      <c r="D63" s="30"/>
      <c r="E63" s="31"/>
      <c r="F63" s="34"/>
      <c r="G63" s="31"/>
      <c r="H63" s="31"/>
      <c r="I63" s="31"/>
      <c r="J63" s="31"/>
      <c r="K63" s="31"/>
      <c r="L63" s="35"/>
      <c r="M63" s="10"/>
    </row>
    <row r="64" spans="1:14" x14ac:dyDescent="0.25">
      <c r="A64" s="595"/>
      <c r="B64" s="611"/>
      <c r="C64" s="29">
        <v>2015</v>
      </c>
      <c r="D64" s="30"/>
      <c r="E64" s="31"/>
      <c r="F64" s="34"/>
      <c r="G64" s="31"/>
      <c r="H64" s="31"/>
      <c r="I64" s="31"/>
      <c r="J64" s="31"/>
      <c r="K64" s="31"/>
      <c r="L64" s="35"/>
      <c r="M64" s="10"/>
    </row>
    <row r="65" spans="1:13" x14ac:dyDescent="0.25">
      <c r="A65" s="595"/>
      <c r="B65" s="611"/>
      <c r="C65" s="29">
        <v>2016</v>
      </c>
      <c r="D65" s="30"/>
      <c r="E65" s="31"/>
      <c r="F65" s="34"/>
      <c r="G65" s="31"/>
      <c r="H65" s="31"/>
      <c r="I65" s="31"/>
      <c r="J65" s="31"/>
      <c r="K65" s="31"/>
      <c r="L65" s="35"/>
      <c r="M65" s="10"/>
    </row>
    <row r="66" spans="1:13" x14ac:dyDescent="0.25">
      <c r="A66" s="595"/>
      <c r="B66" s="611"/>
      <c r="C66" s="29">
        <v>2017</v>
      </c>
      <c r="D66" s="36"/>
      <c r="E66" s="37"/>
      <c r="F66" s="39"/>
      <c r="G66" s="37"/>
      <c r="H66" s="37"/>
      <c r="I66" s="37"/>
      <c r="J66" s="37"/>
      <c r="K66" s="37"/>
      <c r="L66" s="40"/>
      <c r="M66" s="10"/>
    </row>
    <row r="67" spans="1:13" x14ac:dyDescent="0.25">
      <c r="A67" s="595"/>
      <c r="B67" s="611"/>
      <c r="C67" s="29">
        <v>2018</v>
      </c>
      <c r="D67" s="30"/>
      <c r="E67" s="31"/>
      <c r="F67" s="34"/>
      <c r="G67" s="31"/>
      <c r="H67" s="31"/>
      <c r="I67" s="31"/>
      <c r="J67" s="31"/>
      <c r="K67" s="31"/>
      <c r="L67" s="35"/>
      <c r="M67" s="10"/>
    </row>
    <row r="68" spans="1:13" x14ac:dyDescent="0.25">
      <c r="A68" s="595"/>
      <c r="B68" s="611"/>
      <c r="C68" s="29">
        <v>2019</v>
      </c>
      <c r="D68" s="30">
        <v>0</v>
      </c>
      <c r="E68" s="31">
        <v>0</v>
      </c>
      <c r="F68" s="34">
        <v>0</v>
      </c>
      <c r="G68" s="31"/>
      <c r="H68" s="31"/>
      <c r="I68" s="31"/>
      <c r="J68" s="31"/>
      <c r="K68" s="31"/>
      <c r="L68" s="35"/>
      <c r="M68" s="10"/>
    </row>
    <row r="69" spans="1:13" x14ac:dyDescent="0.25">
      <c r="A69" s="595"/>
      <c r="B69" s="611"/>
      <c r="C69" s="29">
        <v>2020</v>
      </c>
      <c r="D69" s="30"/>
      <c r="E69" s="31"/>
      <c r="F69" s="34"/>
      <c r="G69" s="31"/>
      <c r="H69" s="31"/>
      <c r="I69" s="31"/>
      <c r="J69" s="31"/>
      <c r="K69" s="31"/>
      <c r="L69" s="35"/>
      <c r="M69" s="10"/>
    </row>
    <row r="70" spans="1:13" ht="33" customHeight="1" thickBot="1" x14ac:dyDescent="0.3">
      <c r="A70" s="612"/>
      <c r="B70" s="613"/>
      <c r="C70" s="45" t="s">
        <v>14</v>
      </c>
      <c r="D70" s="46">
        <f t="shared" ref="D70:K70" si="6">SUM(D63:D69)</f>
        <v>0</v>
      </c>
      <c r="E70" s="47">
        <f t="shared" si="6"/>
        <v>0</v>
      </c>
      <c r="F70" s="50">
        <f t="shared" si="6"/>
        <v>0</v>
      </c>
      <c r="G70" s="47">
        <f t="shared" si="6"/>
        <v>0</v>
      </c>
      <c r="H70" s="47">
        <f t="shared" si="6"/>
        <v>0</v>
      </c>
      <c r="I70" s="47">
        <f t="shared" si="6"/>
        <v>0</v>
      </c>
      <c r="J70" s="47">
        <f t="shared" si="6"/>
        <v>0</v>
      </c>
      <c r="K70" s="47">
        <f t="shared" si="6"/>
        <v>0</v>
      </c>
      <c r="L70" s="51">
        <f>SUM(L63:L69)</f>
        <v>0</v>
      </c>
      <c r="M70" s="10"/>
    </row>
    <row r="71" spans="1:13" ht="15.75" thickBot="1" x14ac:dyDescent="0.3">
      <c r="A71" s="112"/>
      <c r="B71" s="113"/>
      <c r="D71" s="52"/>
    </row>
    <row r="72" spans="1:13" s="10" customFormat="1" ht="18.95" customHeight="1" x14ac:dyDescent="0.25">
      <c r="A72" s="630" t="s">
        <v>43</v>
      </c>
      <c r="B72" s="622" t="s">
        <v>44</v>
      </c>
      <c r="C72" s="631" t="s">
        <v>6</v>
      </c>
      <c r="D72" s="628" t="s">
        <v>45</v>
      </c>
      <c r="E72" s="101" t="s">
        <v>46</v>
      </c>
      <c r="F72" s="102"/>
      <c r="G72" s="102"/>
      <c r="H72" s="102"/>
      <c r="I72" s="102"/>
      <c r="J72" s="102"/>
      <c r="K72" s="103"/>
      <c r="L72"/>
      <c r="M72" s="104"/>
    </row>
    <row r="73" spans="1:13" s="10" customFormat="1" ht="93.75" customHeight="1" x14ac:dyDescent="0.25">
      <c r="A73" s="621"/>
      <c r="B73" s="623"/>
      <c r="C73" s="632"/>
      <c r="D73" s="629"/>
      <c r="E73" s="107" t="s">
        <v>15</v>
      </c>
      <c r="F73" s="114" t="s">
        <v>16</v>
      </c>
      <c r="G73" s="108" t="s">
        <v>17</v>
      </c>
      <c r="H73" s="109" t="s">
        <v>18</v>
      </c>
      <c r="I73" s="109" t="s">
        <v>30</v>
      </c>
      <c r="J73" s="110" t="s">
        <v>20</v>
      </c>
      <c r="K73" s="111" t="s">
        <v>21</v>
      </c>
      <c r="L73"/>
    </row>
    <row r="74" spans="1:13" ht="15" customHeight="1" x14ac:dyDescent="0.25">
      <c r="A74" s="595" t="s">
        <v>36</v>
      </c>
      <c r="B74" s="611"/>
      <c r="C74" s="29">
        <v>2014</v>
      </c>
      <c r="D74" s="31"/>
      <c r="E74" s="34"/>
      <c r="F74" s="31"/>
      <c r="G74" s="31"/>
      <c r="H74" s="31"/>
      <c r="I74" s="31"/>
      <c r="J74" s="31"/>
      <c r="K74" s="35"/>
    </row>
    <row r="75" spans="1:13" x14ac:dyDescent="0.25">
      <c r="A75" s="595"/>
      <c r="B75" s="611"/>
      <c r="C75" s="29">
        <v>2015</v>
      </c>
      <c r="D75" s="31"/>
      <c r="E75" s="34"/>
      <c r="F75" s="31"/>
      <c r="G75" s="31"/>
      <c r="H75" s="31"/>
      <c r="I75" s="31"/>
      <c r="J75" s="31"/>
      <c r="K75" s="35"/>
    </row>
    <row r="76" spans="1:13" x14ac:dyDescent="0.25">
      <c r="A76" s="595"/>
      <c r="B76" s="611"/>
      <c r="C76" s="29">
        <v>2016</v>
      </c>
      <c r="D76" s="31"/>
      <c r="E76" s="34"/>
      <c r="F76" s="31"/>
      <c r="G76" s="31"/>
      <c r="H76" s="31"/>
      <c r="I76" s="31"/>
      <c r="J76" s="31"/>
      <c r="K76" s="35"/>
    </row>
    <row r="77" spans="1:13" x14ac:dyDescent="0.25">
      <c r="A77" s="595"/>
      <c r="B77" s="611"/>
      <c r="C77" s="29">
        <v>2017</v>
      </c>
      <c r="D77" s="37"/>
      <c r="E77" s="39"/>
      <c r="F77" s="37"/>
      <c r="G77" s="37"/>
      <c r="H77" s="37"/>
      <c r="I77" s="37"/>
      <c r="J77" s="37"/>
      <c r="K77" s="40"/>
    </row>
    <row r="78" spans="1:13" x14ac:dyDescent="0.25">
      <c r="A78" s="595"/>
      <c r="B78" s="611"/>
      <c r="C78" s="29">
        <v>2018</v>
      </c>
      <c r="D78" s="31"/>
      <c r="E78" s="34"/>
      <c r="F78" s="31"/>
      <c r="G78" s="31"/>
      <c r="H78" s="31"/>
      <c r="I78" s="31"/>
      <c r="J78" s="31"/>
      <c r="K78" s="35"/>
    </row>
    <row r="79" spans="1:13" x14ac:dyDescent="0.25">
      <c r="A79" s="595"/>
      <c r="B79" s="611"/>
      <c r="C79" s="29">
        <v>2019</v>
      </c>
      <c r="D79" s="31">
        <v>0</v>
      </c>
      <c r="E79" s="34">
        <v>0</v>
      </c>
      <c r="F79" s="31"/>
      <c r="G79" s="31"/>
      <c r="H79" s="31"/>
      <c r="I79" s="31"/>
      <c r="J79" s="31"/>
      <c r="K79" s="35"/>
    </row>
    <row r="80" spans="1:13" x14ac:dyDescent="0.25">
      <c r="A80" s="595"/>
      <c r="B80" s="611"/>
      <c r="C80" s="29">
        <v>2020</v>
      </c>
      <c r="D80" s="31"/>
      <c r="E80" s="34"/>
      <c r="F80" s="31"/>
      <c r="G80" s="31"/>
      <c r="H80" s="31"/>
      <c r="I80" s="31"/>
      <c r="J80" s="31"/>
      <c r="K80" s="35"/>
    </row>
    <row r="81" spans="1:14" ht="42" customHeight="1" thickBot="1" x14ac:dyDescent="0.3">
      <c r="A81" s="612"/>
      <c r="B81" s="613"/>
      <c r="C81" s="45" t="s">
        <v>14</v>
      </c>
      <c r="D81" s="47">
        <f t="shared" ref="D81:J81" si="7">SUM(D74:D80)</f>
        <v>0</v>
      </c>
      <c r="E81" s="50">
        <f t="shared" si="7"/>
        <v>0</v>
      </c>
      <c r="F81" s="47">
        <f t="shared" si="7"/>
        <v>0</v>
      </c>
      <c r="G81" s="47">
        <f t="shared" si="7"/>
        <v>0</v>
      </c>
      <c r="H81" s="47">
        <f t="shared" si="7"/>
        <v>0</v>
      </c>
      <c r="I81" s="47">
        <f t="shared" si="7"/>
        <v>0</v>
      </c>
      <c r="J81" s="47">
        <f t="shared" si="7"/>
        <v>0</v>
      </c>
      <c r="K81" s="51">
        <f>SUM(K74:K80)</f>
        <v>0</v>
      </c>
    </row>
    <row r="82" spans="1:14" ht="15" customHeight="1" thickBot="1" x14ac:dyDescent="0.4">
      <c r="A82" s="98"/>
      <c r="B82" s="83"/>
    </row>
    <row r="83" spans="1:14" ht="24.95" customHeight="1" x14ac:dyDescent="0.25">
      <c r="A83" s="630" t="s">
        <v>47</v>
      </c>
      <c r="B83" s="622" t="s">
        <v>44</v>
      </c>
      <c r="C83" s="631" t="s">
        <v>6</v>
      </c>
      <c r="D83" s="633" t="s">
        <v>48</v>
      </c>
      <c r="E83" s="101" t="s">
        <v>49</v>
      </c>
      <c r="F83" s="102"/>
      <c r="G83" s="102"/>
      <c r="H83" s="102"/>
      <c r="I83" s="102"/>
      <c r="J83" s="102"/>
      <c r="K83" s="103"/>
      <c r="L83" s="10"/>
    </row>
    <row r="84" spans="1:14" s="10" customFormat="1" ht="93.75" customHeight="1" x14ac:dyDescent="0.25">
      <c r="A84" s="621"/>
      <c r="B84" s="623"/>
      <c r="C84" s="632"/>
      <c r="D84" s="634"/>
      <c r="E84" s="107" t="s">
        <v>15</v>
      </c>
      <c r="F84" s="108" t="s">
        <v>16</v>
      </c>
      <c r="G84" s="108" t="s">
        <v>17</v>
      </c>
      <c r="H84" s="109" t="s">
        <v>18</v>
      </c>
      <c r="I84" s="109" t="s">
        <v>30</v>
      </c>
      <c r="J84" s="110" t="s">
        <v>20</v>
      </c>
      <c r="K84" s="111" t="s">
        <v>21</v>
      </c>
      <c r="L84"/>
    </row>
    <row r="85" spans="1:14" s="10" customFormat="1" ht="18" customHeight="1" x14ac:dyDescent="0.25">
      <c r="A85" s="595" t="s">
        <v>36</v>
      </c>
      <c r="B85" s="611"/>
      <c r="C85" s="29">
        <v>2014</v>
      </c>
      <c r="D85" s="31"/>
      <c r="E85" s="34"/>
      <c r="F85" s="31"/>
      <c r="G85" s="31"/>
      <c r="H85" s="31"/>
      <c r="I85" s="31"/>
      <c r="J85" s="31"/>
      <c r="K85" s="35"/>
      <c r="L85"/>
    </row>
    <row r="86" spans="1:14" ht="15.95" customHeight="1" x14ac:dyDescent="0.25">
      <c r="A86" s="595"/>
      <c r="B86" s="611"/>
      <c r="C86" s="29">
        <v>2015</v>
      </c>
      <c r="D86" s="31"/>
      <c r="E86" s="34"/>
      <c r="F86" s="31"/>
      <c r="G86" s="31"/>
      <c r="H86" s="31"/>
      <c r="I86" s="31"/>
      <c r="J86" s="31"/>
      <c r="K86" s="35"/>
    </row>
    <row r="87" spans="1:14" x14ac:dyDescent="0.25">
      <c r="A87" s="595"/>
      <c r="B87" s="611"/>
      <c r="C87" s="29">
        <v>2016</v>
      </c>
      <c r="D87" s="31"/>
      <c r="E87" s="34"/>
      <c r="F87" s="31"/>
      <c r="G87" s="31"/>
      <c r="H87" s="31"/>
      <c r="I87" s="31"/>
      <c r="J87" s="31"/>
      <c r="K87" s="35"/>
    </row>
    <row r="88" spans="1:14" x14ac:dyDescent="0.25">
      <c r="A88" s="595"/>
      <c r="B88" s="611"/>
      <c r="C88" s="29">
        <v>2017</v>
      </c>
      <c r="D88" s="37"/>
      <c r="E88" s="39"/>
      <c r="F88" s="37"/>
      <c r="G88" s="37"/>
      <c r="H88" s="37"/>
      <c r="I88" s="37"/>
      <c r="J88" s="37"/>
      <c r="K88" s="40"/>
    </row>
    <row r="89" spans="1:14" x14ac:dyDescent="0.25">
      <c r="A89" s="595"/>
      <c r="B89" s="611"/>
      <c r="C89" s="29">
        <v>2018</v>
      </c>
      <c r="D89" s="31"/>
      <c r="E89" s="34"/>
      <c r="F89" s="31"/>
      <c r="G89" s="31"/>
      <c r="H89" s="31"/>
      <c r="I89" s="31"/>
      <c r="J89" s="31"/>
      <c r="K89" s="35"/>
      <c r="L89" s="10"/>
    </row>
    <row r="90" spans="1:14" x14ac:dyDescent="0.25">
      <c r="A90" s="595"/>
      <c r="B90" s="611"/>
      <c r="C90" s="29">
        <v>2019</v>
      </c>
      <c r="D90" s="31">
        <v>0</v>
      </c>
      <c r="E90" s="34">
        <v>0</v>
      </c>
      <c r="F90" s="31"/>
      <c r="G90" s="31"/>
      <c r="H90" s="31"/>
      <c r="I90" s="31"/>
      <c r="J90" s="31"/>
      <c r="K90" s="35"/>
    </row>
    <row r="91" spans="1:14" x14ac:dyDescent="0.25">
      <c r="A91" s="595"/>
      <c r="B91" s="611"/>
      <c r="C91" s="29">
        <v>2020</v>
      </c>
      <c r="D91" s="31"/>
      <c r="E91" s="34"/>
      <c r="F91" s="31"/>
      <c r="G91" s="31"/>
      <c r="H91" s="31"/>
      <c r="I91" s="31"/>
      <c r="J91" s="31"/>
      <c r="K91" s="35"/>
    </row>
    <row r="92" spans="1:14" ht="18.95" customHeight="1" thickBot="1" x14ac:dyDescent="0.3">
      <c r="A92" s="612"/>
      <c r="B92" s="613"/>
      <c r="C92" s="45" t="s">
        <v>14</v>
      </c>
      <c r="D92" s="47">
        <f t="shared" ref="D92:J92" si="8">SUM(D85:D91)</f>
        <v>0</v>
      </c>
      <c r="E92" s="50">
        <f t="shared" si="8"/>
        <v>0</v>
      </c>
      <c r="F92" s="47">
        <f t="shared" si="8"/>
        <v>0</v>
      </c>
      <c r="G92" s="47">
        <f t="shared" si="8"/>
        <v>0</v>
      </c>
      <c r="H92" s="47">
        <f t="shared" si="8"/>
        <v>0</v>
      </c>
      <c r="I92" s="47">
        <f t="shared" si="8"/>
        <v>0</v>
      </c>
      <c r="J92" s="47">
        <f t="shared" si="8"/>
        <v>0</v>
      </c>
      <c r="K92" s="51">
        <f>SUM(K85:K91)</f>
        <v>0</v>
      </c>
    </row>
    <row r="93" spans="1:14" ht="18.75" customHeight="1" thickBot="1" x14ac:dyDescent="0.4">
      <c r="A93" s="98"/>
      <c r="B93" s="83"/>
    </row>
    <row r="94" spans="1:14" x14ac:dyDescent="0.25">
      <c r="A94" s="620" t="s">
        <v>50</v>
      </c>
      <c r="B94" s="622" t="s">
        <v>51</v>
      </c>
      <c r="C94" s="373" t="s">
        <v>6</v>
      </c>
      <c r="D94" s="116" t="s">
        <v>52</v>
      </c>
      <c r="E94" s="117"/>
      <c r="F94" s="117"/>
      <c r="G94" s="118"/>
      <c r="H94" s="10"/>
      <c r="I94" s="10"/>
      <c r="J94" s="10"/>
      <c r="K94" s="10"/>
    </row>
    <row r="95" spans="1:14" ht="64.5" x14ac:dyDescent="0.25">
      <c r="A95" s="621"/>
      <c r="B95" s="623"/>
      <c r="C95" s="374"/>
      <c r="D95" s="105" t="s">
        <v>53</v>
      </c>
      <c r="E95" s="106" t="s">
        <v>54</v>
      </c>
      <c r="F95" s="106" t="s">
        <v>55</v>
      </c>
      <c r="G95" s="120" t="s">
        <v>14</v>
      </c>
      <c r="H95" s="10"/>
      <c r="I95" s="10"/>
      <c r="J95" s="10"/>
      <c r="K95" s="10"/>
      <c r="L95" s="10"/>
      <c r="M95" s="10"/>
      <c r="N95" s="10"/>
    </row>
    <row r="96" spans="1:14" s="10" customFormat="1" ht="26.25" customHeight="1" x14ac:dyDescent="0.25">
      <c r="A96" s="595" t="s">
        <v>36</v>
      </c>
      <c r="B96" s="611"/>
      <c r="C96" s="29">
        <v>2015</v>
      </c>
      <c r="D96" s="30"/>
      <c r="E96" s="31"/>
      <c r="F96" s="31"/>
      <c r="G96" s="33">
        <f t="shared" ref="G96:G101" si="9">SUM(D96:F96)</f>
        <v>0</v>
      </c>
      <c r="H96"/>
      <c r="I96"/>
      <c r="J96"/>
      <c r="K96"/>
    </row>
    <row r="97" spans="1:14" s="10" customFormat="1" ht="16.5" customHeight="1" x14ac:dyDescent="0.25">
      <c r="A97" s="595"/>
      <c r="B97" s="611"/>
      <c r="C97" s="29">
        <v>2016</v>
      </c>
      <c r="D97" s="30"/>
      <c r="E97" s="31"/>
      <c r="F97" s="31"/>
      <c r="G97" s="33">
        <f t="shared" si="9"/>
        <v>0</v>
      </c>
      <c r="H97"/>
      <c r="I97"/>
      <c r="J97"/>
      <c r="K97"/>
      <c r="L97"/>
      <c r="M97"/>
      <c r="N97"/>
    </row>
    <row r="98" spans="1:14" x14ac:dyDescent="0.25">
      <c r="A98" s="595"/>
      <c r="B98" s="611"/>
      <c r="C98" s="29">
        <v>2017</v>
      </c>
      <c r="D98" s="36"/>
      <c r="E98" s="37"/>
      <c r="F98" s="37"/>
      <c r="G98" s="33">
        <f t="shared" si="9"/>
        <v>0</v>
      </c>
    </row>
    <row r="99" spans="1:14" x14ac:dyDescent="0.25">
      <c r="A99" s="595"/>
      <c r="B99" s="611"/>
      <c r="C99" s="29">
        <v>2018</v>
      </c>
      <c r="D99" s="30"/>
      <c r="E99" s="31"/>
      <c r="F99" s="31"/>
      <c r="G99" s="33">
        <f t="shared" si="9"/>
        <v>0</v>
      </c>
    </row>
    <row r="100" spans="1:14" x14ac:dyDescent="0.25">
      <c r="A100" s="595"/>
      <c r="B100" s="611"/>
      <c r="C100" s="29">
        <v>2019</v>
      </c>
      <c r="D100" s="30">
        <v>0</v>
      </c>
      <c r="E100" s="31">
        <v>0</v>
      </c>
      <c r="F100" s="31"/>
      <c r="G100" s="33">
        <f t="shared" si="9"/>
        <v>0</v>
      </c>
    </row>
    <row r="101" spans="1:14" x14ac:dyDescent="0.25">
      <c r="A101" s="595"/>
      <c r="B101" s="611"/>
      <c r="C101" s="29">
        <v>2020</v>
      </c>
      <c r="D101" s="30"/>
      <c r="E101" s="31"/>
      <c r="F101" s="31"/>
      <c r="G101" s="33">
        <f t="shared" si="9"/>
        <v>0</v>
      </c>
    </row>
    <row r="102" spans="1:14" ht="15.75" thickBot="1" x14ac:dyDescent="0.3">
      <c r="A102" s="612"/>
      <c r="B102" s="613"/>
      <c r="C102" s="45" t="s">
        <v>14</v>
      </c>
      <c r="D102" s="46">
        <f>SUM(D96:D101)</f>
        <v>0</v>
      </c>
      <c r="E102" s="47">
        <f>SUM(E96:E101)</f>
        <v>0</v>
      </c>
      <c r="F102" s="47">
        <f>SUM(F96:F101)</f>
        <v>0</v>
      </c>
      <c r="G102" s="121">
        <f>SUM(G95:G101)</f>
        <v>0</v>
      </c>
    </row>
    <row r="103" spans="1:14" x14ac:dyDescent="0.25">
      <c r="A103" s="113"/>
      <c r="B103" s="122"/>
      <c r="C103" s="52"/>
      <c r="D103" s="52"/>
      <c r="J103" s="82"/>
    </row>
    <row r="104" spans="1:14" ht="21" x14ac:dyDescent="0.35">
      <c r="A104" s="123" t="s">
        <v>56</v>
      </c>
      <c r="B104" s="124"/>
      <c r="C104" s="123"/>
      <c r="D104" s="125"/>
      <c r="E104" s="125"/>
      <c r="F104" s="125"/>
      <c r="G104" s="125"/>
      <c r="H104" s="125"/>
      <c r="I104" s="125"/>
      <c r="J104" s="125"/>
      <c r="K104" s="125"/>
      <c r="L104" s="125"/>
    </row>
    <row r="105" spans="1:14" ht="15.75" thickBot="1" x14ac:dyDescent="0.3">
      <c r="B105" s="9"/>
    </row>
    <row r="106" spans="1:14" s="10" customFormat="1" ht="47.25" customHeight="1" x14ac:dyDescent="0.25">
      <c r="A106" s="624" t="s">
        <v>57</v>
      </c>
      <c r="B106" s="626" t="s">
        <v>58</v>
      </c>
      <c r="C106" s="609" t="s">
        <v>6</v>
      </c>
      <c r="D106" s="126" t="s">
        <v>59</v>
      </c>
      <c r="E106" s="126"/>
      <c r="F106" s="127"/>
      <c r="G106" s="127"/>
      <c r="H106" s="128" t="s">
        <v>60</v>
      </c>
      <c r="I106" s="126"/>
      <c r="J106" s="129"/>
    </row>
    <row r="107" spans="1:14" s="10" customFormat="1" ht="87.75" customHeight="1" x14ac:dyDescent="0.25">
      <c r="A107" s="625"/>
      <c r="B107" s="627"/>
      <c r="C107" s="610"/>
      <c r="D107" s="130" t="s">
        <v>61</v>
      </c>
      <c r="E107" s="131" t="s">
        <v>62</v>
      </c>
      <c r="F107" s="132" t="s">
        <v>63</v>
      </c>
      <c r="G107" s="133" t="s">
        <v>64</v>
      </c>
      <c r="H107" s="130" t="s">
        <v>65</v>
      </c>
      <c r="I107" s="131" t="s">
        <v>66</v>
      </c>
      <c r="J107" s="134" t="s">
        <v>67</v>
      </c>
    </row>
    <row r="108" spans="1:14" x14ac:dyDescent="0.25">
      <c r="A108" s="595" t="s">
        <v>36</v>
      </c>
      <c r="B108" s="611"/>
      <c r="C108" s="135">
        <v>2014</v>
      </c>
      <c r="D108" s="30"/>
      <c r="E108" s="31"/>
      <c r="F108" s="136"/>
      <c r="G108" s="137">
        <f>SUM(D108:F108)</f>
        <v>0</v>
      </c>
      <c r="H108" s="30"/>
      <c r="I108" s="31"/>
      <c r="J108" s="35"/>
    </row>
    <row r="109" spans="1:14" x14ac:dyDescent="0.25">
      <c r="A109" s="595"/>
      <c r="B109" s="611"/>
      <c r="C109" s="135">
        <v>2015</v>
      </c>
      <c r="D109" s="30"/>
      <c r="E109" s="31"/>
      <c r="F109" s="136"/>
      <c r="G109" s="137">
        <f t="shared" ref="G109:G114" si="10">SUM(D109:F109)</f>
        <v>0</v>
      </c>
      <c r="H109" s="30"/>
      <c r="I109" s="31"/>
      <c r="J109" s="35"/>
    </row>
    <row r="110" spans="1:14" x14ac:dyDescent="0.25">
      <c r="A110" s="595"/>
      <c r="B110" s="611"/>
      <c r="C110" s="135">
        <v>2016</v>
      </c>
      <c r="D110" s="30"/>
      <c r="E110" s="31"/>
      <c r="F110" s="136"/>
      <c r="G110" s="137">
        <f t="shared" si="10"/>
        <v>0</v>
      </c>
      <c r="H110" s="30"/>
      <c r="I110" s="31"/>
      <c r="J110" s="35"/>
    </row>
    <row r="111" spans="1:14" x14ac:dyDescent="0.25">
      <c r="A111" s="595"/>
      <c r="B111" s="611"/>
      <c r="C111" s="135">
        <v>2017</v>
      </c>
      <c r="D111" s="36"/>
      <c r="E111" s="37"/>
      <c r="F111" s="138"/>
      <c r="G111" s="137">
        <f t="shared" si="10"/>
        <v>0</v>
      </c>
      <c r="H111" s="139"/>
      <c r="I111" s="140"/>
      <c r="J111" s="141"/>
    </row>
    <row r="112" spans="1:14" x14ac:dyDescent="0.25">
      <c r="A112" s="595"/>
      <c r="B112" s="611"/>
      <c r="C112" s="135">
        <v>2018</v>
      </c>
      <c r="D112" s="30"/>
      <c r="E112" s="31"/>
      <c r="F112" s="136"/>
      <c r="G112" s="137">
        <f t="shared" si="10"/>
        <v>0</v>
      </c>
      <c r="H112" s="30"/>
      <c r="I112" s="31"/>
      <c r="J112" s="35"/>
    </row>
    <row r="113" spans="1:19" x14ac:dyDescent="0.25">
      <c r="A113" s="595"/>
      <c r="B113" s="611"/>
      <c r="C113" s="135">
        <v>2019</v>
      </c>
      <c r="D113" s="30">
        <v>0</v>
      </c>
      <c r="E113" s="31">
        <v>0</v>
      </c>
      <c r="F113" s="136"/>
      <c r="G113" s="137">
        <f t="shared" si="10"/>
        <v>0</v>
      </c>
      <c r="H113" s="30"/>
      <c r="I113" s="31"/>
      <c r="J113" s="35"/>
    </row>
    <row r="114" spans="1:19" x14ac:dyDescent="0.25">
      <c r="A114" s="595"/>
      <c r="B114" s="611"/>
      <c r="C114" s="135">
        <v>2020</v>
      </c>
      <c r="D114" s="30"/>
      <c r="E114" s="31"/>
      <c r="F114" s="136"/>
      <c r="G114" s="137">
        <f t="shared" si="10"/>
        <v>0</v>
      </c>
      <c r="H114" s="30"/>
      <c r="I114" s="31"/>
      <c r="J114" s="35"/>
    </row>
    <row r="115" spans="1:19" ht="30.6" customHeight="1" thickBot="1" x14ac:dyDescent="0.3">
      <c r="A115" s="612"/>
      <c r="B115" s="613"/>
      <c r="C115" s="142" t="s">
        <v>14</v>
      </c>
      <c r="D115" s="46">
        <f t="shared" ref="D115:J115" si="11">SUM(D108:D114)</f>
        <v>0</v>
      </c>
      <c r="E115" s="47">
        <f t="shared" si="11"/>
        <v>0</v>
      </c>
      <c r="F115" s="143">
        <f t="shared" si="11"/>
        <v>0</v>
      </c>
      <c r="G115" s="143">
        <f t="shared" si="11"/>
        <v>0</v>
      </c>
      <c r="H115" s="46">
        <f t="shared" si="11"/>
        <v>0</v>
      </c>
      <c r="I115" s="47">
        <f t="shared" si="11"/>
        <v>0</v>
      </c>
      <c r="J115" s="144">
        <f t="shared" si="11"/>
        <v>0</v>
      </c>
    </row>
    <row r="116" spans="1:19" ht="17.100000000000001" customHeight="1" thickBot="1" x14ac:dyDescent="0.3">
      <c r="A116" s="145"/>
      <c r="B116" s="122"/>
      <c r="C116" s="146"/>
      <c r="D116" s="147"/>
      <c r="H116" s="148"/>
      <c r="K116" s="82"/>
    </row>
    <row r="117" spans="1:19" s="10" customFormat="1" ht="78" customHeight="1" x14ac:dyDescent="0.3">
      <c r="A117" s="149" t="s">
        <v>68</v>
      </c>
      <c r="B117" s="375" t="s">
        <v>39</v>
      </c>
      <c r="C117" s="151" t="s">
        <v>6</v>
      </c>
      <c r="D117" s="152" t="s">
        <v>69</v>
      </c>
      <c r="E117" s="153" t="s">
        <v>70</v>
      </c>
      <c r="F117" s="153" t="s">
        <v>71</v>
      </c>
      <c r="G117" s="153" t="s">
        <v>72</v>
      </c>
      <c r="H117" s="153" t="s">
        <v>73</v>
      </c>
      <c r="I117" s="154" t="s">
        <v>74</v>
      </c>
      <c r="J117" s="155" t="s">
        <v>75</v>
      </c>
      <c r="K117" s="155" t="s">
        <v>76</v>
      </c>
    </row>
    <row r="118" spans="1:19" x14ac:dyDescent="0.25">
      <c r="A118" s="595" t="s">
        <v>36</v>
      </c>
      <c r="B118" s="611"/>
      <c r="C118" s="29">
        <v>2014</v>
      </c>
      <c r="D118" s="34"/>
      <c r="E118" s="31"/>
      <c r="F118" s="31"/>
      <c r="G118" s="31"/>
      <c r="H118" s="31"/>
      <c r="I118" s="35"/>
      <c r="J118" s="156">
        <f t="shared" ref="J118:K124" si="12">D118+F118+H118</f>
        <v>0</v>
      </c>
      <c r="K118" s="156">
        <f t="shared" si="12"/>
        <v>0</v>
      </c>
    </row>
    <row r="119" spans="1:19" x14ac:dyDescent="0.25">
      <c r="A119" s="595"/>
      <c r="B119" s="611"/>
      <c r="C119" s="29">
        <v>2015</v>
      </c>
      <c r="D119" s="34"/>
      <c r="E119" s="31"/>
      <c r="F119" s="31"/>
      <c r="G119" s="31"/>
      <c r="H119" s="31"/>
      <c r="I119" s="35"/>
      <c r="J119" s="156">
        <f t="shared" si="12"/>
        <v>0</v>
      </c>
      <c r="K119" s="156">
        <f t="shared" si="12"/>
        <v>0</v>
      </c>
    </row>
    <row r="120" spans="1:19" x14ac:dyDescent="0.25">
      <c r="A120" s="595"/>
      <c r="B120" s="611"/>
      <c r="C120" s="29">
        <v>2016</v>
      </c>
      <c r="D120" s="34"/>
      <c r="E120" s="31"/>
      <c r="F120" s="31"/>
      <c r="G120" s="31"/>
      <c r="H120" s="31"/>
      <c r="I120" s="35"/>
      <c r="J120" s="156">
        <f t="shared" si="12"/>
        <v>0</v>
      </c>
      <c r="K120" s="156">
        <f t="shared" si="12"/>
        <v>0</v>
      </c>
    </row>
    <row r="121" spans="1:19" x14ac:dyDescent="0.25">
      <c r="A121" s="595"/>
      <c r="B121" s="611"/>
      <c r="C121" s="29">
        <v>2017</v>
      </c>
      <c r="D121" s="39"/>
      <c r="E121" s="37"/>
      <c r="F121" s="37"/>
      <c r="G121" s="37"/>
      <c r="H121" s="37"/>
      <c r="I121" s="40"/>
      <c r="J121" s="156">
        <f t="shared" si="12"/>
        <v>0</v>
      </c>
      <c r="K121" s="156">
        <f t="shared" si="12"/>
        <v>0</v>
      </c>
    </row>
    <row r="122" spans="1:19" x14ac:dyDescent="0.25">
      <c r="A122" s="595"/>
      <c r="B122" s="611"/>
      <c r="C122" s="29">
        <v>2018</v>
      </c>
      <c r="D122" s="34"/>
      <c r="E122" s="31"/>
      <c r="F122" s="31"/>
      <c r="G122" s="31"/>
      <c r="H122" s="31"/>
      <c r="I122" s="35"/>
      <c r="J122" s="156">
        <f t="shared" si="12"/>
        <v>0</v>
      </c>
      <c r="K122" s="156">
        <f t="shared" si="12"/>
        <v>0</v>
      </c>
    </row>
    <row r="123" spans="1:19" x14ac:dyDescent="0.25">
      <c r="A123" s="595"/>
      <c r="B123" s="611"/>
      <c r="C123" s="29">
        <v>2019</v>
      </c>
      <c r="D123" s="34">
        <v>0</v>
      </c>
      <c r="E123" s="31">
        <v>0</v>
      </c>
      <c r="F123" s="31">
        <v>0</v>
      </c>
      <c r="G123" s="31">
        <v>0</v>
      </c>
      <c r="H123" s="31">
        <v>0</v>
      </c>
      <c r="I123" s="35">
        <v>0</v>
      </c>
      <c r="J123" s="156">
        <f t="shared" si="12"/>
        <v>0</v>
      </c>
      <c r="K123" s="156">
        <f t="shared" si="12"/>
        <v>0</v>
      </c>
    </row>
    <row r="124" spans="1:19" x14ac:dyDescent="0.25">
      <c r="A124" s="595"/>
      <c r="B124" s="611"/>
      <c r="C124" s="29">
        <v>2020</v>
      </c>
      <c r="D124" s="34"/>
      <c r="E124" s="31"/>
      <c r="F124" s="31"/>
      <c r="G124" s="31"/>
      <c r="H124" s="31"/>
      <c r="I124" s="35"/>
      <c r="J124" s="156">
        <f t="shared" si="12"/>
        <v>0</v>
      </c>
      <c r="K124" s="156">
        <f t="shared" si="12"/>
        <v>0</v>
      </c>
    </row>
    <row r="125" spans="1:19" ht="51" customHeight="1" thickBot="1" x14ac:dyDescent="0.3">
      <c r="A125" s="612"/>
      <c r="B125" s="613"/>
      <c r="C125" s="45" t="s">
        <v>14</v>
      </c>
      <c r="D125" s="47">
        <f t="shared" ref="D125" si="13">SUM(D118:D124)</f>
        <v>0</v>
      </c>
      <c r="E125" s="47">
        <f>SUM(E118:E124)</f>
        <v>0</v>
      </c>
      <c r="F125" s="47">
        <f t="shared" ref="F125:I125" si="14">SUM(F118:F124)</f>
        <v>0</v>
      </c>
      <c r="G125" s="47">
        <f t="shared" si="14"/>
        <v>0</v>
      </c>
      <c r="H125" s="47">
        <f t="shared" si="14"/>
        <v>0</v>
      </c>
      <c r="I125" s="47">
        <f t="shared" si="14"/>
        <v>0</v>
      </c>
      <c r="J125" s="51">
        <f>SUM(J118:J124)</f>
        <v>0</v>
      </c>
      <c r="K125" s="51">
        <f>SUM(K118:K124)</f>
        <v>0</v>
      </c>
    </row>
    <row r="126" spans="1:19" ht="18.95" customHeight="1" x14ac:dyDescent="0.25">
      <c r="A126" s="157"/>
      <c r="B126" s="122"/>
      <c r="C126" s="52"/>
      <c r="D126" s="52"/>
      <c r="S126" s="82"/>
    </row>
    <row r="127" spans="1:19" ht="21" x14ac:dyDescent="0.35">
      <c r="A127" s="158" t="s">
        <v>77</v>
      </c>
      <c r="B127" s="159"/>
      <c r="C127" s="158"/>
      <c r="D127" s="160"/>
      <c r="E127" s="160"/>
      <c r="F127" s="160"/>
      <c r="G127" s="160"/>
      <c r="H127" s="160"/>
      <c r="I127" s="160"/>
      <c r="J127" s="160"/>
      <c r="K127" s="160"/>
      <c r="L127" s="160"/>
      <c r="M127" s="160"/>
      <c r="N127" s="160"/>
      <c r="O127" s="160"/>
    </row>
    <row r="128" spans="1:19" ht="21.75" thickBot="1" x14ac:dyDescent="0.4">
      <c r="A128" s="98"/>
      <c r="B128" s="83"/>
    </row>
    <row r="129" spans="1:15" s="10" customFormat="1" ht="27" customHeight="1" x14ac:dyDescent="0.25">
      <c r="A129" s="614" t="s">
        <v>78</v>
      </c>
      <c r="B129" s="616" t="s">
        <v>39</v>
      </c>
      <c r="C129" s="618" t="s">
        <v>79</v>
      </c>
      <c r="D129" s="161" t="s">
        <v>80</v>
      </c>
      <c r="E129" s="162"/>
      <c r="F129" s="162"/>
      <c r="G129" s="163"/>
      <c r="H129" s="164"/>
      <c r="I129" s="592" t="s">
        <v>8</v>
      </c>
      <c r="J129" s="593"/>
      <c r="K129" s="593"/>
      <c r="L129" s="593"/>
      <c r="M129" s="593"/>
      <c r="N129" s="593"/>
      <c r="O129" s="594"/>
    </row>
    <row r="130" spans="1:15" s="10" customFormat="1" ht="110.25" customHeight="1" x14ac:dyDescent="0.25">
      <c r="A130" s="615"/>
      <c r="B130" s="617"/>
      <c r="C130" s="619"/>
      <c r="D130" s="165" t="s">
        <v>81</v>
      </c>
      <c r="E130" s="166" t="s">
        <v>82</v>
      </c>
      <c r="F130" s="166" t="s">
        <v>83</v>
      </c>
      <c r="G130" s="167" t="s">
        <v>84</v>
      </c>
      <c r="H130" s="168" t="s">
        <v>85</v>
      </c>
      <c r="I130" s="169" t="s">
        <v>15</v>
      </c>
      <c r="J130" s="169" t="s">
        <v>16</v>
      </c>
      <c r="K130" s="166" t="s">
        <v>17</v>
      </c>
      <c r="L130" s="165" t="s">
        <v>18</v>
      </c>
      <c r="M130" s="165" t="s">
        <v>30</v>
      </c>
      <c r="N130" s="166" t="s">
        <v>20</v>
      </c>
      <c r="O130" s="170" t="s">
        <v>21</v>
      </c>
    </row>
    <row r="131" spans="1:15" ht="15" customHeight="1" x14ac:dyDescent="0.25">
      <c r="A131" s="597" t="s">
        <v>306</v>
      </c>
      <c r="B131" s="596"/>
      <c r="C131" s="29">
        <v>2014</v>
      </c>
      <c r="D131" s="30"/>
      <c r="E131" s="31"/>
      <c r="F131" s="31"/>
      <c r="G131" s="137">
        <f>SUM(D131:F131)</f>
        <v>0</v>
      </c>
      <c r="H131" s="92"/>
      <c r="I131" s="34"/>
      <c r="J131" s="31"/>
      <c r="K131" s="31"/>
      <c r="L131" s="31"/>
      <c r="M131" s="31"/>
      <c r="N131" s="31"/>
      <c r="O131" s="35"/>
    </row>
    <row r="132" spans="1:15" x14ac:dyDescent="0.25">
      <c r="A132" s="597"/>
      <c r="B132" s="596"/>
      <c r="C132" s="29">
        <v>2015</v>
      </c>
      <c r="D132" s="30"/>
      <c r="E132" s="31"/>
      <c r="F132" s="31"/>
      <c r="G132" s="137">
        <f t="shared" ref="G132:G137" si="15">SUM(D132:F132)</f>
        <v>0</v>
      </c>
      <c r="H132" s="92"/>
      <c r="I132" s="34"/>
      <c r="J132" s="31"/>
      <c r="K132" s="31"/>
      <c r="L132" s="31"/>
      <c r="M132" s="31"/>
      <c r="N132" s="31"/>
      <c r="O132" s="35"/>
    </row>
    <row r="133" spans="1:15" x14ac:dyDescent="0.25">
      <c r="A133" s="597"/>
      <c r="B133" s="596"/>
      <c r="C133" s="29">
        <v>2016</v>
      </c>
      <c r="D133" s="30"/>
      <c r="E133" s="31"/>
      <c r="F133" s="31"/>
      <c r="G133" s="137">
        <f t="shared" si="15"/>
        <v>0</v>
      </c>
      <c r="H133" s="92"/>
      <c r="I133" s="34"/>
      <c r="J133" s="31"/>
      <c r="K133" s="31"/>
      <c r="L133" s="31"/>
      <c r="M133" s="31"/>
      <c r="N133" s="31"/>
      <c r="O133" s="35"/>
    </row>
    <row r="134" spans="1:15" x14ac:dyDescent="0.25">
      <c r="A134" s="597"/>
      <c r="B134" s="596"/>
      <c r="C134" s="29">
        <v>2017</v>
      </c>
      <c r="D134" s="36"/>
      <c r="E134" s="37"/>
      <c r="F134" s="37"/>
      <c r="G134" s="137">
        <f t="shared" si="15"/>
        <v>0</v>
      </c>
      <c r="H134" s="92"/>
      <c r="I134" s="39"/>
      <c r="J134" s="37"/>
      <c r="K134" s="37"/>
      <c r="L134" s="37"/>
      <c r="M134" s="37"/>
      <c r="N134" s="37"/>
      <c r="O134" s="40"/>
    </row>
    <row r="135" spans="1:15" x14ac:dyDescent="0.25">
      <c r="A135" s="597"/>
      <c r="B135" s="596"/>
      <c r="C135" s="29">
        <v>2018</v>
      </c>
      <c r="D135" s="30"/>
      <c r="E135" s="31"/>
      <c r="F135" s="31"/>
      <c r="G135" s="137">
        <f t="shared" si="15"/>
        <v>0</v>
      </c>
      <c r="H135" s="92"/>
      <c r="I135" s="34"/>
      <c r="J135" s="31"/>
      <c r="K135" s="31"/>
      <c r="L135" s="31"/>
      <c r="M135" s="31"/>
      <c r="N135" s="31"/>
      <c r="O135" s="35"/>
    </row>
    <row r="136" spans="1:15" x14ac:dyDescent="0.25">
      <c r="A136" s="597"/>
      <c r="B136" s="596"/>
      <c r="C136" s="29">
        <v>2019</v>
      </c>
      <c r="D136" s="30">
        <v>1</v>
      </c>
      <c r="E136" s="31">
        <v>5</v>
      </c>
      <c r="F136" s="31">
        <v>1</v>
      </c>
      <c r="G136" s="137">
        <f t="shared" si="15"/>
        <v>7</v>
      </c>
      <c r="H136" s="92">
        <v>22</v>
      </c>
      <c r="I136" s="34">
        <v>7</v>
      </c>
      <c r="J136" s="31"/>
      <c r="K136" s="31"/>
      <c r="L136" s="31"/>
      <c r="M136" s="31"/>
      <c r="N136" s="31"/>
      <c r="O136" s="35"/>
    </row>
    <row r="137" spans="1:15" x14ac:dyDescent="0.25">
      <c r="A137" s="597"/>
      <c r="B137" s="596"/>
      <c r="C137" s="29">
        <v>2020</v>
      </c>
      <c r="D137" s="30"/>
      <c r="E137" s="31"/>
      <c r="F137" s="31"/>
      <c r="G137" s="137">
        <f t="shared" si="15"/>
        <v>0</v>
      </c>
      <c r="H137" s="92"/>
      <c r="I137" s="34"/>
      <c r="J137" s="31"/>
      <c r="K137" s="31"/>
      <c r="L137" s="31"/>
      <c r="M137" s="31"/>
      <c r="N137" s="31"/>
      <c r="O137" s="35"/>
    </row>
    <row r="138" spans="1:15" ht="93" customHeight="1" thickBot="1" x14ac:dyDescent="0.3">
      <c r="A138" s="598"/>
      <c r="B138" s="599"/>
      <c r="C138" s="45" t="s">
        <v>14</v>
      </c>
      <c r="D138" s="46">
        <f>SUM(D131:D137)</f>
        <v>1</v>
      </c>
      <c r="E138" s="47">
        <f>SUM(E131:E137)</f>
        <v>5</v>
      </c>
      <c r="F138" s="47">
        <f>SUM(F131:F137)</f>
        <v>1</v>
      </c>
      <c r="G138" s="143">
        <f t="shared" ref="G138:O138" si="16">SUM(G131:G137)</f>
        <v>7</v>
      </c>
      <c r="H138" s="171">
        <f t="shared" si="16"/>
        <v>22</v>
      </c>
      <c r="I138" s="50">
        <f t="shared" si="16"/>
        <v>7</v>
      </c>
      <c r="J138" s="47">
        <f t="shared" si="16"/>
        <v>0</v>
      </c>
      <c r="K138" s="47">
        <f t="shared" si="16"/>
        <v>0</v>
      </c>
      <c r="L138" s="47">
        <f t="shared" si="16"/>
        <v>0</v>
      </c>
      <c r="M138" s="47">
        <f t="shared" si="16"/>
        <v>0</v>
      </c>
      <c r="N138" s="47">
        <f t="shared" si="16"/>
        <v>0</v>
      </c>
      <c r="O138" s="51">
        <f t="shared" si="16"/>
        <v>0</v>
      </c>
    </row>
    <row r="139" spans="1:15" ht="15.75" thickBot="1" x14ac:dyDescent="0.3">
      <c r="B139" s="9"/>
    </row>
    <row r="140" spans="1:15" ht="19.5" customHeight="1" x14ac:dyDescent="0.25">
      <c r="A140" s="600" t="s">
        <v>87</v>
      </c>
      <c r="B140" s="602" t="s">
        <v>88</v>
      </c>
      <c r="C140" s="604" t="s">
        <v>6</v>
      </c>
      <c r="D140" s="604" t="s">
        <v>80</v>
      </c>
      <c r="E140" s="604"/>
      <c r="F140" s="604"/>
      <c r="G140" s="606"/>
      <c r="H140" s="607" t="s">
        <v>89</v>
      </c>
      <c r="I140" s="604"/>
      <c r="J140" s="604"/>
      <c r="K140" s="604"/>
      <c r="L140" s="608"/>
    </row>
    <row r="141" spans="1:15" ht="102.75" x14ac:dyDescent="0.25">
      <c r="A141" s="601"/>
      <c r="B141" s="603"/>
      <c r="C141" s="605"/>
      <c r="D141" s="172" t="s">
        <v>90</v>
      </c>
      <c r="E141" s="173" t="s">
        <v>91</v>
      </c>
      <c r="F141" s="172" t="s">
        <v>92</v>
      </c>
      <c r="G141" s="174" t="s">
        <v>93</v>
      </c>
      <c r="H141" s="175" t="s">
        <v>94</v>
      </c>
      <c r="I141" s="172" t="s">
        <v>95</v>
      </c>
      <c r="J141" s="172" t="s">
        <v>96</v>
      </c>
      <c r="K141" s="172" t="s">
        <v>97</v>
      </c>
      <c r="L141" s="176" t="s">
        <v>98</v>
      </c>
    </row>
    <row r="142" spans="1:15" ht="15" customHeight="1" x14ac:dyDescent="0.25">
      <c r="A142" s="684" t="s">
        <v>307</v>
      </c>
      <c r="B142" s="685"/>
      <c r="C142" s="177">
        <v>2014</v>
      </c>
      <c r="D142" s="178"/>
      <c r="E142" s="72"/>
      <c r="F142" s="72"/>
      <c r="G142" s="179">
        <f>SUM(D142:F142)</f>
        <v>0</v>
      </c>
      <c r="H142" s="71"/>
      <c r="I142" s="72"/>
      <c r="J142" s="72"/>
      <c r="K142" s="72"/>
      <c r="L142" s="73"/>
    </row>
    <row r="143" spans="1:15" x14ac:dyDescent="0.25">
      <c r="A143" s="595"/>
      <c r="B143" s="611"/>
      <c r="C143" s="29">
        <v>2015</v>
      </c>
      <c r="D143" s="30"/>
      <c r="E143" s="31"/>
      <c r="F143" s="31"/>
      <c r="G143" s="179">
        <f t="shared" ref="G143:G148" si="17">SUM(D143:F143)</f>
        <v>0</v>
      </c>
      <c r="H143" s="34"/>
      <c r="I143" s="31"/>
      <c r="J143" s="31"/>
      <c r="K143" s="31"/>
      <c r="L143" s="35"/>
    </row>
    <row r="144" spans="1:15" x14ac:dyDescent="0.25">
      <c r="A144" s="595"/>
      <c r="B144" s="611"/>
      <c r="C144" s="29">
        <v>2016</v>
      </c>
      <c r="D144" s="30"/>
      <c r="E144" s="31"/>
      <c r="F144" s="31"/>
      <c r="G144" s="179">
        <f t="shared" si="17"/>
        <v>0</v>
      </c>
      <c r="H144" s="34"/>
      <c r="I144" s="31"/>
      <c r="J144" s="31"/>
      <c r="K144" s="31"/>
      <c r="L144" s="35"/>
    </row>
    <row r="145" spans="1:12" x14ac:dyDescent="0.25">
      <c r="A145" s="595"/>
      <c r="B145" s="611"/>
      <c r="C145" s="29">
        <v>2017</v>
      </c>
      <c r="D145" s="36"/>
      <c r="E145" s="37"/>
      <c r="F145" s="37"/>
      <c r="G145" s="179">
        <f t="shared" si="17"/>
        <v>0</v>
      </c>
      <c r="H145" s="39"/>
      <c r="I145" s="37"/>
      <c r="J145" s="37"/>
      <c r="K145" s="37"/>
      <c r="L145" s="40"/>
    </row>
    <row r="146" spans="1:12" x14ac:dyDescent="0.25">
      <c r="A146" s="595"/>
      <c r="B146" s="611"/>
      <c r="C146" s="29">
        <v>2018</v>
      </c>
      <c r="D146" s="30"/>
      <c r="E146" s="31"/>
      <c r="F146" s="31"/>
      <c r="G146" s="179">
        <f t="shared" si="17"/>
        <v>0</v>
      </c>
      <c r="H146" s="34"/>
      <c r="I146" s="31"/>
      <c r="J146" s="31"/>
      <c r="K146" s="31"/>
      <c r="L146" s="35"/>
    </row>
    <row r="147" spans="1:12" x14ac:dyDescent="0.25">
      <c r="A147" s="595"/>
      <c r="B147" s="611"/>
      <c r="C147" s="29">
        <v>2019</v>
      </c>
      <c r="D147" s="30">
        <v>63</v>
      </c>
      <c r="E147" s="31">
        <v>690</v>
      </c>
      <c r="F147" s="31">
        <v>230</v>
      </c>
      <c r="G147" s="179">
        <f t="shared" si="17"/>
        <v>983</v>
      </c>
      <c r="H147" s="34"/>
      <c r="I147" s="31"/>
      <c r="J147" s="31">
        <v>196</v>
      </c>
      <c r="K147" s="31">
        <v>557</v>
      </c>
      <c r="L147" s="35">
        <v>230</v>
      </c>
    </row>
    <row r="148" spans="1:12" x14ac:dyDescent="0.25">
      <c r="A148" s="595"/>
      <c r="B148" s="611"/>
      <c r="C148" s="29">
        <v>2020</v>
      </c>
      <c r="D148" s="30"/>
      <c r="E148" s="31"/>
      <c r="F148" s="31"/>
      <c r="G148" s="179">
        <f t="shared" si="17"/>
        <v>0</v>
      </c>
      <c r="H148" s="34"/>
      <c r="I148" s="31"/>
      <c r="J148" s="31"/>
      <c r="K148" s="31"/>
      <c r="L148" s="35" t="s">
        <v>304</v>
      </c>
    </row>
    <row r="149" spans="1:12" ht="152.25" customHeight="1" thickBot="1" x14ac:dyDescent="0.3">
      <c r="A149" s="612"/>
      <c r="B149" s="613"/>
      <c r="C149" s="45" t="s">
        <v>14</v>
      </c>
      <c r="D149" s="46">
        <f t="shared" ref="D149:L149" si="18">SUM(D142:D148)</f>
        <v>63</v>
      </c>
      <c r="E149" s="47">
        <f t="shared" si="18"/>
        <v>690</v>
      </c>
      <c r="F149" s="47">
        <f t="shared" si="18"/>
        <v>230</v>
      </c>
      <c r="G149" s="49">
        <f t="shared" si="18"/>
        <v>983</v>
      </c>
      <c r="H149" s="50">
        <f t="shared" si="18"/>
        <v>0</v>
      </c>
      <c r="I149" s="47">
        <f t="shared" si="18"/>
        <v>0</v>
      </c>
      <c r="J149" s="47">
        <f t="shared" si="18"/>
        <v>196</v>
      </c>
      <c r="K149" s="47">
        <f t="shared" si="18"/>
        <v>557</v>
      </c>
      <c r="L149" s="51">
        <f t="shared" si="18"/>
        <v>230</v>
      </c>
    </row>
    <row r="150" spans="1:12" x14ac:dyDescent="0.25">
      <c r="B150" s="9"/>
    </row>
    <row r="151" spans="1:12" x14ac:dyDescent="0.25">
      <c r="B151" s="9"/>
      <c r="I151" t="s">
        <v>222</v>
      </c>
    </row>
    <row r="152" spans="1:12" ht="21" x14ac:dyDescent="0.35">
      <c r="A152" s="180" t="s">
        <v>100</v>
      </c>
      <c r="B152" s="60"/>
      <c r="C152" s="59"/>
      <c r="D152" s="61"/>
      <c r="E152" s="61"/>
      <c r="F152" s="61"/>
      <c r="G152" s="61"/>
      <c r="H152" s="61"/>
      <c r="I152" s="61"/>
      <c r="J152" s="61"/>
      <c r="K152" s="61"/>
      <c r="L152" s="61"/>
    </row>
    <row r="153" spans="1:12" ht="15.75" thickBot="1" x14ac:dyDescent="0.3">
      <c r="A153" s="82"/>
      <c r="B153" s="83"/>
    </row>
    <row r="154" spans="1:12" s="10" customFormat="1" ht="65.25" x14ac:dyDescent="0.3">
      <c r="A154" s="181" t="s">
        <v>101</v>
      </c>
      <c r="B154" s="182" t="s">
        <v>102</v>
      </c>
      <c r="C154" s="183" t="s">
        <v>103</v>
      </c>
      <c r="D154" s="184" t="s">
        <v>104</v>
      </c>
      <c r="E154" s="185" t="s">
        <v>105</v>
      </c>
      <c r="F154" s="185" t="s">
        <v>106</v>
      </c>
      <c r="G154" s="186" t="s">
        <v>107</v>
      </c>
    </row>
    <row r="155" spans="1:12" ht="15" customHeight="1" x14ac:dyDescent="0.25">
      <c r="A155" s="588" t="s">
        <v>36</v>
      </c>
      <c r="B155" s="589"/>
      <c r="C155" s="29">
        <v>2014</v>
      </c>
      <c r="D155" s="30"/>
      <c r="E155" s="31"/>
      <c r="F155" s="31"/>
      <c r="G155" s="35"/>
    </row>
    <row r="156" spans="1:12" x14ac:dyDescent="0.25">
      <c r="A156" s="588"/>
      <c r="B156" s="589"/>
      <c r="C156" s="29">
        <v>2015</v>
      </c>
      <c r="D156" s="30"/>
      <c r="E156" s="31"/>
      <c r="F156" s="31"/>
      <c r="G156" s="35"/>
    </row>
    <row r="157" spans="1:12" x14ac:dyDescent="0.25">
      <c r="A157" s="588"/>
      <c r="B157" s="589"/>
      <c r="C157" s="29">
        <v>2016</v>
      </c>
      <c r="D157" s="30"/>
      <c r="E157" s="31"/>
      <c r="F157" s="31"/>
      <c r="G157" s="35"/>
    </row>
    <row r="158" spans="1:12" x14ac:dyDescent="0.25">
      <c r="A158" s="588"/>
      <c r="B158" s="589"/>
      <c r="C158" s="29">
        <v>2017</v>
      </c>
      <c r="D158" s="36"/>
      <c r="E158" s="37"/>
      <c r="F158" s="37"/>
      <c r="G158" s="40"/>
    </row>
    <row r="159" spans="1:12" x14ac:dyDescent="0.25">
      <c r="A159" s="588"/>
      <c r="B159" s="589"/>
      <c r="C159" s="29">
        <v>2018</v>
      </c>
      <c r="D159" s="30"/>
      <c r="E159" s="31"/>
      <c r="F159" s="31"/>
      <c r="G159" s="35"/>
    </row>
    <row r="160" spans="1:12" x14ac:dyDescent="0.25">
      <c r="A160" s="588"/>
      <c r="B160" s="589"/>
      <c r="C160" s="29">
        <v>2019</v>
      </c>
      <c r="D160" s="30">
        <v>0</v>
      </c>
      <c r="E160" s="31">
        <v>0</v>
      </c>
      <c r="F160" s="31">
        <v>0</v>
      </c>
      <c r="G160" s="35">
        <v>0</v>
      </c>
    </row>
    <row r="161" spans="1:9" x14ac:dyDescent="0.25">
      <c r="A161" s="588"/>
      <c r="B161" s="589"/>
      <c r="C161" s="29">
        <v>2020</v>
      </c>
      <c r="D161" s="187"/>
      <c r="E161" s="188"/>
      <c r="F161" s="188"/>
      <c r="G161" s="189"/>
    </row>
    <row r="162" spans="1:9" ht="15.75" thickBot="1" x14ac:dyDescent="0.3">
      <c r="A162" s="590"/>
      <c r="B162" s="591"/>
      <c r="C162" s="45" t="s">
        <v>14</v>
      </c>
      <c r="D162" s="46">
        <f>SUM(D155:D161)</f>
        <v>0</v>
      </c>
      <c r="E162" s="46">
        <f t="shared" ref="E162:G162" si="19">SUM(E155:E161)</f>
        <v>0</v>
      </c>
      <c r="F162" s="46">
        <f t="shared" si="19"/>
        <v>0</v>
      </c>
      <c r="G162" s="51">
        <f t="shared" si="19"/>
        <v>0</v>
      </c>
    </row>
    <row r="163" spans="1:9" x14ac:dyDescent="0.25">
      <c r="B163" s="9"/>
    </row>
    <row r="164" spans="1:9" ht="15.75" thickBot="1" x14ac:dyDescent="0.3">
      <c r="B164" s="9"/>
    </row>
    <row r="165" spans="1:9" ht="18.75" x14ac:dyDescent="0.3">
      <c r="A165" s="190" t="s">
        <v>108</v>
      </c>
      <c r="B165" s="191" t="s">
        <v>109</v>
      </c>
      <c r="C165" s="192">
        <v>2014</v>
      </c>
      <c r="D165" s="192">
        <v>2015</v>
      </c>
      <c r="E165" s="192">
        <v>2016</v>
      </c>
      <c r="F165" s="192">
        <v>2017</v>
      </c>
      <c r="G165" s="192">
        <v>2018</v>
      </c>
      <c r="H165" s="192">
        <v>2019</v>
      </c>
      <c r="I165" s="193">
        <v>2020</v>
      </c>
    </row>
    <row r="166" spans="1:9" ht="14.1" customHeight="1" x14ac:dyDescent="0.25">
      <c r="A166" s="194" t="s">
        <v>110</v>
      </c>
      <c r="B166" s="779" t="s">
        <v>308</v>
      </c>
      <c r="C166" s="196">
        <f>SUM(C167:C169)</f>
        <v>0</v>
      </c>
      <c r="D166" s="196">
        <f t="shared" ref="D166:I166" si="20">SUM(D167:D169)</f>
        <v>0</v>
      </c>
      <c r="E166" s="196">
        <f t="shared" si="20"/>
        <v>0</v>
      </c>
      <c r="F166" s="196">
        <f t="shared" si="20"/>
        <v>0</v>
      </c>
      <c r="G166" s="196">
        <f t="shared" si="20"/>
        <v>0</v>
      </c>
      <c r="H166" s="196">
        <f t="shared" si="20"/>
        <v>279953.3</v>
      </c>
      <c r="I166" s="197">
        <f t="shared" si="20"/>
        <v>0</v>
      </c>
    </row>
    <row r="167" spans="1:9" ht="15.75" x14ac:dyDescent="0.25">
      <c r="A167" s="198" t="s">
        <v>111</v>
      </c>
      <c r="B167" s="780"/>
      <c r="C167" s="70"/>
      <c r="D167" s="70"/>
      <c r="E167" s="70"/>
      <c r="F167" s="74"/>
      <c r="G167" s="70"/>
      <c r="H167" s="70">
        <v>279953.3</v>
      </c>
      <c r="I167" s="200"/>
    </row>
    <row r="168" spans="1:9" ht="15.75" x14ac:dyDescent="0.25">
      <c r="A168" s="198" t="s">
        <v>112</v>
      </c>
      <c r="B168" s="780"/>
      <c r="C168" s="70"/>
      <c r="D168" s="70"/>
      <c r="E168" s="70"/>
      <c r="F168" s="74"/>
      <c r="G168" s="70"/>
      <c r="H168" s="70">
        <v>0</v>
      </c>
      <c r="I168" s="200"/>
    </row>
    <row r="169" spans="1:9" ht="15.75" x14ac:dyDescent="0.25">
      <c r="A169" s="198" t="s">
        <v>113</v>
      </c>
      <c r="B169" s="780"/>
      <c r="C169" s="70"/>
      <c r="D169" s="70"/>
      <c r="E169" s="70"/>
      <c r="F169" s="74"/>
      <c r="G169" s="70"/>
      <c r="H169" s="70">
        <v>0</v>
      </c>
      <c r="I169" s="200"/>
    </row>
    <row r="170" spans="1:9" ht="31.5" x14ac:dyDescent="0.25">
      <c r="A170" s="194" t="s">
        <v>114</v>
      </c>
      <c r="B170" s="780"/>
      <c r="C170" s="70"/>
      <c r="D170" s="70"/>
      <c r="E170" s="70"/>
      <c r="F170" s="74"/>
      <c r="G170" s="70"/>
      <c r="H170" s="70">
        <v>146007.03</v>
      </c>
      <c r="I170" s="200"/>
    </row>
    <row r="171" spans="1:9" ht="65.25" customHeight="1" thickBot="1" x14ac:dyDescent="0.3">
      <c r="A171" s="203" t="s">
        <v>116</v>
      </c>
      <c r="B171" s="780"/>
      <c r="C171" s="205">
        <f t="shared" ref="C171:I171" si="21">C166+C170</f>
        <v>0</v>
      </c>
      <c r="D171" s="205">
        <f t="shared" si="21"/>
        <v>0</v>
      </c>
      <c r="E171" s="205">
        <f t="shared" si="21"/>
        <v>0</v>
      </c>
      <c r="F171" s="205">
        <f t="shared" si="21"/>
        <v>0</v>
      </c>
      <c r="G171" s="205">
        <f t="shared" si="21"/>
        <v>0</v>
      </c>
      <c r="H171" s="205">
        <f t="shared" si="21"/>
        <v>425960.32999999996</v>
      </c>
      <c r="I171" s="51">
        <f t="shared" si="21"/>
        <v>0</v>
      </c>
    </row>
    <row r="172" spans="1:9" x14ac:dyDescent="0.25">
      <c r="B172" s="500"/>
    </row>
    <row r="173" spans="1:9" ht="15" customHeight="1" x14ac:dyDescent="0.25">
      <c r="A173" s="781" t="s">
        <v>309</v>
      </c>
      <c r="B173" s="781"/>
      <c r="C173" s="781"/>
      <c r="D173" s="781"/>
      <c r="E173" s="781"/>
      <c r="F173" s="781"/>
      <c r="G173" s="781"/>
      <c r="H173" s="781"/>
      <c r="I173" s="781"/>
    </row>
    <row r="174" spans="1:9" x14ac:dyDescent="0.25">
      <c r="A174" s="781"/>
      <c r="B174" s="781"/>
      <c r="C174" s="781"/>
      <c r="D174" s="781"/>
      <c r="E174" s="781"/>
      <c r="F174" s="781"/>
      <c r="G174" s="781"/>
      <c r="H174" s="781"/>
      <c r="I174" s="781"/>
    </row>
    <row r="175" spans="1:9" x14ac:dyDescent="0.25">
      <c r="A175" s="781"/>
      <c r="B175" s="781"/>
      <c r="C175" s="781"/>
      <c r="D175" s="781"/>
      <c r="E175" s="781"/>
      <c r="F175" s="781"/>
      <c r="G175" s="781"/>
      <c r="H175" s="781"/>
      <c r="I175" s="781"/>
    </row>
    <row r="176" spans="1:9" x14ac:dyDescent="0.25">
      <c r="A176" s="781"/>
      <c r="B176" s="781"/>
      <c r="C176" s="781"/>
      <c r="D176" s="781"/>
      <c r="E176" s="781"/>
      <c r="F176" s="781"/>
      <c r="G176" s="781"/>
      <c r="H176" s="781"/>
      <c r="I176" s="781"/>
    </row>
    <row r="177" spans="1:9" ht="43.5" customHeight="1" x14ac:dyDescent="0.25">
      <c r="A177" s="781"/>
      <c r="B177" s="781"/>
      <c r="C177" s="781"/>
      <c r="D177" s="781"/>
      <c r="E177" s="781"/>
      <c r="F177" s="781"/>
      <c r="G177" s="781"/>
      <c r="H177" s="781"/>
      <c r="I177" s="781"/>
    </row>
    <row r="178" spans="1:9" ht="66" customHeight="1" x14ac:dyDescent="0.25">
      <c r="A178" s="781"/>
      <c r="B178" s="781"/>
      <c r="C178" s="781"/>
      <c r="D178" s="781"/>
      <c r="E178" s="781"/>
      <c r="F178" s="781"/>
      <c r="G178" s="781"/>
      <c r="H178" s="781"/>
      <c r="I178" s="781"/>
    </row>
    <row r="179" spans="1:9" ht="72" customHeight="1" x14ac:dyDescent="0.25">
      <c r="A179" s="781"/>
      <c r="B179" s="781"/>
      <c r="C179" s="781"/>
      <c r="D179" s="781"/>
      <c r="E179" s="781"/>
      <c r="F179" s="781"/>
      <c r="G179" s="781"/>
      <c r="H179" s="781"/>
      <c r="I179" s="781"/>
    </row>
    <row r="180" spans="1:9" x14ac:dyDescent="0.25">
      <c r="B180" s="500"/>
    </row>
    <row r="181" spans="1:9" x14ac:dyDescent="0.25">
      <c r="B181" s="500"/>
    </row>
    <row r="182" spans="1:9" x14ac:dyDescent="0.25">
      <c r="B182" s="500"/>
    </row>
    <row r="183" spans="1:9" x14ac:dyDescent="0.25">
      <c r="B183" s="500"/>
    </row>
    <row r="184" spans="1:9" x14ac:dyDescent="0.25">
      <c r="B184" s="500"/>
    </row>
    <row r="185" spans="1:9" x14ac:dyDescent="0.25">
      <c r="B185" s="500"/>
    </row>
    <row r="186" spans="1:9" x14ac:dyDescent="0.25">
      <c r="B186" s="500"/>
    </row>
    <row r="187" spans="1:9" x14ac:dyDescent="0.25">
      <c r="B187" s="500"/>
    </row>
    <row r="188" spans="1:9" x14ac:dyDescent="0.25">
      <c r="B188" s="500"/>
    </row>
    <row r="189" spans="1:9" x14ac:dyDescent="0.25">
      <c r="B189" s="500"/>
    </row>
    <row r="190" spans="1:9" x14ac:dyDescent="0.25">
      <c r="B190" s="500"/>
    </row>
    <row r="191" spans="1:9" x14ac:dyDescent="0.25">
      <c r="B191" s="500"/>
    </row>
    <row r="192" spans="1:9" x14ac:dyDescent="0.25">
      <c r="B192" s="500"/>
    </row>
    <row r="193" spans="2:2" x14ac:dyDescent="0.25">
      <c r="B193" s="500"/>
    </row>
    <row r="194" spans="2:2" x14ac:dyDescent="0.25">
      <c r="B194" s="500"/>
    </row>
    <row r="195" spans="2:2" x14ac:dyDescent="0.25">
      <c r="B195" s="500"/>
    </row>
    <row r="196" spans="2:2" x14ac:dyDescent="0.25">
      <c r="B196" s="500"/>
    </row>
    <row r="197" spans="2:2" x14ac:dyDescent="0.25">
      <c r="B197" s="500"/>
    </row>
    <row r="198" spans="2:2" x14ac:dyDescent="0.25">
      <c r="B198" s="500"/>
    </row>
    <row r="199" spans="2:2" x14ac:dyDescent="0.25">
      <c r="B199" s="500"/>
    </row>
    <row r="200" spans="2:2" x14ac:dyDescent="0.25">
      <c r="B200" s="500"/>
    </row>
    <row r="201" spans="2:2" x14ac:dyDescent="0.25">
      <c r="B201" s="500"/>
    </row>
    <row r="202" spans="2:2" x14ac:dyDescent="0.25">
      <c r="B202" s="500"/>
    </row>
    <row r="203" spans="2:2" x14ac:dyDescent="0.25">
      <c r="B203" s="500"/>
    </row>
    <row r="204" spans="2:2" x14ac:dyDescent="0.25">
      <c r="B204" s="500"/>
    </row>
    <row r="205" spans="2:2" x14ac:dyDescent="0.25">
      <c r="B205" s="500"/>
    </row>
    <row r="206" spans="2:2" x14ac:dyDescent="0.25">
      <c r="B206" s="500"/>
    </row>
    <row r="207" spans="2:2" x14ac:dyDescent="0.25">
      <c r="B207" s="500"/>
    </row>
    <row r="208" spans="2:2" x14ac:dyDescent="0.25">
      <c r="B208" s="500"/>
    </row>
    <row r="209" spans="2:2" x14ac:dyDescent="0.25">
      <c r="B209" s="500"/>
    </row>
    <row r="210" spans="2:2" x14ac:dyDescent="0.25">
      <c r="B210" s="500"/>
    </row>
    <row r="211" spans="2:2" x14ac:dyDescent="0.25">
      <c r="B211" s="500"/>
    </row>
    <row r="212" spans="2:2" x14ac:dyDescent="0.25">
      <c r="B212" s="500"/>
    </row>
    <row r="213" spans="2:2" x14ac:dyDescent="0.25">
      <c r="B213" s="500"/>
    </row>
    <row r="214" spans="2:2" x14ac:dyDescent="0.25">
      <c r="B214" s="500"/>
    </row>
    <row r="215" spans="2:2" x14ac:dyDescent="0.25">
      <c r="B215" s="500"/>
    </row>
    <row r="216" spans="2:2" x14ac:dyDescent="0.25">
      <c r="B216" s="500"/>
    </row>
    <row r="217" spans="2:2" x14ac:dyDescent="0.25">
      <c r="B217" s="500"/>
    </row>
    <row r="218" spans="2:2" x14ac:dyDescent="0.25">
      <c r="B218" s="500"/>
    </row>
    <row r="219" spans="2:2" x14ac:dyDescent="0.25">
      <c r="B219" s="500"/>
    </row>
    <row r="220" spans="2:2" x14ac:dyDescent="0.25">
      <c r="B220" s="500"/>
    </row>
    <row r="221" spans="2:2" x14ac:dyDescent="0.25">
      <c r="B221" s="500"/>
    </row>
    <row r="222" spans="2:2" x14ac:dyDescent="0.25">
      <c r="B222" s="500"/>
    </row>
    <row r="223" spans="2:2" x14ac:dyDescent="0.25">
      <c r="B223" s="500"/>
    </row>
    <row r="224" spans="2:2" x14ac:dyDescent="0.25">
      <c r="B224" s="500"/>
    </row>
    <row r="225" spans="2:2" x14ac:dyDescent="0.25">
      <c r="B225" s="500"/>
    </row>
    <row r="226" spans="2:2" x14ac:dyDescent="0.25">
      <c r="B226" s="500"/>
    </row>
    <row r="227" spans="2:2" x14ac:dyDescent="0.25">
      <c r="B227" s="500"/>
    </row>
    <row r="228" spans="2:2" x14ac:dyDescent="0.25">
      <c r="B228" s="500"/>
    </row>
    <row r="229" spans="2:2" x14ac:dyDescent="0.25">
      <c r="B229" s="500"/>
    </row>
    <row r="230" spans="2:2" x14ac:dyDescent="0.25">
      <c r="B230" s="500"/>
    </row>
    <row r="231" spans="2:2" x14ac:dyDescent="0.25">
      <c r="B231" s="500"/>
    </row>
    <row r="232" spans="2:2" x14ac:dyDescent="0.25">
      <c r="B232" s="500"/>
    </row>
    <row r="233" spans="2:2" x14ac:dyDescent="0.25">
      <c r="B233" s="500"/>
    </row>
    <row r="234" spans="2:2" x14ac:dyDescent="0.25">
      <c r="B234" s="500"/>
    </row>
    <row r="235" spans="2:2" x14ac:dyDescent="0.25">
      <c r="B235" s="500"/>
    </row>
    <row r="236" spans="2:2" x14ac:dyDescent="0.25">
      <c r="B236" s="500"/>
    </row>
    <row r="237" spans="2:2" x14ac:dyDescent="0.25">
      <c r="B237" s="500"/>
    </row>
    <row r="238" spans="2:2" x14ac:dyDescent="0.25">
      <c r="B238" s="500"/>
    </row>
    <row r="239" spans="2:2" x14ac:dyDescent="0.25">
      <c r="B239" s="500"/>
    </row>
    <row r="240" spans="2:2" x14ac:dyDescent="0.25">
      <c r="B240" s="500"/>
    </row>
    <row r="241" spans="2:2" x14ac:dyDescent="0.25">
      <c r="B241" s="500"/>
    </row>
    <row r="242" spans="2:2" x14ac:dyDescent="0.25">
      <c r="B242" s="500"/>
    </row>
    <row r="243" spans="2:2" x14ac:dyDescent="0.25">
      <c r="B243" s="500"/>
    </row>
    <row r="244" spans="2:2" x14ac:dyDescent="0.25">
      <c r="B244" s="500"/>
    </row>
    <row r="245" spans="2:2" x14ac:dyDescent="0.25">
      <c r="B245" s="500"/>
    </row>
    <row r="246" spans="2:2" x14ac:dyDescent="0.25">
      <c r="B246" s="500"/>
    </row>
    <row r="247" spans="2:2" x14ac:dyDescent="0.25">
      <c r="B247" s="500"/>
    </row>
    <row r="248" spans="2:2" x14ac:dyDescent="0.25">
      <c r="B248" s="500"/>
    </row>
    <row r="249" spans="2:2" x14ac:dyDescent="0.25">
      <c r="B249" s="500"/>
    </row>
    <row r="250" spans="2:2" x14ac:dyDescent="0.25">
      <c r="B250" s="500"/>
    </row>
    <row r="251" spans="2:2" x14ac:dyDescent="0.25">
      <c r="B251" s="500"/>
    </row>
    <row r="252" spans="2:2" x14ac:dyDescent="0.25">
      <c r="B252" s="500"/>
    </row>
    <row r="253" spans="2:2" x14ac:dyDescent="0.25">
      <c r="B253" s="500"/>
    </row>
    <row r="254" spans="2:2" x14ac:dyDescent="0.25">
      <c r="B254" s="500"/>
    </row>
    <row r="255" spans="2:2" x14ac:dyDescent="0.25">
      <c r="B255" s="500"/>
    </row>
    <row r="256" spans="2:2" x14ac:dyDescent="0.25">
      <c r="B256" s="500"/>
    </row>
    <row r="257" spans="2:2" x14ac:dyDescent="0.25">
      <c r="B257" s="500"/>
    </row>
    <row r="258" spans="2:2" x14ac:dyDescent="0.25">
      <c r="B258" s="500"/>
    </row>
    <row r="259" spans="2:2" x14ac:dyDescent="0.25">
      <c r="B259" s="500"/>
    </row>
    <row r="260" spans="2:2" x14ac:dyDescent="0.25">
      <c r="B260" s="500"/>
    </row>
    <row r="261" spans="2:2" x14ac:dyDescent="0.25">
      <c r="B261" s="500"/>
    </row>
    <row r="262" spans="2:2" x14ac:dyDescent="0.25">
      <c r="B262" s="500"/>
    </row>
    <row r="263" spans="2:2" x14ac:dyDescent="0.25">
      <c r="B263" s="500"/>
    </row>
    <row r="264" spans="2:2" x14ac:dyDescent="0.25">
      <c r="B264" s="500"/>
    </row>
    <row r="265" spans="2:2" x14ac:dyDescent="0.25">
      <c r="B265" s="500"/>
    </row>
    <row r="266" spans="2:2" x14ac:dyDescent="0.25">
      <c r="B266" s="500"/>
    </row>
    <row r="267" spans="2:2" x14ac:dyDescent="0.25">
      <c r="B267" s="500"/>
    </row>
    <row r="268" spans="2:2" x14ac:dyDescent="0.25">
      <c r="B268" s="500"/>
    </row>
    <row r="269" spans="2:2" x14ac:dyDescent="0.25">
      <c r="B269" s="500"/>
    </row>
    <row r="270" spans="2:2" x14ac:dyDescent="0.25">
      <c r="B270" s="500"/>
    </row>
    <row r="271" spans="2:2" x14ac:dyDescent="0.25">
      <c r="B271" s="500"/>
    </row>
    <row r="272" spans="2:2" x14ac:dyDescent="0.25">
      <c r="B272" s="500"/>
    </row>
    <row r="273" spans="2:2" x14ac:dyDescent="0.25">
      <c r="B273" s="500"/>
    </row>
    <row r="274" spans="2:2" x14ac:dyDescent="0.25">
      <c r="B274" s="500"/>
    </row>
    <row r="275" spans="2:2" x14ac:dyDescent="0.25">
      <c r="B275" s="500"/>
    </row>
    <row r="276" spans="2:2" x14ac:dyDescent="0.25">
      <c r="B276" s="500"/>
    </row>
    <row r="277" spans="2:2" x14ac:dyDescent="0.25">
      <c r="B277" s="500"/>
    </row>
    <row r="278" spans="2:2" x14ac:dyDescent="0.25">
      <c r="B278" s="500"/>
    </row>
    <row r="279" spans="2:2" x14ac:dyDescent="0.25">
      <c r="B279" s="500"/>
    </row>
    <row r="280" spans="2:2" x14ac:dyDescent="0.25">
      <c r="B280" s="500"/>
    </row>
    <row r="281" spans="2:2" x14ac:dyDescent="0.25">
      <c r="B281" s="500"/>
    </row>
    <row r="282" spans="2:2" x14ac:dyDescent="0.25">
      <c r="B282" s="500"/>
    </row>
    <row r="283" spans="2:2" x14ac:dyDescent="0.25">
      <c r="B283" s="500"/>
    </row>
    <row r="284" spans="2:2" x14ac:dyDescent="0.25">
      <c r="B284" s="500"/>
    </row>
    <row r="285" spans="2:2" x14ac:dyDescent="0.25">
      <c r="B285" s="500"/>
    </row>
    <row r="286" spans="2:2" x14ac:dyDescent="0.25">
      <c r="B286" s="500"/>
    </row>
    <row r="287" spans="2:2" x14ac:dyDescent="0.25">
      <c r="B287" s="500"/>
    </row>
    <row r="288" spans="2:2" x14ac:dyDescent="0.25">
      <c r="B288" s="500"/>
    </row>
    <row r="289" spans="2:2" x14ac:dyDescent="0.25">
      <c r="B289" s="500"/>
    </row>
    <row r="290" spans="2:2" x14ac:dyDescent="0.25">
      <c r="B290" s="500"/>
    </row>
    <row r="291" spans="2:2" x14ac:dyDescent="0.25">
      <c r="B291" s="500"/>
    </row>
    <row r="292" spans="2:2" x14ac:dyDescent="0.25">
      <c r="B292" s="500"/>
    </row>
    <row r="293" spans="2:2" x14ac:dyDescent="0.25">
      <c r="B293" s="500"/>
    </row>
    <row r="294" spans="2:2" x14ac:dyDescent="0.25">
      <c r="B294" s="500"/>
    </row>
    <row r="295" spans="2:2" x14ac:dyDescent="0.25">
      <c r="B295" s="500"/>
    </row>
    <row r="296" spans="2:2" x14ac:dyDescent="0.25">
      <c r="B296" s="500"/>
    </row>
    <row r="297" spans="2:2" x14ac:dyDescent="0.25">
      <c r="B297" s="500"/>
    </row>
    <row r="298" spans="2:2" x14ac:dyDescent="0.25">
      <c r="B298" s="500"/>
    </row>
    <row r="299" spans="2:2" x14ac:dyDescent="0.25">
      <c r="B299" s="500"/>
    </row>
    <row r="300" spans="2:2" x14ac:dyDescent="0.25">
      <c r="B300" s="500"/>
    </row>
    <row r="301" spans="2:2" x14ac:dyDescent="0.25">
      <c r="B301" s="500"/>
    </row>
    <row r="302" spans="2:2" x14ac:dyDescent="0.25">
      <c r="B302" s="500"/>
    </row>
    <row r="303" spans="2:2" x14ac:dyDescent="0.25">
      <c r="B303" s="500"/>
    </row>
    <row r="304" spans="2:2" x14ac:dyDescent="0.25">
      <c r="B304" s="500"/>
    </row>
    <row r="305" spans="2:2" x14ac:dyDescent="0.25">
      <c r="B305" s="500"/>
    </row>
    <row r="306" spans="2:2" x14ac:dyDescent="0.25">
      <c r="B306" s="500"/>
    </row>
    <row r="307" spans="2:2" x14ac:dyDescent="0.25">
      <c r="B307" s="500"/>
    </row>
    <row r="308" spans="2:2" x14ac:dyDescent="0.25">
      <c r="B308" s="500"/>
    </row>
    <row r="309" spans="2:2" x14ac:dyDescent="0.25">
      <c r="B309" s="500"/>
    </row>
    <row r="310" spans="2:2" x14ac:dyDescent="0.25">
      <c r="B310" s="500"/>
    </row>
    <row r="311" spans="2:2" x14ac:dyDescent="0.25">
      <c r="B311" s="500"/>
    </row>
    <row r="312" spans="2:2" x14ac:dyDescent="0.25">
      <c r="B312" s="500"/>
    </row>
    <row r="313" spans="2:2" x14ac:dyDescent="0.25">
      <c r="B313" s="500"/>
    </row>
    <row r="314" spans="2:2" x14ac:dyDescent="0.25">
      <c r="B314" s="500"/>
    </row>
    <row r="315" spans="2:2" x14ac:dyDescent="0.25">
      <c r="B315" s="500"/>
    </row>
    <row r="316" spans="2:2" x14ac:dyDescent="0.25">
      <c r="B316" s="500"/>
    </row>
    <row r="317" spans="2:2" x14ac:dyDescent="0.25">
      <c r="B317" s="500"/>
    </row>
    <row r="318" spans="2:2" x14ac:dyDescent="0.25">
      <c r="B318" s="500"/>
    </row>
    <row r="319" spans="2:2" x14ac:dyDescent="0.25">
      <c r="B319" s="500"/>
    </row>
    <row r="320" spans="2:2" x14ac:dyDescent="0.25">
      <c r="B320" s="500"/>
    </row>
    <row r="321" spans="2:2" x14ac:dyDescent="0.25">
      <c r="B321" s="500"/>
    </row>
    <row r="322" spans="2:2" x14ac:dyDescent="0.25">
      <c r="B322" s="500"/>
    </row>
    <row r="323" spans="2:2" x14ac:dyDescent="0.25">
      <c r="B323" s="500"/>
    </row>
    <row r="324" spans="2:2" x14ac:dyDescent="0.25">
      <c r="B324" s="500"/>
    </row>
    <row r="325" spans="2:2" x14ac:dyDescent="0.25">
      <c r="B325" s="500"/>
    </row>
    <row r="326" spans="2:2" x14ac:dyDescent="0.25">
      <c r="B326" s="500"/>
    </row>
    <row r="327" spans="2:2" x14ac:dyDescent="0.25">
      <c r="B327" s="500"/>
    </row>
    <row r="328" spans="2:2" x14ac:dyDescent="0.25">
      <c r="B328" s="500"/>
    </row>
    <row r="329" spans="2:2" x14ac:dyDescent="0.25">
      <c r="B329" s="500"/>
    </row>
    <row r="330" spans="2:2" x14ac:dyDescent="0.25">
      <c r="B330" s="500"/>
    </row>
    <row r="331" spans="2:2" x14ac:dyDescent="0.25">
      <c r="B331" s="500"/>
    </row>
    <row r="332" spans="2:2" x14ac:dyDescent="0.25">
      <c r="B332" s="500"/>
    </row>
    <row r="333" spans="2:2" x14ac:dyDescent="0.25">
      <c r="B333" s="500"/>
    </row>
    <row r="334" spans="2:2" x14ac:dyDescent="0.25">
      <c r="B334" s="500"/>
    </row>
    <row r="335" spans="2:2" x14ac:dyDescent="0.25">
      <c r="B335" s="500"/>
    </row>
    <row r="336" spans="2:2" x14ac:dyDescent="0.25">
      <c r="B336" s="500"/>
    </row>
    <row r="337" spans="2:2" x14ac:dyDescent="0.25">
      <c r="B337" s="500"/>
    </row>
    <row r="338" spans="2:2" x14ac:dyDescent="0.25">
      <c r="B338" s="500"/>
    </row>
    <row r="339" spans="2:2" x14ac:dyDescent="0.25">
      <c r="B339" s="500"/>
    </row>
    <row r="340" spans="2:2" x14ac:dyDescent="0.25">
      <c r="B340" s="500"/>
    </row>
    <row r="341" spans="2:2" x14ac:dyDescent="0.25">
      <c r="B341" s="500"/>
    </row>
    <row r="342" spans="2:2" x14ac:dyDescent="0.25">
      <c r="B342" s="500"/>
    </row>
    <row r="343" spans="2:2" x14ac:dyDescent="0.25">
      <c r="B343" s="500"/>
    </row>
    <row r="344" spans="2:2" x14ac:dyDescent="0.25">
      <c r="B344" s="500"/>
    </row>
    <row r="345" spans="2:2" x14ac:dyDescent="0.25">
      <c r="B345" s="500"/>
    </row>
    <row r="346" spans="2:2" x14ac:dyDescent="0.25">
      <c r="B346" s="500"/>
    </row>
    <row r="347" spans="2:2" x14ac:dyDescent="0.25">
      <c r="B347" s="500"/>
    </row>
    <row r="348" spans="2:2" x14ac:dyDescent="0.25">
      <c r="B348" s="500"/>
    </row>
    <row r="349" spans="2:2" x14ac:dyDescent="0.25">
      <c r="B349" s="500"/>
    </row>
    <row r="350" spans="2:2" x14ac:dyDescent="0.25">
      <c r="B350" s="500"/>
    </row>
    <row r="351" spans="2:2" x14ac:dyDescent="0.25">
      <c r="B351" s="500"/>
    </row>
    <row r="352" spans="2:2" x14ac:dyDescent="0.25">
      <c r="B352" s="500"/>
    </row>
    <row r="353" spans="2:2" x14ac:dyDescent="0.25">
      <c r="B353" s="500"/>
    </row>
    <row r="354" spans="2:2" x14ac:dyDescent="0.25">
      <c r="B354" s="500"/>
    </row>
    <row r="355" spans="2:2" x14ac:dyDescent="0.25">
      <c r="B355" s="500"/>
    </row>
  </sheetData>
  <mergeCells count="51">
    <mergeCell ref="A142:B149"/>
    <mergeCell ref="A155:B162"/>
    <mergeCell ref="B166:B171"/>
    <mergeCell ref="A173:I179"/>
    <mergeCell ref="I129:O129"/>
    <mergeCell ref="A131:B138"/>
    <mergeCell ref="A140:A141"/>
    <mergeCell ref="B140:B141"/>
    <mergeCell ref="C140:C141"/>
    <mergeCell ref="D140:G140"/>
    <mergeCell ref="H140:L140"/>
    <mergeCell ref="C106:C107"/>
    <mergeCell ref="A108:B115"/>
    <mergeCell ref="A118:B125"/>
    <mergeCell ref="A129:A130"/>
    <mergeCell ref="B129:B130"/>
    <mergeCell ref="C129:C130"/>
    <mergeCell ref="A85:B92"/>
    <mergeCell ref="A94:A95"/>
    <mergeCell ref="B94:B95"/>
    <mergeCell ref="A96:B102"/>
    <mergeCell ref="A106:A107"/>
    <mergeCell ref="B106:B107"/>
    <mergeCell ref="D72:D73"/>
    <mergeCell ref="A74:B81"/>
    <mergeCell ref="A83:A84"/>
    <mergeCell ref="B83:B84"/>
    <mergeCell ref="C83:C84"/>
    <mergeCell ref="D83:D84"/>
    <mergeCell ref="A72:A73"/>
    <mergeCell ref="B72:B73"/>
    <mergeCell ref="C72:C73"/>
    <mergeCell ref="A50:B57"/>
    <mergeCell ref="A61:A62"/>
    <mergeCell ref="B61:B62"/>
    <mergeCell ref="C61:C62"/>
    <mergeCell ref="A63:B70"/>
    <mergeCell ref="D34:D35"/>
    <mergeCell ref="A36:B43"/>
    <mergeCell ref="A48:A49"/>
    <mergeCell ref="B48:B49"/>
    <mergeCell ref="C48:C49"/>
    <mergeCell ref="D48:D49"/>
    <mergeCell ref="A34:A35"/>
    <mergeCell ref="B34:B35"/>
    <mergeCell ref="C34:C35"/>
    <mergeCell ref="B10:B11"/>
    <mergeCell ref="C10:C11"/>
    <mergeCell ref="A12:B19"/>
    <mergeCell ref="C21:C22"/>
    <mergeCell ref="A23:B30"/>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6CB13-E78E-4804-968E-3B1174BED71D}">
  <sheetPr codeName="Arkusz25"/>
  <dimension ref="A1:S171"/>
  <sheetViews>
    <sheetView workbookViewId="0">
      <selection sqref="A1:XFD1048576"/>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310</v>
      </c>
    </row>
    <row r="5" spans="1:17" s="2" customFormat="1" ht="15.75" x14ac:dyDescent="0.25">
      <c r="A5" s="206" t="s">
        <v>3</v>
      </c>
    </row>
    <row r="6" spans="1:17" s="2" customFormat="1" ht="15.75" x14ac:dyDescent="0.25"/>
    <row r="8" spans="1:17" ht="21" x14ac:dyDescent="0.35">
      <c r="A8" s="6" t="s">
        <v>4</v>
      </c>
      <c r="B8" s="7"/>
      <c r="C8" s="8"/>
      <c r="D8" s="8"/>
      <c r="E8" s="8"/>
      <c r="F8" s="8"/>
      <c r="G8" s="8"/>
      <c r="H8" s="8"/>
      <c r="I8" s="8"/>
      <c r="J8" s="8"/>
      <c r="K8" s="8"/>
      <c r="L8" s="8"/>
      <c r="M8" s="8"/>
      <c r="N8" s="8"/>
    </row>
    <row r="9" spans="1:17" ht="15.75" thickBot="1" x14ac:dyDescent="0.3">
      <c r="B9" s="9"/>
      <c r="O9" s="10"/>
      <c r="P9" s="10"/>
    </row>
    <row r="10" spans="1:17" s="10" customFormat="1" ht="18.75" x14ac:dyDescent="0.3">
      <c r="A10" s="11"/>
      <c r="B10" s="649" t="s">
        <v>5</v>
      </c>
      <c r="C10" s="651" t="s">
        <v>6</v>
      </c>
      <c r="D10" s="12"/>
      <c r="E10" s="13"/>
      <c r="F10" s="14" t="s">
        <v>7</v>
      </c>
      <c r="G10" s="15"/>
      <c r="H10" s="16"/>
      <c r="I10" s="17" t="s">
        <v>8</v>
      </c>
      <c r="J10" s="13"/>
      <c r="K10" s="13"/>
      <c r="L10" s="13"/>
      <c r="M10" s="13"/>
      <c r="N10" s="13"/>
      <c r="O10" s="18"/>
    </row>
    <row r="11" spans="1:17" s="10" customFormat="1" ht="90" customHeight="1" x14ac:dyDescent="0.3">
      <c r="A11" s="19" t="s">
        <v>9</v>
      </c>
      <c r="B11" s="650"/>
      <c r="C11" s="652"/>
      <c r="D11" s="20" t="s">
        <v>10</v>
      </c>
      <c r="E11" s="21" t="s">
        <v>11</v>
      </c>
      <c r="F11" s="22" t="s">
        <v>12</v>
      </c>
      <c r="G11" s="23" t="s">
        <v>13</v>
      </c>
      <c r="H11" s="24" t="s">
        <v>14</v>
      </c>
      <c r="I11" s="25" t="s">
        <v>15</v>
      </c>
      <c r="J11" s="26" t="s">
        <v>16</v>
      </c>
      <c r="K11" s="26" t="s">
        <v>17</v>
      </c>
      <c r="L11" s="27" t="s">
        <v>18</v>
      </c>
      <c r="M11" s="27" t="s">
        <v>19</v>
      </c>
      <c r="N11" s="27" t="s">
        <v>20</v>
      </c>
      <c r="O11" s="28" t="s">
        <v>21</v>
      </c>
    </row>
    <row r="12" spans="1:17" ht="15" customHeight="1" x14ac:dyDescent="0.25">
      <c r="A12" s="595" t="s">
        <v>311</v>
      </c>
      <c r="B12" s="611"/>
      <c r="C12" s="29">
        <v>2014</v>
      </c>
      <c r="D12" s="30"/>
      <c r="E12" s="31"/>
      <c r="F12" s="31"/>
      <c r="G12" s="32"/>
      <c r="H12" s="33">
        <f>SUM(D12:G12)</f>
        <v>0</v>
      </c>
      <c r="I12" s="34"/>
      <c r="J12" s="31"/>
      <c r="K12" s="31"/>
      <c r="L12" s="31"/>
      <c r="M12" s="31"/>
      <c r="N12" s="31"/>
      <c r="O12" s="35"/>
      <c r="P12" s="10"/>
      <c r="Q12" s="10"/>
    </row>
    <row r="13" spans="1:17" x14ac:dyDescent="0.25">
      <c r="A13" s="595"/>
      <c r="B13" s="611"/>
      <c r="C13" s="29">
        <v>2015</v>
      </c>
      <c r="D13" s="30"/>
      <c r="E13" s="31"/>
      <c r="F13" s="31"/>
      <c r="G13" s="32"/>
      <c r="H13" s="33">
        <f t="shared" ref="H13:H18" si="0">SUM(D13:G13)</f>
        <v>0</v>
      </c>
      <c r="I13" s="34"/>
      <c r="J13" s="31"/>
      <c r="K13" s="31"/>
      <c r="L13" s="31"/>
      <c r="M13" s="31"/>
      <c r="N13" s="31"/>
      <c r="O13" s="35"/>
      <c r="P13" s="10"/>
      <c r="Q13" s="10"/>
    </row>
    <row r="14" spans="1:17" x14ac:dyDescent="0.25">
      <c r="A14" s="595"/>
      <c r="B14" s="611"/>
      <c r="C14" s="29">
        <v>2016</v>
      </c>
      <c r="D14" s="30"/>
      <c r="E14" s="31"/>
      <c r="F14" s="31"/>
      <c r="G14" s="32"/>
      <c r="H14" s="33">
        <f t="shared" si="0"/>
        <v>0</v>
      </c>
      <c r="I14" s="34"/>
      <c r="J14" s="31"/>
      <c r="K14" s="31"/>
      <c r="L14" s="31"/>
      <c r="M14" s="31"/>
      <c r="N14" s="31"/>
      <c r="O14" s="35"/>
      <c r="P14" s="10"/>
      <c r="Q14" s="10"/>
    </row>
    <row r="15" spans="1:17" x14ac:dyDescent="0.25">
      <c r="A15" s="595"/>
      <c r="B15" s="611"/>
      <c r="C15" s="29">
        <v>2017</v>
      </c>
      <c r="D15" s="36"/>
      <c r="E15" s="37"/>
      <c r="F15" s="37"/>
      <c r="G15" s="38"/>
      <c r="H15" s="33">
        <f t="shared" si="0"/>
        <v>0</v>
      </c>
      <c r="I15" s="39"/>
      <c r="J15" s="37"/>
      <c r="K15" s="37"/>
      <c r="L15" s="37"/>
      <c r="M15" s="37"/>
      <c r="N15" s="37"/>
      <c r="O15" s="40"/>
      <c r="P15" s="10"/>
      <c r="Q15" s="10"/>
    </row>
    <row r="16" spans="1:17" x14ac:dyDescent="0.25">
      <c r="A16" s="595"/>
      <c r="B16" s="611"/>
      <c r="C16" s="29">
        <v>2018</v>
      </c>
      <c r="D16" s="30"/>
      <c r="E16" s="31"/>
      <c r="F16" s="31"/>
      <c r="G16" s="32"/>
      <c r="H16" s="33">
        <f t="shared" si="0"/>
        <v>0</v>
      </c>
      <c r="I16" s="34"/>
      <c r="J16" s="31"/>
      <c r="K16" s="31"/>
      <c r="L16" s="31"/>
      <c r="M16" s="31"/>
      <c r="N16" s="31"/>
      <c r="O16" s="35"/>
      <c r="P16" s="10"/>
      <c r="Q16" s="10"/>
    </row>
    <row r="17" spans="1:17" x14ac:dyDescent="0.25">
      <c r="A17" s="595"/>
      <c r="B17" s="611"/>
      <c r="C17" s="29">
        <v>2019</v>
      </c>
      <c r="D17" s="30">
        <v>14</v>
      </c>
      <c r="E17" s="31"/>
      <c r="F17" s="31"/>
      <c r="G17" s="32"/>
      <c r="H17" s="33">
        <f t="shared" si="0"/>
        <v>14</v>
      </c>
      <c r="I17" s="34">
        <v>14</v>
      </c>
      <c r="J17" s="31"/>
      <c r="K17" s="31"/>
      <c r="L17" s="31"/>
      <c r="M17" s="31"/>
      <c r="N17" s="31"/>
      <c r="O17" s="35"/>
      <c r="P17" s="10"/>
      <c r="Q17" s="10"/>
    </row>
    <row r="18" spans="1:17" x14ac:dyDescent="0.25">
      <c r="A18" s="595"/>
      <c r="B18" s="611"/>
      <c r="C18" s="29">
        <v>2020</v>
      </c>
      <c r="D18" s="30"/>
      <c r="E18" s="31"/>
      <c r="F18" s="31"/>
      <c r="G18" s="32"/>
      <c r="H18" s="33">
        <f t="shared" si="0"/>
        <v>0</v>
      </c>
      <c r="I18" s="34"/>
      <c r="J18" s="31"/>
      <c r="K18" s="31"/>
      <c r="L18" s="31"/>
      <c r="M18" s="31"/>
      <c r="N18" s="31"/>
      <c r="O18" s="35"/>
      <c r="P18" s="10"/>
      <c r="Q18" s="10"/>
    </row>
    <row r="19" spans="1:17" ht="143.25" customHeight="1" thickBot="1" x14ac:dyDescent="0.3">
      <c r="A19" s="612"/>
      <c r="B19" s="613"/>
      <c r="C19" s="45" t="s">
        <v>14</v>
      </c>
      <c r="D19" s="46">
        <f>SUM(D12:D18)</f>
        <v>14</v>
      </c>
      <c r="E19" s="47">
        <f>SUM(E12:E18)</f>
        <v>0</v>
      </c>
      <c r="F19" s="47">
        <f>SUM(F12:F18)</f>
        <v>0</v>
      </c>
      <c r="G19" s="48"/>
      <c r="H19" s="49">
        <f>SUM(D19:F19)</f>
        <v>14</v>
      </c>
      <c r="I19" s="50">
        <f t="shared" ref="I19:O19" si="1">SUM(I12:I18)</f>
        <v>14</v>
      </c>
      <c r="J19" s="50">
        <f t="shared" si="1"/>
        <v>0</v>
      </c>
      <c r="K19" s="47">
        <f t="shared" si="1"/>
        <v>0</v>
      </c>
      <c r="L19" s="47">
        <f t="shared" si="1"/>
        <v>0</v>
      </c>
      <c r="M19" s="47">
        <f t="shared" si="1"/>
        <v>0</v>
      </c>
      <c r="N19" s="47">
        <f t="shared" si="1"/>
        <v>0</v>
      </c>
      <c r="O19" s="51">
        <f t="shared" si="1"/>
        <v>0</v>
      </c>
      <c r="P19" s="10"/>
      <c r="Q19" s="10"/>
    </row>
    <row r="20" spans="1:17" ht="15.75" thickBot="1" x14ac:dyDescent="0.3">
      <c r="B20" s="9"/>
      <c r="D20" s="52"/>
      <c r="O20" s="10"/>
      <c r="P20" s="10"/>
    </row>
    <row r="21" spans="1:17" s="10" customFormat="1" ht="18.75" x14ac:dyDescent="0.3">
      <c r="A21" s="11"/>
      <c r="B21" s="53"/>
      <c r="C21" s="651" t="s">
        <v>6</v>
      </c>
      <c r="D21" s="12"/>
      <c r="E21" s="13"/>
      <c r="F21" s="14" t="s">
        <v>7</v>
      </c>
      <c r="G21" s="15"/>
      <c r="H21" s="16"/>
    </row>
    <row r="22" spans="1:17" s="10" customFormat="1" ht="44.25" customHeight="1" x14ac:dyDescent="0.3">
      <c r="A22" s="54" t="s">
        <v>23</v>
      </c>
      <c r="B22" s="372" t="s">
        <v>24</v>
      </c>
      <c r="C22" s="652"/>
      <c r="D22" s="20" t="s">
        <v>10</v>
      </c>
      <c r="E22" s="22" t="s">
        <v>11</v>
      </c>
      <c r="F22" s="22" t="s">
        <v>12</v>
      </c>
      <c r="G22" s="23" t="s">
        <v>13</v>
      </c>
      <c r="H22" s="24" t="s">
        <v>14</v>
      </c>
    </row>
    <row r="23" spans="1:17" ht="15" customHeight="1" x14ac:dyDescent="0.25">
      <c r="A23" s="595" t="s">
        <v>312</v>
      </c>
      <c r="B23" s="611"/>
      <c r="C23" s="29">
        <v>2014</v>
      </c>
      <c r="D23" s="30"/>
      <c r="E23" s="31"/>
      <c r="F23" s="31"/>
      <c r="G23" s="32"/>
      <c r="H23" s="33">
        <f>SUM(D23:G23)</f>
        <v>0</v>
      </c>
    </row>
    <row r="24" spans="1:17" x14ac:dyDescent="0.25">
      <c r="A24" s="595"/>
      <c r="B24" s="611"/>
      <c r="C24" s="29">
        <v>2015</v>
      </c>
      <c r="D24" s="30"/>
      <c r="E24" s="31"/>
      <c r="F24" s="31"/>
      <c r="G24" s="32"/>
      <c r="H24" s="33">
        <f t="shared" ref="H24:H29" si="2">SUM(D24:G24)</f>
        <v>0</v>
      </c>
    </row>
    <row r="25" spans="1:17" x14ac:dyDescent="0.25">
      <c r="A25" s="595"/>
      <c r="B25" s="611"/>
      <c r="C25" s="29">
        <v>2016</v>
      </c>
      <c r="D25" s="30"/>
      <c r="E25" s="31"/>
      <c r="F25" s="31"/>
      <c r="G25" s="32"/>
      <c r="H25" s="33">
        <f t="shared" si="2"/>
        <v>0</v>
      </c>
    </row>
    <row r="26" spans="1:17" x14ac:dyDescent="0.25">
      <c r="A26" s="595"/>
      <c r="B26" s="611"/>
      <c r="C26" s="29">
        <v>2017</v>
      </c>
      <c r="D26" s="36"/>
      <c r="E26" s="37"/>
      <c r="F26" s="37"/>
      <c r="G26" s="38"/>
      <c r="H26" s="33">
        <f t="shared" si="2"/>
        <v>0</v>
      </c>
    </row>
    <row r="27" spans="1:17" x14ac:dyDescent="0.25">
      <c r="A27" s="595"/>
      <c r="B27" s="611"/>
      <c r="C27" s="29">
        <v>2018</v>
      </c>
      <c r="D27" s="30"/>
      <c r="E27" s="31"/>
      <c r="F27" s="31"/>
      <c r="G27" s="32"/>
      <c r="H27" s="33">
        <f t="shared" si="2"/>
        <v>0</v>
      </c>
    </row>
    <row r="28" spans="1:17" x14ac:dyDescent="0.25">
      <c r="A28" s="595"/>
      <c r="B28" s="611"/>
      <c r="C28" s="29">
        <v>2019</v>
      </c>
      <c r="D28" s="30">
        <v>540</v>
      </c>
      <c r="E28" s="31"/>
      <c r="F28" s="31"/>
      <c r="G28" s="32"/>
      <c r="H28" s="33">
        <f t="shared" si="2"/>
        <v>540</v>
      </c>
    </row>
    <row r="29" spans="1:17" x14ac:dyDescent="0.25">
      <c r="A29" s="595"/>
      <c r="B29" s="611"/>
      <c r="C29" s="29">
        <v>2020</v>
      </c>
      <c r="D29" s="30"/>
      <c r="E29" s="31"/>
      <c r="F29" s="31"/>
      <c r="G29" s="32"/>
      <c r="H29" s="33">
        <f t="shared" si="2"/>
        <v>0</v>
      </c>
    </row>
    <row r="30" spans="1:17" ht="118.5" customHeight="1" thickBot="1" x14ac:dyDescent="0.3">
      <c r="A30" s="612"/>
      <c r="B30" s="613"/>
      <c r="C30" s="45" t="s">
        <v>14</v>
      </c>
      <c r="D30" s="46">
        <f>SUM(D23:D29)</f>
        <v>540</v>
      </c>
      <c r="E30" s="47">
        <f>SUM(E23:E29)</f>
        <v>0</v>
      </c>
      <c r="F30" s="47">
        <f>SUM(F23:F29)</f>
        <v>0</v>
      </c>
      <c r="G30" s="47">
        <f>SUM(G23:G29)</f>
        <v>0</v>
      </c>
      <c r="H30" s="49">
        <f t="shared" ref="H30" si="3">SUM(D30:F30)</f>
        <v>540</v>
      </c>
    </row>
    <row r="31" spans="1:17" x14ac:dyDescent="0.25">
      <c r="A31" s="57"/>
      <c r="B31" s="58"/>
      <c r="D31" s="52"/>
    </row>
    <row r="32" spans="1:17" ht="21" x14ac:dyDescent="0.35">
      <c r="A32" s="59" t="s">
        <v>26</v>
      </c>
      <c r="B32" s="60"/>
      <c r="C32" s="59"/>
      <c r="D32" s="61"/>
      <c r="E32" s="61"/>
      <c r="F32" s="61"/>
      <c r="G32" s="61"/>
      <c r="H32" s="61"/>
      <c r="I32" s="61"/>
      <c r="J32" s="61"/>
      <c r="K32" s="61"/>
      <c r="L32" s="61"/>
      <c r="M32" s="61"/>
      <c r="N32" s="61"/>
      <c r="O32" s="61"/>
    </row>
    <row r="33" spans="1:13" ht="15.75" thickBot="1" x14ac:dyDescent="0.3">
      <c r="B33" s="9"/>
    </row>
    <row r="34" spans="1:13" ht="21" customHeight="1" x14ac:dyDescent="0.25">
      <c r="A34" s="653" t="s">
        <v>27</v>
      </c>
      <c r="B34" s="655" t="s">
        <v>28</v>
      </c>
      <c r="C34" s="657" t="s">
        <v>6</v>
      </c>
      <c r="D34" s="635" t="s">
        <v>29</v>
      </c>
      <c r="E34" s="62" t="s">
        <v>8</v>
      </c>
      <c r="F34" s="63"/>
      <c r="G34" s="63"/>
      <c r="H34" s="63"/>
      <c r="I34" s="63"/>
      <c r="J34" s="63"/>
      <c r="K34" s="64"/>
    </row>
    <row r="35" spans="1:13" ht="98.25" customHeight="1" x14ac:dyDescent="0.25">
      <c r="A35" s="654"/>
      <c r="B35" s="656"/>
      <c r="C35" s="658"/>
      <c r="D35" s="636"/>
      <c r="E35" s="65" t="s">
        <v>15</v>
      </c>
      <c r="F35" s="66" t="s">
        <v>16</v>
      </c>
      <c r="G35" s="66" t="s">
        <v>17</v>
      </c>
      <c r="H35" s="67" t="s">
        <v>18</v>
      </c>
      <c r="I35" s="67" t="s">
        <v>30</v>
      </c>
      <c r="J35" s="68" t="s">
        <v>20</v>
      </c>
      <c r="K35" s="69" t="s">
        <v>21</v>
      </c>
    </row>
    <row r="36" spans="1:13" ht="15" customHeight="1" x14ac:dyDescent="0.25">
      <c r="A36" s="588" t="s">
        <v>313</v>
      </c>
      <c r="B36" s="589"/>
      <c r="C36" s="29">
        <v>2014</v>
      </c>
      <c r="D36" s="70"/>
      <c r="E36" s="71"/>
      <c r="F36" s="72"/>
      <c r="G36" s="72"/>
      <c r="H36" s="72"/>
      <c r="I36" s="72"/>
      <c r="J36" s="72"/>
      <c r="K36" s="73"/>
    </row>
    <row r="37" spans="1:13" x14ac:dyDescent="0.25">
      <c r="A37" s="588"/>
      <c r="B37" s="589"/>
      <c r="C37" s="29">
        <v>2015</v>
      </c>
      <c r="D37" s="70"/>
      <c r="E37" s="34"/>
      <c r="F37" s="31"/>
      <c r="G37" s="31"/>
      <c r="H37" s="31"/>
      <c r="I37" s="31"/>
      <c r="J37" s="31"/>
      <c r="K37" s="35"/>
    </row>
    <row r="38" spans="1:13" x14ac:dyDescent="0.25">
      <c r="A38" s="588"/>
      <c r="B38" s="589"/>
      <c r="C38" s="29">
        <v>2016</v>
      </c>
      <c r="D38" s="70"/>
      <c r="E38" s="34"/>
      <c r="F38" s="31"/>
      <c r="G38" s="31"/>
      <c r="H38" s="31"/>
      <c r="I38" s="31"/>
      <c r="J38" s="31"/>
      <c r="K38" s="35"/>
    </row>
    <row r="39" spans="1:13" x14ac:dyDescent="0.25">
      <c r="A39" s="588"/>
      <c r="B39" s="589"/>
      <c r="C39" s="29">
        <v>2017</v>
      </c>
      <c r="D39" s="74"/>
      <c r="E39" s="39"/>
      <c r="F39" s="37"/>
      <c r="G39" s="37"/>
      <c r="H39" s="37"/>
      <c r="I39" s="37"/>
      <c r="J39" s="37"/>
      <c r="K39" s="40"/>
    </row>
    <row r="40" spans="1:13" x14ac:dyDescent="0.25">
      <c r="A40" s="588"/>
      <c r="B40" s="589"/>
      <c r="C40" s="29">
        <v>2018</v>
      </c>
      <c r="D40" s="70"/>
      <c r="E40" s="34"/>
      <c r="F40" s="31"/>
      <c r="G40" s="31"/>
      <c r="H40" s="31"/>
      <c r="I40" s="31"/>
      <c r="J40" s="31"/>
      <c r="K40" s="35"/>
    </row>
    <row r="41" spans="1:13" x14ac:dyDescent="0.25">
      <c r="A41" s="588"/>
      <c r="B41" s="589"/>
      <c r="C41" s="29">
        <v>2019</v>
      </c>
      <c r="D41" s="70">
        <v>46</v>
      </c>
      <c r="E41" s="34">
        <v>46</v>
      </c>
      <c r="F41" s="31"/>
      <c r="G41" s="31"/>
      <c r="H41" s="31"/>
      <c r="I41" s="31"/>
      <c r="J41" s="31"/>
      <c r="K41" s="35"/>
    </row>
    <row r="42" spans="1:13" ht="17.25" customHeight="1" x14ac:dyDescent="0.25">
      <c r="A42" s="588"/>
      <c r="B42" s="589"/>
      <c r="C42" s="29">
        <v>2020</v>
      </c>
      <c r="D42" s="70"/>
      <c r="E42" s="34"/>
      <c r="F42" s="31"/>
      <c r="G42" s="31"/>
      <c r="H42" s="31"/>
      <c r="I42" s="31"/>
      <c r="J42" s="31"/>
      <c r="K42" s="35"/>
    </row>
    <row r="43" spans="1:13" ht="35.25" customHeight="1" thickBot="1" x14ac:dyDescent="0.3">
      <c r="A43" s="590"/>
      <c r="B43" s="591"/>
      <c r="C43" s="45" t="s">
        <v>14</v>
      </c>
      <c r="D43" s="75">
        <f>SUM(D36:D42)</f>
        <v>46</v>
      </c>
      <c r="E43" s="50">
        <f t="shared" ref="E43:J43" si="4">SUM(E36:E42)</f>
        <v>46</v>
      </c>
      <c r="F43" s="47">
        <f t="shared" si="4"/>
        <v>0</v>
      </c>
      <c r="G43" s="47">
        <f t="shared" si="4"/>
        <v>0</v>
      </c>
      <c r="H43" s="47">
        <f t="shared" si="4"/>
        <v>0</v>
      </c>
      <c r="I43" s="47">
        <f t="shared" si="4"/>
        <v>0</v>
      </c>
      <c r="J43" s="47">
        <f t="shared" si="4"/>
        <v>0</v>
      </c>
      <c r="K43" s="51">
        <f>SUM(K36:K42)</f>
        <v>0</v>
      </c>
    </row>
    <row r="44" spans="1:13" x14ac:dyDescent="0.25">
      <c r="B44" s="9"/>
    </row>
    <row r="45" spans="1:13" x14ac:dyDescent="0.25">
      <c r="B45" s="9"/>
    </row>
    <row r="46" spans="1:13" ht="21" x14ac:dyDescent="0.35">
      <c r="A46" s="78" t="s">
        <v>32</v>
      </c>
      <c r="B46" s="79"/>
      <c r="C46" s="78"/>
      <c r="D46" s="80"/>
      <c r="E46" s="80"/>
      <c r="F46" s="80"/>
      <c r="G46" s="80"/>
      <c r="H46" s="80"/>
      <c r="I46" s="80"/>
      <c r="J46" s="80"/>
      <c r="K46" s="80"/>
      <c r="L46" s="81"/>
      <c r="M46" s="81"/>
    </row>
    <row r="47" spans="1:13" ht="14.25" customHeight="1" thickBot="1" x14ac:dyDescent="0.3">
      <c r="A47" s="82"/>
      <c r="B47" s="83"/>
    </row>
    <row r="48" spans="1:13" ht="14.25" customHeight="1" x14ac:dyDescent="0.25">
      <c r="A48" s="641" t="s">
        <v>33</v>
      </c>
      <c r="B48" s="643" t="s">
        <v>34</v>
      </c>
      <c r="C48" s="645" t="s">
        <v>6</v>
      </c>
      <c r="D48" s="647" t="s">
        <v>35</v>
      </c>
      <c r="E48" s="84" t="s">
        <v>8</v>
      </c>
      <c r="F48" s="85"/>
      <c r="G48" s="85"/>
      <c r="H48" s="85"/>
      <c r="I48" s="85"/>
      <c r="J48" s="85"/>
      <c r="K48" s="86"/>
    </row>
    <row r="49" spans="1:14" s="10" customFormat="1" ht="117" customHeight="1" x14ac:dyDescent="0.25">
      <c r="A49" s="642"/>
      <c r="B49" s="644"/>
      <c r="C49" s="646"/>
      <c r="D49" s="648"/>
      <c r="E49" s="87" t="s">
        <v>15</v>
      </c>
      <c r="F49" s="88" t="s">
        <v>16</v>
      </c>
      <c r="G49" s="88" t="s">
        <v>17</v>
      </c>
      <c r="H49" s="89" t="s">
        <v>18</v>
      </c>
      <c r="I49" s="89" t="s">
        <v>30</v>
      </c>
      <c r="J49" s="90" t="s">
        <v>20</v>
      </c>
      <c r="K49" s="91" t="s">
        <v>21</v>
      </c>
    </row>
    <row r="50" spans="1:14" ht="15" customHeight="1" x14ac:dyDescent="0.25">
      <c r="A50" s="595" t="s">
        <v>36</v>
      </c>
      <c r="B50" s="611"/>
      <c r="C50" s="29">
        <v>2014</v>
      </c>
      <c r="D50" s="92"/>
      <c r="E50" s="34"/>
      <c r="F50" s="31"/>
      <c r="G50" s="31"/>
      <c r="H50" s="31"/>
      <c r="I50" s="31"/>
      <c r="J50" s="31"/>
      <c r="K50" s="35"/>
    </row>
    <row r="51" spans="1:14" x14ac:dyDescent="0.25">
      <c r="A51" s="595"/>
      <c r="B51" s="611"/>
      <c r="C51" s="29">
        <v>2015</v>
      </c>
      <c r="D51" s="92"/>
      <c r="E51" s="34"/>
      <c r="F51" s="31"/>
      <c r="G51" s="31"/>
      <c r="H51" s="31"/>
      <c r="I51" s="31"/>
      <c r="J51" s="31"/>
      <c r="K51" s="35"/>
    </row>
    <row r="52" spans="1:14" x14ac:dyDescent="0.25">
      <c r="A52" s="595"/>
      <c r="B52" s="611"/>
      <c r="C52" s="29">
        <v>2016</v>
      </c>
      <c r="D52" s="92"/>
      <c r="E52" s="34"/>
      <c r="F52" s="31"/>
      <c r="G52" s="31"/>
      <c r="H52" s="31"/>
      <c r="I52" s="31"/>
      <c r="J52" s="31"/>
      <c r="K52" s="35"/>
    </row>
    <row r="53" spans="1:14" x14ac:dyDescent="0.25">
      <c r="A53" s="595"/>
      <c r="B53" s="611"/>
      <c r="C53" s="29">
        <v>2017</v>
      </c>
      <c r="D53" s="93"/>
      <c r="E53" s="39"/>
      <c r="F53" s="37"/>
      <c r="G53" s="37"/>
      <c r="H53" s="37"/>
      <c r="I53" s="37"/>
      <c r="J53" s="37"/>
      <c r="K53" s="40"/>
    </row>
    <row r="54" spans="1:14" x14ac:dyDescent="0.25">
      <c r="A54" s="595"/>
      <c r="B54" s="611"/>
      <c r="C54" s="29">
        <v>2018</v>
      </c>
      <c r="D54" s="92"/>
      <c r="E54" s="34"/>
      <c r="F54" s="31"/>
      <c r="G54" s="31"/>
      <c r="H54" s="31"/>
      <c r="I54" s="31"/>
      <c r="J54" s="31"/>
      <c r="K54" s="35"/>
    </row>
    <row r="55" spans="1:14" x14ac:dyDescent="0.25">
      <c r="A55" s="595"/>
      <c r="B55" s="611"/>
      <c r="C55" s="29">
        <v>2019</v>
      </c>
      <c r="D55" s="92"/>
      <c r="E55" s="34"/>
      <c r="F55" s="31"/>
      <c r="G55" s="31"/>
      <c r="H55" s="31"/>
      <c r="I55" s="31"/>
      <c r="J55" s="31"/>
      <c r="K55" s="35"/>
    </row>
    <row r="56" spans="1:14" x14ac:dyDescent="0.25">
      <c r="A56" s="595"/>
      <c r="B56" s="611"/>
      <c r="C56" s="29">
        <v>2020</v>
      </c>
      <c r="D56" s="92"/>
      <c r="E56" s="34"/>
      <c r="F56" s="31"/>
      <c r="G56" s="31"/>
      <c r="H56" s="31"/>
      <c r="I56" s="31"/>
      <c r="J56" s="31"/>
      <c r="K56" s="35"/>
    </row>
    <row r="57" spans="1:14" ht="94.9" customHeight="1" thickBot="1" x14ac:dyDescent="0.3">
      <c r="A57" s="612"/>
      <c r="B57" s="613"/>
      <c r="C57" s="45" t="s">
        <v>14</v>
      </c>
      <c r="D57" s="94">
        <f t="shared" ref="D57:I57" si="5">SUM(D50:D56)</f>
        <v>0</v>
      </c>
      <c r="E57" s="50">
        <f t="shared" si="5"/>
        <v>0</v>
      </c>
      <c r="F57" s="47">
        <f t="shared" si="5"/>
        <v>0</v>
      </c>
      <c r="G57" s="47">
        <f t="shared" si="5"/>
        <v>0</v>
      </c>
      <c r="H57" s="47">
        <f t="shared" si="5"/>
        <v>0</v>
      </c>
      <c r="I57" s="47">
        <f t="shared" si="5"/>
        <v>0</v>
      </c>
      <c r="J57" s="47">
        <f>SUM(J50:J56)</f>
        <v>0</v>
      </c>
      <c r="K57" s="51">
        <f>SUM(K50:K56)</f>
        <v>0</v>
      </c>
    </row>
    <row r="58" spans="1:14" x14ac:dyDescent="0.25">
      <c r="B58" s="9"/>
    </row>
    <row r="59" spans="1:14" ht="21" x14ac:dyDescent="0.35">
      <c r="A59" s="95" t="s">
        <v>37</v>
      </c>
      <c r="B59" s="96"/>
      <c r="C59" s="95"/>
      <c r="D59" s="97"/>
      <c r="E59" s="97"/>
      <c r="F59" s="97"/>
      <c r="G59" s="97"/>
      <c r="H59" s="97"/>
      <c r="I59" s="97"/>
      <c r="J59" s="97"/>
      <c r="K59" s="97"/>
      <c r="L59" s="97"/>
      <c r="M59" s="10"/>
    </row>
    <row r="60" spans="1:14" ht="15" customHeight="1" thickBot="1" x14ac:dyDescent="0.4">
      <c r="A60" s="98"/>
      <c r="B60" s="83"/>
      <c r="M60" s="10"/>
    </row>
    <row r="61" spans="1:14" s="10" customFormat="1" x14ac:dyDescent="0.25">
      <c r="A61" s="630" t="s">
        <v>38</v>
      </c>
      <c r="B61" s="622" t="s">
        <v>39</v>
      </c>
      <c r="C61" s="631" t="s">
        <v>6</v>
      </c>
      <c r="D61" s="99"/>
      <c r="E61" s="100"/>
      <c r="F61" s="101" t="s">
        <v>40</v>
      </c>
      <c r="G61" s="102"/>
      <c r="H61" s="102"/>
      <c r="I61" s="102"/>
      <c r="J61" s="102"/>
      <c r="K61" s="102"/>
      <c r="L61" s="103"/>
      <c r="N61" s="104"/>
    </row>
    <row r="62" spans="1:14" s="10" customFormat="1" ht="90" customHeight="1" x14ac:dyDescent="0.25">
      <c r="A62" s="621"/>
      <c r="B62" s="623"/>
      <c r="C62" s="632"/>
      <c r="D62" s="105" t="s">
        <v>41</v>
      </c>
      <c r="E62" s="106" t="s">
        <v>42</v>
      </c>
      <c r="F62" s="107" t="s">
        <v>15</v>
      </c>
      <c r="G62" s="108" t="s">
        <v>16</v>
      </c>
      <c r="H62" s="108" t="s">
        <v>17</v>
      </c>
      <c r="I62" s="109" t="s">
        <v>18</v>
      </c>
      <c r="J62" s="109" t="s">
        <v>30</v>
      </c>
      <c r="K62" s="110" t="s">
        <v>20</v>
      </c>
      <c r="L62" s="111" t="s">
        <v>21</v>
      </c>
    </row>
    <row r="63" spans="1:14" x14ac:dyDescent="0.25">
      <c r="A63" s="595"/>
      <c r="B63" s="611"/>
      <c r="C63" s="29">
        <v>2014</v>
      </c>
      <c r="D63" s="30"/>
      <c r="E63" s="31"/>
      <c r="F63" s="34"/>
      <c r="G63" s="31"/>
      <c r="H63" s="31"/>
      <c r="I63" s="31"/>
      <c r="J63" s="31"/>
      <c r="K63" s="31"/>
      <c r="L63" s="35"/>
      <c r="M63" s="10"/>
    </row>
    <row r="64" spans="1:14" x14ac:dyDescent="0.25">
      <c r="A64" s="595"/>
      <c r="B64" s="611"/>
      <c r="C64" s="29">
        <v>2015</v>
      </c>
      <c r="D64" s="30"/>
      <c r="E64" s="31"/>
      <c r="F64" s="34"/>
      <c r="G64" s="31"/>
      <c r="H64" s="31"/>
      <c r="I64" s="31"/>
      <c r="J64" s="31"/>
      <c r="K64" s="31"/>
      <c r="L64" s="35"/>
      <c r="M64" s="10"/>
    </row>
    <row r="65" spans="1:13" x14ac:dyDescent="0.25">
      <c r="A65" s="595"/>
      <c r="B65" s="611"/>
      <c r="C65" s="29">
        <v>2016</v>
      </c>
      <c r="D65" s="30"/>
      <c r="E65" s="31"/>
      <c r="F65" s="34"/>
      <c r="G65" s="31"/>
      <c r="H65" s="31"/>
      <c r="I65" s="31"/>
      <c r="J65" s="31"/>
      <c r="K65" s="31"/>
      <c r="L65" s="35"/>
      <c r="M65" s="10"/>
    </row>
    <row r="66" spans="1:13" x14ac:dyDescent="0.25">
      <c r="A66" s="595"/>
      <c r="B66" s="611"/>
      <c r="C66" s="29">
        <v>2017</v>
      </c>
      <c r="D66" s="36"/>
      <c r="E66" s="37"/>
      <c r="F66" s="39"/>
      <c r="G66" s="37"/>
      <c r="H66" s="37"/>
      <c r="I66" s="37"/>
      <c r="J66" s="37"/>
      <c r="K66" s="37"/>
      <c r="L66" s="40"/>
      <c r="M66" s="10"/>
    </row>
    <row r="67" spans="1:13" x14ac:dyDescent="0.25">
      <c r="A67" s="595"/>
      <c r="B67" s="611"/>
      <c r="C67" s="29">
        <v>2018</v>
      </c>
      <c r="D67" s="30"/>
      <c r="E67" s="31"/>
      <c r="F67" s="34"/>
      <c r="G67" s="31"/>
      <c r="H67" s="31"/>
      <c r="I67" s="31"/>
      <c r="J67" s="31"/>
      <c r="K67" s="31"/>
      <c r="L67" s="35"/>
      <c r="M67" s="10"/>
    </row>
    <row r="68" spans="1:13" x14ac:dyDescent="0.25">
      <c r="A68" s="595"/>
      <c r="B68" s="611"/>
      <c r="C68" s="29">
        <v>2019</v>
      </c>
      <c r="D68" s="30"/>
      <c r="E68" s="31"/>
      <c r="F68" s="34"/>
      <c r="G68" s="31"/>
      <c r="H68" s="31"/>
      <c r="I68" s="31"/>
      <c r="J68" s="31"/>
      <c r="K68" s="31"/>
      <c r="L68" s="35"/>
      <c r="M68" s="10"/>
    </row>
    <row r="69" spans="1:13" x14ac:dyDescent="0.25">
      <c r="A69" s="595"/>
      <c r="B69" s="611"/>
      <c r="C69" s="29">
        <v>2020</v>
      </c>
      <c r="D69" s="30"/>
      <c r="E69" s="31"/>
      <c r="F69" s="34"/>
      <c r="G69" s="31"/>
      <c r="H69" s="31"/>
      <c r="I69" s="31"/>
      <c r="J69" s="31"/>
      <c r="K69" s="31"/>
      <c r="L69" s="35"/>
      <c r="M69" s="10"/>
    </row>
    <row r="70" spans="1:13" ht="39.75" customHeight="1" thickBot="1" x14ac:dyDescent="0.3">
      <c r="A70" s="612"/>
      <c r="B70" s="613"/>
      <c r="C70" s="45" t="s">
        <v>14</v>
      </c>
      <c r="D70" s="46">
        <f t="shared" ref="D70:K70" si="6">SUM(D63:D69)</f>
        <v>0</v>
      </c>
      <c r="E70" s="47">
        <f t="shared" si="6"/>
        <v>0</v>
      </c>
      <c r="F70" s="50">
        <f t="shared" si="6"/>
        <v>0</v>
      </c>
      <c r="G70" s="47">
        <f t="shared" si="6"/>
        <v>0</v>
      </c>
      <c r="H70" s="47">
        <f t="shared" si="6"/>
        <v>0</v>
      </c>
      <c r="I70" s="47">
        <f t="shared" si="6"/>
        <v>0</v>
      </c>
      <c r="J70" s="47">
        <f t="shared" si="6"/>
        <v>0</v>
      </c>
      <c r="K70" s="47">
        <f t="shared" si="6"/>
        <v>0</v>
      </c>
      <c r="L70" s="51">
        <f>SUM(L63:L69)</f>
        <v>0</v>
      </c>
      <c r="M70" s="10"/>
    </row>
    <row r="71" spans="1:13" ht="15.75" thickBot="1" x14ac:dyDescent="0.3">
      <c r="A71" s="112"/>
      <c r="B71" s="113"/>
      <c r="D71" s="52"/>
    </row>
    <row r="72" spans="1:13" s="10" customFormat="1" ht="18.95" customHeight="1" x14ac:dyDescent="0.25">
      <c r="A72" s="630" t="s">
        <v>43</v>
      </c>
      <c r="B72" s="622" t="s">
        <v>44</v>
      </c>
      <c r="C72" s="631" t="s">
        <v>6</v>
      </c>
      <c r="D72" s="628" t="s">
        <v>45</v>
      </c>
      <c r="E72" s="101" t="s">
        <v>46</v>
      </c>
      <c r="F72" s="102"/>
      <c r="G72" s="102"/>
      <c r="H72" s="102"/>
      <c r="I72" s="102"/>
      <c r="J72" s="102"/>
      <c r="K72" s="103"/>
      <c r="L72"/>
      <c r="M72" s="104"/>
    </row>
    <row r="73" spans="1:13" s="10" customFormat="1" ht="93.75" customHeight="1" x14ac:dyDescent="0.25">
      <c r="A73" s="621"/>
      <c r="B73" s="623"/>
      <c r="C73" s="632"/>
      <c r="D73" s="629"/>
      <c r="E73" s="107" t="s">
        <v>15</v>
      </c>
      <c r="F73" s="114" t="s">
        <v>16</v>
      </c>
      <c r="G73" s="108" t="s">
        <v>17</v>
      </c>
      <c r="H73" s="109" t="s">
        <v>18</v>
      </c>
      <c r="I73" s="109" t="s">
        <v>30</v>
      </c>
      <c r="J73" s="110" t="s">
        <v>20</v>
      </c>
      <c r="K73" s="111" t="s">
        <v>21</v>
      </c>
      <c r="L73"/>
    </row>
    <row r="74" spans="1:13" ht="15" customHeight="1" x14ac:dyDescent="0.25">
      <c r="A74" s="595" t="s">
        <v>314</v>
      </c>
      <c r="B74" s="611"/>
      <c r="C74" s="29">
        <v>2014</v>
      </c>
      <c r="D74" s="31"/>
      <c r="E74" s="34"/>
      <c r="F74" s="31"/>
      <c r="G74" s="31"/>
      <c r="H74" s="31"/>
      <c r="I74" s="31"/>
      <c r="J74" s="31"/>
      <c r="K74" s="35"/>
    </row>
    <row r="75" spans="1:13" x14ac:dyDescent="0.25">
      <c r="A75" s="595"/>
      <c r="B75" s="611"/>
      <c r="C75" s="29">
        <v>2015</v>
      </c>
      <c r="D75" s="31"/>
      <c r="E75" s="34"/>
      <c r="F75" s="31"/>
      <c r="G75" s="31"/>
      <c r="H75" s="31"/>
      <c r="I75" s="31"/>
      <c r="J75" s="31"/>
      <c r="K75" s="35"/>
    </row>
    <row r="76" spans="1:13" x14ac:dyDescent="0.25">
      <c r="A76" s="595"/>
      <c r="B76" s="611"/>
      <c r="C76" s="29">
        <v>2016</v>
      </c>
      <c r="D76" s="31"/>
      <c r="E76" s="34"/>
      <c r="F76" s="31"/>
      <c r="G76" s="31"/>
      <c r="H76" s="31"/>
      <c r="I76" s="31"/>
      <c r="J76" s="31"/>
      <c r="K76" s="35"/>
    </row>
    <row r="77" spans="1:13" x14ac:dyDescent="0.25">
      <c r="A77" s="595"/>
      <c r="B77" s="611"/>
      <c r="C77" s="29">
        <v>2017</v>
      </c>
      <c r="D77" s="37"/>
      <c r="E77" s="39"/>
      <c r="F77" s="37"/>
      <c r="G77" s="37"/>
      <c r="H77" s="37"/>
      <c r="I77" s="37"/>
      <c r="J77" s="37"/>
      <c r="K77" s="40"/>
    </row>
    <row r="78" spans="1:13" x14ac:dyDescent="0.25">
      <c r="A78" s="595"/>
      <c r="B78" s="611"/>
      <c r="C78" s="29">
        <v>2018</v>
      </c>
      <c r="D78" s="31"/>
      <c r="E78" s="34"/>
      <c r="F78" s="31"/>
      <c r="G78" s="31"/>
      <c r="H78" s="31"/>
      <c r="I78" s="31"/>
      <c r="J78" s="31"/>
      <c r="K78" s="35"/>
    </row>
    <row r="79" spans="1:13" x14ac:dyDescent="0.25">
      <c r="A79" s="595"/>
      <c r="B79" s="611"/>
      <c r="C79" s="29">
        <v>2019</v>
      </c>
      <c r="D79" s="31">
        <v>10</v>
      </c>
      <c r="E79" s="34">
        <v>10</v>
      </c>
      <c r="F79" s="31"/>
      <c r="G79" s="31"/>
      <c r="H79" s="31"/>
      <c r="I79" s="31"/>
      <c r="J79" s="31"/>
      <c r="K79" s="35"/>
    </row>
    <row r="80" spans="1:13" x14ac:dyDescent="0.25">
      <c r="A80" s="595"/>
      <c r="B80" s="611"/>
      <c r="C80" s="29">
        <v>2020</v>
      </c>
      <c r="D80" s="31"/>
      <c r="E80" s="34"/>
      <c r="F80" s="31"/>
      <c r="G80" s="31"/>
      <c r="H80" s="31"/>
      <c r="I80" s="31"/>
      <c r="J80" s="31"/>
      <c r="K80" s="35"/>
    </row>
    <row r="81" spans="1:14" ht="26.25" customHeight="1" thickBot="1" x14ac:dyDescent="0.3">
      <c r="A81" s="612"/>
      <c r="B81" s="613"/>
      <c r="C81" s="45" t="s">
        <v>14</v>
      </c>
      <c r="D81" s="47">
        <f t="shared" ref="D81:J81" si="7">SUM(D74:D80)</f>
        <v>10</v>
      </c>
      <c r="E81" s="50">
        <f t="shared" si="7"/>
        <v>10</v>
      </c>
      <c r="F81" s="47">
        <f t="shared" si="7"/>
        <v>0</v>
      </c>
      <c r="G81" s="47">
        <f t="shared" si="7"/>
        <v>0</v>
      </c>
      <c r="H81" s="47">
        <f t="shared" si="7"/>
        <v>0</v>
      </c>
      <c r="I81" s="47">
        <f t="shared" si="7"/>
        <v>0</v>
      </c>
      <c r="J81" s="47">
        <f t="shared" si="7"/>
        <v>0</v>
      </c>
      <c r="K81" s="51">
        <f>SUM(K74:K80)</f>
        <v>0</v>
      </c>
    </row>
    <row r="82" spans="1:14" ht="15" customHeight="1" thickBot="1" x14ac:dyDescent="0.4">
      <c r="A82" s="98"/>
      <c r="B82" s="83"/>
    </row>
    <row r="83" spans="1:14" ht="24.95" customHeight="1" x14ac:dyDescent="0.25">
      <c r="A83" s="630" t="s">
        <v>47</v>
      </c>
      <c r="B83" s="622" t="s">
        <v>44</v>
      </c>
      <c r="C83" s="631" t="s">
        <v>6</v>
      </c>
      <c r="D83" s="633" t="s">
        <v>48</v>
      </c>
      <c r="E83" s="101" t="s">
        <v>49</v>
      </c>
      <c r="F83" s="102"/>
      <c r="G83" s="102"/>
      <c r="H83" s="102"/>
      <c r="I83" s="102"/>
      <c r="J83" s="102"/>
      <c r="K83" s="103"/>
      <c r="L83" s="10"/>
    </row>
    <row r="84" spans="1:14" s="10" customFormat="1" ht="93.75" customHeight="1" x14ac:dyDescent="0.25">
      <c r="A84" s="621"/>
      <c r="B84" s="623"/>
      <c r="C84" s="632"/>
      <c r="D84" s="634"/>
      <c r="E84" s="107" t="s">
        <v>15</v>
      </c>
      <c r="F84" s="108" t="s">
        <v>16</v>
      </c>
      <c r="G84" s="108" t="s">
        <v>17</v>
      </c>
      <c r="H84" s="109" t="s">
        <v>18</v>
      </c>
      <c r="I84" s="109" t="s">
        <v>30</v>
      </c>
      <c r="J84" s="110" t="s">
        <v>20</v>
      </c>
      <c r="K84" s="111" t="s">
        <v>21</v>
      </c>
      <c r="L84"/>
    </row>
    <row r="85" spans="1:14" s="10" customFormat="1" ht="18" customHeight="1" x14ac:dyDescent="0.25">
      <c r="A85" s="595"/>
      <c r="B85" s="611"/>
      <c r="C85" s="29">
        <v>2014</v>
      </c>
      <c r="D85" s="31"/>
      <c r="E85" s="34"/>
      <c r="F85" s="31"/>
      <c r="G85" s="31"/>
      <c r="H85" s="31"/>
      <c r="I85" s="31"/>
      <c r="J85" s="31"/>
      <c r="K85" s="35"/>
      <c r="L85"/>
    </row>
    <row r="86" spans="1:14" ht="15.95" customHeight="1" x14ac:dyDescent="0.25">
      <c r="A86" s="595"/>
      <c r="B86" s="611"/>
      <c r="C86" s="29">
        <v>2015</v>
      </c>
      <c r="D86" s="31"/>
      <c r="E86" s="34"/>
      <c r="F86" s="31"/>
      <c r="G86" s="31"/>
      <c r="H86" s="31"/>
      <c r="I86" s="31"/>
      <c r="J86" s="31"/>
      <c r="K86" s="35"/>
    </row>
    <row r="87" spans="1:14" x14ac:dyDescent="0.25">
      <c r="A87" s="595"/>
      <c r="B87" s="611"/>
      <c r="C87" s="29">
        <v>2016</v>
      </c>
      <c r="D87" s="31"/>
      <c r="E87" s="34"/>
      <c r="F87" s="31"/>
      <c r="G87" s="31"/>
      <c r="H87" s="31"/>
      <c r="I87" s="31"/>
      <c r="J87" s="31"/>
      <c r="K87" s="35"/>
    </row>
    <row r="88" spans="1:14" x14ac:dyDescent="0.25">
      <c r="A88" s="595"/>
      <c r="B88" s="611"/>
      <c r="C88" s="29">
        <v>2017</v>
      </c>
      <c r="D88" s="37"/>
      <c r="E88" s="39"/>
      <c r="F88" s="37"/>
      <c r="G88" s="37"/>
      <c r="H88" s="37"/>
      <c r="I88" s="37"/>
      <c r="J88" s="37"/>
      <c r="K88" s="40"/>
    </row>
    <row r="89" spans="1:14" x14ac:dyDescent="0.25">
      <c r="A89" s="595"/>
      <c r="B89" s="611"/>
      <c r="C89" s="29">
        <v>2018</v>
      </c>
      <c r="D89" s="31"/>
      <c r="E89" s="34"/>
      <c r="F89" s="31"/>
      <c r="G89" s="31"/>
      <c r="H89" s="31"/>
      <c r="I89" s="31"/>
      <c r="J89" s="31"/>
      <c r="K89" s="35"/>
      <c r="L89" s="10"/>
    </row>
    <row r="90" spans="1:14" x14ac:dyDescent="0.25">
      <c r="A90" s="595"/>
      <c r="B90" s="611"/>
      <c r="C90" s="29">
        <v>2019</v>
      </c>
      <c r="D90" s="31"/>
      <c r="E90" s="34"/>
      <c r="F90" s="31"/>
      <c r="G90" s="31"/>
      <c r="H90" s="31"/>
      <c r="I90" s="31"/>
      <c r="J90" s="31"/>
      <c r="K90" s="35"/>
    </row>
    <row r="91" spans="1:14" x14ac:dyDescent="0.25">
      <c r="A91" s="595"/>
      <c r="B91" s="611"/>
      <c r="C91" s="29">
        <v>2020</v>
      </c>
      <c r="D91" s="31"/>
      <c r="E91" s="34"/>
      <c r="F91" s="31"/>
      <c r="G91" s="31"/>
      <c r="H91" s="31"/>
      <c r="I91" s="31"/>
      <c r="J91" s="31"/>
      <c r="K91" s="35"/>
    </row>
    <row r="92" spans="1:14" ht="132" customHeight="1" thickBot="1" x14ac:dyDescent="0.3">
      <c r="A92" s="612"/>
      <c r="B92" s="613"/>
      <c r="C92" s="45" t="s">
        <v>14</v>
      </c>
      <c r="D92" s="47">
        <f t="shared" ref="D92:J92" si="8">SUM(D85:D91)</f>
        <v>0</v>
      </c>
      <c r="E92" s="50">
        <f t="shared" si="8"/>
        <v>0</v>
      </c>
      <c r="F92" s="47">
        <f t="shared" si="8"/>
        <v>0</v>
      </c>
      <c r="G92" s="47">
        <f t="shared" si="8"/>
        <v>0</v>
      </c>
      <c r="H92" s="47">
        <f t="shared" si="8"/>
        <v>0</v>
      </c>
      <c r="I92" s="47">
        <f t="shared" si="8"/>
        <v>0</v>
      </c>
      <c r="J92" s="47">
        <f t="shared" si="8"/>
        <v>0</v>
      </c>
      <c r="K92" s="51">
        <f>SUM(K85:K91)</f>
        <v>0</v>
      </c>
    </row>
    <row r="93" spans="1:14" ht="18.75" customHeight="1" thickBot="1" x14ac:dyDescent="0.4">
      <c r="A93" s="98"/>
      <c r="B93" s="83"/>
    </row>
    <row r="94" spans="1:14" x14ac:dyDescent="0.25">
      <c r="A94" s="620" t="s">
        <v>50</v>
      </c>
      <c r="B94" s="622" t="s">
        <v>51</v>
      </c>
      <c r="C94" s="373" t="s">
        <v>6</v>
      </c>
      <c r="D94" s="116" t="s">
        <v>52</v>
      </c>
      <c r="E94" s="117"/>
      <c r="F94" s="117"/>
      <c r="G94" s="118"/>
      <c r="H94" s="10"/>
      <c r="I94" s="10"/>
      <c r="J94" s="10"/>
      <c r="K94" s="10"/>
    </row>
    <row r="95" spans="1:14" ht="64.5" x14ac:dyDescent="0.25">
      <c r="A95" s="621"/>
      <c r="B95" s="623"/>
      <c r="C95" s="374"/>
      <c r="D95" s="105" t="s">
        <v>53</v>
      </c>
      <c r="E95" s="106" t="s">
        <v>54</v>
      </c>
      <c r="F95" s="106" t="s">
        <v>55</v>
      </c>
      <c r="G95" s="120" t="s">
        <v>14</v>
      </c>
      <c r="H95" s="10"/>
      <c r="I95" s="10"/>
      <c r="J95" s="10"/>
      <c r="K95" s="10"/>
      <c r="L95" s="10"/>
      <c r="M95" s="10"/>
      <c r="N95" s="10"/>
    </row>
    <row r="96" spans="1:14" s="10" customFormat="1" ht="26.25" customHeight="1" x14ac:dyDescent="0.25">
      <c r="A96" s="595" t="s">
        <v>315</v>
      </c>
      <c r="B96" s="611"/>
      <c r="C96" s="29">
        <v>2015</v>
      </c>
      <c r="D96" s="30"/>
      <c r="E96" s="31"/>
      <c r="F96" s="31"/>
      <c r="G96" s="33">
        <f t="shared" ref="G96:G101" si="9">SUM(D96:F96)</f>
        <v>0</v>
      </c>
      <c r="H96"/>
      <c r="I96"/>
      <c r="J96"/>
      <c r="K96"/>
    </row>
    <row r="97" spans="1:14" s="10" customFormat="1" ht="16.5" customHeight="1" x14ac:dyDescent="0.25">
      <c r="A97" s="595"/>
      <c r="B97" s="611"/>
      <c r="C97" s="29">
        <v>2016</v>
      </c>
      <c r="D97" s="30"/>
      <c r="E97" s="31"/>
      <c r="F97" s="31"/>
      <c r="G97" s="33">
        <f t="shared" si="9"/>
        <v>0</v>
      </c>
      <c r="H97"/>
      <c r="I97"/>
      <c r="J97"/>
      <c r="K97"/>
      <c r="L97"/>
      <c r="M97"/>
      <c r="N97"/>
    </row>
    <row r="98" spans="1:14" x14ac:dyDescent="0.25">
      <c r="A98" s="595"/>
      <c r="B98" s="611"/>
      <c r="C98" s="29">
        <v>2017</v>
      </c>
      <c r="D98" s="36"/>
      <c r="E98" s="37"/>
      <c r="F98" s="37"/>
      <c r="G98" s="33">
        <f t="shared" si="9"/>
        <v>0</v>
      </c>
    </row>
    <row r="99" spans="1:14" x14ac:dyDescent="0.25">
      <c r="A99" s="595"/>
      <c r="B99" s="611"/>
      <c r="C99" s="29">
        <v>2018</v>
      </c>
      <c r="D99" s="30"/>
      <c r="E99" s="31"/>
      <c r="F99" s="31"/>
      <c r="G99" s="33">
        <f t="shared" si="9"/>
        <v>0</v>
      </c>
    </row>
    <row r="100" spans="1:14" x14ac:dyDescent="0.25">
      <c r="A100" s="595"/>
      <c r="B100" s="611"/>
      <c r="C100" s="29">
        <v>2019</v>
      </c>
      <c r="D100" s="30">
        <v>5</v>
      </c>
      <c r="E100" s="31">
        <v>40</v>
      </c>
      <c r="F100" s="31"/>
      <c r="G100" s="33">
        <f t="shared" si="9"/>
        <v>45</v>
      </c>
    </row>
    <row r="101" spans="1:14" x14ac:dyDescent="0.25">
      <c r="A101" s="595"/>
      <c r="B101" s="611"/>
      <c r="C101" s="29">
        <v>2020</v>
      </c>
      <c r="D101" s="30"/>
      <c r="E101" s="31"/>
      <c r="F101" s="31"/>
      <c r="G101" s="33">
        <f t="shared" si="9"/>
        <v>0</v>
      </c>
    </row>
    <row r="102" spans="1:14" ht="15.75" thickBot="1" x14ac:dyDescent="0.3">
      <c r="A102" s="612"/>
      <c r="B102" s="613"/>
      <c r="C102" s="45" t="s">
        <v>14</v>
      </c>
      <c r="D102" s="46">
        <f>SUM(D96:D101)</f>
        <v>5</v>
      </c>
      <c r="E102" s="47">
        <f>SUM(E96:E101)</f>
        <v>40</v>
      </c>
      <c r="F102" s="47">
        <f>SUM(F96:F101)</f>
        <v>0</v>
      </c>
      <c r="G102" s="121">
        <f>SUM(G95:G101)</f>
        <v>45</v>
      </c>
    </row>
    <row r="103" spans="1:14" x14ac:dyDescent="0.25">
      <c r="A103" s="113"/>
      <c r="B103" s="122"/>
      <c r="C103" s="52"/>
      <c r="D103" s="52"/>
      <c r="J103" s="82"/>
    </row>
    <row r="104" spans="1:14" ht="21" x14ac:dyDescent="0.35">
      <c r="A104" s="123" t="s">
        <v>56</v>
      </c>
      <c r="B104" s="124"/>
      <c r="C104" s="123"/>
      <c r="D104" s="125"/>
      <c r="E104" s="125"/>
      <c r="F104" s="125"/>
      <c r="G104" s="125"/>
      <c r="H104" s="125"/>
      <c r="I104" s="125"/>
      <c r="J104" s="125"/>
      <c r="K104" s="125"/>
      <c r="L104" s="125"/>
    </row>
    <row r="105" spans="1:14" ht="15.75" thickBot="1" x14ac:dyDescent="0.3">
      <c r="B105" s="9"/>
    </row>
    <row r="106" spans="1:14" s="10" customFormat="1" ht="47.25" customHeight="1" x14ac:dyDescent="0.25">
      <c r="A106" s="624" t="s">
        <v>57</v>
      </c>
      <c r="B106" s="626" t="s">
        <v>58</v>
      </c>
      <c r="C106" s="609" t="s">
        <v>6</v>
      </c>
      <c r="D106" s="126" t="s">
        <v>59</v>
      </c>
      <c r="E106" s="126"/>
      <c r="F106" s="127"/>
      <c r="G106" s="127"/>
      <c r="H106" s="128" t="s">
        <v>60</v>
      </c>
      <c r="I106" s="126"/>
      <c r="J106" s="129"/>
    </row>
    <row r="107" spans="1:14" s="10" customFormat="1" ht="87.75" customHeight="1" x14ac:dyDescent="0.25">
      <c r="A107" s="625"/>
      <c r="B107" s="627"/>
      <c r="C107" s="610"/>
      <c r="D107" s="130" t="s">
        <v>61</v>
      </c>
      <c r="E107" s="131" t="s">
        <v>62</v>
      </c>
      <c r="F107" s="132" t="s">
        <v>63</v>
      </c>
      <c r="G107" s="133" t="s">
        <v>64</v>
      </c>
      <c r="H107" s="130" t="s">
        <v>65</v>
      </c>
      <c r="I107" s="131" t="s">
        <v>66</v>
      </c>
      <c r="J107" s="134" t="s">
        <v>67</v>
      </c>
    </row>
    <row r="108" spans="1:14" x14ac:dyDescent="0.25">
      <c r="A108" s="595" t="s">
        <v>36</v>
      </c>
      <c r="B108" s="611"/>
      <c r="C108" s="135">
        <v>2014</v>
      </c>
      <c r="D108" s="30"/>
      <c r="E108" s="31"/>
      <c r="F108" s="136"/>
      <c r="G108" s="137">
        <f>SUM(D108:F108)</f>
        <v>0</v>
      </c>
      <c r="H108" s="30"/>
      <c r="I108" s="31"/>
      <c r="J108" s="35"/>
    </row>
    <row r="109" spans="1:14" x14ac:dyDescent="0.25">
      <c r="A109" s="595"/>
      <c r="B109" s="611"/>
      <c r="C109" s="135">
        <v>2015</v>
      </c>
      <c r="D109" s="30"/>
      <c r="E109" s="31"/>
      <c r="F109" s="136"/>
      <c r="G109" s="137">
        <f t="shared" ref="G109:G114" si="10">SUM(D109:F109)</f>
        <v>0</v>
      </c>
      <c r="H109" s="30"/>
      <c r="I109" s="31"/>
      <c r="J109" s="35"/>
    </row>
    <row r="110" spans="1:14" x14ac:dyDescent="0.25">
      <c r="A110" s="595"/>
      <c r="B110" s="611"/>
      <c r="C110" s="135">
        <v>2016</v>
      </c>
      <c r="D110" s="30"/>
      <c r="E110" s="31"/>
      <c r="F110" s="136"/>
      <c r="G110" s="137">
        <f t="shared" si="10"/>
        <v>0</v>
      </c>
      <c r="H110" s="30"/>
      <c r="I110" s="31"/>
      <c r="J110" s="35"/>
    </row>
    <row r="111" spans="1:14" x14ac:dyDescent="0.25">
      <c r="A111" s="595"/>
      <c r="B111" s="611"/>
      <c r="C111" s="135">
        <v>2017</v>
      </c>
      <c r="D111" s="36"/>
      <c r="E111" s="37"/>
      <c r="F111" s="138"/>
      <c r="G111" s="137">
        <f t="shared" si="10"/>
        <v>0</v>
      </c>
      <c r="H111" s="139"/>
      <c r="I111" s="140"/>
      <c r="J111" s="141"/>
    </row>
    <row r="112" spans="1:14" x14ac:dyDescent="0.25">
      <c r="A112" s="595"/>
      <c r="B112" s="611"/>
      <c r="C112" s="135">
        <v>2018</v>
      </c>
      <c r="D112" s="30"/>
      <c r="E112" s="31"/>
      <c r="F112" s="136"/>
      <c r="G112" s="137">
        <f t="shared" si="10"/>
        <v>0</v>
      </c>
      <c r="H112" s="30"/>
      <c r="I112" s="31"/>
      <c r="J112" s="35"/>
    </row>
    <row r="113" spans="1:19" x14ac:dyDescent="0.25">
      <c r="A113" s="595"/>
      <c r="B113" s="611"/>
      <c r="C113" s="135">
        <v>2019</v>
      </c>
      <c r="D113" s="30"/>
      <c r="E113" s="31"/>
      <c r="F113" s="136"/>
      <c r="G113" s="137">
        <f t="shared" si="10"/>
        <v>0</v>
      </c>
      <c r="H113" s="30"/>
      <c r="I113" s="31"/>
      <c r="J113" s="35"/>
    </row>
    <row r="114" spans="1:19" x14ac:dyDescent="0.25">
      <c r="A114" s="595"/>
      <c r="B114" s="611"/>
      <c r="C114" s="135">
        <v>2020</v>
      </c>
      <c r="D114" s="30"/>
      <c r="E114" s="31"/>
      <c r="F114" s="136"/>
      <c r="G114" s="137">
        <f t="shared" si="10"/>
        <v>0</v>
      </c>
      <c r="H114" s="30"/>
      <c r="I114" s="31"/>
      <c r="J114" s="35"/>
    </row>
    <row r="115" spans="1:19" ht="30.6" customHeight="1" thickBot="1" x14ac:dyDescent="0.3">
      <c r="A115" s="612"/>
      <c r="B115" s="613"/>
      <c r="C115" s="142" t="s">
        <v>14</v>
      </c>
      <c r="D115" s="46">
        <f t="shared" ref="D115:J115" si="11">SUM(D108:D114)</f>
        <v>0</v>
      </c>
      <c r="E115" s="47">
        <f t="shared" si="11"/>
        <v>0</v>
      </c>
      <c r="F115" s="143">
        <f t="shared" si="11"/>
        <v>0</v>
      </c>
      <c r="G115" s="143">
        <f t="shared" si="11"/>
        <v>0</v>
      </c>
      <c r="H115" s="46">
        <f t="shared" si="11"/>
        <v>0</v>
      </c>
      <c r="I115" s="47">
        <f t="shared" si="11"/>
        <v>0</v>
      </c>
      <c r="J115" s="144">
        <f t="shared" si="11"/>
        <v>0</v>
      </c>
    </row>
    <row r="116" spans="1:19" ht="17.100000000000001" customHeight="1" thickBot="1" x14ac:dyDescent="0.3">
      <c r="A116" s="145"/>
      <c r="B116" s="122"/>
      <c r="C116" s="146"/>
      <c r="D116" s="147"/>
      <c r="H116" s="148"/>
      <c r="K116" s="82"/>
    </row>
    <row r="117" spans="1:19" s="10" customFormat="1" ht="78" customHeight="1" x14ac:dyDescent="0.3">
      <c r="A117" s="149" t="s">
        <v>68</v>
      </c>
      <c r="B117" s="375" t="s">
        <v>39</v>
      </c>
      <c r="C117" s="151" t="s">
        <v>6</v>
      </c>
      <c r="D117" s="152" t="s">
        <v>69</v>
      </c>
      <c r="E117" s="153" t="s">
        <v>70</v>
      </c>
      <c r="F117" s="153" t="s">
        <v>71</v>
      </c>
      <c r="G117" s="153" t="s">
        <v>72</v>
      </c>
      <c r="H117" s="153" t="s">
        <v>73</v>
      </c>
      <c r="I117" s="154" t="s">
        <v>74</v>
      </c>
      <c r="J117" s="155" t="s">
        <v>75</v>
      </c>
      <c r="K117" s="155" t="s">
        <v>76</v>
      </c>
    </row>
    <row r="118" spans="1:19" x14ac:dyDescent="0.25">
      <c r="A118" s="595" t="s">
        <v>36</v>
      </c>
      <c r="B118" s="611"/>
      <c r="C118" s="29">
        <v>2014</v>
      </c>
      <c r="D118" s="34"/>
      <c r="E118" s="31"/>
      <c r="F118" s="31"/>
      <c r="G118" s="31"/>
      <c r="H118" s="31"/>
      <c r="I118" s="35"/>
      <c r="J118" s="156">
        <f t="shared" ref="J118:K124" si="12">D118+F118+H118</f>
        <v>0</v>
      </c>
      <c r="K118" s="156">
        <f t="shared" si="12"/>
        <v>0</v>
      </c>
    </row>
    <row r="119" spans="1:19" x14ac:dyDescent="0.25">
      <c r="A119" s="595"/>
      <c r="B119" s="611"/>
      <c r="C119" s="29">
        <v>2015</v>
      </c>
      <c r="D119" s="34"/>
      <c r="E119" s="31"/>
      <c r="F119" s="31"/>
      <c r="G119" s="31"/>
      <c r="H119" s="31"/>
      <c r="I119" s="35"/>
      <c r="J119" s="156">
        <f t="shared" si="12"/>
        <v>0</v>
      </c>
      <c r="K119" s="156">
        <f t="shared" si="12"/>
        <v>0</v>
      </c>
    </row>
    <row r="120" spans="1:19" x14ac:dyDescent="0.25">
      <c r="A120" s="595"/>
      <c r="B120" s="611"/>
      <c r="C120" s="29">
        <v>2016</v>
      </c>
      <c r="D120" s="34"/>
      <c r="E120" s="31"/>
      <c r="F120" s="31"/>
      <c r="G120" s="31"/>
      <c r="H120" s="31"/>
      <c r="I120" s="35"/>
      <c r="J120" s="156">
        <f t="shared" si="12"/>
        <v>0</v>
      </c>
      <c r="K120" s="156">
        <f t="shared" si="12"/>
        <v>0</v>
      </c>
    </row>
    <row r="121" spans="1:19" x14ac:dyDescent="0.25">
      <c r="A121" s="595"/>
      <c r="B121" s="611"/>
      <c r="C121" s="29">
        <v>2017</v>
      </c>
      <c r="D121" s="39"/>
      <c r="E121" s="37"/>
      <c r="F121" s="37"/>
      <c r="G121" s="37"/>
      <c r="H121" s="37"/>
      <c r="I121" s="40"/>
      <c r="J121" s="156">
        <f t="shared" si="12"/>
        <v>0</v>
      </c>
      <c r="K121" s="156">
        <f t="shared" si="12"/>
        <v>0</v>
      </c>
    </row>
    <row r="122" spans="1:19" x14ac:dyDescent="0.25">
      <c r="A122" s="595"/>
      <c r="B122" s="611"/>
      <c r="C122" s="29">
        <v>2018</v>
      </c>
      <c r="D122" s="34"/>
      <c r="E122" s="31"/>
      <c r="F122" s="31"/>
      <c r="G122" s="31"/>
      <c r="H122" s="31"/>
      <c r="I122" s="35"/>
      <c r="J122" s="156">
        <f t="shared" si="12"/>
        <v>0</v>
      </c>
      <c r="K122" s="156">
        <f t="shared" si="12"/>
        <v>0</v>
      </c>
    </row>
    <row r="123" spans="1:19" x14ac:dyDescent="0.25">
      <c r="A123" s="595"/>
      <c r="B123" s="611"/>
      <c r="C123" s="29">
        <v>2019</v>
      </c>
      <c r="D123" s="34"/>
      <c r="E123" s="31"/>
      <c r="F123" s="31"/>
      <c r="G123" s="31"/>
      <c r="H123" s="31"/>
      <c r="I123" s="35"/>
      <c r="J123" s="156">
        <f t="shared" si="12"/>
        <v>0</v>
      </c>
      <c r="K123" s="156">
        <f t="shared" si="12"/>
        <v>0</v>
      </c>
    </row>
    <row r="124" spans="1:19" x14ac:dyDescent="0.25">
      <c r="A124" s="595"/>
      <c r="B124" s="611"/>
      <c r="C124" s="29">
        <v>2020</v>
      </c>
      <c r="D124" s="34"/>
      <c r="E124" s="31"/>
      <c r="F124" s="31"/>
      <c r="G124" s="31"/>
      <c r="H124" s="31"/>
      <c r="I124" s="35"/>
      <c r="J124" s="156">
        <f t="shared" si="12"/>
        <v>0</v>
      </c>
      <c r="K124" s="156">
        <f t="shared" si="12"/>
        <v>0</v>
      </c>
    </row>
    <row r="125" spans="1:19" ht="51" customHeight="1" thickBot="1" x14ac:dyDescent="0.3">
      <c r="A125" s="612"/>
      <c r="B125" s="613"/>
      <c r="C125" s="45" t="s">
        <v>14</v>
      </c>
      <c r="D125" s="47">
        <f t="shared" ref="D125" si="13">SUM(D118:D124)</f>
        <v>0</v>
      </c>
      <c r="E125" s="47">
        <f>SUM(E118:E124)</f>
        <v>0</v>
      </c>
      <c r="F125" s="47">
        <f t="shared" ref="F125:I125" si="14">SUM(F118:F124)</f>
        <v>0</v>
      </c>
      <c r="G125" s="47">
        <f t="shared" si="14"/>
        <v>0</v>
      </c>
      <c r="H125" s="47">
        <f t="shared" si="14"/>
        <v>0</v>
      </c>
      <c r="I125" s="47">
        <f t="shared" si="14"/>
        <v>0</v>
      </c>
      <c r="J125" s="51">
        <f>SUM(J118:J124)</f>
        <v>0</v>
      </c>
      <c r="K125" s="51">
        <f>SUM(K118:K124)</f>
        <v>0</v>
      </c>
    </row>
    <row r="126" spans="1:19" ht="18.95" customHeight="1" x14ac:dyDescent="0.25">
      <c r="A126" s="157"/>
      <c r="B126" s="122"/>
      <c r="C126" s="52"/>
      <c r="D126" s="52"/>
      <c r="S126" s="82"/>
    </row>
    <row r="127" spans="1:19" ht="21" x14ac:dyDescent="0.35">
      <c r="A127" s="158" t="s">
        <v>77</v>
      </c>
      <c r="B127" s="159"/>
      <c r="C127" s="158"/>
      <c r="D127" s="160"/>
      <c r="E127" s="160"/>
      <c r="F127" s="160"/>
      <c r="G127" s="160"/>
      <c r="H127" s="160"/>
      <c r="I127" s="160"/>
      <c r="J127" s="160"/>
      <c r="K127" s="160"/>
      <c r="L127" s="160"/>
      <c r="M127" s="160"/>
      <c r="N127" s="160"/>
      <c r="O127" s="160"/>
    </row>
    <row r="128" spans="1:19" ht="21.75" thickBot="1" x14ac:dyDescent="0.4">
      <c r="A128" s="98"/>
      <c r="B128" s="83"/>
    </row>
    <row r="129" spans="1:15" s="10" customFormat="1" ht="27" customHeight="1" x14ac:dyDescent="0.25">
      <c r="A129" s="614" t="s">
        <v>78</v>
      </c>
      <c r="B129" s="616" t="s">
        <v>39</v>
      </c>
      <c r="C129" s="618" t="s">
        <v>79</v>
      </c>
      <c r="D129" s="161" t="s">
        <v>80</v>
      </c>
      <c r="E129" s="162"/>
      <c r="F129" s="162"/>
      <c r="G129" s="163"/>
      <c r="H129" s="164"/>
      <c r="I129" s="592" t="s">
        <v>8</v>
      </c>
      <c r="J129" s="593"/>
      <c r="K129" s="593"/>
      <c r="L129" s="593"/>
      <c r="M129" s="593"/>
      <c r="N129" s="593"/>
      <c r="O129" s="594"/>
    </row>
    <row r="130" spans="1:15" s="10" customFormat="1" ht="110.25" customHeight="1" x14ac:dyDescent="0.25">
      <c r="A130" s="615"/>
      <c r="B130" s="617"/>
      <c r="C130" s="619"/>
      <c r="D130" s="165" t="s">
        <v>81</v>
      </c>
      <c r="E130" s="166" t="s">
        <v>82</v>
      </c>
      <c r="F130" s="166" t="s">
        <v>83</v>
      </c>
      <c r="G130" s="167" t="s">
        <v>84</v>
      </c>
      <c r="H130" s="168" t="s">
        <v>85</v>
      </c>
      <c r="I130" s="169" t="s">
        <v>15</v>
      </c>
      <c r="J130" s="169" t="s">
        <v>16</v>
      </c>
      <c r="K130" s="166" t="s">
        <v>17</v>
      </c>
      <c r="L130" s="165" t="s">
        <v>18</v>
      </c>
      <c r="M130" s="165" t="s">
        <v>30</v>
      </c>
      <c r="N130" s="166" t="s">
        <v>20</v>
      </c>
      <c r="O130" s="170" t="s">
        <v>21</v>
      </c>
    </row>
    <row r="131" spans="1:15" ht="15" customHeight="1" x14ac:dyDescent="0.25">
      <c r="A131" s="597" t="s">
        <v>316</v>
      </c>
      <c r="B131" s="596"/>
      <c r="C131" s="29">
        <v>2014</v>
      </c>
      <c r="D131" s="30"/>
      <c r="E131" s="31"/>
      <c r="F131" s="31"/>
      <c r="G131" s="137">
        <f>SUM(D131:F131)</f>
        <v>0</v>
      </c>
      <c r="H131" s="92"/>
      <c r="I131" s="34"/>
      <c r="J131" s="31"/>
      <c r="K131" s="31"/>
      <c r="L131" s="31"/>
      <c r="M131" s="31"/>
      <c r="N131" s="31"/>
      <c r="O131" s="35"/>
    </row>
    <row r="132" spans="1:15" x14ac:dyDescent="0.25">
      <c r="A132" s="597"/>
      <c r="B132" s="596"/>
      <c r="C132" s="29">
        <v>2015</v>
      </c>
      <c r="D132" s="30"/>
      <c r="E132" s="31"/>
      <c r="F132" s="31"/>
      <c r="G132" s="137">
        <f t="shared" ref="G132:G137" si="15">SUM(D132:F132)</f>
        <v>0</v>
      </c>
      <c r="H132" s="92"/>
      <c r="I132" s="34"/>
      <c r="J132" s="31"/>
      <c r="K132" s="31"/>
      <c r="L132" s="31"/>
      <c r="M132" s="31"/>
      <c r="N132" s="31"/>
      <c r="O132" s="35"/>
    </row>
    <row r="133" spans="1:15" x14ac:dyDescent="0.25">
      <c r="A133" s="597"/>
      <c r="B133" s="596"/>
      <c r="C133" s="29">
        <v>2016</v>
      </c>
      <c r="D133" s="30"/>
      <c r="E133" s="31"/>
      <c r="F133" s="31"/>
      <c r="G133" s="137">
        <f t="shared" si="15"/>
        <v>0</v>
      </c>
      <c r="H133" s="92"/>
      <c r="I133" s="34"/>
      <c r="J133" s="31"/>
      <c r="K133" s="31"/>
      <c r="L133" s="31"/>
      <c r="M133" s="31"/>
      <c r="N133" s="31"/>
      <c r="O133" s="35"/>
    </row>
    <row r="134" spans="1:15" x14ac:dyDescent="0.25">
      <c r="A134" s="597"/>
      <c r="B134" s="596"/>
      <c r="C134" s="29">
        <v>2017</v>
      </c>
      <c r="D134" s="36"/>
      <c r="E134" s="37"/>
      <c r="F134" s="37"/>
      <c r="G134" s="137">
        <f t="shared" si="15"/>
        <v>0</v>
      </c>
      <c r="H134" s="92"/>
      <c r="I134" s="39"/>
      <c r="J134" s="37"/>
      <c r="K134" s="37"/>
      <c r="L134" s="37"/>
      <c r="M134" s="37"/>
      <c r="N134" s="37"/>
      <c r="O134" s="40"/>
    </row>
    <row r="135" spans="1:15" x14ac:dyDescent="0.25">
      <c r="A135" s="597"/>
      <c r="B135" s="596"/>
      <c r="C135" s="29">
        <v>2018</v>
      </c>
      <c r="D135" s="30"/>
      <c r="E135" s="31"/>
      <c r="F135" s="31"/>
      <c r="G135" s="137">
        <f t="shared" si="15"/>
        <v>0</v>
      </c>
      <c r="H135" s="92"/>
      <c r="I135" s="34"/>
      <c r="J135" s="31"/>
      <c r="K135" s="31"/>
      <c r="L135" s="31"/>
      <c r="M135" s="31"/>
      <c r="N135" s="31"/>
      <c r="O135" s="35"/>
    </row>
    <row r="136" spans="1:15" x14ac:dyDescent="0.25">
      <c r="A136" s="597"/>
      <c r="B136" s="596"/>
      <c r="C136" s="29">
        <v>2019</v>
      </c>
      <c r="D136" s="30"/>
      <c r="E136" s="31">
        <v>7</v>
      </c>
      <c r="F136" s="31">
        <v>6</v>
      </c>
      <c r="G136" s="137">
        <f t="shared" si="15"/>
        <v>13</v>
      </c>
      <c r="H136" s="92">
        <v>31</v>
      </c>
      <c r="I136" s="34">
        <v>13</v>
      </c>
      <c r="J136" s="31"/>
      <c r="K136" s="31"/>
      <c r="L136" s="31"/>
      <c r="M136" s="31"/>
      <c r="N136" s="31"/>
      <c r="O136" s="35"/>
    </row>
    <row r="137" spans="1:15" x14ac:dyDescent="0.25">
      <c r="A137" s="597"/>
      <c r="B137" s="596"/>
      <c r="C137" s="29">
        <v>2020</v>
      </c>
      <c r="D137" s="30"/>
      <c r="E137" s="31"/>
      <c r="F137" s="31"/>
      <c r="G137" s="137">
        <f t="shared" si="15"/>
        <v>0</v>
      </c>
      <c r="H137" s="92"/>
      <c r="I137" s="34"/>
      <c r="J137" s="31"/>
      <c r="K137" s="31"/>
      <c r="L137" s="31"/>
      <c r="M137" s="31"/>
      <c r="N137" s="31"/>
      <c r="O137" s="35"/>
    </row>
    <row r="138" spans="1:15" ht="148.5" customHeight="1" thickBot="1" x14ac:dyDescent="0.3">
      <c r="A138" s="598"/>
      <c r="B138" s="599"/>
      <c r="C138" s="45" t="s">
        <v>14</v>
      </c>
      <c r="D138" s="46">
        <f>SUM(D131:D137)</f>
        <v>0</v>
      </c>
      <c r="E138" s="47">
        <f>SUM(E131:E137)</f>
        <v>7</v>
      </c>
      <c r="F138" s="47">
        <f>SUM(F131:F137)</f>
        <v>6</v>
      </c>
      <c r="G138" s="143">
        <f t="shared" ref="G138:O138" si="16">SUM(G131:G137)</f>
        <v>13</v>
      </c>
      <c r="H138" s="171">
        <f t="shared" si="16"/>
        <v>31</v>
      </c>
      <c r="I138" s="50">
        <f t="shared" si="16"/>
        <v>13</v>
      </c>
      <c r="J138" s="47">
        <f t="shared" si="16"/>
        <v>0</v>
      </c>
      <c r="K138" s="47">
        <f t="shared" si="16"/>
        <v>0</v>
      </c>
      <c r="L138" s="47">
        <f t="shared" si="16"/>
        <v>0</v>
      </c>
      <c r="M138" s="47">
        <f t="shared" si="16"/>
        <v>0</v>
      </c>
      <c r="N138" s="47">
        <f t="shared" si="16"/>
        <v>0</v>
      </c>
      <c r="O138" s="51">
        <f t="shared" si="16"/>
        <v>0</v>
      </c>
    </row>
    <row r="139" spans="1:15" ht="15.75" thickBot="1" x14ac:dyDescent="0.3">
      <c r="B139" s="9"/>
    </row>
    <row r="140" spans="1:15" ht="19.5" customHeight="1" x14ac:dyDescent="0.25">
      <c r="A140" s="600" t="s">
        <v>87</v>
      </c>
      <c r="B140" s="602" t="s">
        <v>88</v>
      </c>
      <c r="C140" s="604" t="s">
        <v>6</v>
      </c>
      <c r="D140" s="604" t="s">
        <v>80</v>
      </c>
      <c r="E140" s="604"/>
      <c r="F140" s="604"/>
      <c r="G140" s="606"/>
      <c r="H140" s="607" t="s">
        <v>89</v>
      </c>
      <c r="I140" s="604"/>
      <c r="J140" s="604"/>
      <c r="K140" s="604"/>
      <c r="L140" s="608"/>
    </row>
    <row r="141" spans="1:15" ht="102.75" x14ac:dyDescent="0.25">
      <c r="A141" s="601"/>
      <c r="B141" s="603"/>
      <c r="C141" s="605"/>
      <c r="D141" s="172" t="s">
        <v>90</v>
      </c>
      <c r="E141" s="173" t="s">
        <v>91</v>
      </c>
      <c r="F141" s="172" t="s">
        <v>92</v>
      </c>
      <c r="G141" s="174" t="s">
        <v>93</v>
      </c>
      <c r="H141" s="175" t="s">
        <v>94</v>
      </c>
      <c r="I141" s="172" t="s">
        <v>95</v>
      </c>
      <c r="J141" s="172" t="s">
        <v>96</v>
      </c>
      <c r="K141" s="172" t="s">
        <v>97</v>
      </c>
      <c r="L141" s="176" t="s">
        <v>98</v>
      </c>
    </row>
    <row r="142" spans="1:15" ht="15" customHeight="1" x14ac:dyDescent="0.25">
      <c r="A142" s="684" t="s">
        <v>312</v>
      </c>
      <c r="B142" s="685"/>
      <c r="C142" s="177">
        <v>2014</v>
      </c>
      <c r="D142" s="178"/>
      <c r="E142" s="72"/>
      <c r="F142" s="72"/>
      <c r="G142" s="179">
        <f>SUM(D142:F142)</f>
        <v>0</v>
      </c>
      <c r="H142" s="71"/>
      <c r="I142" s="72"/>
      <c r="J142" s="72"/>
      <c r="K142" s="72"/>
      <c r="L142" s="73"/>
    </row>
    <row r="143" spans="1:15" x14ac:dyDescent="0.25">
      <c r="A143" s="595"/>
      <c r="B143" s="611"/>
      <c r="C143" s="29">
        <v>2015</v>
      </c>
      <c r="D143" s="30"/>
      <c r="E143" s="31"/>
      <c r="F143" s="31"/>
      <c r="G143" s="179">
        <f t="shared" ref="G143:G148" si="17">SUM(D143:F143)</f>
        <v>0</v>
      </c>
      <c r="H143" s="34"/>
      <c r="I143" s="31"/>
      <c r="J143" s="31"/>
      <c r="K143" s="31"/>
      <c r="L143" s="35"/>
    </row>
    <row r="144" spans="1:15" x14ac:dyDescent="0.25">
      <c r="A144" s="595"/>
      <c r="B144" s="611"/>
      <c r="C144" s="29">
        <v>2016</v>
      </c>
      <c r="D144" s="30"/>
      <c r="E144" s="31"/>
      <c r="F144" s="31"/>
      <c r="G144" s="179">
        <f t="shared" si="17"/>
        <v>0</v>
      </c>
      <c r="H144" s="34"/>
      <c r="I144" s="31"/>
      <c r="J144" s="31"/>
      <c r="K144" s="31"/>
      <c r="L144" s="35"/>
    </row>
    <row r="145" spans="1:12" x14ac:dyDescent="0.25">
      <c r="A145" s="595"/>
      <c r="B145" s="611"/>
      <c r="C145" s="29">
        <v>2017</v>
      </c>
      <c r="D145" s="36"/>
      <c r="E145" s="37"/>
      <c r="F145" s="37"/>
      <c r="G145" s="179">
        <f t="shared" si="17"/>
        <v>0</v>
      </c>
      <c r="H145" s="39"/>
      <c r="I145" s="37"/>
      <c r="J145" s="37"/>
      <c r="K145" s="37"/>
      <c r="L145" s="40"/>
    </row>
    <row r="146" spans="1:12" x14ac:dyDescent="0.25">
      <c r="A146" s="595"/>
      <c r="B146" s="611"/>
      <c r="C146" s="29">
        <v>2018</v>
      </c>
      <c r="D146" s="30"/>
      <c r="E146" s="31"/>
      <c r="F146" s="31"/>
      <c r="G146" s="179">
        <f t="shared" si="17"/>
        <v>0</v>
      </c>
      <c r="H146" s="34"/>
      <c r="I146" s="31"/>
      <c r="J146" s="31"/>
      <c r="K146" s="31"/>
      <c r="L146" s="35"/>
    </row>
    <row r="147" spans="1:12" x14ac:dyDescent="0.25">
      <c r="A147" s="595"/>
      <c r="B147" s="611"/>
      <c r="C147" s="29">
        <v>2019</v>
      </c>
      <c r="D147" s="30"/>
      <c r="E147" s="31">
        <v>280</v>
      </c>
      <c r="F147" s="31">
        <v>260</v>
      </c>
      <c r="G147" s="179">
        <f t="shared" si="17"/>
        <v>540</v>
      </c>
      <c r="H147" s="34"/>
      <c r="I147" s="31"/>
      <c r="J147" s="31"/>
      <c r="K147" s="31"/>
      <c r="L147" s="35">
        <v>540</v>
      </c>
    </row>
    <row r="148" spans="1:12" x14ac:dyDescent="0.25">
      <c r="A148" s="595"/>
      <c r="B148" s="611"/>
      <c r="C148" s="29">
        <v>2020</v>
      </c>
      <c r="D148" s="30"/>
      <c r="E148" s="31"/>
      <c r="F148" s="31"/>
      <c r="G148" s="179">
        <f t="shared" si="17"/>
        <v>0</v>
      </c>
      <c r="H148" s="34"/>
      <c r="I148" s="31"/>
      <c r="J148" s="31"/>
      <c r="K148" s="31"/>
      <c r="L148" s="35"/>
    </row>
    <row r="149" spans="1:12" ht="129" customHeight="1" thickBot="1" x14ac:dyDescent="0.3">
      <c r="A149" s="612"/>
      <c r="B149" s="613"/>
      <c r="C149" s="45" t="s">
        <v>14</v>
      </c>
      <c r="D149" s="46">
        <f t="shared" ref="D149:L149" si="18">SUM(D142:D148)</f>
        <v>0</v>
      </c>
      <c r="E149" s="47">
        <f t="shared" si="18"/>
        <v>280</v>
      </c>
      <c r="F149" s="47">
        <f t="shared" si="18"/>
        <v>260</v>
      </c>
      <c r="G149" s="49">
        <f t="shared" si="18"/>
        <v>540</v>
      </c>
      <c r="H149" s="50">
        <f t="shared" si="18"/>
        <v>0</v>
      </c>
      <c r="I149" s="47">
        <f t="shared" si="18"/>
        <v>0</v>
      </c>
      <c r="J149" s="47">
        <f t="shared" si="18"/>
        <v>0</v>
      </c>
      <c r="K149" s="47">
        <f t="shared" si="18"/>
        <v>0</v>
      </c>
      <c r="L149" s="51">
        <f t="shared" si="18"/>
        <v>540</v>
      </c>
    </row>
    <row r="150" spans="1:12" x14ac:dyDescent="0.25">
      <c r="B150" s="9"/>
    </row>
    <row r="151" spans="1:12" x14ac:dyDescent="0.25">
      <c r="B151" s="9"/>
    </row>
    <row r="152" spans="1:12" ht="21" x14ac:dyDescent="0.35">
      <c r="A152" s="180" t="s">
        <v>100</v>
      </c>
      <c r="B152" s="60"/>
      <c r="C152" s="59"/>
      <c r="D152" s="61"/>
      <c r="E152" s="61"/>
      <c r="F152" s="61"/>
      <c r="G152" s="61"/>
      <c r="H152" s="61"/>
      <c r="I152" s="61"/>
      <c r="J152" s="61"/>
      <c r="K152" s="61"/>
      <c r="L152" s="61"/>
    </row>
    <row r="153" spans="1:12" ht="15.75" thickBot="1" x14ac:dyDescent="0.3">
      <c r="A153" s="82"/>
      <c r="B153" s="83"/>
    </row>
    <row r="154" spans="1:12" s="10" customFormat="1" ht="65.25" x14ac:dyDescent="0.3">
      <c r="A154" s="181" t="s">
        <v>101</v>
      </c>
      <c r="B154" s="182" t="s">
        <v>102</v>
      </c>
      <c r="C154" s="183" t="s">
        <v>103</v>
      </c>
      <c r="D154" s="184" t="s">
        <v>104</v>
      </c>
      <c r="E154" s="185" t="s">
        <v>105</v>
      </c>
      <c r="F154" s="185" t="s">
        <v>106</v>
      </c>
      <c r="G154" s="186" t="s">
        <v>107</v>
      </c>
    </row>
    <row r="155" spans="1:12" ht="15" customHeight="1" x14ac:dyDescent="0.25">
      <c r="A155" s="588" t="s">
        <v>317</v>
      </c>
      <c r="B155" s="589"/>
      <c r="C155" s="29">
        <v>2014</v>
      </c>
      <c r="D155" s="30"/>
      <c r="E155" s="31"/>
      <c r="F155" s="31"/>
      <c r="G155" s="35"/>
    </row>
    <row r="156" spans="1:12" x14ac:dyDescent="0.25">
      <c r="A156" s="588"/>
      <c r="B156" s="589"/>
      <c r="C156" s="29">
        <v>2015</v>
      </c>
      <c r="D156" s="30"/>
      <c r="E156" s="31"/>
      <c r="F156" s="31"/>
      <c r="G156" s="35"/>
    </row>
    <row r="157" spans="1:12" x14ac:dyDescent="0.25">
      <c r="A157" s="588"/>
      <c r="B157" s="589"/>
      <c r="C157" s="29">
        <v>2016</v>
      </c>
      <c r="D157" s="30"/>
      <c r="E157" s="31"/>
      <c r="F157" s="31"/>
      <c r="G157" s="35"/>
    </row>
    <row r="158" spans="1:12" x14ac:dyDescent="0.25">
      <c r="A158" s="588"/>
      <c r="B158" s="589"/>
      <c r="C158" s="29">
        <v>2017</v>
      </c>
      <c r="D158" s="36"/>
      <c r="E158" s="37"/>
      <c r="F158" s="37"/>
      <c r="G158" s="40"/>
    </row>
    <row r="159" spans="1:12" x14ac:dyDescent="0.25">
      <c r="A159" s="588"/>
      <c r="B159" s="589"/>
      <c r="C159" s="29">
        <v>2018</v>
      </c>
      <c r="D159" s="30"/>
      <c r="E159" s="31"/>
      <c r="F159" s="31"/>
      <c r="G159" s="35"/>
    </row>
    <row r="160" spans="1:12" x14ac:dyDescent="0.25">
      <c r="A160" s="588"/>
      <c r="B160" s="589"/>
      <c r="C160" s="29">
        <v>2019</v>
      </c>
      <c r="D160" s="30"/>
      <c r="E160" s="31"/>
      <c r="F160" s="31"/>
      <c r="G160" s="35"/>
    </row>
    <row r="161" spans="1:9" x14ac:dyDescent="0.25">
      <c r="A161" s="588"/>
      <c r="B161" s="589"/>
      <c r="C161" s="29">
        <v>2020</v>
      </c>
      <c r="D161" s="187"/>
      <c r="E161" s="188"/>
      <c r="F161" s="188"/>
      <c r="G161" s="189"/>
    </row>
    <row r="162" spans="1:9" ht="15.75" thickBot="1" x14ac:dyDescent="0.3">
      <c r="A162" s="590"/>
      <c r="B162" s="591"/>
      <c r="C162" s="45" t="s">
        <v>14</v>
      </c>
      <c r="D162" s="46">
        <f>SUM(D155:D161)</f>
        <v>0</v>
      </c>
      <c r="E162" s="46">
        <f t="shared" ref="E162:G162" si="19">SUM(E155:E161)</f>
        <v>0</v>
      </c>
      <c r="F162" s="46">
        <f t="shared" si="19"/>
        <v>0</v>
      </c>
      <c r="G162" s="51">
        <f t="shared" si="19"/>
        <v>0</v>
      </c>
    </row>
    <row r="163" spans="1:9" x14ac:dyDescent="0.25">
      <c r="B163" s="9"/>
    </row>
    <row r="164" spans="1:9" ht="15.75" thickBot="1" x14ac:dyDescent="0.3">
      <c r="B164" s="9"/>
    </row>
    <row r="165" spans="1:9" ht="18.75" x14ac:dyDescent="0.3">
      <c r="A165" s="190" t="s">
        <v>108</v>
      </c>
      <c r="B165" s="191" t="s">
        <v>109</v>
      </c>
      <c r="C165" s="192">
        <v>2014</v>
      </c>
      <c r="D165" s="192">
        <v>2015</v>
      </c>
      <c r="E165" s="192">
        <v>2016</v>
      </c>
      <c r="F165" s="192">
        <v>2017</v>
      </c>
      <c r="G165" s="192">
        <v>2018</v>
      </c>
      <c r="H165" s="192">
        <v>2019</v>
      </c>
      <c r="I165" s="193">
        <v>2020</v>
      </c>
    </row>
    <row r="166" spans="1:9" ht="14.1" customHeight="1" x14ac:dyDescent="0.25">
      <c r="A166" s="194" t="s">
        <v>110</v>
      </c>
      <c r="B166" s="377"/>
      <c r="C166" s="196">
        <f>SUM(C167:C169)</f>
        <v>0</v>
      </c>
      <c r="D166" s="196">
        <f t="shared" ref="D166:I166" si="20">SUM(D167:D169)</f>
        <v>0</v>
      </c>
      <c r="E166" s="196">
        <f t="shared" si="20"/>
        <v>0</v>
      </c>
      <c r="F166" s="196">
        <f t="shared" si="20"/>
        <v>0</v>
      </c>
      <c r="G166" s="196">
        <f t="shared" si="20"/>
        <v>0</v>
      </c>
      <c r="H166" s="196">
        <f t="shared" si="20"/>
        <v>386560</v>
      </c>
      <c r="I166" s="197">
        <f t="shared" si="20"/>
        <v>0</v>
      </c>
    </row>
    <row r="167" spans="1:9" ht="15.75" x14ac:dyDescent="0.25">
      <c r="A167" s="198" t="s">
        <v>111</v>
      </c>
      <c r="B167" s="199"/>
      <c r="C167" s="70"/>
      <c r="D167" s="70"/>
      <c r="E167" s="70"/>
      <c r="F167" s="74"/>
      <c r="G167" s="70"/>
      <c r="H167" s="70"/>
      <c r="I167" s="200"/>
    </row>
    <row r="168" spans="1:9" ht="15.75" x14ac:dyDescent="0.25">
      <c r="A168" s="198" t="s">
        <v>112</v>
      </c>
      <c r="C168" s="70"/>
      <c r="D168" s="70"/>
      <c r="E168" s="70"/>
      <c r="F168" s="74"/>
      <c r="G168" s="70"/>
      <c r="H168" s="70">
        <v>386560</v>
      </c>
      <c r="I168" s="200"/>
    </row>
    <row r="169" spans="1:9" ht="15.75" x14ac:dyDescent="0.25">
      <c r="A169" s="198" t="s">
        <v>113</v>
      </c>
      <c r="B169" s="199"/>
      <c r="C169" s="70"/>
      <c r="D169" s="70"/>
      <c r="E169" s="70"/>
      <c r="F169" s="74"/>
      <c r="G169" s="70"/>
      <c r="H169" s="70"/>
      <c r="I169" s="200"/>
    </row>
    <row r="170" spans="1:9" ht="102" x14ac:dyDescent="0.25">
      <c r="A170" s="194" t="s">
        <v>114</v>
      </c>
      <c r="B170" s="199" t="s">
        <v>318</v>
      </c>
      <c r="C170" s="70"/>
      <c r="D170" s="70"/>
      <c r="E170" s="70"/>
      <c r="F170" s="74"/>
      <c r="G170" s="70"/>
      <c r="H170" s="494">
        <v>232460.69</v>
      </c>
      <c r="I170" s="200"/>
    </row>
    <row r="171" spans="1:9" ht="16.5" thickBot="1" x14ac:dyDescent="0.3">
      <c r="A171" s="203" t="s">
        <v>116</v>
      </c>
      <c r="B171" s="204"/>
      <c r="C171" s="205">
        <f t="shared" ref="C171:I171" si="21">C166+C170</f>
        <v>0</v>
      </c>
      <c r="D171" s="205">
        <f t="shared" si="21"/>
        <v>0</v>
      </c>
      <c r="E171" s="205">
        <f t="shared" si="21"/>
        <v>0</v>
      </c>
      <c r="F171" s="205">
        <f t="shared" si="21"/>
        <v>0</v>
      </c>
      <c r="G171" s="205">
        <f t="shared" si="21"/>
        <v>0</v>
      </c>
      <c r="H171" s="205">
        <f t="shared" si="21"/>
        <v>619020.68999999994</v>
      </c>
      <c r="I171" s="51">
        <f t="shared" si="21"/>
        <v>0</v>
      </c>
    </row>
  </sheetData>
  <mergeCells count="49">
    <mergeCell ref="A142:B149"/>
    <mergeCell ref="A155:B162"/>
    <mergeCell ref="I129:O129"/>
    <mergeCell ref="A131:B138"/>
    <mergeCell ref="A140:A141"/>
    <mergeCell ref="B140:B141"/>
    <mergeCell ref="C140:C141"/>
    <mergeCell ref="D140:G140"/>
    <mergeCell ref="H140:L140"/>
    <mergeCell ref="C106:C107"/>
    <mergeCell ref="A108:B115"/>
    <mergeCell ref="A118:B125"/>
    <mergeCell ref="A129:A130"/>
    <mergeCell ref="B129:B130"/>
    <mergeCell ref="C129:C130"/>
    <mergeCell ref="A85:B92"/>
    <mergeCell ref="A94:A95"/>
    <mergeCell ref="B94:B95"/>
    <mergeCell ref="A96:B102"/>
    <mergeCell ref="A106:A107"/>
    <mergeCell ref="B106:B107"/>
    <mergeCell ref="D72:D73"/>
    <mergeCell ref="A74:B81"/>
    <mergeCell ref="A83:A84"/>
    <mergeCell ref="B83:B84"/>
    <mergeCell ref="C83:C84"/>
    <mergeCell ref="D83:D84"/>
    <mergeCell ref="A72:A73"/>
    <mergeCell ref="B72:B73"/>
    <mergeCell ref="C72:C73"/>
    <mergeCell ref="A50:B57"/>
    <mergeCell ref="A61:A62"/>
    <mergeCell ref="B61:B62"/>
    <mergeCell ref="C61:C62"/>
    <mergeCell ref="A63:B70"/>
    <mergeCell ref="D34:D35"/>
    <mergeCell ref="A36:B43"/>
    <mergeCell ref="A48:A49"/>
    <mergeCell ref="B48:B49"/>
    <mergeCell ref="C48:C49"/>
    <mergeCell ref="D48:D49"/>
    <mergeCell ref="A34:A35"/>
    <mergeCell ref="B34:B35"/>
    <mergeCell ref="C34:C35"/>
    <mergeCell ref="B10:B11"/>
    <mergeCell ref="C10:C11"/>
    <mergeCell ref="A12:B19"/>
    <mergeCell ref="C21:C22"/>
    <mergeCell ref="A23:B30"/>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4A49E-F01C-44F9-8C42-D2EFFBC3DCBE}">
  <sheetPr codeName="Arkusz26"/>
  <dimension ref="A1:S171"/>
  <sheetViews>
    <sheetView workbookViewId="0">
      <selection sqref="A1:XFD1048576"/>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319</v>
      </c>
    </row>
    <row r="5" spans="1:17" s="2" customFormat="1" ht="15.75" x14ac:dyDescent="0.25">
      <c r="A5" s="206" t="s">
        <v>320</v>
      </c>
    </row>
    <row r="6" spans="1:17" s="2" customFormat="1" ht="15.75" x14ac:dyDescent="0.25"/>
    <row r="8" spans="1:17" ht="21" x14ac:dyDescent="0.35">
      <c r="A8" s="6" t="s">
        <v>4</v>
      </c>
      <c r="B8" s="7"/>
      <c r="C8" s="8"/>
      <c r="D8" s="8"/>
      <c r="E8" s="8"/>
      <c r="F8" s="8"/>
      <c r="G8" s="8"/>
      <c r="H8" s="8"/>
      <c r="I8" s="8"/>
      <c r="J8" s="8"/>
      <c r="K8" s="8"/>
      <c r="L8" s="8"/>
      <c r="M8" s="8"/>
      <c r="N8" s="8"/>
    </row>
    <row r="9" spans="1:17" ht="15.75" thickBot="1" x14ac:dyDescent="0.3">
      <c r="B9" s="9"/>
      <c r="O9" s="10"/>
      <c r="P9" s="10"/>
    </row>
    <row r="10" spans="1:17" s="10" customFormat="1" ht="18.75" x14ac:dyDescent="0.3">
      <c r="A10" s="11"/>
      <c r="B10" s="649" t="s">
        <v>5</v>
      </c>
      <c r="C10" s="651" t="s">
        <v>6</v>
      </c>
      <c r="D10" s="12"/>
      <c r="E10" s="13"/>
      <c r="F10" s="14" t="s">
        <v>7</v>
      </c>
      <c r="G10" s="15"/>
      <c r="H10" s="16"/>
      <c r="I10" s="17" t="s">
        <v>8</v>
      </c>
      <c r="J10" s="13"/>
      <c r="K10" s="13"/>
      <c r="L10" s="13"/>
      <c r="M10" s="13"/>
      <c r="N10" s="13"/>
      <c r="O10" s="18"/>
    </row>
    <row r="11" spans="1:17" s="10" customFormat="1" ht="90" customHeight="1" x14ac:dyDescent="0.3">
      <c r="A11" s="19" t="s">
        <v>9</v>
      </c>
      <c r="B11" s="650"/>
      <c r="C11" s="652"/>
      <c r="D11" s="20" t="s">
        <v>10</v>
      </c>
      <c r="E11" s="21" t="s">
        <v>11</v>
      </c>
      <c r="F11" s="22" t="s">
        <v>12</v>
      </c>
      <c r="G11" s="23" t="s">
        <v>13</v>
      </c>
      <c r="H11" s="24" t="s">
        <v>14</v>
      </c>
      <c r="I11" s="25" t="s">
        <v>15</v>
      </c>
      <c r="J11" s="26" t="s">
        <v>16</v>
      </c>
      <c r="K11" s="26" t="s">
        <v>17</v>
      </c>
      <c r="L11" s="27" t="s">
        <v>18</v>
      </c>
      <c r="M11" s="27" t="s">
        <v>19</v>
      </c>
      <c r="N11" s="27" t="s">
        <v>20</v>
      </c>
      <c r="O11" s="28" t="s">
        <v>21</v>
      </c>
    </row>
    <row r="12" spans="1:17" ht="15" customHeight="1" x14ac:dyDescent="0.25">
      <c r="A12" s="595" t="s">
        <v>36</v>
      </c>
      <c r="B12" s="611"/>
      <c r="C12" s="29">
        <v>2014</v>
      </c>
      <c r="D12" s="30"/>
      <c r="E12" s="31"/>
      <c r="F12" s="31"/>
      <c r="G12" s="32"/>
      <c r="H12" s="33">
        <f>SUM(D12:G12)</f>
        <v>0</v>
      </c>
      <c r="I12" s="34"/>
      <c r="J12" s="31"/>
      <c r="K12" s="31"/>
      <c r="L12" s="31"/>
      <c r="M12" s="31"/>
      <c r="N12" s="31"/>
      <c r="O12" s="35"/>
      <c r="P12" s="10"/>
      <c r="Q12" s="10"/>
    </row>
    <row r="13" spans="1:17" x14ac:dyDescent="0.25">
      <c r="A13" s="595"/>
      <c r="B13" s="611"/>
      <c r="C13" s="29">
        <v>2015</v>
      </c>
      <c r="D13" s="30"/>
      <c r="E13" s="31"/>
      <c r="F13" s="31"/>
      <c r="G13" s="32"/>
      <c r="H13" s="33">
        <f t="shared" ref="H13:H18" si="0">SUM(D13:G13)</f>
        <v>0</v>
      </c>
      <c r="I13" s="34"/>
      <c r="J13" s="31"/>
      <c r="K13" s="31"/>
      <c r="L13" s="31"/>
      <c r="M13" s="31"/>
      <c r="N13" s="31"/>
      <c r="O13" s="35"/>
      <c r="P13" s="10"/>
      <c r="Q13" s="10"/>
    </row>
    <row r="14" spans="1:17" x14ac:dyDescent="0.25">
      <c r="A14" s="595"/>
      <c r="B14" s="611"/>
      <c r="C14" s="29">
        <v>2016</v>
      </c>
      <c r="D14" s="30"/>
      <c r="E14" s="31"/>
      <c r="F14" s="31"/>
      <c r="G14" s="32"/>
      <c r="H14" s="33">
        <f t="shared" si="0"/>
        <v>0</v>
      </c>
      <c r="I14" s="34"/>
      <c r="J14" s="31"/>
      <c r="K14" s="31"/>
      <c r="L14" s="31"/>
      <c r="M14" s="31"/>
      <c r="N14" s="31"/>
      <c r="O14" s="35"/>
      <c r="P14" s="10"/>
      <c r="Q14" s="10"/>
    </row>
    <row r="15" spans="1:17" x14ac:dyDescent="0.25">
      <c r="A15" s="595"/>
      <c r="B15" s="611"/>
      <c r="C15" s="29">
        <v>2017</v>
      </c>
      <c r="D15" s="36"/>
      <c r="E15" s="37"/>
      <c r="F15" s="37"/>
      <c r="G15" s="38"/>
      <c r="H15" s="33">
        <f t="shared" si="0"/>
        <v>0</v>
      </c>
      <c r="I15" s="39"/>
      <c r="J15" s="37"/>
      <c r="K15" s="37"/>
      <c r="L15" s="37"/>
      <c r="M15" s="37"/>
      <c r="N15" s="37"/>
      <c r="O15" s="40"/>
      <c r="P15" s="10"/>
      <c r="Q15" s="10"/>
    </row>
    <row r="16" spans="1:17" x14ac:dyDescent="0.25">
      <c r="A16" s="595"/>
      <c r="B16" s="611"/>
      <c r="C16" s="29">
        <v>2018</v>
      </c>
      <c r="D16" s="30"/>
      <c r="E16" s="31"/>
      <c r="F16" s="31"/>
      <c r="G16" s="32"/>
      <c r="H16" s="33">
        <f t="shared" si="0"/>
        <v>0</v>
      </c>
      <c r="I16" s="34"/>
      <c r="J16" s="31"/>
      <c r="K16" s="31"/>
      <c r="L16" s="31"/>
      <c r="M16" s="31"/>
      <c r="N16" s="31"/>
      <c r="O16" s="35"/>
      <c r="P16" s="10"/>
      <c r="Q16" s="10"/>
    </row>
    <row r="17" spans="1:17" x14ac:dyDescent="0.25">
      <c r="A17" s="595"/>
      <c r="B17" s="611"/>
      <c r="C17" s="29">
        <v>2019</v>
      </c>
      <c r="D17" s="30">
        <v>11</v>
      </c>
      <c r="E17" s="31"/>
      <c r="F17" s="31"/>
      <c r="G17" s="32"/>
      <c r="H17" s="33">
        <f t="shared" si="0"/>
        <v>11</v>
      </c>
      <c r="I17" s="34">
        <v>11</v>
      </c>
      <c r="J17" s="31"/>
      <c r="K17" s="31"/>
      <c r="L17" s="31"/>
      <c r="M17" s="31"/>
      <c r="N17" s="31"/>
      <c r="O17" s="35"/>
      <c r="P17" s="10"/>
      <c r="Q17" s="10"/>
    </row>
    <row r="18" spans="1:17" x14ac:dyDescent="0.25">
      <c r="A18" s="595"/>
      <c r="B18" s="611"/>
      <c r="C18" s="29">
        <v>2020</v>
      </c>
      <c r="D18" s="30"/>
      <c r="E18" s="31"/>
      <c r="F18" s="31"/>
      <c r="G18" s="32"/>
      <c r="H18" s="33">
        <f t="shared" si="0"/>
        <v>0</v>
      </c>
      <c r="I18" s="34"/>
      <c r="J18" s="31"/>
      <c r="K18" s="31"/>
      <c r="L18" s="31"/>
      <c r="M18" s="31"/>
      <c r="N18" s="31"/>
      <c r="O18" s="35"/>
      <c r="P18" s="10"/>
      <c r="Q18" s="10"/>
    </row>
    <row r="19" spans="1:17" ht="77.25" customHeight="1" thickBot="1" x14ac:dyDescent="0.3">
      <c r="A19" s="612"/>
      <c r="B19" s="613"/>
      <c r="C19" s="45" t="s">
        <v>14</v>
      </c>
      <c r="D19" s="46">
        <f>SUM(D12:D18)</f>
        <v>11</v>
      </c>
      <c r="E19" s="47">
        <f>SUM(E12:E18)</f>
        <v>0</v>
      </c>
      <c r="F19" s="47">
        <f>SUM(F12:F18)</f>
        <v>0</v>
      </c>
      <c r="G19" s="48"/>
      <c r="H19" s="49">
        <f>SUM(D19:F19)</f>
        <v>11</v>
      </c>
      <c r="I19" s="50">
        <f t="shared" ref="I19:O19" si="1">SUM(I12:I18)</f>
        <v>11</v>
      </c>
      <c r="J19" s="50">
        <f t="shared" si="1"/>
        <v>0</v>
      </c>
      <c r="K19" s="47">
        <f t="shared" si="1"/>
        <v>0</v>
      </c>
      <c r="L19" s="47">
        <f t="shared" si="1"/>
        <v>0</v>
      </c>
      <c r="M19" s="47">
        <f t="shared" si="1"/>
        <v>0</v>
      </c>
      <c r="N19" s="47">
        <f t="shared" si="1"/>
        <v>0</v>
      </c>
      <c r="O19" s="51">
        <f t="shared" si="1"/>
        <v>0</v>
      </c>
      <c r="P19" s="10"/>
      <c r="Q19" s="10"/>
    </row>
    <row r="20" spans="1:17" ht="15.75" thickBot="1" x14ac:dyDescent="0.3">
      <c r="B20" s="9"/>
      <c r="D20" s="52"/>
      <c r="O20" s="10"/>
      <c r="P20" s="10"/>
    </row>
    <row r="21" spans="1:17" s="10" customFormat="1" ht="18.75" x14ac:dyDescent="0.3">
      <c r="A21" s="11"/>
      <c r="B21" s="53"/>
      <c r="C21" s="651" t="s">
        <v>6</v>
      </c>
      <c r="D21" s="12"/>
      <c r="E21" s="13"/>
      <c r="F21" s="14" t="s">
        <v>7</v>
      </c>
      <c r="G21" s="15"/>
      <c r="H21" s="16"/>
    </row>
    <row r="22" spans="1:17" s="10" customFormat="1" ht="44.25" customHeight="1" x14ac:dyDescent="0.3">
      <c r="A22" s="54" t="s">
        <v>23</v>
      </c>
      <c r="B22" s="372" t="s">
        <v>24</v>
      </c>
      <c r="C22" s="652"/>
      <c r="D22" s="20" t="s">
        <v>10</v>
      </c>
      <c r="E22" s="22" t="s">
        <v>11</v>
      </c>
      <c r="F22" s="22" t="s">
        <v>12</v>
      </c>
      <c r="G22" s="23" t="s">
        <v>13</v>
      </c>
      <c r="H22" s="24" t="s">
        <v>14</v>
      </c>
    </row>
    <row r="23" spans="1:17" ht="15" customHeight="1" x14ac:dyDescent="0.25">
      <c r="A23" s="595" t="s">
        <v>36</v>
      </c>
      <c r="B23" s="611"/>
      <c r="C23" s="29">
        <v>2014</v>
      </c>
      <c r="D23" s="30"/>
      <c r="E23" s="31"/>
      <c r="F23" s="31"/>
      <c r="G23" s="32"/>
      <c r="H23" s="33">
        <f>SUM(D23:G23)</f>
        <v>0</v>
      </c>
    </row>
    <row r="24" spans="1:17" x14ac:dyDescent="0.25">
      <c r="A24" s="595"/>
      <c r="B24" s="611"/>
      <c r="C24" s="29">
        <v>2015</v>
      </c>
      <c r="D24" s="30"/>
      <c r="E24" s="31"/>
      <c r="F24" s="31"/>
      <c r="G24" s="32"/>
      <c r="H24" s="33">
        <f t="shared" ref="H24:H29" si="2">SUM(D24:G24)</f>
        <v>0</v>
      </c>
    </row>
    <row r="25" spans="1:17" x14ac:dyDescent="0.25">
      <c r="A25" s="595"/>
      <c r="B25" s="611"/>
      <c r="C25" s="29">
        <v>2016</v>
      </c>
      <c r="D25" s="30"/>
      <c r="E25" s="31"/>
      <c r="F25" s="31"/>
      <c r="G25" s="32"/>
      <c r="H25" s="33">
        <f t="shared" si="2"/>
        <v>0</v>
      </c>
    </row>
    <row r="26" spans="1:17" x14ac:dyDescent="0.25">
      <c r="A26" s="595"/>
      <c r="B26" s="611"/>
      <c r="C26" s="29">
        <v>2017</v>
      </c>
      <c r="D26" s="36"/>
      <c r="E26" s="37"/>
      <c r="F26" s="37"/>
      <c r="G26" s="38"/>
      <c r="H26" s="33">
        <f t="shared" si="2"/>
        <v>0</v>
      </c>
    </row>
    <row r="27" spans="1:17" x14ac:dyDescent="0.25">
      <c r="A27" s="595"/>
      <c r="B27" s="611"/>
      <c r="C27" s="29">
        <v>2018</v>
      </c>
      <c r="D27" s="30"/>
      <c r="E27" s="31"/>
      <c r="F27" s="31"/>
      <c r="G27" s="32"/>
      <c r="H27" s="33">
        <f t="shared" si="2"/>
        <v>0</v>
      </c>
    </row>
    <row r="28" spans="1:17" x14ac:dyDescent="0.25">
      <c r="A28" s="595"/>
      <c r="B28" s="611"/>
      <c r="C28" s="29">
        <v>2019</v>
      </c>
      <c r="D28" s="30">
        <v>430</v>
      </c>
      <c r="E28" s="31"/>
      <c r="F28" s="31"/>
      <c r="G28" s="32"/>
      <c r="H28" s="33">
        <f t="shared" si="2"/>
        <v>430</v>
      </c>
    </row>
    <row r="29" spans="1:17" x14ac:dyDescent="0.25">
      <c r="A29" s="595"/>
      <c r="B29" s="611"/>
      <c r="C29" s="29">
        <v>2020</v>
      </c>
      <c r="D29" s="30"/>
      <c r="E29" s="31"/>
      <c r="F29" s="31"/>
      <c r="G29" s="32"/>
      <c r="H29" s="33">
        <f t="shared" si="2"/>
        <v>0</v>
      </c>
    </row>
    <row r="30" spans="1:17" ht="24" customHeight="1" thickBot="1" x14ac:dyDescent="0.3">
      <c r="A30" s="612"/>
      <c r="B30" s="613"/>
      <c r="C30" s="45" t="s">
        <v>14</v>
      </c>
      <c r="D30" s="46">
        <f>SUM(D23:D29)</f>
        <v>430</v>
      </c>
      <c r="E30" s="47">
        <f>SUM(E23:E29)</f>
        <v>0</v>
      </c>
      <c r="F30" s="47">
        <f>SUM(F23:F29)</f>
        <v>0</v>
      </c>
      <c r="G30" s="47">
        <f>SUM(G23:G29)</f>
        <v>0</v>
      </c>
      <c r="H30" s="49">
        <f t="shared" ref="H30" si="3">SUM(D30:F30)</f>
        <v>430</v>
      </c>
    </row>
    <row r="31" spans="1:17" x14ac:dyDescent="0.25">
      <c r="A31" s="57"/>
      <c r="B31" s="58"/>
      <c r="D31" s="52"/>
    </row>
    <row r="32" spans="1:17" ht="21" x14ac:dyDescent="0.35">
      <c r="A32" s="59" t="s">
        <v>26</v>
      </c>
      <c r="B32" s="60"/>
      <c r="C32" s="59"/>
      <c r="D32" s="61"/>
      <c r="E32" s="61"/>
      <c r="F32" s="61"/>
      <c r="G32" s="61"/>
      <c r="H32" s="61"/>
      <c r="I32" s="61"/>
      <c r="J32" s="61"/>
      <c r="K32" s="61"/>
      <c r="L32" s="61"/>
      <c r="M32" s="61"/>
      <c r="N32" s="61"/>
      <c r="O32" s="61"/>
    </row>
    <row r="33" spans="1:13" ht="15.75" thickBot="1" x14ac:dyDescent="0.3">
      <c r="B33" s="9"/>
    </row>
    <row r="34" spans="1:13" ht="21" customHeight="1" x14ac:dyDescent="0.25">
      <c r="A34" s="653" t="s">
        <v>27</v>
      </c>
      <c r="B34" s="655" t="s">
        <v>28</v>
      </c>
      <c r="C34" s="657" t="s">
        <v>6</v>
      </c>
      <c r="D34" s="635" t="s">
        <v>29</v>
      </c>
      <c r="E34" s="62" t="s">
        <v>8</v>
      </c>
      <c r="F34" s="63"/>
      <c r="G34" s="63"/>
      <c r="H34" s="63"/>
      <c r="I34" s="63"/>
      <c r="J34" s="63"/>
      <c r="K34" s="64"/>
    </row>
    <row r="35" spans="1:13" ht="98.25" customHeight="1" x14ac:dyDescent="0.25">
      <c r="A35" s="654"/>
      <c r="B35" s="656"/>
      <c r="C35" s="658"/>
      <c r="D35" s="636"/>
      <c r="E35" s="65" t="s">
        <v>15</v>
      </c>
      <c r="F35" s="66" t="s">
        <v>16</v>
      </c>
      <c r="G35" s="66" t="s">
        <v>17</v>
      </c>
      <c r="H35" s="67" t="s">
        <v>18</v>
      </c>
      <c r="I35" s="67" t="s">
        <v>30</v>
      </c>
      <c r="J35" s="68" t="s">
        <v>20</v>
      </c>
      <c r="K35" s="69" t="s">
        <v>21</v>
      </c>
    </row>
    <row r="36" spans="1:13" ht="15" customHeight="1" x14ac:dyDescent="0.25">
      <c r="A36" s="588" t="s">
        <v>121</v>
      </c>
      <c r="B36" s="589"/>
      <c r="C36" s="29">
        <v>2014</v>
      </c>
      <c r="D36" s="70"/>
      <c r="E36" s="71"/>
      <c r="F36" s="72"/>
      <c r="G36" s="72"/>
      <c r="H36" s="72"/>
      <c r="I36" s="72"/>
      <c r="J36" s="72"/>
      <c r="K36" s="73"/>
    </row>
    <row r="37" spans="1:13" x14ac:dyDescent="0.25">
      <c r="A37" s="588"/>
      <c r="B37" s="589"/>
      <c r="C37" s="29">
        <v>2015</v>
      </c>
      <c r="D37" s="70"/>
      <c r="E37" s="34"/>
      <c r="F37" s="31"/>
      <c r="G37" s="31"/>
      <c r="H37" s="31"/>
      <c r="I37" s="31"/>
      <c r="J37" s="31"/>
      <c r="K37" s="35"/>
    </row>
    <row r="38" spans="1:13" x14ac:dyDescent="0.25">
      <c r="A38" s="588"/>
      <c r="B38" s="589"/>
      <c r="C38" s="29">
        <v>2016</v>
      </c>
      <c r="D38" s="70"/>
      <c r="E38" s="34"/>
      <c r="F38" s="31"/>
      <c r="G38" s="31"/>
      <c r="H38" s="31"/>
      <c r="I38" s="31"/>
      <c r="J38" s="31"/>
      <c r="K38" s="35"/>
    </row>
    <row r="39" spans="1:13" x14ac:dyDescent="0.25">
      <c r="A39" s="588"/>
      <c r="B39" s="589"/>
      <c r="C39" s="29">
        <v>2017</v>
      </c>
      <c r="D39" s="74"/>
      <c r="E39" s="39"/>
      <c r="F39" s="37"/>
      <c r="G39" s="37"/>
      <c r="H39" s="37"/>
      <c r="I39" s="37"/>
      <c r="J39" s="37"/>
      <c r="K39" s="40"/>
    </row>
    <row r="40" spans="1:13" x14ac:dyDescent="0.25">
      <c r="A40" s="588"/>
      <c r="B40" s="589"/>
      <c r="C40" s="29">
        <v>2018</v>
      </c>
      <c r="D40" s="70"/>
      <c r="E40" s="34"/>
      <c r="F40" s="31"/>
      <c r="G40" s="31"/>
      <c r="H40" s="31"/>
      <c r="I40" s="31"/>
      <c r="J40" s="31"/>
      <c r="K40" s="35"/>
    </row>
    <row r="41" spans="1:13" x14ac:dyDescent="0.25">
      <c r="A41" s="588"/>
      <c r="B41" s="589"/>
      <c r="C41" s="29">
        <v>2019</v>
      </c>
      <c r="D41" s="70">
        <v>5</v>
      </c>
      <c r="E41" s="34">
        <v>5</v>
      </c>
      <c r="F41" s="31"/>
      <c r="G41" s="31"/>
      <c r="H41" s="31"/>
      <c r="I41" s="31"/>
      <c r="J41" s="31"/>
      <c r="K41" s="35"/>
    </row>
    <row r="42" spans="1:13" ht="17.25" customHeight="1" x14ac:dyDescent="0.25">
      <c r="A42" s="588"/>
      <c r="B42" s="589"/>
      <c r="C42" s="29">
        <v>2020</v>
      </c>
      <c r="D42" s="70"/>
      <c r="E42" s="34"/>
      <c r="F42" s="31"/>
      <c r="G42" s="31"/>
      <c r="H42" s="31"/>
      <c r="I42" s="31"/>
      <c r="J42" s="31"/>
      <c r="K42" s="35"/>
    </row>
    <row r="43" spans="1:13" ht="35.25" customHeight="1" thickBot="1" x14ac:dyDescent="0.3">
      <c r="A43" s="590"/>
      <c r="B43" s="591"/>
      <c r="C43" s="45" t="s">
        <v>14</v>
      </c>
      <c r="D43" s="75">
        <f>SUM(D36:D42)</f>
        <v>5</v>
      </c>
      <c r="E43" s="50">
        <f t="shared" ref="E43:J43" si="4">SUM(E36:E42)</f>
        <v>5</v>
      </c>
      <c r="F43" s="47">
        <f t="shared" si="4"/>
        <v>0</v>
      </c>
      <c r="G43" s="47">
        <f t="shared" si="4"/>
        <v>0</v>
      </c>
      <c r="H43" s="47">
        <f t="shared" si="4"/>
        <v>0</v>
      </c>
      <c r="I43" s="47">
        <f t="shared" si="4"/>
        <v>0</v>
      </c>
      <c r="J43" s="47">
        <f t="shared" si="4"/>
        <v>0</v>
      </c>
      <c r="K43" s="51">
        <f>SUM(K36:K42)</f>
        <v>0</v>
      </c>
    </row>
    <row r="44" spans="1:13" x14ac:dyDescent="0.25">
      <c r="B44" s="9"/>
    </row>
    <row r="45" spans="1:13" x14ac:dyDescent="0.25">
      <c r="B45" s="9"/>
    </row>
    <row r="46" spans="1:13" ht="21" x14ac:dyDescent="0.35">
      <c r="A46" s="78" t="s">
        <v>32</v>
      </c>
      <c r="B46" s="79"/>
      <c r="C46" s="78"/>
      <c r="D46" s="80"/>
      <c r="E46" s="80"/>
      <c r="F46" s="80"/>
      <c r="G46" s="80"/>
      <c r="H46" s="80"/>
      <c r="I46" s="80"/>
      <c r="J46" s="80"/>
      <c r="K46" s="80"/>
      <c r="L46" s="81"/>
      <c r="M46" s="81"/>
    </row>
    <row r="47" spans="1:13" ht="14.25" customHeight="1" thickBot="1" x14ac:dyDescent="0.3">
      <c r="A47" s="82"/>
      <c r="B47" s="83"/>
    </row>
    <row r="48" spans="1:13" ht="14.25" customHeight="1" x14ac:dyDescent="0.25">
      <c r="A48" s="641" t="s">
        <v>33</v>
      </c>
      <c r="B48" s="643" t="s">
        <v>34</v>
      </c>
      <c r="C48" s="645" t="s">
        <v>6</v>
      </c>
      <c r="D48" s="647" t="s">
        <v>35</v>
      </c>
      <c r="E48" s="84" t="s">
        <v>8</v>
      </c>
      <c r="F48" s="85"/>
      <c r="G48" s="85"/>
      <c r="H48" s="85"/>
      <c r="I48" s="85"/>
      <c r="J48" s="85"/>
      <c r="K48" s="86"/>
    </row>
    <row r="49" spans="1:14" s="10" customFormat="1" ht="117" customHeight="1" x14ac:dyDescent="0.25">
      <c r="A49" s="642"/>
      <c r="B49" s="644"/>
      <c r="C49" s="646"/>
      <c r="D49" s="648"/>
      <c r="E49" s="87" t="s">
        <v>15</v>
      </c>
      <c r="F49" s="88" t="s">
        <v>16</v>
      </c>
      <c r="G49" s="88" t="s">
        <v>17</v>
      </c>
      <c r="H49" s="89" t="s">
        <v>18</v>
      </c>
      <c r="I49" s="89" t="s">
        <v>30</v>
      </c>
      <c r="J49" s="90" t="s">
        <v>20</v>
      </c>
      <c r="K49" s="91" t="s">
        <v>21</v>
      </c>
    </row>
    <row r="50" spans="1:14" ht="15" customHeight="1" x14ac:dyDescent="0.25">
      <c r="A50" s="595" t="s">
        <v>36</v>
      </c>
      <c r="B50" s="611"/>
      <c r="C50" s="29">
        <v>2014</v>
      </c>
      <c r="D50" s="92"/>
      <c r="E50" s="34"/>
      <c r="F50" s="31"/>
      <c r="G50" s="31"/>
      <c r="H50" s="31"/>
      <c r="I50" s="31"/>
      <c r="J50" s="31"/>
      <c r="K50" s="35"/>
    </row>
    <row r="51" spans="1:14" x14ac:dyDescent="0.25">
      <c r="A51" s="595"/>
      <c r="B51" s="611"/>
      <c r="C51" s="29">
        <v>2015</v>
      </c>
      <c r="D51" s="92"/>
      <c r="E51" s="34"/>
      <c r="F51" s="31"/>
      <c r="G51" s="31"/>
      <c r="H51" s="31"/>
      <c r="I51" s="31"/>
      <c r="J51" s="31"/>
      <c r="K51" s="35"/>
    </row>
    <row r="52" spans="1:14" x14ac:dyDescent="0.25">
      <c r="A52" s="595"/>
      <c r="B52" s="611"/>
      <c r="C52" s="29">
        <v>2016</v>
      </c>
      <c r="D52" s="92"/>
      <c r="E52" s="34"/>
      <c r="F52" s="31"/>
      <c r="G52" s="31"/>
      <c r="H52" s="31"/>
      <c r="I52" s="31"/>
      <c r="J52" s="31"/>
      <c r="K52" s="35"/>
    </row>
    <row r="53" spans="1:14" x14ac:dyDescent="0.25">
      <c r="A53" s="595"/>
      <c r="B53" s="611"/>
      <c r="C53" s="29">
        <v>2017</v>
      </c>
      <c r="D53" s="93"/>
      <c r="E53" s="39"/>
      <c r="F53" s="37"/>
      <c r="G53" s="37"/>
      <c r="H53" s="37"/>
      <c r="I53" s="37"/>
      <c r="J53" s="37"/>
      <c r="K53" s="40"/>
    </row>
    <row r="54" spans="1:14" x14ac:dyDescent="0.25">
      <c r="A54" s="595"/>
      <c r="B54" s="611"/>
      <c r="C54" s="29">
        <v>2018</v>
      </c>
      <c r="D54" s="92"/>
      <c r="E54" s="34"/>
      <c r="F54" s="31"/>
      <c r="G54" s="31"/>
      <c r="H54" s="31"/>
      <c r="I54" s="31"/>
      <c r="J54" s="31"/>
      <c r="K54" s="35"/>
    </row>
    <row r="55" spans="1:14" x14ac:dyDescent="0.25">
      <c r="A55" s="595"/>
      <c r="B55" s="611"/>
      <c r="C55" s="29">
        <v>2019</v>
      </c>
      <c r="D55" s="92"/>
      <c r="E55" s="34"/>
      <c r="F55" s="31"/>
      <c r="G55" s="31"/>
      <c r="H55" s="31"/>
      <c r="I55" s="31"/>
      <c r="J55" s="31"/>
      <c r="K55" s="35"/>
    </row>
    <row r="56" spans="1:14" x14ac:dyDescent="0.25">
      <c r="A56" s="595"/>
      <c r="B56" s="611"/>
      <c r="C56" s="29">
        <v>2020</v>
      </c>
      <c r="D56" s="92"/>
      <c r="E56" s="34"/>
      <c r="F56" s="31"/>
      <c r="G56" s="31"/>
      <c r="H56" s="31"/>
      <c r="I56" s="31"/>
      <c r="J56" s="31"/>
      <c r="K56" s="35"/>
    </row>
    <row r="57" spans="1:14" ht="94.9" customHeight="1" thickBot="1" x14ac:dyDescent="0.3">
      <c r="A57" s="612"/>
      <c r="B57" s="613"/>
      <c r="C57" s="45" t="s">
        <v>14</v>
      </c>
      <c r="D57" s="94">
        <f t="shared" ref="D57:I57" si="5">SUM(D50:D56)</f>
        <v>0</v>
      </c>
      <c r="E57" s="50">
        <f t="shared" si="5"/>
        <v>0</v>
      </c>
      <c r="F57" s="47">
        <f t="shared" si="5"/>
        <v>0</v>
      </c>
      <c r="G57" s="47">
        <f t="shared" si="5"/>
        <v>0</v>
      </c>
      <c r="H57" s="47">
        <f t="shared" si="5"/>
        <v>0</v>
      </c>
      <c r="I57" s="47">
        <f t="shared" si="5"/>
        <v>0</v>
      </c>
      <c r="J57" s="47">
        <f>SUM(J50:J56)</f>
        <v>0</v>
      </c>
      <c r="K57" s="51">
        <f>SUM(K50:K56)</f>
        <v>0</v>
      </c>
    </row>
    <row r="58" spans="1:14" x14ac:dyDescent="0.25">
      <c r="B58" s="9"/>
    </row>
    <row r="59" spans="1:14" ht="21" x14ac:dyDescent="0.35">
      <c r="A59" s="95" t="s">
        <v>37</v>
      </c>
      <c r="B59" s="96"/>
      <c r="C59" s="95"/>
      <c r="D59" s="97"/>
      <c r="E59" s="97"/>
      <c r="F59" s="97"/>
      <c r="G59" s="97"/>
      <c r="H59" s="97"/>
      <c r="I59" s="97"/>
      <c r="J59" s="97"/>
      <c r="K59" s="97"/>
      <c r="L59" s="97"/>
      <c r="M59" s="10"/>
    </row>
    <row r="60" spans="1:14" ht="15" customHeight="1" thickBot="1" x14ac:dyDescent="0.4">
      <c r="A60" s="98"/>
      <c r="B60" s="83"/>
      <c r="M60" s="10"/>
    </row>
    <row r="61" spans="1:14" s="10" customFormat="1" x14ac:dyDescent="0.25">
      <c r="A61" s="630" t="s">
        <v>38</v>
      </c>
      <c r="B61" s="622" t="s">
        <v>39</v>
      </c>
      <c r="C61" s="631" t="s">
        <v>6</v>
      </c>
      <c r="D61" s="99"/>
      <c r="E61" s="100"/>
      <c r="F61" s="101" t="s">
        <v>40</v>
      </c>
      <c r="G61" s="102"/>
      <c r="H61" s="102"/>
      <c r="I61" s="102"/>
      <c r="J61" s="102"/>
      <c r="K61" s="102"/>
      <c r="L61" s="103"/>
      <c r="N61" s="104"/>
    </row>
    <row r="62" spans="1:14" s="10" customFormat="1" ht="90" customHeight="1" x14ac:dyDescent="0.25">
      <c r="A62" s="621"/>
      <c r="B62" s="623"/>
      <c r="C62" s="632"/>
      <c r="D62" s="105" t="s">
        <v>41</v>
      </c>
      <c r="E62" s="106" t="s">
        <v>42</v>
      </c>
      <c r="F62" s="107" t="s">
        <v>15</v>
      </c>
      <c r="G62" s="108" t="s">
        <v>16</v>
      </c>
      <c r="H62" s="108" t="s">
        <v>17</v>
      </c>
      <c r="I62" s="109" t="s">
        <v>18</v>
      </c>
      <c r="J62" s="109" t="s">
        <v>30</v>
      </c>
      <c r="K62" s="110" t="s">
        <v>20</v>
      </c>
      <c r="L62" s="111" t="s">
        <v>21</v>
      </c>
    </row>
    <row r="63" spans="1:14" x14ac:dyDescent="0.25">
      <c r="A63" s="595" t="s">
        <v>36</v>
      </c>
      <c r="B63" s="611"/>
      <c r="C63" s="29">
        <v>2014</v>
      </c>
      <c r="D63" s="30"/>
      <c r="E63" s="31"/>
      <c r="F63" s="34"/>
      <c r="G63" s="31"/>
      <c r="H63" s="31"/>
      <c r="I63" s="31"/>
      <c r="J63" s="31"/>
      <c r="K63" s="31"/>
      <c r="L63" s="35"/>
      <c r="M63" s="10"/>
    </row>
    <row r="64" spans="1:14" x14ac:dyDescent="0.25">
      <c r="A64" s="595"/>
      <c r="B64" s="611"/>
      <c r="C64" s="29">
        <v>2015</v>
      </c>
      <c r="D64" s="30"/>
      <c r="E64" s="31"/>
      <c r="F64" s="34"/>
      <c r="G64" s="31"/>
      <c r="H64" s="31"/>
      <c r="I64" s="31"/>
      <c r="J64" s="31"/>
      <c r="K64" s="31"/>
      <c r="L64" s="35"/>
      <c r="M64" s="10"/>
    </row>
    <row r="65" spans="1:13" x14ac:dyDescent="0.25">
      <c r="A65" s="595"/>
      <c r="B65" s="611"/>
      <c r="C65" s="29">
        <v>2016</v>
      </c>
      <c r="D65" s="30"/>
      <c r="E65" s="31"/>
      <c r="F65" s="34"/>
      <c r="G65" s="31"/>
      <c r="H65" s="31"/>
      <c r="I65" s="31"/>
      <c r="J65" s="31"/>
      <c r="K65" s="31"/>
      <c r="L65" s="35"/>
      <c r="M65" s="10"/>
    </row>
    <row r="66" spans="1:13" x14ac:dyDescent="0.25">
      <c r="A66" s="595"/>
      <c r="B66" s="611"/>
      <c r="C66" s="29">
        <v>2017</v>
      </c>
      <c r="D66" s="36"/>
      <c r="E66" s="37"/>
      <c r="F66" s="39"/>
      <c r="G66" s="37"/>
      <c r="H66" s="37"/>
      <c r="I66" s="37"/>
      <c r="J66" s="37"/>
      <c r="K66" s="37"/>
      <c r="L66" s="40"/>
      <c r="M66" s="10"/>
    </row>
    <row r="67" spans="1:13" x14ac:dyDescent="0.25">
      <c r="A67" s="595"/>
      <c r="B67" s="611"/>
      <c r="C67" s="29">
        <v>2018</v>
      </c>
      <c r="D67" s="30"/>
      <c r="E67" s="31"/>
      <c r="F67" s="34"/>
      <c r="G67" s="31"/>
      <c r="H67" s="31"/>
      <c r="I67" s="31"/>
      <c r="J67" s="31"/>
      <c r="K67" s="31"/>
      <c r="L67" s="35"/>
      <c r="M67" s="10"/>
    </row>
    <row r="68" spans="1:13" x14ac:dyDescent="0.25">
      <c r="A68" s="595"/>
      <c r="B68" s="611"/>
      <c r="C68" s="29">
        <v>2019</v>
      </c>
      <c r="D68" s="30"/>
      <c r="E68" s="31"/>
      <c r="F68" s="34"/>
      <c r="G68" s="31"/>
      <c r="H68" s="31"/>
      <c r="I68" s="31"/>
      <c r="J68" s="31"/>
      <c r="K68" s="31"/>
      <c r="L68" s="35"/>
      <c r="M68" s="10"/>
    </row>
    <row r="69" spans="1:13" x14ac:dyDescent="0.25">
      <c r="A69" s="595"/>
      <c r="B69" s="611"/>
      <c r="C69" s="29">
        <v>2020</v>
      </c>
      <c r="D69" s="30"/>
      <c r="E69" s="31"/>
      <c r="F69" s="34"/>
      <c r="G69" s="31"/>
      <c r="H69" s="31"/>
      <c r="I69" s="31"/>
      <c r="J69" s="31"/>
      <c r="K69" s="31"/>
      <c r="L69" s="35"/>
      <c r="M69" s="10"/>
    </row>
    <row r="70" spans="1:13" ht="33" customHeight="1" thickBot="1" x14ac:dyDescent="0.3">
      <c r="A70" s="612"/>
      <c r="B70" s="613"/>
      <c r="C70" s="45" t="s">
        <v>14</v>
      </c>
      <c r="D70" s="46">
        <f t="shared" ref="D70:K70" si="6">SUM(D63:D69)</f>
        <v>0</v>
      </c>
      <c r="E70" s="47">
        <f t="shared" si="6"/>
        <v>0</v>
      </c>
      <c r="F70" s="50">
        <f t="shared" si="6"/>
        <v>0</v>
      </c>
      <c r="G70" s="47">
        <f t="shared" si="6"/>
        <v>0</v>
      </c>
      <c r="H70" s="47">
        <f t="shared" si="6"/>
        <v>0</v>
      </c>
      <c r="I70" s="47">
        <f t="shared" si="6"/>
        <v>0</v>
      </c>
      <c r="J70" s="47">
        <f t="shared" si="6"/>
        <v>0</v>
      </c>
      <c r="K70" s="47">
        <f t="shared" si="6"/>
        <v>0</v>
      </c>
      <c r="L70" s="51">
        <f>SUM(L63:L69)</f>
        <v>0</v>
      </c>
      <c r="M70" s="10"/>
    </row>
    <row r="71" spans="1:13" ht="15.75" thickBot="1" x14ac:dyDescent="0.3">
      <c r="A71" s="112"/>
      <c r="B71" s="113"/>
      <c r="D71" s="52"/>
    </row>
    <row r="72" spans="1:13" s="10" customFormat="1" ht="18.95" customHeight="1" x14ac:dyDescent="0.25">
      <c r="A72" s="630" t="s">
        <v>43</v>
      </c>
      <c r="B72" s="622" t="s">
        <v>44</v>
      </c>
      <c r="C72" s="631" t="s">
        <v>6</v>
      </c>
      <c r="D72" s="628" t="s">
        <v>45</v>
      </c>
      <c r="E72" s="101" t="s">
        <v>46</v>
      </c>
      <c r="F72" s="102"/>
      <c r="G72" s="102"/>
      <c r="H72" s="102"/>
      <c r="I72" s="102"/>
      <c r="J72" s="102"/>
      <c r="K72" s="103"/>
      <c r="L72"/>
      <c r="M72" s="104"/>
    </row>
    <row r="73" spans="1:13" s="10" customFormat="1" ht="93.75" customHeight="1" x14ac:dyDescent="0.25">
      <c r="A73" s="621"/>
      <c r="B73" s="623"/>
      <c r="C73" s="632"/>
      <c r="D73" s="629"/>
      <c r="E73" s="107" t="s">
        <v>15</v>
      </c>
      <c r="F73" s="114" t="s">
        <v>16</v>
      </c>
      <c r="G73" s="108" t="s">
        <v>17</v>
      </c>
      <c r="H73" s="109" t="s">
        <v>18</v>
      </c>
      <c r="I73" s="109" t="s">
        <v>30</v>
      </c>
      <c r="J73" s="110" t="s">
        <v>20</v>
      </c>
      <c r="K73" s="111" t="s">
        <v>21</v>
      </c>
      <c r="L73"/>
    </row>
    <row r="74" spans="1:13" ht="15" customHeight="1" x14ac:dyDescent="0.25">
      <c r="A74" s="595" t="s">
        <v>36</v>
      </c>
      <c r="B74" s="611"/>
      <c r="C74" s="29">
        <v>2014</v>
      </c>
      <c r="D74" s="31"/>
      <c r="E74" s="34"/>
      <c r="F74" s="31"/>
      <c r="G74" s="31"/>
      <c r="H74" s="31"/>
      <c r="I74" s="31"/>
      <c r="J74" s="31"/>
      <c r="K74" s="35"/>
    </row>
    <row r="75" spans="1:13" x14ac:dyDescent="0.25">
      <c r="A75" s="595"/>
      <c r="B75" s="611"/>
      <c r="C75" s="29">
        <v>2015</v>
      </c>
      <c r="D75" s="31"/>
      <c r="E75" s="34"/>
      <c r="F75" s="31"/>
      <c r="G75" s="31"/>
      <c r="H75" s="31"/>
      <c r="I75" s="31"/>
      <c r="J75" s="31"/>
      <c r="K75" s="35"/>
    </row>
    <row r="76" spans="1:13" x14ac:dyDescent="0.25">
      <c r="A76" s="595"/>
      <c r="B76" s="611"/>
      <c r="C76" s="29">
        <v>2016</v>
      </c>
      <c r="D76" s="31"/>
      <c r="E76" s="34"/>
      <c r="F76" s="31"/>
      <c r="G76" s="31"/>
      <c r="H76" s="31"/>
      <c r="I76" s="31"/>
      <c r="J76" s="31"/>
      <c r="K76" s="35"/>
    </row>
    <row r="77" spans="1:13" x14ac:dyDescent="0.25">
      <c r="A77" s="595"/>
      <c r="B77" s="611"/>
      <c r="C77" s="29">
        <v>2017</v>
      </c>
      <c r="D77" s="37"/>
      <c r="E77" s="39"/>
      <c r="F77" s="37"/>
      <c r="G77" s="37"/>
      <c r="H77" s="37"/>
      <c r="I77" s="37"/>
      <c r="J77" s="37"/>
      <c r="K77" s="40"/>
    </row>
    <row r="78" spans="1:13" x14ac:dyDescent="0.25">
      <c r="A78" s="595"/>
      <c r="B78" s="611"/>
      <c r="C78" s="29">
        <v>2018</v>
      </c>
      <c r="D78" s="31"/>
      <c r="E78" s="34"/>
      <c r="F78" s="31"/>
      <c r="G78" s="31"/>
      <c r="H78" s="31"/>
      <c r="I78" s="31"/>
      <c r="J78" s="31"/>
      <c r="K78" s="35"/>
    </row>
    <row r="79" spans="1:13" x14ac:dyDescent="0.25">
      <c r="A79" s="595"/>
      <c r="B79" s="611"/>
      <c r="C79" s="29">
        <v>2019</v>
      </c>
      <c r="D79" s="31"/>
      <c r="E79" s="34"/>
      <c r="F79" s="31"/>
      <c r="G79" s="31"/>
      <c r="H79" s="31"/>
      <c r="I79" s="31"/>
      <c r="J79" s="31"/>
      <c r="K79" s="35"/>
    </row>
    <row r="80" spans="1:13" x14ac:dyDescent="0.25">
      <c r="A80" s="595"/>
      <c r="B80" s="611"/>
      <c r="C80" s="29">
        <v>2020</v>
      </c>
      <c r="D80" s="31"/>
      <c r="E80" s="34"/>
      <c r="F80" s="31"/>
      <c r="G80" s="31"/>
      <c r="H80" s="31"/>
      <c r="I80" s="31"/>
      <c r="J80" s="31"/>
      <c r="K80" s="35"/>
    </row>
    <row r="81" spans="1:14" ht="42" customHeight="1" thickBot="1" x14ac:dyDescent="0.3">
      <c r="A81" s="612"/>
      <c r="B81" s="613"/>
      <c r="C81" s="45" t="s">
        <v>14</v>
      </c>
      <c r="D81" s="47">
        <f t="shared" ref="D81:J81" si="7">SUM(D74:D80)</f>
        <v>0</v>
      </c>
      <c r="E81" s="50">
        <f t="shared" si="7"/>
        <v>0</v>
      </c>
      <c r="F81" s="47">
        <f t="shared" si="7"/>
        <v>0</v>
      </c>
      <c r="G81" s="47">
        <f t="shared" si="7"/>
        <v>0</v>
      </c>
      <c r="H81" s="47">
        <f t="shared" si="7"/>
        <v>0</v>
      </c>
      <c r="I81" s="47">
        <f t="shared" si="7"/>
        <v>0</v>
      </c>
      <c r="J81" s="47">
        <f t="shared" si="7"/>
        <v>0</v>
      </c>
      <c r="K81" s="51">
        <f>SUM(K74:K80)</f>
        <v>0</v>
      </c>
    </row>
    <row r="82" spans="1:14" ht="15" customHeight="1" thickBot="1" x14ac:dyDescent="0.4">
      <c r="A82" s="98"/>
      <c r="B82" s="83"/>
    </row>
    <row r="83" spans="1:14" ht="24.95" customHeight="1" x14ac:dyDescent="0.25">
      <c r="A83" s="630" t="s">
        <v>47</v>
      </c>
      <c r="B83" s="622" t="s">
        <v>44</v>
      </c>
      <c r="C83" s="631" t="s">
        <v>6</v>
      </c>
      <c r="D83" s="633" t="s">
        <v>48</v>
      </c>
      <c r="E83" s="101" t="s">
        <v>49</v>
      </c>
      <c r="F83" s="102"/>
      <c r="G83" s="102"/>
      <c r="H83" s="102"/>
      <c r="I83" s="102"/>
      <c r="J83" s="102"/>
      <c r="K83" s="103"/>
      <c r="L83" s="10"/>
    </row>
    <row r="84" spans="1:14" s="10" customFormat="1" ht="93.75" customHeight="1" x14ac:dyDescent="0.25">
      <c r="A84" s="621"/>
      <c r="B84" s="623"/>
      <c r="C84" s="632"/>
      <c r="D84" s="634"/>
      <c r="E84" s="107" t="s">
        <v>15</v>
      </c>
      <c r="F84" s="108" t="s">
        <v>16</v>
      </c>
      <c r="G84" s="108" t="s">
        <v>17</v>
      </c>
      <c r="H84" s="109" t="s">
        <v>18</v>
      </c>
      <c r="I84" s="109" t="s">
        <v>30</v>
      </c>
      <c r="J84" s="110" t="s">
        <v>20</v>
      </c>
      <c r="K84" s="111" t="s">
        <v>21</v>
      </c>
      <c r="L84"/>
    </row>
    <row r="85" spans="1:14" s="10" customFormat="1" ht="18" customHeight="1" x14ac:dyDescent="0.25">
      <c r="A85" s="595" t="s">
        <v>36</v>
      </c>
      <c r="B85" s="611"/>
      <c r="C85" s="29">
        <v>2014</v>
      </c>
      <c r="D85" s="31"/>
      <c r="E85" s="34"/>
      <c r="F85" s="31"/>
      <c r="G85" s="31"/>
      <c r="H85" s="31"/>
      <c r="I85" s="31"/>
      <c r="J85" s="31"/>
      <c r="K85" s="35"/>
      <c r="L85"/>
    </row>
    <row r="86" spans="1:14" ht="15.95" customHeight="1" x14ac:dyDescent="0.25">
      <c r="A86" s="595"/>
      <c r="B86" s="611"/>
      <c r="C86" s="29">
        <v>2015</v>
      </c>
      <c r="D86" s="31"/>
      <c r="E86" s="34"/>
      <c r="F86" s="31"/>
      <c r="G86" s="31"/>
      <c r="H86" s="31"/>
      <c r="I86" s="31"/>
      <c r="J86" s="31"/>
      <c r="K86" s="35"/>
    </row>
    <row r="87" spans="1:14" x14ac:dyDescent="0.25">
      <c r="A87" s="595"/>
      <c r="B87" s="611"/>
      <c r="C87" s="29">
        <v>2016</v>
      </c>
      <c r="D87" s="31"/>
      <c r="E87" s="34"/>
      <c r="F87" s="31"/>
      <c r="G87" s="31"/>
      <c r="H87" s="31"/>
      <c r="I87" s="31"/>
      <c r="J87" s="31"/>
      <c r="K87" s="35"/>
    </row>
    <row r="88" spans="1:14" x14ac:dyDescent="0.25">
      <c r="A88" s="595"/>
      <c r="B88" s="611"/>
      <c r="C88" s="29">
        <v>2017</v>
      </c>
      <c r="D88" s="37"/>
      <c r="E88" s="39"/>
      <c r="F88" s="37"/>
      <c r="G88" s="37"/>
      <c r="H88" s="37"/>
      <c r="I88" s="37"/>
      <c r="J88" s="37"/>
      <c r="K88" s="40"/>
    </row>
    <row r="89" spans="1:14" x14ac:dyDescent="0.25">
      <c r="A89" s="595"/>
      <c r="B89" s="611"/>
      <c r="C89" s="29">
        <v>2018</v>
      </c>
      <c r="D89" s="31"/>
      <c r="E89" s="34"/>
      <c r="F89" s="31"/>
      <c r="G89" s="31"/>
      <c r="H89" s="31"/>
      <c r="I89" s="31"/>
      <c r="J89" s="31"/>
      <c r="K89" s="35"/>
      <c r="L89" s="10"/>
    </row>
    <row r="90" spans="1:14" x14ac:dyDescent="0.25">
      <c r="A90" s="595"/>
      <c r="B90" s="611"/>
      <c r="C90" s="29">
        <v>2019</v>
      </c>
      <c r="D90" s="31"/>
      <c r="E90" s="34"/>
      <c r="F90" s="31"/>
      <c r="G90" s="31"/>
      <c r="H90" s="31"/>
      <c r="I90" s="31"/>
      <c r="J90" s="31"/>
      <c r="K90" s="35"/>
    </row>
    <row r="91" spans="1:14" x14ac:dyDescent="0.25">
      <c r="A91" s="595"/>
      <c r="B91" s="611"/>
      <c r="C91" s="29">
        <v>2020</v>
      </c>
      <c r="D91" s="31"/>
      <c r="E91" s="34"/>
      <c r="F91" s="31"/>
      <c r="G91" s="31"/>
      <c r="H91" s="31"/>
      <c r="I91" s="31"/>
      <c r="J91" s="31"/>
      <c r="K91" s="35"/>
    </row>
    <row r="92" spans="1:14" ht="18.95" customHeight="1" thickBot="1" x14ac:dyDescent="0.3">
      <c r="A92" s="612"/>
      <c r="B92" s="613"/>
      <c r="C92" s="45" t="s">
        <v>14</v>
      </c>
      <c r="D92" s="47">
        <f t="shared" ref="D92:J92" si="8">SUM(D85:D91)</f>
        <v>0</v>
      </c>
      <c r="E92" s="50">
        <f t="shared" si="8"/>
        <v>0</v>
      </c>
      <c r="F92" s="47">
        <f t="shared" si="8"/>
        <v>0</v>
      </c>
      <c r="G92" s="47">
        <f t="shared" si="8"/>
        <v>0</v>
      </c>
      <c r="H92" s="47">
        <f t="shared" si="8"/>
        <v>0</v>
      </c>
      <c r="I92" s="47">
        <f t="shared" si="8"/>
        <v>0</v>
      </c>
      <c r="J92" s="47">
        <f t="shared" si="8"/>
        <v>0</v>
      </c>
      <c r="K92" s="51">
        <f>SUM(K85:K91)</f>
        <v>0</v>
      </c>
    </row>
    <row r="93" spans="1:14" ht="18.75" customHeight="1" thickBot="1" x14ac:dyDescent="0.4">
      <c r="A93" s="98"/>
      <c r="B93" s="83"/>
    </row>
    <row r="94" spans="1:14" x14ac:dyDescent="0.25">
      <c r="A94" s="620" t="s">
        <v>50</v>
      </c>
      <c r="B94" s="622" t="s">
        <v>51</v>
      </c>
      <c r="C94" s="373" t="s">
        <v>6</v>
      </c>
      <c r="D94" s="116" t="s">
        <v>52</v>
      </c>
      <c r="E94" s="117"/>
      <c r="F94" s="117"/>
      <c r="G94" s="118"/>
      <c r="H94" s="10"/>
      <c r="I94" s="10"/>
      <c r="J94" s="10"/>
      <c r="K94" s="10"/>
    </row>
    <row r="95" spans="1:14" ht="64.5" x14ac:dyDescent="0.25">
      <c r="A95" s="621"/>
      <c r="B95" s="623"/>
      <c r="C95" s="374"/>
      <c r="D95" s="105" t="s">
        <v>53</v>
      </c>
      <c r="E95" s="106" t="s">
        <v>54</v>
      </c>
      <c r="F95" s="106" t="s">
        <v>55</v>
      </c>
      <c r="G95" s="120" t="s">
        <v>14</v>
      </c>
      <c r="H95" s="10"/>
      <c r="I95" s="10"/>
      <c r="J95" s="10"/>
      <c r="K95" s="10"/>
      <c r="L95" s="10"/>
      <c r="M95" s="10"/>
      <c r="N95" s="10"/>
    </row>
    <row r="96" spans="1:14" s="10" customFormat="1" ht="26.25" customHeight="1" x14ac:dyDescent="0.25">
      <c r="A96" s="595" t="s">
        <v>36</v>
      </c>
      <c r="B96" s="611"/>
      <c r="C96" s="29">
        <v>2015</v>
      </c>
      <c r="D96" s="30"/>
      <c r="E96" s="31"/>
      <c r="F96" s="31"/>
      <c r="G96" s="33">
        <f t="shared" ref="G96:G101" si="9">SUM(D96:F96)</f>
        <v>0</v>
      </c>
      <c r="H96"/>
      <c r="I96"/>
      <c r="J96"/>
      <c r="K96"/>
    </row>
    <row r="97" spans="1:14" s="10" customFormat="1" ht="16.5" customHeight="1" x14ac:dyDescent="0.25">
      <c r="A97" s="595"/>
      <c r="B97" s="611"/>
      <c r="C97" s="29">
        <v>2016</v>
      </c>
      <c r="D97" s="30"/>
      <c r="E97" s="31"/>
      <c r="F97" s="31"/>
      <c r="G97" s="33">
        <f t="shared" si="9"/>
        <v>0</v>
      </c>
      <c r="H97"/>
      <c r="I97"/>
      <c r="J97"/>
      <c r="K97"/>
      <c r="L97"/>
      <c r="M97"/>
      <c r="N97"/>
    </row>
    <row r="98" spans="1:14" x14ac:dyDescent="0.25">
      <c r="A98" s="595"/>
      <c r="B98" s="611"/>
      <c r="C98" s="29">
        <v>2017</v>
      </c>
      <c r="D98" s="36"/>
      <c r="E98" s="37"/>
      <c r="F98" s="37"/>
      <c r="G98" s="33">
        <f t="shared" si="9"/>
        <v>0</v>
      </c>
    </row>
    <row r="99" spans="1:14" x14ac:dyDescent="0.25">
      <c r="A99" s="595"/>
      <c r="B99" s="611"/>
      <c r="C99" s="29">
        <v>2018</v>
      </c>
      <c r="D99" s="30"/>
      <c r="E99" s="31"/>
      <c r="F99" s="31"/>
      <c r="G99" s="33">
        <f t="shared" si="9"/>
        <v>0</v>
      </c>
    </row>
    <row r="100" spans="1:14" x14ac:dyDescent="0.25">
      <c r="A100" s="595"/>
      <c r="B100" s="611"/>
      <c r="C100" s="29">
        <v>2019</v>
      </c>
      <c r="D100" s="30"/>
      <c r="E100" s="31"/>
      <c r="F100" s="31"/>
      <c r="G100" s="33">
        <f t="shared" si="9"/>
        <v>0</v>
      </c>
    </row>
    <row r="101" spans="1:14" x14ac:dyDescent="0.25">
      <c r="A101" s="595"/>
      <c r="B101" s="611"/>
      <c r="C101" s="29">
        <v>2020</v>
      </c>
      <c r="D101" s="30"/>
      <c r="E101" s="31"/>
      <c r="F101" s="31"/>
      <c r="G101" s="33">
        <f t="shared" si="9"/>
        <v>0</v>
      </c>
    </row>
    <row r="102" spans="1:14" ht="15.75" thickBot="1" x14ac:dyDescent="0.3">
      <c r="A102" s="612"/>
      <c r="B102" s="613"/>
      <c r="C102" s="45" t="s">
        <v>14</v>
      </c>
      <c r="D102" s="46">
        <f>SUM(D96:D101)</f>
        <v>0</v>
      </c>
      <c r="E102" s="47">
        <f>SUM(E96:E101)</f>
        <v>0</v>
      </c>
      <c r="F102" s="47">
        <f>SUM(F96:F101)</f>
        <v>0</v>
      </c>
      <c r="G102" s="121">
        <f>SUM(G95:G101)</f>
        <v>0</v>
      </c>
    </row>
    <row r="103" spans="1:14" x14ac:dyDescent="0.25">
      <c r="A103" s="113"/>
      <c r="B103" s="122"/>
      <c r="C103" s="52"/>
      <c r="D103" s="52"/>
      <c r="J103" s="82"/>
    </row>
    <row r="104" spans="1:14" ht="21" x14ac:dyDescent="0.35">
      <c r="A104" s="123" t="s">
        <v>56</v>
      </c>
      <c r="B104" s="124"/>
      <c r="C104" s="123"/>
      <c r="D104" s="125"/>
      <c r="E104" s="125"/>
      <c r="F104" s="125"/>
      <c r="G104" s="125"/>
      <c r="H104" s="125"/>
      <c r="I104" s="125"/>
      <c r="J104" s="125"/>
      <c r="K104" s="125"/>
      <c r="L104" s="125"/>
    </row>
    <row r="105" spans="1:14" ht="15.75" thickBot="1" x14ac:dyDescent="0.3">
      <c r="B105" s="9"/>
    </row>
    <row r="106" spans="1:14" s="10" customFormat="1" ht="47.25" customHeight="1" x14ac:dyDescent="0.25">
      <c r="A106" s="624" t="s">
        <v>57</v>
      </c>
      <c r="B106" s="626" t="s">
        <v>58</v>
      </c>
      <c r="C106" s="609" t="s">
        <v>6</v>
      </c>
      <c r="D106" s="126" t="s">
        <v>59</v>
      </c>
      <c r="E106" s="126"/>
      <c r="F106" s="127"/>
      <c r="G106" s="127"/>
      <c r="H106" s="128" t="s">
        <v>60</v>
      </c>
      <c r="I106" s="126"/>
      <c r="J106" s="129"/>
    </row>
    <row r="107" spans="1:14" s="10" customFormat="1" ht="87.75" customHeight="1" x14ac:dyDescent="0.25">
      <c r="A107" s="625"/>
      <c r="B107" s="627"/>
      <c r="C107" s="610"/>
      <c r="D107" s="130" t="s">
        <v>61</v>
      </c>
      <c r="E107" s="131" t="s">
        <v>62</v>
      </c>
      <c r="F107" s="132" t="s">
        <v>63</v>
      </c>
      <c r="G107" s="133" t="s">
        <v>64</v>
      </c>
      <c r="H107" s="130" t="s">
        <v>65</v>
      </c>
      <c r="I107" s="131" t="s">
        <v>66</v>
      </c>
      <c r="J107" s="134" t="s">
        <v>67</v>
      </c>
    </row>
    <row r="108" spans="1:14" x14ac:dyDescent="0.25">
      <c r="A108" s="595" t="s">
        <v>36</v>
      </c>
      <c r="B108" s="611"/>
      <c r="C108" s="135">
        <v>2014</v>
      </c>
      <c r="D108" s="30"/>
      <c r="E108" s="31"/>
      <c r="F108" s="136"/>
      <c r="G108" s="137">
        <f>SUM(D108:F108)</f>
        <v>0</v>
      </c>
      <c r="H108" s="30"/>
      <c r="I108" s="31"/>
      <c r="J108" s="35"/>
    </row>
    <row r="109" spans="1:14" x14ac:dyDescent="0.25">
      <c r="A109" s="595"/>
      <c r="B109" s="611"/>
      <c r="C109" s="135">
        <v>2015</v>
      </c>
      <c r="D109" s="30"/>
      <c r="E109" s="31"/>
      <c r="F109" s="136"/>
      <c r="G109" s="137">
        <f t="shared" ref="G109:G114" si="10">SUM(D109:F109)</f>
        <v>0</v>
      </c>
      <c r="H109" s="30"/>
      <c r="I109" s="31"/>
      <c r="J109" s="35"/>
    </row>
    <row r="110" spans="1:14" x14ac:dyDescent="0.25">
      <c r="A110" s="595"/>
      <c r="B110" s="611"/>
      <c r="C110" s="135">
        <v>2016</v>
      </c>
      <c r="D110" s="30"/>
      <c r="E110" s="31"/>
      <c r="F110" s="136"/>
      <c r="G110" s="137">
        <f t="shared" si="10"/>
        <v>0</v>
      </c>
      <c r="H110" s="30"/>
      <c r="I110" s="31"/>
      <c r="J110" s="35"/>
    </row>
    <row r="111" spans="1:14" x14ac:dyDescent="0.25">
      <c r="A111" s="595"/>
      <c r="B111" s="611"/>
      <c r="C111" s="135">
        <v>2017</v>
      </c>
      <c r="D111" s="36"/>
      <c r="E111" s="37"/>
      <c r="F111" s="138"/>
      <c r="G111" s="137">
        <f t="shared" si="10"/>
        <v>0</v>
      </c>
      <c r="H111" s="139"/>
      <c r="I111" s="140"/>
      <c r="J111" s="141"/>
    </row>
    <row r="112" spans="1:14" x14ac:dyDescent="0.25">
      <c r="A112" s="595"/>
      <c r="B112" s="611"/>
      <c r="C112" s="135">
        <v>2018</v>
      </c>
      <c r="D112" s="30"/>
      <c r="E112" s="31"/>
      <c r="F112" s="136"/>
      <c r="G112" s="137">
        <f t="shared" si="10"/>
        <v>0</v>
      </c>
      <c r="H112" s="30"/>
      <c r="I112" s="31"/>
      <c r="J112" s="35"/>
    </row>
    <row r="113" spans="1:19" x14ac:dyDescent="0.25">
      <c r="A113" s="595"/>
      <c r="B113" s="611"/>
      <c r="C113" s="135">
        <v>2019</v>
      </c>
      <c r="D113" s="30"/>
      <c r="E113" s="31"/>
      <c r="F113" s="136"/>
      <c r="G113" s="137">
        <f t="shared" si="10"/>
        <v>0</v>
      </c>
      <c r="H113" s="30"/>
      <c r="I113" s="31"/>
      <c r="J113" s="35"/>
    </row>
    <row r="114" spans="1:19" x14ac:dyDescent="0.25">
      <c r="A114" s="595"/>
      <c r="B114" s="611"/>
      <c r="C114" s="135">
        <v>2020</v>
      </c>
      <c r="D114" s="30"/>
      <c r="E114" s="31"/>
      <c r="F114" s="136"/>
      <c r="G114" s="137">
        <f t="shared" si="10"/>
        <v>0</v>
      </c>
      <c r="H114" s="30"/>
      <c r="I114" s="31"/>
      <c r="J114" s="35"/>
    </row>
    <row r="115" spans="1:19" ht="30.6" customHeight="1" thickBot="1" x14ac:dyDescent="0.3">
      <c r="A115" s="612"/>
      <c r="B115" s="613"/>
      <c r="C115" s="142" t="s">
        <v>14</v>
      </c>
      <c r="D115" s="46">
        <f t="shared" ref="D115:J115" si="11">SUM(D108:D114)</f>
        <v>0</v>
      </c>
      <c r="E115" s="47">
        <f t="shared" si="11"/>
        <v>0</v>
      </c>
      <c r="F115" s="143">
        <f t="shared" si="11"/>
        <v>0</v>
      </c>
      <c r="G115" s="143">
        <f t="shared" si="11"/>
        <v>0</v>
      </c>
      <c r="H115" s="46">
        <f t="shared" si="11"/>
        <v>0</v>
      </c>
      <c r="I115" s="47">
        <f t="shared" si="11"/>
        <v>0</v>
      </c>
      <c r="J115" s="144">
        <f t="shared" si="11"/>
        <v>0</v>
      </c>
    </row>
    <row r="116" spans="1:19" ht="17.100000000000001" customHeight="1" thickBot="1" x14ac:dyDescent="0.3">
      <c r="A116" s="145"/>
      <c r="B116" s="122"/>
      <c r="C116" s="146"/>
      <c r="D116" s="147"/>
      <c r="H116" s="148"/>
      <c r="K116" s="82"/>
    </row>
    <row r="117" spans="1:19" s="10" customFormat="1" ht="78" customHeight="1" x14ac:dyDescent="0.3">
      <c r="A117" s="149" t="s">
        <v>68</v>
      </c>
      <c r="B117" s="375" t="s">
        <v>39</v>
      </c>
      <c r="C117" s="151" t="s">
        <v>6</v>
      </c>
      <c r="D117" s="152" t="s">
        <v>69</v>
      </c>
      <c r="E117" s="153" t="s">
        <v>70</v>
      </c>
      <c r="F117" s="153" t="s">
        <v>71</v>
      </c>
      <c r="G117" s="153" t="s">
        <v>72</v>
      </c>
      <c r="H117" s="153" t="s">
        <v>73</v>
      </c>
      <c r="I117" s="154" t="s">
        <v>74</v>
      </c>
      <c r="J117" s="155" t="s">
        <v>75</v>
      </c>
      <c r="K117" s="155" t="s">
        <v>76</v>
      </c>
    </row>
    <row r="118" spans="1:19" x14ac:dyDescent="0.25">
      <c r="A118" s="595" t="s">
        <v>36</v>
      </c>
      <c r="B118" s="611"/>
      <c r="C118" s="29">
        <v>2014</v>
      </c>
      <c r="D118" s="34"/>
      <c r="E118" s="31"/>
      <c r="F118" s="31"/>
      <c r="G118" s="31"/>
      <c r="H118" s="31"/>
      <c r="I118" s="35"/>
      <c r="J118" s="156">
        <f t="shared" ref="J118:K124" si="12">D118+F118+H118</f>
        <v>0</v>
      </c>
      <c r="K118" s="156">
        <f t="shared" si="12"/>
        <v>0</v>
      </c>
    </row>
    <row r="119" spans="1:19" x14ac:dyDescent="0.25">
      <c r="A119" s="595"/>
      <c r="B119" s="611"/>
      <c r="C119" s="29">
        <v>2015</v>
      </c>
      <c r="D119" s="34"/>
      <c r="E119" s="31"/>
      <c r="F119" s="31"/>
      <c r="G119" s="31"/>
      <c r="H119" s="31"/>
      <c r="I119" s="35"/>
      <c r="J119" s="156">
        <f t="shared" si="12"/>
        <v>0</v>
      </c>
      <c r="K119" s="156">
        <f t="shared" si="12"/>
        <v>0</v>
      </c>
    </row>
    <row r="120" spans="1:19" x14ac:dyDescent="0.25">
      <c r="A120" s="595"/>
      <c r="B120" s="611"/>
      <c r="C120" s="29">
        <v>2016</v>
      </c>
      <c r="D120" s="34"/>
      <c r="E120" s="31"/>
      <c r="F120" s="31"/>
      <c r="G120" s="31"/>
      <c r="H120" s="31"/>
      <c r="I120" s="35"/>
      <c r="J120" s="156">
        <f t="shared" si="12"/>
        <v>0</v>
      </c>
      <c r="K120" s="156">
        <f t="shared" si="12"/>
        <v>0</v>
      </c>
    </row>
    <row r="121" spans="1:19" x14ac:dyDescent="0.25">
      <c r="A121" s="595"/>
      <c r="B121" s="611"/>
      <c r="C121" s="29">
        <v>2017</v>
      </c>
      <c r="D121" s="39"/>
      <c r="E121" s="37"/>
      <c r="F121" s="37"/>
      <c r="G121" s="37"/>
      <c r="H121" s="37"/>
      <c r="I121" s="40"/>
      <c r="J121" s="156">
        <f t="shared" si="12"/>
        <v>0</v>
      </c>
      <c r="K121" s="156">
        <f t="shared" si="12"/>
        <v>0</v>
      </c>
    </row>
    <row r="122" spans="1:19" x14ac:dyDescent="0.25">
      <c r="A122" s="595"/>
      <c r="B122" s="611"/>
      <c r="C122" s="29">
        <v>2018</v>
      </c>
      <c r="D122" s="34"/>
      <c r="E122" s="31"/>
      <c r="F122" s="31"/>
      <c r="G122" s="31"/>
      <c r="H122" s="31"/>
      <c r="I122" s="35"/>
      <c r="J122" s="156">
        <f t="shared" si="12"/>
        <v>0</v>
      </c>
      <c r="K122" s="156">
        <f t="shared" si="12"/>
        <v>0</v>
      </c>
    </row>
    <row r="123" spans="1:19" x14ac:dyDescent="0.25">
      <c r="A123" s="595"/>
      <c r="B123" s="611"/>
      <c r="C123" s="29">
        <v>2019</v>
      </c>
      <c r="D123" s="34"/>
      <c r="E123" s="31"/>
      <c r="F123" s="31"/>
      <c r="G123" s="31"/>
      <c r="H123" s="31"/>
      <c r="I123" s="35"/>
      <c r="J123" s="156">
        <f t="shared" si="12"/>
        <v>0</v>
      </c>
      <c r="K123" s="156">
        <f t="shared" si="12"/>
        <v>0</v>
      </c>
    </row>
    <row r="124" spans="1:19" x14ac:dyDescent="0.25">
      <c r="A124" s="595"/>
      <c r="B124" s="611"/>
      <c r="C124" s="29">
        <v>2020</v>
      </c>
      <c r="D124" s="34"/>
      <c r="E124" s="31"/>
      <c r="F124" s="31"/>
      <c r="G124" s="31"/>
      <c r="H124" s="31"/>
      <c r="I124" s="35"/>
      <c r="J124" s="156">
        <f t="shared" si="12"/>
        <v>0</v>
      </c>
      <c r="K124" s="156">
        <f t="shared" si="12"/>
        <v>0</v>
      </c>
    </row>
    <row r="125" spans="1:19" ht="51" customHeight="1" thickBot="1" x14ac:dyDescent="0.3">
      <c r="A125" s="612"/>
      <c r="B125" s="613"/>
      <c r="C125" s="45" t="s">
        <v>14</v>
      </c>
      <c r="D125" s="47">
        <f t="shared" ref="D125" si="13">SUM(D118:D124)</f>
        <v>0</v>
      </c>
      <c r="E125" s="47">
        <f>SUM(E118:E124)</f>
        <v>0</v>
      </c>
      <c r="F125" s="47">
        <f t="shared" ref="F125:I125" si="14">SUM(F118:F124)</f>
        <v>0</v>
      </c>
      <c r="G125" s="47">
        <f t="shared" si="14"/>
        <v>0</v>
      </c>
      <c r="H125" s="47">
        <f t="shared" si="14"/>
        <v>0</v>
      </c>
      <c r="I125" s="47">
        <f t="shared" si="14"/>
        <v>0</v>
      </c>
      <c r="J125" s="51">
        <f>SUM(J118:J124)</f>
        <v>0</v>
      </c>
      <c r="K125" s="51">
        <f>SUM(K118:K124)</f>
        <v>0</v>
      </c>
    </row>
    <row r="126" spans="1:19" ht="18.95" customHeight="1" x14ac:dyDescent="0.25">
      <c r="A126" s="157"/>
      <c r="B126" s="122"/>
      <c r="C126" s="52"/>
      <c r="D126" s="52"/>
      <c r="S126" s="82"/>
    </row>
    <row r="127" spans="1:19" ht="21" x14ac:dyDescent="0.35">
      <c r="A127" s="158" t="s">
        <v>77</v>
      </c>
      <c r="B127" s="159"/>
      <c r="C127" s="158"/>
      <c r="D127" s="160"/>
      <c r="E127" s="160"/>
      <c r="F127" s="160"/>
      <c r="G127" s="160"/>
      <c r="H127" s="160"/>
      <c r="I127" s="160"/>
      <c r="J127" s="160"/>
      <c r="K127" s="160"/>
      <c r="L127" s="160"/>
      <c r="M127" s="160"/>
      <c r="N127" s="160"/>
      <c r="O127" s="160"/>
    </row>
    <row r="128" spans="1:19" ht="21.75" thickBot="1" x14ac:dyDescent="0.4">
      <c r="A128" s="98"/>
      <c r="B128" s="83"/>
    </row>
    <row r="129" spans="1:15" s="10" customFormat="1" ht="27" customHeight="1" x14ac:dyDescent="0.25">
      <c r="A129" s="614" t="s">
        <v>78</v>
      </c>
      <c r="B129" s="616" t="s">
        <v>39</v>
      </c>
      <c r="C129" s="618" t="s">
        <v>79</v>
      </c>
      <c r="D129" s="161" t="s">
        <v>80</v>
      </c>
      <c r="E129" s="162"/>
      <c r="F129" s="162"/>
      <c r="G129" s="163"/>
      <c r="H129" s="164"/>
      <c r="I129" s="592" t="s">
        <v>8</v>
      </c>
      <c r="J129" s="593"/>
      <c r="K129" s="593"/>
      <c r="L129" s="593"/>
      <c r="M129" s="593"/>
      <c r="N129" s="593"/>
      <c r="O129" s="594"/>
    </row>
    <row r="130" spans="1:15" s="10" customFormat="1" ht="110.25" customHeight="1" x14ac:dyDescent="0.25">
      <c r="A130" s="615"/>
      <c r="B130" s="617"/>
      <c r="C130" s="619"/>
      <c r="D130" s="165" t="s">
        <v>81</v>
      </c>
      <c r="E130" s="166" t="s">
        <v>82</v>
      </c>
      <c r="F130" s="166" t="s">
        <v>83</v>
      </c>
      <c r="G130" s="167" t="s">
        <v>84</v>
      </c>
      <c r="H130" s="168" t="s">
        <v>85</v>
      </c>
      <c r="I130" s="169" t="s">
        <v>15</v>
      </c>
      <c r="J130" s="169" t="s">
        <v>16</v>
      </c>
      <c r="K130" s="166" t="s">
        <v>17</v>
      </c>
      <c r="L130" s="165" t="s">
        <v>18</v>
      </c>
      <c r="M130" s="165" t="s">
        <v>30</v>
      </c>
      <c r="N130" s="166" t="s">
        <v>20</v>
      </c>
      <c r="O130" s="170" t="s">
        <v>21</v>
      </c>
    </row>
    <row r="131" spans="1:15" ht="15" customHeight="1" x14ac:dyDescent="0.25">
      <c r="A131" s="597" t="s">
        <v>321</v>
      </c>
      <c r="B131" s="596"/>
      <c r="C131" s="29">
        <v>2014</v>
      </c>
      <c r="D131" s="30"/>
      <c r="E131" s="31"/>
      <c r="F131" s="31"/>
      <c r="G131" s="137">
        <f>SUM(D131:F131)</f>
        <v>0</v>
      </c>
      <c r="H131" s="92"/>
      <c r="I131" s="34"/>
      <c r="J131" s="31"/>
      <c r="K131" s="31"/>
      <c r="L131" s="31"/>
      <c r="M131" s="31"/>
      <c r="N131" s="31"/>
      <c r="O131" s="35"/>
    </row>
    <row r="132" spans="1:15" x14ac:dyDescent="0.25">
      <c r="A132" s="597"/>
      <c r="B132" s="596"/>
      <c r="C132" s="29">
        <v>2015</v>
      </c>
      <c r="D132" s="30"/>
      <c r="E132" s="31"/>
      <c r="F132" s="31"/>
      <c r="G132" s="137">
        <f t="shared" ref="G132:G137" si="15">SUM(D132:F132)</f>
        <v>0</v>
      </c>
      <c r="H132" s="92"/>
      <c r="I132" s="34"/>
      <c r="J132" s="31"/>
      <c r="K132" s="31"/>
      <c r="L132" s="31"/>
      <c r="M132" s="31"/>
      <c r="N132" s="31"/>
      <c r="O132" s="35"/>
    </row>
    <row r="133" spans="1:15" x14ac:dyDescent="0.25">
      <c r="A133" s="597"/>
      <c r="B133" s="596"/>
      <c r="C133" s="29">
        <v>2016</v>
      </c>
      <c r="D133" s="30"/>
      <c r="E133" s="31"/>
      <c r="F133" s="31"/>
      <c r="G133" s="137">
        <f t="shared" si="15"/>
        <v>0</v>
      </c>
      <c r="H133" s="92"/>
      <c r="I133" s="34"/>
      <c r="J133" s="31"/>
      <c r="K133" s="31"/>
      <c r="L133" s="31"/>
      <c r="M133" s="31"/>
      <c r="N133" s="31"/>
      <c r="O133" s="35"/>
    </row>
    <row r="134" spans="1:15" x14ac:dyDescent="0.25">
      <c r="A134" s="597"/>
      <c r="B134" s="596"/>
      <c r="C134" s="29">
        <v>2017</v>
      </c>
      <c r="D134" s="36"/>
      <c r="E134" s="37"/>
      <c r="F134" s="37"/>
      <c r="G134" s="137">
        <f t="shared" si="15"/>
        <v>0</v>
      </c>
      <c r="H134" s="92"/>
      <c r="I134" s="39"/>
      <c r="J134" s="37"/>
      <c r="K134" s="37"/>
      <c r="L134" s="37"/>
      <c r="M134" s="37"/>
      <c r="N134" s="37"/>
      <c r="O134" s="40"/>
    </row>
    <row r="135" spans="1:15" x14ac:dyDescent="0.25">
      <c r="A135" s="597"/>
      <c r="B135" s="596"/>
      <c r="C135" s="29">
        <v>2018</v>
      </c>
      <c r="D135" s="30"/>
      <c r="E135" s="31"/>
      <c r="F135" s="31"/>
      <c r="G135" s="137">
        <f t="shared" si="15"/>
        <v>0</v>
      </c>
      <c r="H135" s="92"/>
      <c r="I135" s="34"/>
      <c r="J135" s="31"/>
      <c r="K135" s="31"/>
      <c r="L135" s="31"/>
      <c r="M135" s="31"/>
      <c r="N135" s="31"/>
      <c r="O135" s="35"/>
    </row>
    <row r="136" spans="1:15" x14ac:dyDescent="0.25">
      <c r="A136" s="597"/>
      <c r="B136" s="596"/>
      <c r="C136" s="29">
        <v>2019</v>
      </c>
      <c r="D136" s="30">
        <v>6</v>
      </c>
      <c r="E136" s="31">
        <v>4</v>
      </c>
      <c r="F136" s="31">
        <v>1</v>
      </c>
      <c r="G136" s="137">
        <f t="shared" si="15"/>
        <v>11</v>
      </c>
      <c r="H136" s="92">
        <v>22</v>
      </c>
      <c r="I136" s="34">
        <v>11</v>
      </c>
      <c r="J136" s="31"/>
      <c r="K136" s="31"/>
      <c r="L136" s="31"/>
      <c r="M136" s="31"/>
      <c r="N136" s="31"/>
      <c r="O136" s="35"/>
    </row>
    <row r="137" spans="1:15" x14ac:dyDescent="0.25">
      <c r="A137" s="597"/>
      <c r="B137" s="596"/>
      <c r="C137" s="29">
        <v>2020</v>
      </c>
      <c r="D137" s="30"/>
      <c r="E137" s="31"/>
      <c r="F137" s="31"/>
      <c r="G137" s="137">
        <f t="shared" si="15"/>
        <v>0</v>
      </c>
      <c r="H137" s="92"/>
      <c r="I137" s="34"/>
      <c r="J137" s="31"/>
      <c r="K137" s="31"/>
      <c r="L137" s="31"/>
      <c r="M137" s="31"/>
      <c r="N137" s="31"/>
      <c r="O137" s="35"/>
    </row>
    <row r="138" spans="1:15" ht="15.95" customHeight="1" thickBot="1" x14ac:dyDescent="0.3">
      <c r="A138" s="598"/>
      <c r="B138" s="599"/>
      <c r="C138" s="45" t="s">
        <v>14</v>
      </c>
      <c r="D138" s="46">
        <f>SUM(D131:D137)</f>
        <v>6</v>
      </c>
      <c r="E138" s="47">
        <f>SUM(E131:E137)</f>
        <v>4</v>
      </c>
      <c r="F138" s="47">
        <f>SUM(F131:F137)</f>
        <v>1</v>
      </c>
      <c r="G138" s="143">
        <f t="shared" ref="G138:O138" si="16">SUM(G131:G137)</f>
        <v>11</v>
      </c>
      <c r="H138" s="171">
        <f t="shared" si="16"/>
        <v>22</v>
      </c>
      <c r="I138" s="50">
        <f t="shared" si="16"/>
        <v>11</v>
      </c>
      <c r="J138" s="47">
        <f t="shared" si="16"/>
        <v>0</v>
      </c>
      <c r="K138" s="47">
        <f t="shared" si="16"/>
        <v>0</v>
      </c>
      <c r="L138" s="47">
        <f t="shared" si="16"/>
        <v>0</v>
      </c>
      <c r="M138" s="47">
        <f t="shared" si="16"/>
        <v>0</v>
      </c>
      <c r="N138" s="47">
        <f t="shared" si="16"/>
        <v>0</v>
      </c>
      <c r="O138" s="51">
        <f t="shared" si="16"/>
        <v>0</v>
      </c>
    </row>
    <row r="139" spans="1:15" ht="15.75" thickBot="1" x14ac:dyDescent="0.3">
      <c r="B139" s="9"/>
    </row>
    <row r="140" spans="1:15" ht="19.5" customHeight="1" x14ac:dyDescent="0.25">
      <c r="A140" s="600" t="s">
        <v>87</v>
      </c>
      <c r="B140" s="602" t="s">
        <v>88</v>
      </c>
      <c r="C140" s="604" t="s">
        <v>6</v>
      </c>
      <c r="D140" s="604" t="s">
        <v>80</v>
      </c>
      <c r="E140" s="604"/>
      <c r="F140" s="604"/>
      <c r="G140" s="606"/>
      <c r="H140" s="607" t="s">
        <v>89</v>
      </c>
      <c r="I140" s="604"/>
      <c r="J140" s="604"/>
      <c r="K140" s="604"/>
      <c r="L140" s="608"/>
    </row>
    <row r="141" spans="1:15" ht="102.75" x14ac:dyDescent="0.25">
      <c r="A141" s="601"/>
      <c r="B141" s="603"/>
      <c r="C141" s="605"/>
      <c r="D141" s="172" t="s">
        <v>90</v>
      </c>
      <c r="E141" s="173" t="s">
        <v>91</v>
      </c>
      <c r="F141" s="172" t="s">
        <v>92</v>
      </c>
      <c r="G141" s="174" t="s">
        <v>93</v>
      </c>
      <c r="H141" s="175" t="s">
        <v>94</v>
      </c>
      <c r="I141" s="172" t="s">
        <v>95</v>
      </c>
      <c r="J141" s="172" t="s">
        <v>96</v>
      </c>
      <c r="K141" s="172" t="s">
        <v>97</v>
      </c>
      <c r="L141" s="176" t="s">
        <v>98</v>
      </c>
    </row>
    <row r="142" spans="1:15" ht="15" customHeight="1" x14ac:dyDescent="0.25">
      <c r="A142" s="684" t="s">
        <v>322</v>
      </c>
      <c r="B142" s="685"/>
      <c r="C142" s="177">
        <v>2014</v>
      </c>
      <c r="D142" s="178"/>
      <c r="E142" s="72"/>
      <c r="F142" s="72"/>
      <c r="G142" s="179">
        <f>SUM(D142:F142)</f>
        <v>0</v>
      </c>
      <c r="H142" s="71"/>
      <c r="I142" s="72"/>
      <c r="J142" s="72"/>
      <c r="K142" s="72"/>
      <c r="L142" s="73"/>
    </row>
    <row r="143" spans="1:15" x14ac:dyDescent="0.25">
      <c r="A143" s="595"/>
      <c r="B143" s="611"/>
      <c r="C143" s="29">
        <v>2015</v>
      </c>
      <c r="D143" s="30"/>
      <c r="E143" s="31"/>
      <c r="F143" s="31"/>
      <c r="G143" s="179">
        <f t="shared" ref="G143:G148" si="17">SUM(D143:F143)</f>
        <v>0</v>
      </c>
      <c r="H143" s="34"/>
      <c r="I143" s="31"/>
      <c r="J143" s="31"/>
      <c r="K143" s="31"/>
      <c r="L143" s="35"/>
    </row>
    <row r="144" spans="1:15" x14ac:dyDescent="0.25">
      <c r="A144" s="595"/>
      <c r="B144" s="611"/>
      <c r="C144" s="29">
        <v>2016</v>
      </c>
      <c r="D144" s="30"/>
      <c r="E144" s="31"/>
      <c r="F144" s="31"/>
      <c r="G144" s="179">
        <f t="shared" si="17"/>
        <v>0</v>
      </c>
      <c r="H144" s="34"/>
      <c r="I144" s="31"/>
      <c r="J144" s="31"/>
      <c r="K144" s="31"/>
      <c r="L144" s="35"/>
    </row>
    <row r="145" spans="1:12" x14ac:dyDescent="0.25">
      <c r="A145" s="595"/>
      <c r="B145" s="611"/>
      <c r="C145" s="29">
        <v>2017</v>
      </c>
      <c r="D145" s="36"/>
      <c r="E145" s="37"/>
      <c r="F145" s="37"/>
      <c r="G145" s="179">
        <f t="shared" si="17"/>
        <v>0</v>
      </c>
      <c r="H145" s="39"/>
      <c r="I145" s="37"/>
      <c r="J145" s="37"/>
      <c r="K145" s="37"/>
      <c r="L145" s="40"/>
    </row>
    <row r="146" spans="1:12" x14ac:dyDescent="0.25">
      <c r="A146" s="595"/>
      <c r="B146" s="611"/>
      <c r="C146" s="29">
        <v>2018</v>
      </c>
      <c r="D146" s="30"/>
      <c r="E146" s="31"/>
      <c r="F146" s="31"/>
      <c r="G146" s="179">
        <f t="shared" si="17"/>
        <v>0</v>
      </c>
      <c r="H146" s="34"/>
      <c r="I146" s="31"/>
      <c r="J146" s="31"/>
      <c r="K146" s="31"/>
      <c r="L146" s="35"/>
    </row>
    <row r="147" spans="1:12" x14ac:dyDescent="0.25">
      <c r="A147" s="595"/>
      <c r="B147" s="611"/>
      <c r="C147" s="29">
        <v>2019</v>
      </c>
      <c r="D147" s="30">
        <v>240</v>
      </c>
      <c r="E147" s="31">
        <v>90</v>
      </c>
      <c r="F147" s="31">
        <v>100</v>
      </c>
      <c r="G147" s="179">
        <f t="shared" si="17"/>
        <v>430</v>
      </c>
      <c r="H147" s="34"/>
      <c r="I147" s="31">
        <v>2</v>
      </c>
      <c r="J147" s="31">
        <v>49</v>
      </c>
      <c r="K147" s="31">
        <v>16</v>
      </c>
      <c r="L147" s="35">
        <v>363</v>
      </c>
    </row>
    <row r="148" spans="1:12" x14ac:dyDescent="0.25">
      <c r="A148" s="595"/>
      <c r="B148" s="611"/>
      <c r="C148" s="29">
        <v>2020</v>
      </c>
      <c r="D148" s="30"/>
      <c r="E148" s="31"/>
      <c r="F148" s="31"/>
      <c r="G148" s="179">
        <f t="shared" si="17"/>
        <v>0</v>
      </c>
      <c r="H148" s="34"/>
      <c r="I148" s="31"/>
      <c r="J148" s="31"/>
      <c r="K148" s="31"/>
      <c r="L148" s="35"/>
    </row>
    <row r="149" spans="1:12" ht="15.75" thickBot="1" x14ac:dyDescent="0.3">
      <c r="A149" s="612"/>
      <c r="B149" s="613"/>
      <c r="C149" s="45" t="s">
        <v>14</v>
      </c>
      <c r="D149" s="46">
        <f t="shared" ref="D149:L149" si="18">SUM(D142:D148)</f>
        <v>240</v>
      </c>
      <c r="E149" s="47">
        <f t="shared" si="18"/>
        <v>90</v>
      </c>
      <c r="F149" s="47">
        <f t="shared" si="18"/>
        <v>100</v>
      </c>
      <c r="G149" s="49">
        <f t="shared" si="18"/>
        <v>430</v>
      </c>
      <c r="H149" s="50">
        <f t="shared" si="18"/>
        <v>0</v>
      </c>
      <c r="I149" s="47">
        <f t="shared" si="18"/>
        <v>2</v>
      </c>
      <c r="J149" s="47">
        <f t="shared" si="18"/>
        <v>49</v>
      </c>
      <c r="K149" s="47">
        <f t="shared" si="18"/>
        <v>16</v>
      </c>
      <c r="L149" s="51">
        <f t="shared" si="18"/>
        <v>363</v>
      </c>
    </row>
    <row r="150" spans="1:12" x14ac:dyDescent="0.25">
      <c r="B150" s="9"/>
    </row>
    <row r="151" spans="1:12" x14ac:dyDescent="0.25">
      <c r="B151" s="9"/>
    </row>
    <row r="152" spans="1:12" ht="21" x14ac:dyDescent="0.35">
      <c r="A152" s="180" t="s">
        <v>100</v>
      </c>
      <c r="B152" s="60"/>
      <c r="C152" s="59"/>
      <c r="D152" s="61"/>
      <c r="E152" s="61"/>
      <c r="F152" s="61"/>
      <c r="G152" s="61"/>
      <c r="H152" s="61"/>
      <c r="I152" s="61"/>
      <c r="J152" s="61"/>
      <c r="K152" s="61"/>
      <c r="L152" s="61"/>
    </row>
    <row r="153" spans="1:12" ht="15.75" thickBot="1" x14ac:dyDescent="0.3">
      <c r="A153" s="82"/>
      <c r="B153" s="83"/>
    </row>
    <row r="154" spans="1:12" s="10" customFormat="1" ht="65.25" x14ac:dyDescent="0.3">
      <c r="A154" s="181" t="s">
        <v>101</v>
      </c>
      <c r="B154" s="182" t="s">
        <v>102</v>
      </c>
      <c r="C154" s="183" t="s">
        <v>103</v>
      </c>
      <c r="D154" s="184" t="s">
        <v>104</v>
      </c>
      <c r="E154" s="185" t="s">
        <v>105</v>
      </c>
      <c r="F154" s="185" t="s">
        <v>106</v>
      </c>
      <c r="G154" s="186" t="s">
        <v>107</v>
      </c>
    </row>
    <row r="155" spans="1:12" ht="15" customHeight="1" x14ac:dyDescent="0.25">
      <c r="A155" s="588" t="s">
        <v>36</v>
      </c>
      <c r="B155" s="589"/>
      <c r="C155" s="29">
        <v>2014</v>
      </c>
      <c r="D155" s="30"/>
      <c r="E155" s="31"/>
      <c r="F155" s="31"/>
      <c r="G155" s="35"/>
    </row>
    <row r="156" spans="1:12" x14ac:dyDescent="0.25">
      <c r="A156" s="588"/>
      <c r="B156" s="589"/>
      <c r="C156" s="29">
        <v>2015</v>
      </c>
      <c r="D156" s="30"/>
      <c r="E156" s="31"/>
      <c r="F156" s="31"/>
      <c r="G156" s="35"/>
    </row>
    <row r="157" spans="1:12" x14ac:dyDescent="0.25">
      <c r="A157" s="588"/>
      <c r="B157" s="589"/>
      <c r="C157" s="29">
        <v>2016</v>
      </c>
      <c r="D157" s="30"/>
      <c r="E157" s="31"/>
      <c r="F157" s="31"/>
      <c r="G157" s="35"/>
    </row>
    <row r="158" spans="1:12" x14ac:dyDescent="0.25">
      <c r="A158" s="588"/>
      <c r="B158" s="589"/>
      <c r="C158" s="29">
        <v>2017</v>
      </c>
      <c r="D158" s="36"/>
      <c r="E158" s="37"/>
      <c r="F158" s="37"/>
      <c r="G158" s="40"/>
    </row>
    <row r="159" spans="1:12" x14ac:dyDescent="0.25">
      <c r="A159" s="588"/>
      <c r="B159" s="589"/>
      <c r="C159" s="29">
        <v>2018</v>
      </c>
      <c r="D159" s="30"/>
      <c r="E159" s="31"/>
      <c r="F159" s="31"/>
      <c r="G159" s="35"/>
    </row>
    <row r="160" spans="1:12" x14ac:dyDescent="0.25">
      <c r="A160" s="588"/>
      <c r="B160" s="589"/>
      <c r="C160" s="29">
        <v>2019</v>
      </c>
      <c r="D160" s="30"/>
      <c r="E160" s="31"/>
      <c r="F160" s="31"/>
      <c r="G160" s="35"/>
    </row>
    <row r="161" spans="1:9" x14ac:dyDescent="0.25">
      <c r="A161" s="588"/>
      <c r="B161" s="589"/>
      <c r="C161" s="29">
        <v>2020</v>
      </c>
      <c r="D161" s="187"/>
      <c r="E161" s="188"/>
      <c r="F161" s="188"/>
      <c r="G161" s="189"/>
    </row>
    <row r="162" spans="1:9" ht="15.75" thickBot="1" x14ac:dyDescent="0.3">
      <c r="A162" s="590"/>
      <c r="B162" s="591"/>
      <c r="C162" s="45" t="s">
        <v>14</v>
      </c>
      <c r="D162" s="46">
        <f>SUM(D155:D161)</f>
        <v>0</v>
      </c>
      <c r="E162" s="46">
        <f t="shared" ref="E162:G162" si="19">SUM(E155:E161)</f>
        <v>0</v>
      </c>
      <c r="F162" s="46">
        <f t="shared" si="19"/>
        <v>0</v>
      </c>
      <c r="G162" s="51">
        <f t="shared" si="19"/>
        <v>0</v>
      </c>
    </row>
    <row r="163" spans="1:9" x14ac:dyDescent="0.25">
      <c r="B163" s="9"/>
    </row>
    <row r="164" spans="1:9" ht="15.75" thickBot="1" x14ac:dyDescent="0.3">
      <c r="B164" s="9"/>
    </row>
    <row r="165" spans="1:9" ht="18.75" x14ac:dyDescent="0.3">
      <c r="A165" s="190" t="s">
        <v>108</v>
      </c>
      <c r="B165" s="191" t="s">
        <v>109</v>
      </c>
      <c r="C165" s="192">
        <v>2014</v>
      </c>
      <c r="D165" s="192">
        <v>2015</v>
      </c>
      <c r="E165" s="192">
        <v>2016</v>
      </c>
      <c r="F165" s="192">
        <v>2017</v>
      </c>
      <c r="G165" s="192">
        <v>2018</v>
      </c>
      <c r="H165" s="192">
        <v>2019</v>
      </c>
      <c r="I165" s="193">
        <v>2020</v>
      </c>
    </row>
    <row r="166" spans="1:9" ht="14.1" customHeight="1" x14ac:dyDescent="0.25">
      <c r="A166" s="194" t="s">
        <v>110</v>
      </c>
      <c r="B166" s="377"/>
      <c r="C166" s="196">
        <f>SUM(C167:C169)</f>
        <v>0</v>
      </c>
      <c r="D166" s="196">
        <f t="shared" ref="D166:I166" si="20">SUM(D167:D169)</f>
        <v>0</v>
      </c>
      <c r="E166" s="196">
        <f t="shared" si="20"/>
        <v>0</v>
      </c>
      <c r="F166" s="196">
        <f t="shared" si="20"/>
        <v>0</v>
      </c>
      <c r="G166" s="196">
        <f t="shared" si="20"/>
        <v>0</v>
      </c>
      <c r="H166" s="196">
        <f t="shared" si="20"/>
        <v>271544.40000000002</v>
      </c>
      <c r="I166" s="197">
        <f t="shared" si="20"/>
        <v>0</v>
      </c>
    </row>
    <row r="167" spans="1:9" ht="15.75" x14ac:dyDescent="0.25">
      <c r="A167" s="198" t="s">
        <v>111</v>
      </c>
      <c r="B167" s="199"/>
      <c r="C167" s="70"/>
      <c r="D167" s="70"/>
      <c r="E167" s="70"/>
      <c r="F167" s="74"/>
      <c r="G167" s="70"/>
      <c r="H167" s="70">
        <v>231544.9</v>
      </c>
      <c r="I167" s="200"/>
    </row>
    <row r="168" spans="1:9" ht="15.75" x14ac:dyDescent="0.25">
      <c r="A168" s="198" t="s">
        <v>112</v>
      </c>
      <c r="B168" s="199"/>
      <c r="C168" s="70"/>
      <c r="D168" s="70"/>
      <c r="E168" s="70"/>
      <c r="F168" s="74"/>
      <c r="G168" s="70"/>
      <c r="H168" s="70">
        <v>39999.5</v>
      </c>
      <c r="I168" s="200"/>
    </row>
    <row r="169" spans="1:9" ht="15.75" x14ac:dyDescent="0.25">
      <c r="A169" s="198" t="s">
        <v>113</v>
      </c>
      <c r="B169" s="199"/>
      <c r="C169" s="70"/>
      <c r="D169" s="70"/>
      <c r="E169" s="70"/>
      <c r="F169" s="74"/>
      <c r="G169" s="70"/>
      <c r="H169" s="70"/>
      <c r="I169" s="200"/>
    </row>
    <row r="170" spans="1:9" ht="31.5" x14ac:dyDescent="0.25">
      <c r="A170" s="194" t="s">
        <v>114</v>
      </c>
      <c r="B170" s="199"/>
      <c r="C170" s="70"/>
      <c r="D170" s="70"/>
      <c r="E170" s="70"/>
      <c r="F170" s="74"/>
      <c r="G170" s="70"/>
      <c r="H170" s="70">
        <v>189474.16</v>
      </c>
      <c r="I170" s="200"/>
    </row>
    <row r="171" spans="1:9" ht="16.5" thickBot="1" x14ac:dyDescent="0.3">
      <c r="A171" s="203" t="s">
        <v>116</v>
      </c>
      <c r="B171" s="204"/>
      <c r="C171" s="205">
        <f t="shared" ref="C171:I171" si="21">C166+C170</f>
        <v>0</v>
      </c>
      <c r="D171" s="205">
        <f t="shared" si="21"/>
        <v>0</v>
      </c>
      <c r="E171" s="205">
        <f t="shared" si="21"/>
        <v>0</v>
      </c>
      <c r="F171" s="205">
        <f t="shared" si="21"/>
        <v>0</v>
      </c>
      <c r="G171" s="205">
        <f t="shared" si="21"/>
        <v>0</v>
      </c>
      <c r="H171" s="205">
        <f t="shared" si="21"/>
        <v>461018.56000000006</v>
      </c>
      <c r="I171" s="51">
        <f t="shared" si="21"/>
        <v>0</v>
      </c>
    </row>
  </sheetData>
  <mergeCells count="49">
    <mergeCell ref="A142:B149"/>
    <mergeCell ref="A155:B162"/>
    <mergeCell ref="I129:O129"/>
    <mergeCell ref="A131:B138"/>
    <mergeCell ref="A140:A141"/>
    <mergeCell ref="B140:B141"/>
    <mergeCell ref="C140:C141"/>
    <mergeCell ref="D140:G140"/>
    <mergeCell ref="H140:L140"/>
    <mergeCell ref="C106:C107"/>
    <mergeCell ref="A108:B115"/>
    <mergeCell ref="A118:B125"/>
    <mergeCell ref="A129:A130"/>
    <mergeCell ref="B129:B130"/>
    <mergeCell ref="C129:C130"/>
    <mergeCell ref="A85:B92"/>
    <mergeCell ref="A94:A95"/>
    <mergeCell ref="B94:B95"/>
    <mergeCell ref="A96:B102"/>
    <mergeCell ref="A106:A107"/>
    <mergeCell ref="B106:B107"/>
    <mergeCell ref="D72:D73"/>
    <mergeCell ref="A74:B81"/>
    <mergeCell ref="A83:A84"/>
    <mergeCell ref="B83:B84"/>
    <mergeCell ref="C83:C84"/>
    <mergeCell ref="D83:D84"/>
    <mergeCell ref="A72:A73"/>
    <mergeCell ref="B72:B73"/>
    <mergeCell ref="C72:C73"/>
    <mergeCell ref="A50:B57"/>
    <mergeCell ref="A61:A62"/>
    <mergeCell ref="B61:B62"/>
    <mergeCell ref="C61:C62"/>
    <mergeCell ref="A63:B70"/>
    <mergeCell ref="D34:D35"/>
    <mergeCell ref="A36:B43"/>
    <mergeCell ref="A48:A49"/>
    <mergeCell ref="B48:B49"/>
    <mergeCell ref="C48:C49"/>
    <mergeCell ref="D48:D49"/>
    <mergeCell ref="A34:A35"/>
    <mergeCell ref="B34:B35"/>
    <mergeCell ref="C34:C35"/>
    <mergeCell ref="B10:B11"/>
    <mergeCell ref="C10:C11"/>
    <mergeCell ref="A12:B19"/>
    <mergeCell ref="C21:C22"/>
    <mergeCell ref="A23:B30"/>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F5658-B197-4838-82BF-F0C42D6F59DF}">
  <sheetPr codeName="Arkusz27"/>
  <dimension ref="A1:S171"/>
  <sheetViews>
    <sheetView workbookViewId="0">
      <selection sqref="A1:XFD1048576"/>
    </sheetView>
  </sheetViews>
  <sheetFormatPr defaultColWidth="8.85546875" defaultRowHeight="15" x14ac:dyDescent="0.25"/>
  <cols>
    <col min="1" max="1" width="88.425781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323</v>
      </c>
    </row>
    <row r="5" spans="1:17" s="2" customFormat="1" ht="15.75" x14ac:dyDescent="0.25">
      <c r="A5" s="206" t="s">
        <v>324</v>
      </c>
    </row>
    <row r="6" spans="1:17" s="2" customFormat="1" ht="15.75" x14ac:dyDescent="0.25"/>
    <row r="8" spans="1:17" ht="21" x14ac:dyDescent="0.35">
      <c r="A8" s="6" t="s">
        <v>4</v>
      </c>
      <c r="B8" s="7"/>
      <c r="C8" s="8"/>
      <c r="D8" s="8"/>
      <c r="E8" s="8"/>
      <c r="F8" s="8"/>
      <c r="G8" s="8"/>
      <c r="H8" s="8"/>
      <c r="I8" s="8"/>
      <c r="J8" s="8"/>
      <c r="K8" s="8"/>
      <c r="L8" s="8"/>
      <c r="M8" s="8"/>
      <c r="N8" s="8"/>
    </row>
    <row r="9" spans="1:17" ht="15.75" thickBot="1" x14ac:dyDescent="0.3">
      <c r="B9" s="9"/>
      <c r="O9" s="10"/>
      <c r="P9" s="10"/>
    </row>
    <row r="10" spans="1:17" s="10" customFormat="1" ht="18.75" x14ac:dyDescent="0.3">
      <c r="A10" s="11"/>
      <c r="B10" s="649" t="s">
        <v>5</v>
      </c>
      <c r="C10" s="651" t="s">
        <v>6</v>
      </c>
      <c r="D10" s="12"/>
      <c r="E10" s="13"/>
      <c r="F10" s="14" t="s">
        <v>7</v>
      </c>
      <c r="G10" s="15"/>
      <c r="H10" s="16"/>
      <c r="I10" s="17" t="s">
        <v>8</v>
      </c>
      <c r="J10" s="13"/>
      <c r="K10" s="13"/>
      <c r="L10" s="13"/>
      <c r="M10" s="13"/>
      <c r="N10" s="13"/>
      <c r="O10" s="18"/>
    </row>
    <row r="11" spans="1:17" s="10" customFormat="1" ht="90" customHeight="1" x14ac:dyDescent="0.3">
      <c r="A11" s="19" t="s">
        <v>9</v>
      </c>
      <c r="B11" s="650"/>
      <c r="C11" s="652"/>
      <c r="D11" s="20" t="s">
        <v>10</v>
      </c>
      <c r="E11" s="21" t="s">
        <v>11</v>
      </c>
      <c r="F11" s="22" t="s">
        <v>12</v>
      </c>
      <c r="G11" s="23" t="s">
        <v>13</v>
      </c>
      <c r="H11" s="24" t="s">
        <v>14</v>
      </c>
      <c r="I11" s="25" t="s">
        <v>15</v>
      </c>
      <c r="J11" s="26" t="s">
        <v>16</v>
      </c>
      <c r="K11" s="26" t="s">
        <v>17</v>
      </c>
      <c r="L11" s="27" t="s">
        <v>18</v>
      </c>
      <c r="M11" s="27" t="s">
        <v>19</v>
      </c>
      <c r="N11" s="27" t="s">
        <v>20</v>
      </c>
      <c r="O11" s="28" t="s">
        <v>21</v>
      </c>
    </row>
    <row r="12" spans="1:17" ht="15" customHeight="1" x14ac:dyDescent="0.25">
      <c r="A12" s="595" t="s">
        <v>325</v>
      </c>
      <c r="B12" s="611"/>
      <c r="C12" s="29">
        <v>2014</v>
      </c>
      <c r="D12" s="30"/>
      <c r="E12" s="31"/>
      <c r="F12" s="31"/>
      <c r="G12" s="32"/>
      <c r="H12" s="33">
        <f>SUM(D12:G12)</f>
        <v>0</v>
      </c>
      <c r="I12" s="34"/>
      <c r="J12" s="31"/>
      <c r="K12" s="31"/>
      <c r="L12" s="31"/>
      <c r="M12" s="31"/>
      <c r="N12" s="31"/>
      <c r="O12" s="35"/>
      <c r="P12" s="10"/>
      <c r="Q12" s="10"/>
    </row>
    <row r="13" spans="1:17" x14ac:dyDescent="0.25">
      <c r="A13" s="595"/>
      <c r="B13" s="611"/>
      <c r="C13" s="29">
        <v>2015</v>
      </c>
      <c r="D13" s="30"/>
      <c r="E13" s="31"/>
      <c r="F13" s="31"/>
      <c r="G13" s="32"/>
      <c r="H13" s="33">
        <f t="shared" ref="H13:H18" si="0">SUM(D13:G13)</f>
        <v>0</v>
      </c>
      <c r="I13" s="34"/>
      <c r="J13" s="31"/>
      <c r="K13" s="31"/>
      <c r="L13" s="31"/>
      <c r="M13" s="31"/>
      <c r="N13" s="31"/>
      <c r="O13" s="35"/>
      <c r="P13" s="10"/>
      <c r="Q13" s="10"/>
    </row>
    <row r="14" spans="1:17" x14ac:dyDescent="0.25">
      <c r="A14" s="595"/>
      <c r="B14" s="611"/>
      <c r="C14" s="29">
        <v>2016</v>
      </c>
      <c r="D14" s="30"/>
      <c r="E14" s="31"/>
      <c r="F14" s="31"/>
      <c r="G14" s="32"/>
      <c r="H14" s="33">
        <f t="shared" si="0"/>
        <v>0</v>
      </c>
      <c r="I14" s="34"/>
      <c r="J14" s="31"/>
      <c r="K14" s="31"/>
      <c r="L14" s="31"/>
      <c r="M14" s="31"/>
      <c r="N14" s="31"/>
      <c r="O14" s="35"/>
      <c r="P14" s="10"/>
      <c r="Q14" s="10"/>
    </row>
    <row r="15" spans="1:17" x14ac:dyDescent="0.25">
      <c r="A15" s="595"/>
      <c r="B15" s="611"/>
      <c r="C15" s="29">
        <v>2017</v>
      </c>
      <c r="D15" s="36"/>
      <c r="E15" s="37"/>
      <c r="F15" s="37"/>
      <c r="G15" s="38"/>
      <c r="H15" s="33">
        <f t="shared" si="0"/>
        <v>0</v>
      </c>
      <c r="I15" s="39"/>
      <c r="J15" s="37"/>
      <c r="K15" s="37"/>
      <c r="L15" s="37"/>
      <c r="M15" s="37"/>
      <c r="N15" s="37"/>
      <c r="O15" s="40"/>
      <c r="P15" s="10"/>
      <c r="Q15" s="10"/>
    </row>
    <row r="16" spans="1:17" x14ac:dyDescent="0.25">
      <c r="A16" s="595"/>
      <c r="B16" s="611"/>
      <c r="C16" s="29">
        <v>2018</v>
      </c>
      <c r="D16" s="30"/>
      <c r="E16" s="31"/>
      <c r="F16" s="31"/>
      <c r="G16" s="32"/>
      <c r="H16" s="33">
        <f t="shared" si="0"/>
        <v>0</v>
      </c>
      <c r="I16" s="34"/>
      <c r="J16" s="31"/>
      <c r="K16" s="31"/>
      <c r="L16" s="31"/>
      <c r="M16" s="31"/>
      <c r="N16" s="31"/>
      <c r="O16" s="35"/>
      <c r="P16" s="10"/>
      <c r="Q16" s="10"/>
    </row>
    <row r="17" spans="1:17" x14ac:dyDescent="0.25">
      <c r="A17" s="595"/>
      <c r="B17" s="611"/>
      <c r="C17" s="29">
        <v>2019</v>
      </c>
      <c r="D17" s="30">
        <v>12</v>
      </c>
      <c r="E17" s="31"/>
      <c r="F17" s="31"/>
      <c r="G17" s="32">
        <v>4</v>
      </c>
      <c r="H17" s="33">
        <f t="shared" si="0"/>
        <v>16</v>
      </c>
      <c r="I17" s="34">
        <v>16</v>
      </c>
      <c r="J17" s="31"/>
      <c r="K17" s="31"/>
      <c r="L17" s="31"/>
      <c r="M17" s="31"/>
      <c r="N17" s="31"/>
      <c r="O17" s="35"/>
      <c r="P17" s="10"/>
      <c r="Q17" s="10"/>
    </row>
    <row r="18" spans="1:17" x14ac:dyDescent="0.25">
      <c r="A18" s="595"/>
      <c r="B18" s="611"/>
      <c r="C18" s="29">
        <v>2020</v>
      </c>
      <c r="D18" s="30"/>
      <c r="E18" s="31"/>
      <c r="F18" s="31"/>
      <c r="G18" s="32"/>
      <c r="H18" s="33">
        <f t="shared" si="0"/>
        <v>0</v>
      </c>
      <c r="I18" s="34"/>
      <c r="J18" s="31"/>
      <c r="K18" s="31"/>
      <c r="L18" s="31"/>
      <c r="M18" s="31"/>
      <c r="N18" s="31"/>
      <c r="O18" s="35"/>
      <c r="P18" s="10"/>
      <c r="Q18" s="10"/>
    </row>
    <row r="19" spans="1:17" ht="77.25" customHeight="1" thickBot="1" x14ac:dyDescent="0.3">
      <c r="A19" s="612"/>
      <c r="B19" s="613"/>
      <c r="C19" s="45" t="s">
        <v>14</v>
      </c>
      <c r="D19" s="46">
        <f>SUM(D12:D18)</f>
        <v>12</v>
      </c>
      <c r="E19" s="47">
        <f>SUM(E12:E18)</f>
        <v>0</v>
      </c>
      <c r="F19" s="47">
        <f>SUM(F12:F18)</f>
        <v>0</v>
      </c>
      <c r="G19" s="48"/>
      <c r="H19" s="49">
        <f>SUM(D19:F19)</f>
        <v>12</v>
      </c>
      <c r="I19" s="50">
        <f t="shared" ref="I19:O19" si="1">SUM(I12:I18)</f>
        <v>16</v>
      </c>
      <c r="J19" s="50">
        <f t="shared" si="1"/>
        <v>0</v>
      </c>
      <c r="K19" s="47">
        <f t="shared" si="1"/>
        <v>0</v>
      </c>
      <c r="L19" s="47">
        <f t="shared" si="1"/>
        <v>0</v>
      </c>
      <c r="M19" s="47">
        <f t="shared" si="1"/>
        <v>0</v>
      </c>
      <c r="N19" s="47">
        <f t="shared" si="1"/>
        <v>0</v>
      </c>
      <c r="O19" s="51">
        <f t="shared" si="1"/>
        <v>0</v>
      </c>
      <c r="P19" s="10"/>
      <c r="Q19" s="10"/>
    </row>
    <row r="20" spans="1:17" ht="15.75" thickBot="1" x14ac:dyDescent="0.3">
      <c r="B20" s="9"/>
      <c r="D20" s="52"/>
      <c r="O20" s="10"/>
      <c r="P20" s="10"/>
    </row>
    <row r="21" spans="1:17" s="10" customFormat="1" ht="18.75" x14ac:dyDescent="0.3">
      <c r="A21" s="11"/>
      <c r="B21" s="53"/>
      <c r="C21" s="651" t="s">
        <v>6</v>
      </c>
      <c r="D21" s="12"/>
      <c r="E21" s="13"/>
      <c r="F21" s="14" t="s">
        <v>7</v>
      </c>
      <c r="G21" s="15"/>
      <c r="H21" s="16"/>
    </row>
    <row r="22" spans="1:17" s="10" customFormat="1" ht="44.25" customHeight="1" x14ac:dyDescent="0.3">
      <c r="A22" s="54" t="s">
        <v>23</v>
      </c>
      <c r="B22" s="372" t="s">
        <v>24</v>
      </c>
      <c r="C22" s="652"/>
      <c r="D22" s="20" t="s">
        <v>10</v>
      </c>
      <c r="E22" s="22" t="s">
        <v>11</v>
      </c>
      <c r="F22" s="22" t="s">
        <v>12</v>
      </c>
      <c r="G22" s="23" t="s">
        <v>13</v>
      </c>
      <c r="H22" s="24" t="s">
        <v>14</v>
      </c>
    </row>
    <row r="23" spans="1:17" ht="15" customHeight="1" x14ac:dyDescent="0.25">
      <c r="A23" s="595" t="s">
        <v>326</v>
      </c>
      <c r="B23" s="611"/>
      <c r="C23" s="29">
        <v>2014</v>
      </c>
      <c r="D23" s="30"/>
      <c r="E23" s="31"/>
      <c r="F23" s="31"/>
      <c r="G23" s="32"/>
      <c r="H23" s="33">
        <f>SUM(D23:G23)</f>
        <v>0</v>
      </c>
    </row>
    <row r="24" spans="1:17" x14ac:dyDescent="0.25">
      <c r="A24" s="595"/>
      <c r="B24" s="611"/>
      <c r="C24" s="29">
        <v>2015</v>
      </c>
      <c r="D24" s="30"/>
      <c r="E24" s="31"/>
      <c r="F24" s="31"/>
      <c r="G24" s="32"/>
      <c r="H24" s="33">
        <f t="shared" ref="H24:H29" si="2">SUM(D24:G24)</f>
        <v>0</v>
      </c>
    </row>
    <row r="25" spans="1:17" x14ac:dyDescent="0.25">
      <c r="A25" s="595"/>
      <c r="B25" s="611"/>
      <c r="C25" s="29">
        <v>2016</v>
      </c>
      <c r="D25" s="30"/>
      <c r="E25" s="31"/>
      <c r="F25" s="31"/>
      <c r="G25" s="32"/>
      <c r="H25" s="33">
        <f t="shared" si="2"/>
        <v>0</v>
      </c>
    </row>
    <row r="26" spans="1:17" x14ac:dyDescent="0.25">
      <c r="A26" s="595"/>
      <c r="B26" s="611"/>
      <c r="C26" s="29">
        <v>2017</v>
      </c>
      <c r="D26" s="36"/>
      <c r="E26" s="37"/>
      <c r="F26" s="37"/>
      <c r="G26" s="38"/>
      <c r="H26" s="33">
        <f t="shared" si="2"/>
        <v>0</v>
      </c>
    </row>
    <row r="27" spans="1:17" x14ac:dyDescent="0.25">
      <c r="A27" s="595"/>
      <c r="B27" s="611"/>
      <c r="C27" s="29">
        <v>2018</v>
      </c>
      <c r="D27" s="30"/>
      <c r="E27" s="31"/>
      <c r="F27" s="31"/>
      <c r="G27" s="32"/>
      <c r="H27" s="33">
        <f t="shared" si="2"/>
        <v>0</v>
      </c>
    </row>
    <row r="28" spans="1:17" x14ac:dyDescent="0.25">
      <c r="A28" s="595"/>
      <c r="B28" s="611"/>
      <c r="C28" s="29">
        <v>2019</v>
      </c>
      <c r="D28" s="30">
        <v>635</v>
      </c>
      <c r="E28" s="31"/>
      <c r="F28" s="31"/>
      <c r="G28" s="32">
        <v>160000</v>
      </c>
      <c r="H28" s="33">
        <f t="shared" si="2"/>
        <v>160635</v>
      </c>
    </row>
    <row r="29" spans="1:17" x14ac:dyDescent="0.25">
      <c r="A29" s="595"/>
      <c r="B29" s="611"/>
      <c r="C29" s="29">
        <v>2020</v>
      </c>
      <c r="D29" s="30"/>
      <c r="E29" s="31"/>
      <c r="F29" s="31"/>
      <c r="G29" s="32"/>
      <c r="H29" s="33">
        <f t="shared" si="2"/>
        <v>0</v>
      </c>
    </row>
    <row r="30" spans="1:17" ht="24" customHeight="1" thickBot="1" x14ac:dyDescent="0.3">
      <c r="A30" s="612"/>
      <c r="B30" s="613"/>
      <c r="C30" s="45" t="s">
        <v>14</v>
      </c>
      <c r="D30" s="46">
        <f>SUM(D23:D29)</f>
        <v>635</v>
      </c>
      <c r="E30" s="47">
        <f>SUM(E23:E29)</f>
        <v>0</v>
      </c>
      <c r="F30" s="47">
        <f>SUM(F23:F29)</f>
        <v>0</v>
      </c>
      <c r="G30" s="47">
        <f>SUM(G23:G29)</f>
        <v>160000</v>
      </c>
      <c r="H30" s="49">
        <f t="shared" ref="H30" si="3">SUM(D30:F30)</f>
        <v>635</v>
      </c>
    </row>
    <row r="31" spans="1:17" x14ac:dyDescent="0.25">
      <c r="A31" s="57"/>
      <c r="B31" s="58"/>
      <c r="D31" s="52"/>
    </row>
    <row r="32" spans="1:17" ht="21" x14ac:dyDescent="0.35">
      <c r="A32" s="59" t="s">
        <v>26</v>
      </c>
      <c r="B32" s="60"/>
      <c r="C32" s="59"/>
      <c r="D32" s="61"/>
      <c r="E32" s="61"/>
      <c r="F32" s="61"/>
      <c r="G32" s="61"/>
      <c r="H32" s="61"/>
      <c r="I32" s="61"/>
      <c r="J32" s="61"/>
      <c r="K32" s="61"/>
      <c r="L32" s="61"/>
      <c r="M32" s="61"/>
      <c r="N32" s="61"/>
      <c r="O32" s="61"/>
    </row>
    <row r="33" spans="1:13" ht="15.75" thickBot="1" x14ac:dyDescent="0.3">
      <c r="B33" s="9"/>
    </row>
    <row r="34" spans="1:13" ht="21" customHeight="1" x14ac:dyDescent="0.25">
      <c r="A34" s="653" t="s">
        <v>27</v>
      </c>
      <c r="B34" s="655" t="s">
        <v>28</v>
      </c>
      <c r="C34" s="657" t="s">
        <v>6</v>
      </c>
      <c r="D34" s="635" t="s">
        <v>29</v>
      </c>
      <c r="E34" s="62" t="s">
        <v>8</v>
      </c>
      <c r="F34" s="63"/>
      <c r="G34" s="63"/>
      <c r="H34" s="63"/>
      <c r="I34" s="63"/>
      <c r="J34" s="63"/>
      <c r="K34" s="64"/>
    </row>
    <row r="35" spans="1:13" ht="98.25" customHeight="1" x14ac:dyDescent="0.25">
      <c r="A35" s="654"/>
      <c r="B35" s="656"/>
      <c r="C35" s="658"/>
      <c r="D35" s="636"/>
      <c r="E35" s="65" t="s">
        <v>15</v>
      </c>
      <c r="F35" s="66" t="s">
        <v>16</v>
      </c>
      <c r="G35" s="66" t="s">
        <v>17</v>
      </c>
      <c r="H35" s="67" t="s">
        <v>18</v>
      </c>
      <c r="I35" s="67" t="s">
        <v>30</v>
      </c>
      <c r="J35" s="68" t="s">
        <v>20</v>
      </c>
      <c r="K35" s="69" t="s">
        <v>21</v>
      </c>
    </row>
    <row r="36" spans="1:13" ht="15" customHeight="1" x14ac:dyDescent="0.25">
      <c r="A36" s="588" t="s">
        <v>121</v>
      </c>
      <c r="B36" s="589"/>
      <c r="C36" s="29">
        <v>2014</v>
      </c>
      <c r="D36" s="70"/>
      <c r="E36" s="71"/>
      <c r="F36" s="72"/>
      <c r="G36" s="72"/>
      <c r="H36" s="72"/>
      <c r="I36" s="72"/>
      <c r="J36" s="72"/>
      <c r="K36" s="73"/>
    </row>
    <row r="37" spans="1:13" x14ac:dyDescent="0.25">
      <c r="A37" s="588"/>
      <c r="B37" s="589"/>
      <c r="C37" s="29">
        <v>2015</v>
      </c>
      <c r="D37" s="70"/>
      <c r="E37" s="34"/>
      <c r="F37" s="31"/>
      <c r="G37" s="31"/>
      <c r="H37" s="31"/>
      <c r="I37" s="31"/>
      <c r="J37" s="31"/>
      <c r="K37" s="35"/>
    </row>
    <row r="38" spans="1:13" x14ac:dyDescent="0.25">
      <c r="A38" s="588"/>
      <c r="B38" s="589"/>
      <c r="C38" s="29">
        <v>2016</v>
      </c>
      <c r="D38" s="70"/>
      <c r="E38" s="34"/>
      <c r="F38" s="31"/>
      <c r="G38" s="31"/>
      <c r="H38" s="31"/>
      <c r="I38" s="31"/>
      <c r="J38" s="31"/>
      <c r="K38" s="35"/>
    </row>
    <row r="39" spans="1:13" x14ac:dyDescent="0.25">
      <c r="A39" s="588"/>
      <c r="B39" s="589"/>
      <c r="C39" s="29">
        <v>2017</v>
      </c>
      <c r="D39" s="74"/>
      <c r="E39" s="39"/>
      <c r="F39" s="37"/>
      <c r="G39" s="37"/>
      <c r="H39" s="37"/>
      <c r="I39" s="37"/>
      <c r="J39" s="37"/>
      <c r="K39" s="40"/>
    </row>
    <row r="40" spans="1:13" x14ac:dyDescent="0.25">
      <c r="A40" s="588"/>
      <c r="B40" s="589"/>
      <c r="C40" s="29">
        <v>2018</v>
      </c>
      <c r="D40" s="70"/>
      <c r="E40" s="34"/>
      <c r="F40" s="31"/>
      <c r="G40" s="31"/>
      <c r="H40" s="31"/>
      <c r="I40" s="31"/>
      <c r="J40" s="31"/>
      <c r="K40" s="35"/>
    </row>
    <row r="41" spans="1:13" x14ac:dyDescent="0.25">
      <c r="A41" s="588"/>
      <c r="B41" s="589"/>
      <c r="C41" s="29">
        <v>2019</v>
      </c>
      <c r="D41" s="70"/>
      <c r="E41" s="34"/>
      <c r="F41" s="31"/>
      <c r="G41" s="31"/>
      <c r="H41" s="31"/>
      <c r="I41" s="31"/>
      <c r="J41" s="31"/>
      <c r="K41" s="35"/>
    </row>
    <row r="42" spans="1:13" ht="17.25" customHeight="1" x14ac:dyDescent="0.25">
      <c r="A42" s="588"/>
      <c r="B42" s="589"/>
      <c r="C42" s="29">
        <v>2020</v>
      </c>
      <c r="D42" s="70"/>
      <c r="E42" s="34"/>
      <c r="F42" s="31"/>
      <c r="G42" s="31"/>
      <c r="H42" s="31"/>
      <c r="I42" s="31"/>
      <c r="J42" s="31"/>
      <c r="K42" s="35"/>
    </row>
    <row r="43" spans="1:13" ht="35.25" customHeight="1" thickBot="1" x14ac:dyDescent="0.3">
      <c r="A43" s="590"/>
      <c r="B43" s="591"/>
      <c r="C43" s="45" t="s">
        <v>14</v>
      </c>
      <c r="D43" s="75">
        <f>SUM(D36:D42)</f>
        <v>0</v>
      </c>
      <c r="E43" s="50">
        <f t="shared" ref="E43:J43" si="4">SUM(E36:E42)</f>
        <v>0</v>
      </c>
      <c r="F43" s="47">
        <f t="shared" si="4"/>
        <v>0</v>
      </c>
      <c r="G43" s="47">
        <f t="shared" si="4"/>
        <v>0</v>
      </c>
      <c r="H43" s="47">
        <f t="shared" si="4"/>
        <v>0</v>
      </c>
      <c r="I43" s="47">
        <f t="shared" si="4"/>
        <v>0</v>
      </c>
      <c r="J43" s="47">
        <f t="shared" si="4"/>
        <v>0</v>
      </c>
      <c r="K43" s="51">
        <f>SUM(K36:K42)</f>
        <v>0</v>
      </c>
    </row>
    <row r="44" spans="1:13" x14ac:dyDescent="0.25">
      <c r="B44" s="9"/>
    </row>
    <row r="45" spans="1:13" x14ac:dyDescent="0.25">
      <c r="B45" s="9"/>
    </row>
    <row r="46" spans="1:13" ht="21" x14ac:dyDescent="0.35">
      <c r="A46" s="78" t="s">
        <v>32</v>
      </c>
      <c r="B46" s="79"/>
      <c r="C46" s="78"/>
      <c r="D46" s="80"/>
      <c r="E46" s="80"/>
      <c r="F46" s="80"/>
      <c r="G46" s="80"/>
      <c r="H46" s="80"/>
      <c r="I46" s="80"/>
      <c r="J46" s="80"/>
      <c r="K46" s="80"/>
      <c r="L46" s="81"/>
      <c r="M46" s="81"/>
    </row>
    <row r="47" spans="1:13" ht="14.25" customHeight="1" thickBot="1" x14ac:dyDescent="0.3">
      <c r="A47" s="82"/>
      <c r="B47" s="83"/>
    </row>
    <row r="48" spans="1:13" ht="14.25" customHeight="1" x14ac:dyDescent="0.25">
      <c r="A48" s="641" t="s">
        <v>33</v>
      </c>
      <c r="B48" s="643" t="s">
        <v>34</v>
      </c>
      <c r="C48" s="645" t="s">
        <v>6</v>
      </c>
      <c r="D48" s="647" t="s">
        <v>35</v>
      </c>
      <c r="E48" s="84" t="s">
        <v>8</v>
      </c>
      <c r="F48" s="85"/>
      <c r="G48" s="85"/>
      <c r="H48" s="85"/>
      <c r="I48" s="85"/>
      <c r="J48" s="85"/>
      <c r="K48" s="86"/>
    </row>
    <row r="49" spans="1:14" s="10" customFormat="1" ht="117" customHeight="1" x14ac:dyDescent="0.25">
      <c r="A49" s="642"/>
      <c r="B49" s="644"/>
      <c r="C49" s="646"/>
      <c r="D49" s="648"/>
      <c r="E49" s="87" t="s">
        <v>15</v>
      </c>
      <c r="F49" s="88" t="s">
        <v>16</v>
      </c>
      <c r="G49" s="88" t="s">
        <v>17</v>
      </c>
      <c r="H49" s="89" t="s">
        <v>18</v>
      </c>
      <c r="I49" s="89" t="s">
        <v>30</v>
      </c>
      <c r="J49" s="90" t="s">
        <v>20</v>
      </c>
      <c r="K49" s="91" t="s">
        <v>21</v>
      </c>
    </row>
    <row r="50" spans="1:14" ht="15" customHeight="1" x14ac:dyDescent="0.25">
      <c r="A50" s="595" t="s">
        <v>36</v>
      </c>
      <c r="B50" s="611"/>
      <c r="C50" s="29">
        <v>2014</v>
      </c>
      <c r="D50" s="92"/>
      <c r="E50" s="34"/>
      <c r="F50" s="31"/>
      <c r="G50" s="31"/>
      <c r="H50" s="31"/>
      <c r="I50" s="31"/>
      <c r="J50" s="31"/>
      <c r="K50" s="35"/>
    </row>
    <row r="51" spans="1:14" x14ac:dyDescent="0.25">
      <c r="A51" s="595"/>
      <c r="B51" s="611"/>
      <c r="C51" s="29">
        <v>2015</v>
      </c>
      <c r="D51" s="92"/>
      <c r="E51" s="34"/>
      <c r="F51" s="31"/>
      <c r="G51" s="31"/>
      <c r="H51" s="31"/>
      <c r="I51" s="31"/>
      <c r="J51" s="31"/>
      <c r="K51" s="35"/>
    </row>
    <row r="52" spans="1:14" x14ac:dyDescent="0.25">
      <c r="A52" s="595"/>
      <c r="B52" s="611"/>
      <c r="C52" s="29">
        <v>2016</v>
      </c>
      <c r="D52" s="92"/>
      <c r="E52" s="34"/>
      <c r="F52" s="31"/>
      <c r="G52" s="31"/>
      <c r="H52" s="31"/>
      <c r="I52" s="31"/>
      <c r="J52" s="31"/>
      <c r="K52" s="35"/>
    </row>
    <row r="53" spans="1:14" x14ac:dyDescent="0.25">
      <c r="A53" s="595"/>
      <c r="B53" s="611"/>
      <c r="C53" s="29">
        <v>2017</v>
      </c>
      <c r="D53" s="93"/>
      <c r="E53" s="39"/>
      <c r="F53" s="37"/>
      <c r="G53" s="37"/>
      <c r="H53" s="37"/>
      <c r="I53" s="37"/>
      <c r="J53" s="37"/>
      <c r="K53" s="40"/>
    </row>
    <row r="54" spans="1:14" x14ac:dyDescent="0.25">
      <c r="A54" s="595"/>
      <c r="B54" s="611"/>
      <c r="C54" s="29">
        <v>2018</v>
      </c>
      <c r="D54" s="92"/>
      <c r="E54" s="34"/>
      <c r="F54" s="31"/>
      <c r="G54" s="31"/>
      <c r="H54" s="31"/>
      <c r="I54" s="31"/>
      <c r="J54" s="31"/>
      <c r="K54" s="35"/>
    </row>
    <row r="55" spans="1:14" x14ac:dyDescent="0.25">
      <c r="A55" s="595"/>
      <c r="B55" s="611"/>
      <c r="C55" s="29">
        <v>2019</v>
      </c>
      <c r="D55" s="92"/>
      <c r="E55" s="34"/>
      <c r="F55" s="31"/>
      <c r="G55" s="31"/>
      <c r="H55" s="31"/>
      <c r="I55" s="31"/>
      <c r="J55" s="31"/>
      <c r="K55" s="35"/>
    </row>
    <row r="56" spans="1:14" x14ac:dyDescent="0.25">
      <c r="A56" s="595"/>
      <c r="B56" s="611"/>
      <c r="C56" s="29">
        <v>2020</v>
      </c>
      <c r="D56" s="92"/>
      <c r="E56" s="34"/>
      <c r="F56" s="31"/>
      <c r="G56" s="31"/>
      <c r="H56" s="31"/>
      <c r="I56" s="31"/>
      <c r="J56" s="31"/>
      <c r="K56" s="35"/>
    </row>
    <row r="57" spans="1:14" ht="94.9" customHeight="1" thickBot="1" x14ac:dyDescent="0.3">
      <c r="A57" s="612"/>
      <c r="B57" s="613"/>
      <c r="C57" s="45" t="s">
        <v>14</v>
      </c>
      <c r="D57" s="94">
        <f t="shared" ref="D57:I57" si="5">SUM(D50:D56)</f>
        <v>0</v>
      </c>
      <c r="E57" s="50">
        <f t="shared" si="5"/>
        <v>0</v>
      </c>
      <c r="F57" s="47">
        <f t="shared" si="5"/>
        <v>0</v>
      </c>
      <c r="G57" s="47">
        <f t="shared" si="5"/>
        <v>0</v>
      </c>
      <c r="H57" s="47">
        <f t="shared" si="5"/>
        <v>0</v>
      </c>
      <c r="I57" s="47">
        <f t="shared" si="5"/>
        <v>0</v>
      </c>
      <c r="J57" s="47">
        <f>SUM(J50:J56)</f>
        <v>0</v>
      </c>
      <c r="K57" s="51">
        <f>SUM(K50:K56)</f>
        <v>0</v>
      </c>
    </row>
    <row r="58" spans="1:14" x14ac:dyDescent="0.25">
      <c r="B58" s="9"/>
    </row>
    <row r="59" spans="1:14" ht="21" x14ac:dyDescent="0.35">
      <c r="A59" s="95" t="s">
        <v>37</v>
      </c>
      <c r="B59" s="96"/>
      <c r="C59" s="95"/>
      <c r="D59" s="97"/>
      <c r="E59" s="97"/>
      <c r="F59" s="97"/>
      <c r="G59" s="97"/>
      <c r="H59" s="97"/>
      <c r="I59" s="97"/>
      <c r="J59" s="97"/>
      <c r="K59" s="97"/>
      <c r="L59" s="97"/>
      <c r="M59" s="10"/>
    </row>
    <row r="60" spans="1:14" ht="15" customHeight="1" thickBot="1" x14ac:dyDescent="0.4">
      <c r="A60" s="98"/>
      <c r="B60" s="83"/>
      <c r="M60" s="10"/>
    </row>
    <row r="61" spans="1:14" s="10" customFormat="1" x14ac:dyDescent="0.25">
      <c r="A61" s="630" t="s">
        <v>38</v>
      </c>
      <c r="B61" s="622" t="s">
        <v>39</v>
      </c>
      <c r="C61" s="631" t="s">
        <v>6</v>
      </c>
      <c r="D61" s="99"/>
      <c r="E61" s="100"/>
      <c r="F61" s="101" t="s">
        <v>40</v>
      </c>
      <c r="G61" s="102"/>
      <c r="H61" s="102"/>
      <c r="I61" s="102"/>
      <c r="J61" s="102"/>
      <c r="K61" s="102"/>
      <c r="L61" s="103"/>
      <c r="N61" s="104"/>
    </row>
    <row r="62" spans="1:14" s="10" customFormat="1" ht="90" customHeight="1" x14ac:dyDescent="0.25">
      <c r="A62" s="621"/>
      <c r="B62" s="623"/>
      <c r="C62" s="632"/>
      <c r="D62" s="105" t="s">
        <v>41</v>
      </c>
      <c r="E62" s="106" t="s">
        <v>42</v>
      </c>
      <c r="F62" s="107" t="s">
        <v>15</v>
      </c>
      <c r="G62" s="108" t="s">
        <v>16</v>
      </c>
      <c r="H62" s="108" t="s">
        <v>17</v>
      </c>
      <c r="I62" s="109" t="s">
        <v>18</v>
      </c>
      <c r="J62" s="109" t="s">
        <v>30</v>
      </c>
      <c r="K62" s="110" t="s">
        <v>20</v>
      </c>
      <c r="L62" s="111" t="s">
        <v>21</v>
      </c>
    </row>
    <row r="63" spans="1:14" x14ac:dyDescent="0.25">
      <c r="A63" s="595" t="s">
        <v>36</v>
      </c>
      <c r="B63" s="611"/>
      <c r="C63" s="29">
        <v>2014</v>
      </c>
      <c r="D63" s="30"/>
      <c r="E63" s="31"/>
      <c r="F63" s="34"/>
      <c r="G63" s="31"/>
      <c r="H63" s="31"/>
      <c r="I63" s="31"/>
      <c r="J63" s="31"/>
      <c r="K63" s="31"/>
      <c r="L63" s="35"/>
      <c r="M63" s="10"/>
    </row>
    <row r="64" spans="1:14" x14ac:dyDescent="0.25">
      <c r="A64" s="595"/>
      <c r="B64" s="611"/>
      <c r="C64" s="29">
        <v>2015</v>
      </c>
      <c r="D64" s="30"/>
      <c r="E64" s="31"/>
      <c r="F64" s="34"/>
      <c r="G64" s="31"/>
      <c r="H64" s="31"/>
      <c r="I64" s="31"/>
      <c r="J64" s="31"/>
      <c r="K64" s="31"/>
      <c r="L64" s="35"/>
      <c r="M64" s="10"/>
    </row>
    <row r="65" spans="1:13" x14ac:dyDescent="0.25">
      <c r="A65" s="595"/>
      <c r="B65" s="611"/>
      <c r="C65" s="29">
        <v>2016</v>
      </c>
      <c r="D65" s="30"/>
      <c r="E65" s="31"/>
      <c r="F65" s="34"/>
      <c r="G65" s="31"/>
      <c r="H65" s="31"/>
      <c r="I65" s="31"/>
      <c r="J65" s="31"/>
      <c r="K65" s="31"/>
      <c r="L65" s="35"/>
      <c r="M65" s="10"/>
    </row>
    <row r="66" spans="1:13" x14ac:dyDescent="0.25">
      <c r="A66" s="595"/>
      <c r="B66" s="611"/>
      <c r="C66" s="29">
        <v>2017</v>
      </c>
      <c r="D66" s="36"/>
      <c r="E66" s="37"/>
      <c r="F66" s="39"/>
      <c r="G66" s="37"/>
      <c r="H66" s="37"/>
      <c r="I66" s="37"/>
      <c r="J66" s="37"/>
      <c r="K66" s="37"/>
      <c r="L66" s="40"/>
      <c r="M66" s="10"/>
    </row>
    <row r="67" spans="1:13" x14ac:dyDescent="0.25">
      <c r="A67" s="595"/>
      <c r="B67" s="611"/>
      <c r="C67" s="29">
        <v>2018</v>
      </c>
      <c r="D67" s="30"/>
      <c r="E67" s="31"/>
      <c r="F67" s="34"/>
      <c r="G67" s="31"/>
      <c r="H67" s="31"/>
      <c r="I67" s="31"/>
      <c r="J67" s="31"/>
      <c r="K67" s="31"/>
      <c r="L67" s="35"/>
      <c r="M67" s="10"/>
    </row>
    <row r="68" spans="1:13" x14ac:dyDescent="0.25">
      <c r="A68" s="595"/>
      <c r="B68" s="611"/>
      <c r="C68" s="29">
        <v>2019</v>
      </c>
      <c r="D68" s="30"/>
      <c r="E68" s="31"/>
      <c r="F68" s="34"/>
      <c r="G68" s="31"/>
      <c r="H68" s="31"/>
      <c r="I68" s="31"/>
      <c r="J68" s="31"/>
      <c r="K68" s="31"/>
      <c r="L68" s="35"/>
      <c r="M68" s="10"/>
    </row>
    <row r="69" spans="1:13" x14ac:dyDescent="0.25">
      <c r="A69" s="595"/>
      <c r="B69" s="611"/>
      <c r="C69" s="29">
        <v>2020</v>
      </c>
      <c r="D69" s="30"/>
      <c r="E69" s="31"/>
      <c r="F69" s="34"/>
      <c r="G69" s="31"/>
      <c r="H69" s="31"/>
      <c r="I69" s="31"/>
      <c r="J69" s="31"/>
      <c r="K69" s="31"/>
      <c r="L69" s="35"/>
      <c r="M69" s="10"/>
    </row>
    <row r="70" spans="1:13" ht="33" customHeight="1" thickBot="1" x14ac:dyDescent="0.3">
      <c r="A70" s="612"/>
      <c r="B70" s="613"/>
      <c r="C70" s="45" t="s">
        <v>14</v>
      </c>
      <c r="D70" s="46">
        <f t="shared" ref="D70:K70" si="6">SUM(D63:D69)</f>
        <v>0</v>
      </c>
      <c r="E70" s="47">
        <f t="shared" si="6"/>
        <v>0</v>
      </c>
      <c r="F70" s="50">
        <f t="shared" si="6"/>
        <v>0</v>
      </c>
      <c r="G70" s="47">
        <f t="shared" si="6"/>
        <v>0</v>
      </c>
      <c r="H70" s="47">
        <f t="shared" si="6"/>
        <v>0</v>
      </c>
      <c r="I70" s="47">
        <f t="shared" si="6"/>
        <v>0</v>
      </c>
      <c r="J70" s="47">
        <f t="shared" si="6"/>
        <v>0</v>
      </c>
      <c r="K70" s="47">
        <f t="shared" si="6"/>
        <v>0</v>
      </c>
      <c r="L70" s="51">
        <f>SUM(L63:L69)</f>
        <v>0</v>
      </c>
      <c r="M70" s="10"/>
    </row>
    <row r="71" spans="1:13" ht="15.75" thickBot="1" x14ac:dyDescent="0.3">
      <c r="A71" s="112"/>
      <c r="B71" s="113"/>
      <c r="D71" s="52"/>
    </row>
    <row r="72" spans="1:13" s="10" customFormat="1" ht="18.95" customHeight="1" x14ac:dyDescent="0.25">
      <c r="A72" s="630" t="s">
        <v>43</v>
      </c>
      <c r="B72" s="622" t="s">
        <v>44</v>
      </c>
      <c r="C72" s="631" t="s">
        <v>6</v>
      </c>
      <c r="D72" s="628" t="s">
        <v>45</v>
      </c>
      <c r="E72" s="101" t="s">
        <v>46</v>
      </c>
      <c r="F72" s="102"/>
      <c r="G72" s="102"/>
      <c r="H72" s="102"/>
      <c r="I72" s="102"/>
      <c r="J72" s="102"/>
      <c r="K72" s="103"/>
      <c r="L72"/>
      <c r="M72" s="104"/>
    </row>
    <row r="73" spans="1:13" s="10" customFormat="1" ht="93.75" customHeight="1" x14ac:dyDescent="0.25">
      <c r="A73" s="621"/>
      <c r="B73" s="623"/>
      <c r="C73" s="632"/>
      <c r="D73" s="629"/>
      <c r="E73" s="107" t="s">
        <v>15</v>
      </c>
      <c r="F73" s="114" t="s">
        <v>16</v>
      </c>
      <c r="G73" s="108" t="s">
        <v>17</v>
      </c>
      <c r="H73" s="109" t="s">
        <v>18</v>
      </c>
      <c r="I73" s="109" t="s">
        <v>30</v>
      </c>
      <c r="J73" s="110" t="s">
        <v>20</v>
      </c>
      <c r="K73" s="111" t="s">
        <v>21</v>
      </c>
      <c r="L73"/>
    </row>
    <row r="74" spans="1:13" ht="15" customHeight="1" x14ac:dyDescent="0.25">
      <c r="A74" s="595" t="s">
        <v>36</v>
      </c>
      <c r="B74" s="611"/>
      <c r="C74" s="29">
        <v>2014</v>
      </c>
      <c r="D74" s="31"/>
      <c r="E74" s="34"/>
      <c r="F74" s="31"/>
      <c r="G74" s="31"/>
      <c r="H74" s="31"/>
      <c r="I74" s="31"/>
      <c r="J74" s="31"/>
      <c r="K74" s="35"/>
    </row>
    <row r="75" spans="1:13" x14ac:dyDescent="0.25">
      <c r="A75" s="595"/>
      <c r="B75" s="611"/>
      <c r="C75" s="29">
        <v>2015</v>
      </c>
      <c r="D75" s="31"/>
      <c r="E75" s="34"/>
      <c r="F75" s="31"/>
      <c r="G75" s="31"/>
      <c r="H75" s="31"/>
      <c r="I75" s="31"/>
      <c r="J75" s="31"/>
      <c r="K75" s="35"/>
    </row>
    <row r="76" spans="1:13" x14ac:dyDescent="0.25">
      <c r="A76" s="595"/>
      <c r="B76" s="611"/>
      <c r="C76" s="29">
        <v>2016</v>
      </c>
      <c r="D76" s="31"/>
      <c r="E76" s="34"/>
      <c r="F76" s="31"/>
      <c r="G76" s="31"/>
      <c r="H76" s="31"/>
      <c r="I76" s="31"/>
      <c r="J76" s="31"/>
      <c r="K76" s="35"/>
    </row>
    <row r="77" spans="1:13" x14ac:dyDescent="0.25">
      <c r="A77" s="595"/>
      <c r="B77" s="611"/>
      <c r="C77" s="29">
        <v>2017</v>
      </c>
      <c r="D77" s="37"/>
      <c r="E77" s="39"/>
      <c r="F77" s="37"/>
      <c r="G77" s="37"/>
      <c r="H77" s="37"/>
      <c r="I77" s="37"/>
      <c r="J77" s="37"/>
      <c r="K77" s="40"/>
    </row>
    <row r="78" spans="1:13" x14ac:dyDescent="0.25">
      <c r="A78" s="595"/>
      <c r="B78" s="611"/>
      <c r="C78" s="29">
        <v>2018</v>
      </c>
      <c r="D78" s="31"/>
      <c r="E78" s="34"/>
      <c r="F78" s="31"/>
      <c r="G78" s="31"/>
      <c r="H78" s="31"/>
      <c r="I78" s="31"/>
      <c r="J78" s="31"/>
      <c r="K78" s="35"/>
    </row>
    <row r="79" spans="1:13" x14ac:dyDescent="0.25">
      <c r="A79" s="595"/>
      <c r="B79" s="611"/>
      <c r="C79" s="29">
        <v>2019</v>
      </c>
      <c r="D79" s="31"/>
      <c r="E79" s="34"/>
      <c r="F79" s="31"/>
      <c r="G79" s="31"/>
      <c r="H79" s="31"/>
      <c r="I79" s="31"/>
      <c r="J79" s="31"/>
      <c r="K79" s="35"/>
    </row>
    <row r="80" spans="1:13" x14ac:dyDescent="0.25">
      <c r="A80" s="595"/>
      <c r="B80" s="611"/>
      <c r="C80" s="29">
        <v>2020</v>
      </c>
      <c r="D80" s="31"/>
      <c r="E80" s="34"/>
      <c r="F80" s="31"/>
      <c r="G80" s="31"/>
      <c r="H80" s="31"/>
      <c r="I80" s="31"/>
      <c r="J80" s="31"/>
      <c r="K80" s="35"/>
    </row>
    <row r="81" spans="1:14" ht="42" customHeight="1" thickBot="1" x14ac:dyDescent="0.3">
      <c r="A81" s="612"/>
      <c r="B81" s="613"/>
      <c r="C81" s="45" t="s">
        <v>14</v>
      </c>
      <c r="D81" s="47">
        <f t="shared" ref="D81:J81" si="7">SUM(D74:D80)</f>
        <v>0</v>
      </c>
      <c r="E81" s="50">
        <f t="shared" si="7"/>
        <v>0</v>
      </c>
      <c r="F81" s="47">
        <f t="shared" si="7"/>
        <v>0</v>
      </c>
      <c r="G81" s="47">
        <f t="shared" si="7"/>
        <v>0</v>
      </c>
      <c r="H81" s="47">
        <f t="shared" si="7"/>
        <v>0</v>
      </c>
      <c r="I81" s="47">
        <f t="shared" si="7"/>
        <v>0</v>
      </c>
      <c r="J81" s="47">
        <f t="shared" si="7"/>
        <v>0</v>
      </c>
      <c r="K81" s="51">
        <f>SUM(K74:K80)</f>
        <v>0</v>
      </c>
    </row>
    <row r="82" spans="1:14" ht="15" customHeight="1" thickBot="1" x14ac:dyDescent="0.4">
      <c r="A82" s="98"/>
      <c r="B82" s="83"/>
    </row>
    <row r="83" spans="1:14" ht="24.95" customHeight="1" x14ac:dyDescent="0.25">
      <c r="A83" s="630" t="s">
        <v>47</v>
      </c>
      <c r="B83" s="622" t="s">
        <v>44</v>
      </c>
      <c r="C83" s="631" t="s">
        <v>6</v>
      </c>
      <c r="D83" s="633" t="s">
        <v>48</v>
      </c>
      <c r="E83" s="101" t="s">
        <v>49</v>
      </c>
      <c r="F83" s="102"/>
      <c r="G83" s="102"/>
      <c r="H83" s="102"/>
      <c r="I83" s="102"/>
      <c r="J83" s="102"/>
      <c r="K83" s="103"/>
      <c r="L83" s="10"/>
    </row>
    <row r="84" spans="1:14" s="10" customFormat="1" ht="93.75" customHeight="1" x14ac:dyDescent="0.25">
      <c r="A84" s="621"/>
      <c r="B84" s="623"/>
      <c r="C84" s="632"/>
      <c r="D84" s="634"/>
      <c r="E84" s="107" t="s">
        <v>15</v>
      </c>
      <c r="F84" s="108" t="s">
        <v>16</v>
      </c>
      <c r="G84" s="108" t="s">
        <v>17</v>
      </c>
      <c r="H84" s="109" t="s">
        <v>18</v>
      </c>
      <c r="I84" s="109" t="s">
        <v>30</v>
      </c>
      <c r="J84" s="110" t="s">
        <v>20</v>
      </c>
      <c r="K84" s="111" t="s">
        <v>21</v>
      </c>
      <c r="L84"/>
    </row>
    <row r="85" spans="1:14" s="10" customFormat="1" ht="18" customHeight="1" x14ac:dyDescent="0.25">
      <c r="A85" s="595" t="s">
        <v>36</v>
      </c>
      <c r="B85" s="611"/>
      <c r="C85" s="29">
        <v>2014</v>
      </c>
      <c r="D85" s="31"/>
      <c r="E85" s="34"/>
      <c r="F85" s="31"/>
      <c r="G85" s="31"/>
      <c r="H85" s="31"/>
      <c r="I85" s="31"/>
      <c r="J85" s="31"/>
      <c r="K85" s="35"/>
      <c r="L85"/>
    </row>
    <row r="86" spans="1:14" ht="15.95" customHeight="1" x14ac:dyDescent="0.25">
      <c r="A86" s="595"/>
      <c r="B86" s="611"/>
      <c r="C86" s="29">
        <v>2015</v>
      </c>
      <c r="D86" s="31"/>
      <c r="E86" s="34"/>
      <c r="F86" s="31"/>
      <c r="G86" s="31"/>
      <c r="H86" s="31"/>
      <c r="I86" s="31"/>
      <c r="J86" s="31"/>
      <c r="K86" s="35"/>
    </row>
    <row r="87" spans="1:14" x14ac:dyDescent="0.25">
      <c r="A87" s="595"/>
      <c r="B87" s="611"/>
      <c r="C87" s="29">
        <v>2016</v>
      </c>
      <c r="D87" s="31"/>
      <c r="E87" s="34"/>
      <c r="F87" s="31"/>
      <c r="G87" s="31"/>
      <c r="H87" s="31"/>
      <c r="I87" s="31"/>
      <c r="J87" s="31"/>
      <c r="K87" s="35"/>
    </row>
    <row r="88" spans="1:14" x14ac:dyDescent="0.25">
      <c r="A88" s="595"/>
      <c r="B88" s="611"/>
      <c r="C88" s="29">
        <v>2017</v>
      </c>
      <c r="D88" s="37"/>
      <c r="E88" s="39"/>
      <c r="F88" s="37"/>
      <c r="G88" s="37"/>
      <c r="H88" s="37"/>
      <c r="I88" s="37"/>
      <c r="J88" s="37"/>
      <c r="K88" s="40"/>
    </row>
    <row r="89" spans="1:14" x14ac:dyDescent="0.25">
      <c r="A89" s="595"/>
      <c r="B89" s="611"/>
      <c r="C89" s="29">
        <v>2018</v>
      </c>
      <c r="D89" s="31"/>
      <c r="E89" s="34"/>
      <c r="F89" s="31"/>
      <c r="G89" s="31"/>
      <c r="H89" s="31"/>
      <c r="I89" s="31"/>
      <c r="J89" s="31"/>
      <c r="K89" s="35"/>
      <c r="L89" s="10"/>
    </row>
    <row r="90" spans="1:14" x14ac:dyDescent="0.25">
      <c r="A90" s="595"/>
      <c r="B90" s="611"/>
      <c r="C90" s="29">
        <v>2019</v>
      </c>
      <c r="D90" s="31"/>
      <c r="E90" s="34"/>
      <c r="F90" s="31"/>
      <c r="G90" s="31"/>
      <c r="H90" s="31"/>
      <c r="I90" s="31"/>
      <c r="J90" s="31"/>
      <c r="K90" s="35"/>
    </row>
    <row r="91" spans="1:14" x14ac:dyDescent="0.25">
      <c r="A91" s="595"/>
      <c r="B91" s="611"/>
      <c r="C91" s="29">
        <v>2020</v>
      </c>
      <c r="D91" s="31"/>
      <c r="E91" s="34"/>
      <c r="F91" s="31"/>
      <c r="G91" s="31"/>
      <c r="H91" s="31"/>
      <c r="I91" s="31"/>
      <c r="J91" s="31"/>
      <c r="K91" s="35"/>
    </row>
    <row r="92" spans="1:14" ht="18.95" customHeight="1" thickBot="1" x14ac:dyDescent="0.3">
      <c r="A92" s="612"/>
      <c r="B92" s="613"/>
      <c r="C92" s="45" t="s">
        <v>14</v>
      </c>
      <c r="D92" s="47">
        <f t="shared" ref="D92:J92" si="8">SUM(D85:D91)</f>
        <v>0</v>
      </c>
      <c r="E92" s="50">
        <f t="shared" si="8"/>
        <v>0</v>
      </c>
      <c r="F92" s="47">
        <f t="shared" si="8"/>
        <v>0</v>
      </c>
      <c r="G92" s="47">
        <f t="shared" si="8"/>
        <v>0</v>
      </c>
      <c r="H92" s="47">
        <f t="shared" si="8"/>
        <v>0</v>
      </c>
      <c r="I92" s="47">
        <f t="shared" si="8"/>
        <v>0</v>
      </c>
      <c r="J92" s="47">
        <f t="shared" si="8"/>
        <v>0</v>
      </c>
      <c r="K92" s="51">
        <f>SUM(K85:K91)</f>
        <v>0</v>
      </c>
    </row>
    <row r="93" spans="1:14" ht="18.75" customHeight="1" thickBot="1" x14ac:dyDescent="0.4">
      <c r="A93" s="98"/>
      <c r="B93" s="83"/>
    </row>
    <row r="94" spans="1:14" x14ac:dyDescent="0.25">
      <c r="A94" s="620" t="s">
        <v>50</v>
      </c>
      <c r="B94" s="622" t="s">
        <v>51</v>
      </c>
      <c r="C94" s="373" t="s">
        <v>6</v>
      </c>
      <c r="D94" s="116" t="s">
        <v>52</v>
      </c>
      <c r="E94" s="117"/>
      <c r="F94" s="117"/>
      <c r="G94" s="118"/>
      <c r="H94" s="10"/>
      <c r="I94" s="10"/>
      <c r="J94" s="10"/>
      <c r="K94" s="10"/>
    </row>
    <row r="95" spans="1:14" ht="64.5" x14ac:dyDescent="0.25">
      <c r="A95" s="621"/>
      <c r="B95" s="623"/>
      <c r="C95" s="374"/>
      <c r="D95" s="105" t="s">
        <v>53</v>
      </c>
      <c r="E95" s="106" t="s">
        <v>54</v>
      </c>
      <c r="F95" s="106" t="s">
        <v>55</v>
      </c>
      <c r="G95" s="120" t="s">
        <v>14</v>
      </c>
      <c r="H95" s="10"/>
      <c r="I95" s="10"/>
      <c r="J95" s="10"/>
      <c r="K95" s="10"/>
      <c r="L95" s="10"/>
      <c r="M95" s="10"/>
      <c r="N95" s="10"/>
    </row>
    <row r="96" spans="1:14" s="10" customFormat="1" ht="26.25" customHeight="1" x14ac:dyDescent="0.25">
      <c r="A96" s="595" t="s">
        <v>36</v>
      </c>
      <c r="B96" s="611"/>
      <c r="C96" s="29">
        <v>2015</v>
      </c>
      <c r="D96" s="30"/>
      <c r="E96" s="31"/>
      <c r="F96" s="31"/>
      <c r="G96" s="33">
        <f t="shared" ref="G96:G101" si="9">SUM(D96:F96)</f>
        <v>0</v>
      </c>
      <c r="H96"/>
      <c r="I96"/>
      <c r="J96"/>
      <c r="K96"/>
    </row>
    <row r="97" spans="1:14" s="10" customFormat="1" ht="16.5" customHeight="1" x14ac:dyDescent="0.25">
      <c r="A97" s="595"/>
      <c r="B97" s="611"/>
      <c r="C97" s="29">
        <v>2016</v>
      </c>
      <c r="D97" s="30"/>
      <c r="E97" s="31"/>
      <c r="F97" s="31"/>
      <c r="G97" s="33">
        <f t="shared" si="9"/>
        <v>0</v>
      </c>
      <c r="H97"/>
      <c r="I97"/>
      <c r="J97"/>
      <c r="K97"/>
      <c r="L97"/>
      <c r="M97"/>
      <c r="N97"/>
    </row>
    <row r="98" spans="1:14" x14ac:dyDescent="0.25">
      <c r="A98" s="595"/>
      <c r="B98" s="611"/>
      <c r="C98" s="29">
        <v>2017</v>
      </c>
      <c r="D98" s="36"/>
      <c r="E98" s="37"/>
      <c r="F98" s="37"/>
      <c r="G98" s="33">
        <f t="shared" si="9"/>
        <v>0</v>
      </c>
    </row>
    <row r="99" spans="1:14" x14ac:dyDescent="0.25">
      <c r="A99" s="595"/>
      <c r="B99" s="611"/>
      <c r="C99" s="29">
        <v>2018</v>
      </c>
      <c r="D99" s="30"/>
      <c r="E99" s="31"/>
      <c r="F99" s="31"/>
      <c r="G99" s="33">
        <f t="shared" si="9"/>
        <v>0</v>
      </c>
    </row>
    <row r="100" spans="1:14" x14ac:dyDescent="0.25">
      <c r="A100" s="595"/>
      <c r="B100" s="611"/>
      <c r="C100" s="29">
        <v>2019</v>
      </c>
      <c r="D100" s="30"/>
      <c r="E100" s="31"/>
      <c r="F100" s="31"/>
      <c r="G100" s="33">
        <f t="shared" si="9"/>
        <v>0</v>
      </c>
    </row>
    <row r="101" spans="1:14" x14ac:dyDescent="0.25">
      <c r="A101" s="595"/>
      <c r="B101" s="611"/>
      <c r="C101" s="29">
        <v>2020</v>
      </c>
      <c r="D101" s="30"/>
      <c r="E101" s="31"/>
      <c r="F101" s="31"/>
      <c r="G101" s="33">
        <f t="shared" si="9"/>
        <v>0</v>
      </c>
    </row>
    <row r="102" spans="1:14" ht="15.75" thickBot="1" x14ac:dyDescent="0.3">
      <c r="A102" s="612"/>
      <c r="B102" s="613"/>
      <c r="C102" s="45" t="s">
        <v>14</v>
      </c>
      <c r="D102" s="46">
        <f>SUM(D96:D101)</f>
        <v>0</v>
      </c>
      <c r="E102" s="47">
        <f>SUM(E96:E101)</f>
        <v>0</v>
      </c>
      <c r="F102" s="47">
        <f>SUM(F96:F101)</f>
        <v>0</v>
      </c>
      <c r="G102" s="121">
        <f>SUM(G95:G101)</f>
        <v>0</v>
      </c>
    </row>
    <row r="103" spans="1:14" x14ac:dyDescent="0.25">
      <c r="A103" s="113"/>
      <c r="B103" s="122"/>
      <c r="C103" s="52"/>
      <c r="D103" s="52"/>
      <c r="J103" s="82"/>
    </row>
    <row r="104" spans="1:14" ht="21" x14ac:dyDescent="0.35">
      <c r="A104" s="123" t="s">
        <v>56</v>
      </c>
      <c r="B104" s="124"/>
      <c r="C104" s="123"/>
      <c r="D104" s="125"/>
      <c r="E104" s="125"/>
      <c r="F104" s="125"/>
      <c r="G104" s="125"/>
      <c r="H104" s="125"/>
      <c r="I104" s="125"/>
      <c r="J104" s="125"/>
      <c r="K104" s="125"/>
      <c r="L104" s="125"/>
    </row>
    <row r="105" spans="1:14" ht="15.75" thickBot="1" x14ac:dyDescent="0.3">
      <c r="B105" s="9"/>
    </row>
    <row r="106" spans="1:14" s="10" customFormat="1" ht="47.25" customHeight="1" x14ac:dyDescent="0.25">
      <c r="A106" s="624" t="s">
        <v>57</v>
      </c>
      <c r="B106" s="626" t="s">
        <v>58</v>
      </c>
      <c r="C106" s="609" t="s">
        <v>6</v>
      </c>
      <c r="D106" s="126" t="s">
        <v>59</v>
      </c>
      <c r="E106" s="126"/>
      <c r="F106" s="127"/>
      <c r="G106" s="127"/>
      <c r="H106" s="128" t="s">
        <v>60</v>
      </c>
      <c r="I106" s="126"/>
      <c r="J106" s="129"/>
    </row>
    <row r="107" spans="1:14" s="10" customFormat="1" ht="87.75" customHeight="1" x14ac:dyDescent="0.25">
      <c r="A107" s="625"/>
      <c r="B107" s="627"/>
      <c r="C107" s="610"/>
      <c r="D107" s="130" t="s">
        <v>61</v>
      </c>
      <c r="E107" s="131" t="s">
        <v>62</v>
      </c>
      <c r="F107" s="132" t="s">
        <v>63</v>
      </c>
      <c r="G107" s="133" t="s">
        <v>64</v>
      </c>
      <c r="H107" s="130" t="s">
        <v>65</v>
      </c>
      <c r="I107" s="131" t="s">
        <v>66</v>
      </c>
      <c r="J107" s="134" t="s">
        <v>67</v>
      </c>
    </row>
    <row r="108" spans="1:14" x14ac:dyDescent="0.25">
      <c r="A108" s="595" t="s">
        <v>36</v>
      </c>
      <c r="B108" s="611"/>
      <c r="C108" s="135">
        <v>2014</v>
      </c>
      <c r="D108" s="30"/>
      <c r="E108" s="31"/>
      <c r="F108" s="136"/>
      <c r="G108" s="137">
        <f>SUM(D108:F108)</f>
        <v>0</v>
      </c>
      <c r="H108" s="30"/>
      <c r="I108" s="31"/>
      <c r="J108" s="35"/>
    </row>
    <row r="109" spans="1:14" x14ac:dyDescent="0.25">
      <c r="A109" s="595"/>
      <c r="B109" s="611"/>
      <c r="C109" s="135">
        <v>2015</v>
      </c>
      <c r="D109" s="30"/>
      <c r="E109" s="31"/>
      <c r="F109" s="136"/>
      <c r="G109" s="137">
        <f t="shared" ref="G109:G114" si="10">SUM(D109:F109)</f>
        <v>0</v>
      </c>
      <c r="H109" s="30"/>
      <c r="I109" s="31"/>
      <c r="J109" s="35"/>
    </row>
    <row r="110" spans="1:14" x14ac:dyDescent="0.25">
      <c r="A110" s="595"/>
      <c r="B110" s="611"/>
      <c r="C110" s="135">
        <v>2016</v>
      </c>
      <c r="D110" s="30"/>
      <c r="E110" s="31"/>
      <c r="F110" s="136"/>
      <c r="G110" s="137">
        <f t="shared" si="10"/>
        <v>0</v>
      </c>
      <c r="H110" s="30"/>
      <c r="I110" s="31"/>
      <c r="J110" s="35"/>
    </row>
    <row r="111" spans="1:14" x14ac:dyDescent="0.25">
      <c r="A111" s="595"/>
      <c r="B111" s="611"/>
      <c r="C111" s="135">
        <v>2017</v>
      </c>
      <c r="D111" s="36"/>
      <c r="E111" s="37"/>
      <c r="F111" s="138"/>
      <c r="G111" s="137">
        <f t="shared" si="10"/>
        <v>0</v>
      </c>
      <c r="H111" s="139"/>
      <c r="I111" s="140"/>
      <c r="J111" s="141"/>
    </row>
    <row r="112" spans="1:14" x14ac:dyDescent="0.25">
      <c r="A112" s="595"/>
      <c r="B112" s="611"/>
      <c r="C112" s="135">
        <v>2018</v>
      </c>
      <c r="D112" s="30"/>
      <c r="E112" s="31"/>
      <c r="F112" s="136"/>
      <c r="G112" s="137">
        <f t="shared" si="10"/>
        <v>0</v>
      </c>
      <c r="H112" s="30"/>
      <c r="I112" s="31"/>
      <c r="J112" s="35"/>
    </row>
    <row r="113" spans="1:19" x14ac:dyDescent="0.25">
      <c r="A113" s="595"/>
      <c r="B113" s="611"/>
      <c r="C113" s="135">
        <v>2019</v>
      </c>
      <c r="D113" s="30"/>
      <c r="E113" s="31"/>
      <c r="F113" s="136"/>
      <c r="G113" s="137">
        <f t="shared" si="10"/>
        <v>0</v>
      </c>
      <c r="H113" s="30"/>
      <c r="I113" s="31"/>
      <c r="J113" s="35"/>
    </row>
    <row r="114" spans="1:19" x14ac:dyDescent="0.25">
      <c r="A114" s="595"/>
      <c r="B114" s="611"/>
      <c r="C114" s="135">
        <v>2020</v>
      </c>
      <c r="D114" s="30"/>
      <c r="E114" s="31"/>
      <c r="F114" s="136"/>
      <c r="G114" s="137">
        <f t="shared" si="10"/>
        <v>0</v>
      </c>
      <c r="H114" s="30"/>
      <c r="I114" s="31"/>
      <c r="J114" s="35"/>
    </row>
    <row r="115" spans="1:19" ht="30.6" customHeight="1" thickBot="1" x14ac:dyDescent="0.3">
      <c r="A115" s="612"/>
      <c r="B115" s="613"/>
      <c r="C115" s="142" t="s">
        <v>14</v>
      </c>
      <c r="D115" s="46">
        <f t="shared" ref="D115:J115" si="11">SUM(D108:D114)</f>
        <v>0</v>
      </c>
      <c r="E115" s="47">
        <f t="shared" si="11"/>
        <v>0</v>
      </c>
      <c r="F115" s="143">
        <f t="shared" si="11"/>
        <v>0</v>
      </c>
      <c r="G115" s="143">
        <f t="shared" si="11"/>
        <v>0</v>
      </c>
      <c r="H115" s="46">
        <f t="shared" si="11"/>
        <v>0</v>
      </c>
      <c r="I115" s="47">
        <f t="shared" si="11"/>
        <v>0</v>
      </c>
      <c r="J115" s="144">
        <f t="shared" si="11"/>
        <v>0</v>
      </c>
    </row>
    <row r="116" spans="1:19" ht="17.100000000000001" customHeight="1" thickBot="1" x14ac:dyDescent="0.3">
      <c r="A116" s="145"/>
      <c r="B116" s="122"/>
      <c r="C116" s="146"/>
      <c r="D116" s="147"/>
      <c r="H116" s="148"/>
      <c r="K116" s="82"/>
    </row>
    <row r="117" spans="1:19" s="10" customFormat="1" ht="78" customHeight="1" x14ac:dyDescent="0.3">
      <c r="A117" s="149" t="s">
        <v>68</v>
      </c>
      <c r="B117" s="375" t="s">
        <v>39</v>
      </c>
      <c r="C117" s="151" t="s">
        <v>6</v>
      </c>
      <c r="D117" s="152" t="s">
        <v>69</v>
      </c>
      <c r="E117" s="153" t="s">
        <v>70</v>
      </c>
      <c r="F117" s="153" t="s">
        <v>71</v>
      </c>
      <c r="G117" s="153" t="s">
        <v>72</v>
      </c>
      <c r="H117" s="153" t="s">
        <v>73</v>
      </c>
      <c r="I117" s="154" t="s">
        <v>74</v>
      </c>
      <c r="J117" s="155" t="s">
        <v>75</v>
      </c>
      <c r="K117" s="155" t="s">
        <v>76</v>
      </c>
    </row>
    <row r="118" spans="1:19" x14ac:dyDescent="0.25">
      <c r="A118" s="595" t="s">
        <v>36</v>
      </c>
      <c r="B118" s="611"/>
      <c r="C118" s="29">
        <v>2014</v>
      </c>
      <c r="D118" s="34"/>
      <c r="E118" s="31"/>
      <c r="F118" s="31"/>
      <c r="G118" s="31"/>
      <c r="H118" s="31"/>
      <c r="I118" s="35"/>
      <c r="J118" s="156">
        <f t="shared" ref="J118:K124" si="12">D118+F118+H118</f>
        <v>0</v>
      </c>
      <c r="K118" s="156">
        <f t="shared" si="12"/>
        <v>0</v>
      </c>
    </row>
    <row r="119" spans="1:19" x14ac:dyDescent="0.25">
      <c r="A119" s="595"/>
      <c r="B119" s="611"/>
      <c r="C119" s="29">
        <v>2015</v>
      </c>
      <c r="D119" s="34"/>
      <c r="E119" s="31"/>
      <c r="F119" s="31"/>
      <c r="G119" s="31"/>
      <c r="H119" s="31"/>
      <c r="I119" s="35"/>
      <c r="J119" s="156">
        <f t="shared" si="12"/>
        <v>0</v>
      </c>
      <c r="K119" s="156">
        <f t="shared" si="12"/>
        <v>0</v>
      </c>
    </row>
    <row r="120" spans="1:19" x14ac:dyDescent="0.25">
      <c r="A120" s="595"/>
      <c r="B120" s="611"/>
      <c r="C120" s="29">
        <v>2016</v>
      </c>
      <c r="D120" s="34"/>
      <c r="E120" s="31"/>
      <c r="F120" s="31"/>
      <c r="G120" s="31"/>
      <c r="H120" s="31"/>
      <c r="I120" s="35"/>
      <c r="J120" s="156">
        <f t="shared" si="12"/>
        <v>0</v>
      </c>
      <c r="K120" s="156">
        <f t="shared" si="12"/>
        <v>0</v>
      </c>
    </row>
    <row r="121" spans="1:19" x14ac:dyDescent="0.25">
      <c r="A121" s="595"/>
      <c r="B121" s="611"/>
      <c r="C121" s="29">
        <v>2017</v>
      </c>
      <c r="D121" s="39"/>
      <c r="E121" s="37"/>
      <c r="F121" s="37"/>
      <c r="G121" s="37"/>
      <c r="H121" s="37"/>
      <c r="I121" s="40"/>
      <c r="J121" s="156">
        <f t="shared" si="12"/>
        <v>0</v>
      </c>
      <c r="K121" s="156">
        <f t="shared" si="12"/>
        <v>0</v>
      </c>
    </row>
    <row r="122" spans="1:19" x14ac:dyDescent="0.25">
      <c r="A122" s="595"/>
      <c r="B122" s="611"/>
      <c r="C122" s="29">
        <v>2018</v>
      </c>
      <c r="D122" s="34"/>
      <c r="E122" s="31"/>
      <c r="F122" s="31"/>
      <c r="G122" s="31"/>
      <c r="H122" s="31"/>
      <c r="I122" s="35"/>
      <c r="J122" s="156">
        <f t="shared" si="12"/>
        <v>0</v>
      </c>
      <c r="K122" s="156">
        <f t="shared" si="12"/>
        <v>0</v>
      </c>
    </row>
    <row r="123" spans="1:19" x14ac:dyDescent="0.25">
      <c r="A123" s="595"/>
      <c r="B123" s="611"/>
      <c r="C123" s="29">
        <v>2019</v>
      </c>
      <c r="D123" s="34"/>
      <c r="E123" s="31"/>
      <c r="F123" s="31"/>
      <c r="G123" s="31"/>
      <c r="H123" s="31"/>
      <c r="I123" s="35"/>
      <c r="J123" s="156">
        <f t="shared" si="12"/>
        <v>0</v>
      </c>
      <c r="K123" s="156">
        <f t="shared" si="12"/>
        <v>0</v>
      </c>
    </row>
    <row r="124" spans="1:19" x14ac:dyDescent="0.25">
      <c r="A124" s="595"/>
      <c r="B124" s="611"/>
      <c r="C124" s="29">
        <v>2020</v>
      </c>
      <c r="D124" s="34"/>
      <c r="E124" s="31"/>
      <c r="F124" s="31"/>
      <c r="G124" s="31"/>
      <c r="H124" s="31"/>
      <c r="I124" s="35"/>
      <c r="J124" s="156">
        <f t="shared" si="12"/>
        <v>0</v>
      </c>
      <c r="K124" s="156">
        <f t="shared" si="12"/>
        <v>0</v>
      </c>
    </row>
    <row r="125" spans="1:19" ht="51" customHeight="1" thickBot="1" x14ac:dyDescent="0.3">
      <c r="A125" s="612"/>
      <c r="B125" s="613"/>
      <c r="C125" s="45" t="s">
        <v>14</v>
      </c>
      <c r="D125" s="47">
        <f t="shared" ref="D125" si="13">SUM(D118:D124)</f>
        <v>0</v>
      </c>
      <c r="E125" s="47">
        <f>SUM(E118:E124)</f>
        <v>0</v>
      </c>
      <c r="F125" s="47">
        <f t="shared" ref="F125:I125" si="14">SUM(F118:F124)</f>
        <v>0</v>
      </c>
      <c r="G125" s="47">
        <f t="shared" si="14"/>
        <v>0</v>
      </c>
      <c r="H125" s="47">
        <f t="shared" si="14"/>
        <v>0</v>
      </c>
      <c r="I125" s="47">
        <f t="shared" si="14"/>
        <v>0</v>
      </c>
      <c r="J125" s="51">
        <f>SUM(J118:J124)</f>
        <v>0</v>
      </c>
      <c r="K125" s="51">
        <f>SUM(K118:K124)</f>
        <v>0</v>
      </c>
    </row>
    <row r="126" spans="1:19" ht="18.95" customHeight="1" x14ac:dyDescent="0.25">
      <c r="A126" s="157"/>
      <c r="B126" s="122"/>
      <c r="C126" s="52"/>
      <c r="D126" s="52"/>
      <c r="S126" s="82"/>
    </row>
    <row r="127" spans="1:19" ht="21" x14ac:dyDescent="0.35">
      <c r="A127" s="158" t="s">
        <v>77</v>
      </c>
      <c r="B127" s="159"/>
      <c r="C127" s="158"/>
      <c r="D127" s="160"/>
      <c r="E127" s="160"/>
      <c r="F127" s="160"/>
      <c r="G127" s="160"/>
      <c r="H127" s="160"/>
      <c r="I127" s="160"/>
      <c r="J127" s="160"/>
      <c r="K127" s="160"/>
      <c r="L127" s="160"/>
      <c r="M127" s="160"/>
      <c r="N127" s="160"/>
      <c r="O127" s="160"/>
    </row>
    <row r="128" spans="1:19" ht="21.75" thickBot="1" x14ac:dyDescent="0.4">
      <c r="A128" s="98"/>
      <c r="B128" s="83"/>
    </row>
    <row r="129" spans="1:15" s="10" customFormat="1" ht="27" customHeight="1" x14ac:dyDescent="0.25">
      <c r="A129" s="614" t="s">
        <v>78</v>
      </c>
      <c r="B129" s="616" t="s">
        <v>39</v>
      </c>
      <c r="C129" s="618" t="s">
        <v>79</v>
      </c>
      <c r="D129" s="161" t="s">
        <v>80</v>
      </c>
      <c r="E129" s="162"/>
      <c r="F129" s="162"/>
      <c r="G129" s="163"/>
      <c r="H129" s="164"/>
      <c r="I129" s="592" t="s">
        <v>8</v>
      </c>
      <c r="J129" s="593"/>
      <c r="K129" s="593"/>
      <c r="L129" s="593"/>
      <c r="M129" s="593"/>
      <c r="N129" s="593"/>
      <c r="O129" s="594"/>
    </row>
    <row r="130" spans="1:15" s="10" customFormat="1" ht="110.25" customHeight="1" x14ac:dyDescent="0.25">
      <c r="A130" s="615"/>
      <c r="B130" s="617"/>
      <c r="C130" s="619"/>
      <c r="D130" s="165" t="s">
        <v>81</v>
      </c>
      <c r="E130" s="166" t="s">
        <v>82</v>
      </c>
      <c r="F130" s="166" t="s">
        <v>83</v>
      </c>
      <c r="G130" s="167" t="s">
        <v>84</v>
      </c>
      <c r="H130" s="168" t="s">
        <v>85</v>
      </c>
      <c r="I130" s="169" t="s">
        <v>15</v>
      </c>
      <c r="J130" s="169" t="s">
        <v>16</v>
      </c>
      <c r="K130" s="166" t="s">
        <v>17</v>
      </c>
      <c r="L130" s="165" t="s">
        <v>18</v>
      </c>
      <c r="M130" s="165" t="s">
        <v>30</v>
      </c>
      <c r="N130" s="166" t="s">
        <v>20</v>
      </c>
      <c r="O130" s="170" t="s">
        <v>21</v>
      </c>
    </row>
    <row r="131" spans="1:15" ht="15" customHeight="1" x14ac:dyDescent="0.25">
      <c r="A131" s="597" t="s">
        <v>327</v>
      </c>
      <c r="B131" s="596"/>
      <c r="C131" s="29">
        <v>2014</v>
      </c>
      <c r="D131" s="30"/>
      <c r="E131" s="31"/>
      <c r="F131" s="31"/>
      <c r="G131" s="137">
        <f>SUM(D131:F131)</f>
        <v>0</v>
      </c>
      <c r="H131" s="92"/>
      <c r="I131" s="34"/>
      <c r="J131" s="31"/>
      <c r="K131" s="31"/>
      <c r="L131" s="31"/>
      <c r="M131" s="31"/>
      <c r="N131" s="31"/>
      <c r="O131" s="35"/>
    </row>
    <row r="132" spans="1:15" x14ac:dyDescent="0.25">
      <c r="A132" s="597"/>
      <c r="B132" s="596"/>
      <c r="C132" s="29">
        <v>2015</v>
      </c>
      <c r="D132" s="30"/>
      <c r="E132" s="31"/>
      <c r="F132" s="31"/>
      <c r="G132" s="137">
        <f t="shared" ref="G132:G137" si="15">SUM(D132:F132)</f>
        <v>0</v>
      </c>
      <c r="H132" s="92"/>
      <c r="I132" s="34"/>
      <c r="J132" s="31"/>
      <c r="K132" s="31"/>
      <c r="L132" s="31"/>
      <c r="M132" s="31"/>
      <c r="N132" s="31"/>
      <c r="O132" s="35"/>
    </row>
    <row r="133" spans="1:15" x14ac:dyDescent="0.25">
      <c r="A133" s="597"/>
      <c r="B133" s="596"/>
      <c r="C133" s="29">
        <v>2016</v>
      </c>
      <c r="D133" s="30"/>
      <c r="E133" s="31"/>
      <c r="F133" s="31"/>
      <c r="G133" s="137">
        <f t="shared" si="15"/>
        <v>0</v>
      </c>
      <c r="H133" s="92"/>
      <c r="I133" s="34"/>
      <c r="J133" s="31"/>
      <c r="K133" s="31"/>
      <c r="L133" s="31"/>
      <c r="M133" s="31"/>
      <c r="N133" s="31"/>
      <c r="O133" s="35"/>
    </row>
    <row r="134" spans="1:15" x14ac:dyDescent="0.25">
      <c r="A134" s="597"/>
      <c r="B134" s="596"/>
      <c r="C134" s="29">
        <v>2017</v>
      </c>
      <c r="D134" s="36"/>
      <c r="E134" s="37"/>
      <c r="F134" s="37"/>
      <c r="G134" s="137">
        <f t="shared" si="15"/>
        <v>0</v>
      </c>
      <c r="H134" s="92"/>
      <c r="I134" s="39"/>
      <c r="J134" s="37"/>
      <c r="K134" s="37"/>
      <c r="L134" s="37"/>
      <c r="M134" s="37"/>
      <c r="N134" s="37"/>
      <c r="O134" s="40"/>
    </row>
    <row r="135" spans="1:15" x14ac:dyDescent="0.25">
      <c r="A135" s="597"/>
      <c r="B135" s="596"/>
      <c r="C135" s="29">
        <v>2018</v>
      </c>
      <c r="D135" s="30"/>
      <c r="E135" s="31"/>
      <c r="F135" s="31"/>
      <c r="G135" s="137">
        <f t="shared" si="15"/>
        <v>0</v>
      </c>
      <c r="H135" s="92"/>
      <c r="I135" s="34"/>
      <c r="J135" s="31"/>
      <c r="K135" s="31"/>
      <c r="L135" s="31"/>
      <c r="M135" s="31"/>
      <c r="N135" s="31"/>
      <c r="O135" s="35"/>
    </row>
    <row r="136" spans="1:15" x14ac:dyDescent="0.25">
      <c r="A136" s="597"/>
      <c r="B136" s="596"/>
      <c r="C136" s="29">
        <v>2019</v>
      </c>
      <c r="D136" s="30">
        <v>8</v>
      </c>
      <c r="E136" s="31">
        <v>4</v>
      </c>
      <c r="F136" s="31"/>
      <c r="G136" s="137">
        <f t="shared" si="15"/>
        <v>12</v>
      </c>
      <c r="H136" s="92">
        <v>24</v>
      </c>
      <c r="I136" s="34">
        <v>12</v>
      </c>
      <c r="J136" s="31"/>
      <c r="K136" s="31"/>
      <c r="L136" s="31"/>
      <c r="M136" s="31"/>
      <c r="N136" s="31"/>
      <c r="O136" s="35"/>
    </row>
    <row r="137" spans="1:15" x14ac:dyDescent="0.25">
      <c r="A137" s="597"/>
      <c r="B137" s="596"/>
      <c r="C137" s="29">
        <v>2020</v>
      </c>
      <c r="D137" s="30"/>
      <c r="E137" s="31"/>
      <c r="F137" s="31"/>
      <c r="G137" s="137">
        <f t="shared" si="15"/>
        <v>0</v>
      </c>
      <c r="H137" s="92"/>
      <c r="I137" s="34"/>
      <c r="J137" s="31"/>
      <c r="K137" s="31"/>
      <c r="L137" s="31"/>
      <c r="M137" s="31"/>
      <c r="N137" s="31"/>
      <c r="O137" s="35"/>
    </row>
    <row r="138" spans="1:15" ht="15.95" customHeight="1" thickBot="1" x14ac:dyDescent="0.3">
      <c r="A138" s="598"/>
      <c r="B138" s="599"/>
      <c r="C138" s="45" t="s">
        <v>14</v>
      </c>
      <c r="D138" s="46">
        <f>SUM(D131:D137)</f>
        <v>8</v>
      </c>
      <c r="E138" s="47">
        <f>SUM(E131:E137)</f>
        <v>4</v>
      </c>
      <c r="F138" s="47">
        <f>SUM(F131:F137)</f>
        <v>0</v>
      </c>
      <c r="G138" s="143">
        <f t="shared" ref="G138:O138" si="16">SUM(G131:G137)</f>
        <v>12</v>
      </c>
      <c r="H138" s="171">
        <f t="shared" si="16"/>
        <v>24</v>
      </c>
      <c r="I138" s="50">
        <f t="shared" si="16"/>
        <v>12</v>
      </c>
      <c r="J138" s="47">
        <f t="shared" si="16"/>
        <v>0</v>
      </c>
      <c r="K138" s="47">
        <f t="shared" si="16"/>
        <v>0</v>
      </c>
      <c r="L138" s="47">
        <f t="shared" si="16"/>
        <v>0</v>
      </c>
      <c r="M138" s="47">
        <f t="shared" si="16"/>
        <v>0</v>
      </c>
      <c r="N138" s="47">
        <f t="shared" si="16"/>
        <v>0</v>
      </c>
      <c r="O138" s="51">
        <f t="shared" si="16"/>
        <v>0</v>
      </c>
    </row>
    <row r="139" spans="1:15" ht="15.75" thickBot="1" x14ac:dyDescent="0.3">
      <c r="B139" s="9"/>
    </row>
    <row r="140" spans="1:15" ht="19.5" customHeight="1" x14ac:dyDescent="0.25">
      <c r="A140" s="600" t="s">
        <v>87</v>
      </c>
      <c r="B140" s="602" t="s">
        <v>88</v>
      </c>
      <c r="C140" s="604" t="s">
        <v>6</v>
      </c>
      <c r="D140" s="604" t="s">
        <v>80</v>
      </c>
      <c r="E140" s="604"/>
      <c r="F140" s="604"/>
      <c r="G140" s="606"/>
      <c r="H140" s="607" t="s">
        <v>89</v>
      </c>
      <c r="I140" s="604"/>
      <c r="J140" s="604"/>
      <c r="K140" s="604"/>
      <c r="L140" s="608"/>
    </row>
    <row r="141" spans="1:15" ht="102.75" x14ac:dyDescent="0.25">
      <c r="A141" s="601"/>
      <c r="B141" s="603"/>
      <c r="C141" s="605"/>
      <c r="D141" s="172" t="s">
        <v>90</v>
      </c>
      <c r="E141" s="173" t="s">
        <v>91</v>
      </c>
      <c r="F141" s="172" t="s">
        <v>92</v>
      </c>
      <c r="G141" s="174" t="s">
        <v>93</v>
      </c>
      <c r="H141" s="175" t="s">
        <v>94</v>
      </c>
      <c r="I141" s="172" t="s">
        <v>95</v>
      </c>
      <c r="J141" s="172" t="s">
        <v>96</v>
      </c>
      <c r="K141" s="172" t="s">
        <v>97</v>
      </c>
      <c r="L141" s="176" t="s">
        <v>98</v>
      </c>
    </row>
    <row r="142" spans="1:15" ht="15" customHeight="1" x14ac:dyDescent="0.25">
      <c r="A142" s="684" t="s">
        <v>36</v>
      </c>
      <c r="B142" s="685"/>
      <c r="C142" s="177">
        <v>2014</v>
      </c>
      <c r="D142" s="178"/>
      <c r="E142" s="72"/>
      <c r="F142" s="72"/>
      <c r="G142" s="179">
        <f>SUM(D142:F142)</f>
        <v>0</v>
      </c>
      <c r="H142" s="71"/>
      <c r="I142" s="72"/>
      <c r="J142" s="72"/>
      <c r="K142" s="72"/>
      <c r="L142" s="73"/>
    </row>
    <row r="143" spans="1:15" x14ac:dyDescent="0.25">
      <c r="A143" s="595"/>
      <c r="B143" s="611"/>
      <c r="C143" s="29">
        <v>2015</v>
      </c>
      <c r="D143" s="30"/>
      <c r="E143" s="31"/>
      <c r="F143" s="31"/>
      <c r="G143" s="179">
        <f t="shared" ref="G143:G148" si="17">SUM(D143:F143)</f>
        <v>0</v>
      </c>
      <c r="H143" s="34"/>
      <c r="I143" s="31"/>
      <c r="J143" s="31"/>
      <c r="K143" s="31"/>
      <c r="L143" s="35"/>
    </row>
    <row r="144" spans="1:15" x14ac:dyDescent="0.25">
      <c r="A144" s="595"/>
      <c r="B144" s="611"/>
      <c r="C144" s="29">
        <v>2016</v>
      </c>
      <c r="D144" s="30"/>
      <c r="E144" s="31"/>
      <c r="F144" s="31"/>
      <c r="G144" s="179">
        <f t="shared" si="17"/>
        <v>0</v>
      </c>
      <c r="H144" s="34"/>
      <c r="I144" s="31"/>
      <c r="J144" s="31"/>
      <c r="K144" s="31"/>
      <c r="L144" s="35"/>
    </row>
    <row r="145" spans="1:12" x14ac:dyDescent="0.25">
      <c r="A145" s="595"/>
      <c r="B145" s="611"/>
      <c r="C145" s="29">
        <v>2017</v>
      </c>
      <c r="D145" s="36"/>
      <c r="E145" s="37"/>
      <c r="F145" s="37"/>
      <c r="G145" s="179">
        <f t="shared" si="17"/>
        <v>0</v>
      </c>
      <c r="H145" s="39"/>
      <c r="I145" s="37"/>
      <c r="J145" s="37"/>
      <c r="K145" s="37"/>
      <c r="L145" s="40"/>
    </row>
    <row r="146" spans="1:12" x14ac:dyDescent="0.25">
      <c r="A146" s="595"/>
      <c r="B146" s="611"/>
      <c r="C146" s="29">
        <v>2018</v>
      </c>
      <c r="D146" s="30"/>
      <c r="E146" s="31"/>
      <c r="F146" s="31"/>
      <c r="G146" s="179">
        <f t="shared" si="17"/>
        <v>0</v>
      </c>
      <c r="H146" s="34"/>
      <c r="I146" s="31"/>
      <c r="J146" s="31"/>
      <c r="K146" s="31"/>
      <c r="L146" s="35"/>
    </row>
    <row r="147" spans="1:12" x14ac:dyDescent="0.25">
      <c r="A147" s="595"/>
      <c r="B147" s="611"/>
      <c r="C147" s="29">
        <v>2019</v>
      </c>
      <c r="D147" s="30">
        <v>420</v>
      </c>
      <c r="E147" s="31">
        <v>215</v>
      </c>
      <c r="F147" s="31"/>
      <c r="G147" s="179">
        <f t="shared" si="17"/>
        <v>635</v>
      </c>
      <c r="H147" s="34"/>
      <c r="I147" s="31"/>
      <c r="J147" s="31">
        <v>59</v>
      </c>
      <c r="K147" s="31">
        <v>576</v>
      </c>
      <c r="L147" s="35"/>
    </row>
    <row r="148" spans="1:12" x14ac:dyDescent="0.25">
      <c r="A148" s="595"/>
      <c r="B148" s="611"/>
      <c r="C148" s="29">
        <v>2020</v>
      </c>
      <c r="D148" s="30"/>
      <c r="E148" s="31"/>
      <c r="F148" s="31"/>
      <c r="G148" s="179">
        <f t="shared" si="17"/>
        <v>0</v>
      </c>
      <c r="H148" s="34"/>
      <c r="I148" s="31"/>
      <c r="J148" s="31"/>
      <c r="K148" s="31"/>
      <c r="L148" s="35"/>
    </row>
    <row r="149" spans="1:12" ht="15.75" thickBot="1" x14ac:dyDescent="0.3">
      <c r="A149" s="612"/>
      <c r="B149" s="613"/>
      <c r="C149" s="45" t="s">
        <v>14</v>
      </c>
      <c r="D149" s="46">
        <f t="shared" ref="D149:L149" si="18">SUM(D142:D148)</f>
        <v>420</v>
      </c>
      <c r="E149" s="47">
        <f t="shared" si="18"/>
        <v>215</v>
      </c>
      <c r="F149" s="47">
        <f t="shared" si="18"/>
        <v>0</v>
      </c>
      <c r="G149" s="49">
        <f t="shared" si="18"/>
        <v>635</v>
      </c>
      <c r="H149" s="50">
        <f t="shared" si="18"/>
        <v>0</v>
      </c>
      <c r="I149" s="47">
        <f t="shared" si="18"/>
        <v>0</v>
      </c>
      <c r="J149" s="47">
        <f t="shared" si="18"/>
        <v>59</v>
      </c>
      <c r="K149" s="47">
        <f t="shared" si="18"/>
        <v>576</v>
      </c>
      <c r="L149" s="51">
        <f t="shared" si="18"/>
        <v>0</v>
      </c>
    </row>
    <row r="150" spans="1:12" x14ac:dyDescent="0.25">
      <c r="B150" s="9"/>
    </row>
    <row r="151" spans="1:12" x14ac:dyDescent="0.25">
      <c r="B151" s="9"/>
    </row>
    <row r="152" spans="1:12" ht="21" x14ac:dyDescent="0.35">
      <c r="A152" s="180" t="s">
        <v>100</v>
      </c>
      <c r="B152" s="60"/>
      <c r="C152" s="59"/>
      <c r="D152" s="61"/>
      <c r="E152" s="61"/>
      <c r="F152" s="61"/>
      <c r="G152" s="61"/>
      <c r="H152" s="61"/>
      <c r="I152" s="61"/>
      <c r="J152" s="61"/>
      <c r="K152" s="61"/>
      <c r="L152" s="61"/>
    </row>
    <row r="153" spans="1:12" ht="15.75" thickBot="1" x14ac:dyDescent="0.3">
      <c r="A153" s="82"/>
      <c r="B153" s="83"/>
    </row>
    <row r="154" spans="1:12" s="10" customFormat="1" ht="65.25" x14ac:dyDescent="0.3">
      <c r="A154" s="181" t="s">
        <v>101</v>
      </c>
      <c r="B154" s="182" t="s">
        <v>102</v>
      </c>
      <c r="C154" s="183" t="s">
        <v>103</v>
      </c>
      <c r="D154" s="184" t="s">
        <v>104</v>
      </c>
      <c r="E154" s="185" t="s">
        <v>105</v>
      </c>
      <c r="F154" s="185" t="s">
        <v>106</v>
      </c>
      <c r="G154" s="186" t="s">
        <v>107</v>
      </c>
    </row>
    <row r="155" spans="1:12" ht="15" customHeight="1" x14ac:dyDescent="0.25">
      <c r="A155" s="588" t="s">
        <v>36</v>
      </c>
      <c r="B155" s="589"/>
      <c r="C155" s="29">
        <v>2014</v>
      </c>
      <c r="D155" s="30"/>
      <c r="E155" s="31"/>
      <c r="F155" s="31"/>
      <c r="G155" s="35"/>
    </row>
    <row r="156" spans="1:12" x14ac:dyDescent="0.25">
      <c r="A156" s="588"/>
      <c r="B156" s="589"/>
      <c r="C156" s="29">
        <v>2015</v>
      </c>
      <c r="D156" s="30"/>
      <c r="E156" s="31"/>
      <c r="F156" s="31"/>
      <c r="G156" s="35"/>
    </row>
    <row r="157" spans="1:12" x14ac:dyDescent="0.25">
      <c r="A157" s="588"/>
      <c r="B157" s="589"/>
      <c r="C157" s="29">
        <v>2016</v>
      </c>
      <c r="D157" s="30"/>
      <c r="E157" s="31"/>
      <c r="F157" s="31"/>
      <c r="G157" s="35"/>
    </row>
    <row r="158" spans="1:12" x14ac:dyDescent="0.25">
      <c r="A158" s="588"/>
      <c r="B158" s="589"/>
      <c r="C158" s="29">
        <v>2017</v>
      </c>
      <c r="D158" s="36"/>
      <c r="E158" s="37"/>
      <c r="F158" s="37"/>
      <c r="G158" s="40"/>
    </row>
    <row r="159" spans="1:12" x14ac:dyDescent="0.25">
      <c r="A159" s="588"/>
      <c r="B159" s="589"/>
      <c r="C159" s="29">
        <v>2018</v>
      </c>
      <c r="D159" s="30"/>
      <c r="E159" s="31"/>
      <c r="F159" s="31"/>
      <c r="G159" s="35"/>
    </row>
    <row r="160" spans="1:12" x14ac:dyDescent="0.25">
      <c r="A160" s="588"/>
      <c r="B160" s="589"/>
      <c r="C160" s="29">
        <v>2019</v>
      </c>
      <c r="D160" s="30"/>
      <c r="E160" s="31"/>
      <c r="F160" s="31"/>
      <c r="G160" s="35"/>
    </row>
    <row r="161" spans="1:9" x14ac:dyDescent="0.25">
      <c r="A161" s="588"/>
      <c r="B161" s="589"/>
      <c r="C161" s="29">
        <v>2020</v>
      </c>
      <c r="D161" s="187"/>
      <c r="E161" s="188"/>
      <c r="F161" s="188"/>
      <c r="G161" s="189"/>
    </row>
    <row r="162" spans="1:9" ht="15.75" thickBot="1" x14ac:dyDescent="0.3">
      <c r="A162" s="590"/>
      <c r="B162" s="591"/>
      <c r="C162" s="45" t="s">
        <v>14</v>
      </c>
      <c r="D162" s="46">
        <f>SUM(D155:D161)</f>
        <v>0</v>
      </c>
      <c r="E162" s="46">
        <f t="shared" ref="E162:G162" si="19">SUM(E155:E161)</f>
        <v>0</v>
      </c>
      <c r="F162" s="46">
        <f t="shared" si="19"/>
        <v>0</v>
      </c>
      <c r="G162" s="51">
        <f t="shared" si="19"/>
        <v>0</v>
      </c>
    </row>
    <row r="163" spans="1:9" x14ac:dyDescent="0.25">
      <c r="B163" s="9"/>
    </row>
    <row r="164" spans="1:9" ht="15.75" thickBot="1" x14ac:dyDescent="0.3">
      <c r="B164" s="9"/>
    </row>
    <row r="165" spans="1:9" ht="18.75" x14ac:dyDescent="0.3">
      <c r="A165" s="190" t="s">
        <v>108</v>
      </c>
      <c r="B165" s="191" t="s">
        <v>109</v>
      </c>
      <c r="C165" s="192">
        <v>2014</v>
      </c>
      <c r="D165" s="192">
        <v>2015</v>
      </c>
      <c r="E165" s="192">
        <v>2016</v>
      </c>
      <c r="F165" s="192">
        <v>2017</v>
      </c>
      <c r="G165" s="192">
        <v>2018</v>
      </c>
      <c r="H165" s="192">
        <v>2019</v>
      </c>
      <c r="I165" s="193">
        <v>2020</v>
      </c>
    </row>
    <row r="166" spans="1:9" ht="14.1" customHeight="1" x14ac:dyDescent="0.25">
      <c r="A166" s="194" t="s">
        <v>110</v>
      </c>
      <c r="B166" s="377"/>
      <c r="C166" s="196">
        <f>SUM(C167:C169)</f>
        <v>0</v>
      </c>
      <c r="D166" s="196">
        <f t="shared" ref="D166:I166" si="20">SUM(D167:D169)</f>
        <v>0</v>
      </c>
      <c r="E166" s="196">
        <f t="shared" si="20"/>
        <v>0</v>
      </c>
      <c r="F166" s="196">
        <f t="shared" si="20"/>
        <v>0</v>
      </c>
      <c r="G166" s="196">
        <f t="shared" si="20"/>
        <v>0</v>
      </c>
      <c r="H166" s="196">
        <f t="shared" si="20"/>
        <v>368517.29</v>
      </c>
      <c r="I166" s="197">
        <f t="shared" si="20"/>
        <v>0</v>
      </c>
    </row>
    <row r="167" spans="1:9" ht="15.75" x14ac:dyDescent="0.25">
      <c r="A167" s="198" t="s">
        <v>111</v>
      </c>
      <c r="B167" s="199"/>
      <c r="C167" s="70"/>
      <c r="D167" s="70"/>
      <c r="E167" s="70"/>
      <c r="F167" s="74"/>
      <c r="G167" s="70"/>
      <c r="H167" s="70">
        <v>368517.29</v>
      </c>
      <c r="I167" s="200"/>
    </row>
    <row r="168" spans="1:9" ht="15.75" x14ac:dyDescent="0.25">
      <c r="A168" s="198" t="s">
        <v>112</v>
      </c>
      <c r="B168" s="199"/>
      <c r="C168" s="70"/>
      <c r="D168" s="70"/>
      <c r="E168" s="70"/>
      <c r="F168" s="74"/>
      <c r="G168" s="70"/>
      <c r="H168" s="70">
        <v>0</v>
      </c>
      <c r="I168" s="200"/>
    </row>
    <row r="169" spans="1:9" ht="15.75" x14ac:dyDescent="0.25">
      <c r="A169" s="198" t="s">
        <v>113</v>
      </c>
      <c r="B169" s="199"/>
      <c r="C169" s="70"/>
      <c r="D169" s="70"/>
      <c r="E169" s="70"/>
      <c r="F169" s="74"/>
      <c r="G169" s="70"/>
      <c r="H169" s="70">
        <v>0</v>
      </c>
      <c r="I169" s="200"/>
    </row>
    <row r="170" spans="1:9" ht="31.5" x14ac:dyDescent="0.25">
      <c r="A170" s="194" t="s">
        <v>114</v>
      </c>
      <c r="B170" s="199"/>
      <c r="C170" s="70"/>
      <c r="D170" s="70"/>
      <c r="E170" s="70"/>
      <c r="F170" s="74"/>
      <c r="G170" s="70"/>
      <c r="H170" s="70">
        <v>264503.45</v>
      </c>
      <c r="I170" s="200"/>
    </row>
    <row r="171" spans="1:9" ht="16.5" thickBot="1" x14ac:dyDescent="0.3">
      <c r="A171" s="203" t="s">
        <v>116</v>
      </c>
      <c r="B171" s="204"/>
      <c r="C171" s="205">
        <f t="shared" ref="C171:I171" si="21">C166+C170</f>
        <v>0</v>
      </c>
      <c r="D171" s="205">
        <f t="shared" si="21"/>
        <v>0</v>
      </c>
      <c r="E171" s="205">
        <f t="shared" si="21"/>
        <v>0</v>
      </c>
      <c r="F171" s="205">
        <f t="shared" si="21"/>
        <v>0</v>
      </c>
      <c r="G171" s="205">
        <f t="shared" si="21"/>
        <v>0</v>
      </c>
      <c r="H171" s="205">
        <f t="shared" si="21"/>
        <v>633020.74</v>
      </c>
      <c r="I171" s="51">
        <f t="shared" si="21"/>
        <v>0</v>
      </c>
    </row>
  </sheetData>
  <mergeCells count="49">
    <mergeCell ref="A142:B149"/>
    <mergeCell ref="A155:B162"/>
    <mergeCell ref="I129:O129"/>
    <mergeCell ref="A131:B138"/>
    <mergeCell ref="A140:A141"/>
    <mergeCell ref="B140:B141"/>
    <mergeCell ref="C140:C141"/>
    <mergeCell ref="D140:G140"/>
    <mergeCell ref="H140:L140"/>
    <mergeCell ref="C106:C107"/>
    <mergeCell ref="A108:B115"/>
    <mergeCell ref="A118:B125"/>
    <mergeCell ref="A129:A130"/>
    <mergeCell ref="B129:B130"/>
    <mergeCell ref="C129:C130"/>
    <mergeCell ref="A85:B92"/>
    <mergeCell ref="A94:A95"/>
    <mergeCell ref="B94:B95"/>
    <mergeCell ref="A96:B102"/>
    <mergeCell ref="A106:A107"/>
    <mergeCell ref="B106:B107"/>
    <mergeCell ref="D72:D73"/>
    <mergeCell ref="A74:B81"/>
    <mergeCell ref="A83:A84"/>
    <mergeCell ref="B83:B84"/>
    <mergeCell ref="C83:C84"/>
    <mergeCell ref="D83:D84"/>
    <mergeCell ref="A72:A73"/>
    <mergeCell ref="B72:B73"/>
    <mergeCell ref="C72:C73"/>
    <mergeCell ref="A50:B57"/>
    <mergeCell ref="A61:A62"/>
    <mergeCell ref="B61:B62"/>
    <mergeCell ref="C61:C62"/>
    <mergeCell ref="A63:B70"/>
    <mergeCell ref="D34:D35"/>
    <mergeCell ref="A36:B43"/>
    <mergeCell ref="A48:A49"/>
    <mergeCell ref="B48:B49"/>
    <mergeCell ref="C48:C49"/>
    <mergeCell ref="D48:D49"/>
    <mergeCell ref="A34:A35"/>
    <mergeCell ref="B34:B35"/>
    <mergeCell ref="C34:C35"/>
    <mergeCell ref="B10:B11"/>
    <mergeCell ref="C10:C11"/>
    <mergeCell ref="A12:B19"/>
    <mergeCell ref="C21:C22"/>
    <mergeCell ref="A23:B30"/>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FE312-0806-4C99-8811-CE44C248F3C3}">
  <sheetPr codeName="Arkusz28"/>
  <dimension ref="A1:S171"/>
  <sheetViews>
    <sheetView workbookViewId="0">
      <selection sqref="A1:XFD1048576"/>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328</v>
      </c>
    </row>
    <row r="5" spans="1:17" s="2" customFormat="1" ht="15.75" x14ac:dyDescent="0.25">
      <c r="A5" s="206" t="s">
        <v>329</v>
      </c>
    </row>
    <row r="6" spans="1:17" s="2" customFormat="1" ht="15.75" x14ac:dyDescent="0.25"/>
    <row r="8" spans="1:17" ht="21" x14ac:dyDescent="0.35">
      <c r="A8" s="6" t="s">
        <v>4</v>
      </c>
      <c r="B8" s="7"/>
      <c r="C8" s="8"/>
      <c r="D8" s="8"/>
      <c r="E8" s="8"/>
      <c r="F8" s="8"/>
      <c r="G8" s="8"/>
      <c r="H8" s="8"/>
      <c r="I8" s="8"/>
      <c r="J8" s="8"/>
      <c r="K8" s="8"/>
      <c r="L8" s="8"/>
      <c r="M8" s="8"/>
      <c r="N8" s="8"/>
    </row>
    <row r="9" spans="1:17" ht="15.75" thickBot="1" x14ac:dyDescent="0.3">
      <c r="B9" s="9"/>
      <c r="O9" s="10"/>
      <c r="P9" s="10"/>
    </row>
    <row r="10" spans="1:17" s="10" customFormat="1" ht="18.75" x14ac:dyDescent="0.3">
      <c r="A10" s="11"/>
      <c r="B10" s="649" t="s">
        <v>5</v>
      </c>
      <c r="C10" s="651" t="s">
        <v>6</v>
      </c>
      <c r="D10" s="12"/>
      <c r="E10" s="13"/>
      <c r="F10" s="14" t="s">
        <v>7</v>
      </c>
      <c r="G10" s="15"/>
      <c r="H10" s="16"/>
      <c r="I10" s="17" t="s">
        <v>8</v>
      </c>
      <c r="J10" s="13"/>
      <c r="K10" s="13"/>
      <c r="L10" s="13"/>
      <c r="M10" s="13"/>
      <c r="N10" s="13"/>
      <c r="O10" s="18"/>
    </row>
    <row r="11" spans="1:17" s="10" customFormat="1" ht="90" customHeight="1" x14ac:dyDescent="0.3">
      <c r="A11" s="19" t="s">
        <v>9</v>
      </c>
      <c r="B11" s="650"/>
      <c r="C11" s="652"/>
      <c r="D11" s="20" t="s">
        <v>10</v>
      </c>
      <c r="E11" s="21" t="s">
        <v>11</v>
      </c>
      <c r="F11" s="22" t="s">
        <v>12</v>
      </c>
      <c r="G11" s="23" t="s">
        <v>13</v>
      </c>
      <c r="H11" s="24" t="s">
        <v>14</v>
      </c>
      <c r="I11" s="25" t="s">
        <v>15</v>
      </c>
      <c r="J11" s="26" t="s">
        <v>16</v>
      </c>
      <c r="K11" s="26" t="s">
        <v>17</v>
      </c>
      <c r="L11" s="27" t="s">
        <v>18</v>
      </c>
      <c r="M11" s="27" t="s">
        <v>19</v>
      </c>
      <c r="N11" s="27" t="s">
        <v>20</v>
      </c>
      <c r="O11" s="28" t="s">
        <v>21</v>
      </c>
    </row>
    <row r="12" spans="1:17" ht="15" customHeight="1" x14ac:dyDescent="0.25">
      <c r="A12" s="595" t="s">
        <v>330</v>
      </c>
      <c r="B12" s="611"/>
      <c r="C12" s="29">
        <v>2014</v>
      </c>
      <c r="D12" s="30"/>
      <c r="E12" s="31"/>
      <c r="F12" s="31"/>
      <c r="G12" s="32"/>
      <c r="H12" s="33">
        <f>SUM(D12:G12)</f>
        <v>0</v>
      </c>
      <c r="I12" s="34"/>
      <c r="J12" s="31"/>
      <c r="K12" s="31"/>
      <c r="L12" s="31"/>
      <c r="M12" s="31"/>
      <c r="N12" s="31"/>
      <c r="O12" s="35"/>
      <c r="P12" s="10"/>
      <c r="Q12" s="10"/>
    </row>
    <row r="13" spans="1:17" x14ac:dyDescent="0.25">
      <c r="A13" s="595"/>
      <c r="B13" s="611"/>
      <c r="C13" s="29">
        <v>2015</v>
      </c>
      <c r="D13" s="30"/>
      <c r="E13" s="31"/>
      <c r="F13" s="31"/>
      <c r="G13" s="32"/>
      <c r="H13" s="33">
        <f t="shared" ref="H13:H18" si="0">SUM(D13:G13)</f>
        <v>0</v>
      </c>
      <c r="I13" s="34"/>
      <c r="J13" s="31"/>
      <c r="K13" s="31"/>
      <c r="L13" s="31"/>
      <c r="M13" s="31"/>
      <c r="N13" s="31"/>
      <c r="O13" s="35"/>
      <c r="P13" s="10"/>
      <c r="Q13" s="10"/>
    </row>
    <row r="14" spans="1:17" x14ac:dyDescent="0.25">
      <c r="A14" s="595"/>
      <c r="B14" s="611"/>
      <c r="C14" s="29">
        <v>2016</v>
      </c>
      <c r="D14" s="30"/>
      <c r="E14" s="31"/>
      <c r="F14" s="31"/>
      <c r="G14" s="32"/>
      <c r="H14" s="33">
        <f t="shared" si="0"/>
        <v>0</v>
      </c>
      <c r="I14" s="34"/>
      <c r="J14" s="31"/>
      <c r="K14" s="31"/>
      <c r="L14" s="31"/>
      <c r="M14" s="31"/>
      <c r="N14" s="31"/>
      <c r="O14" s="35"/>
      <c r="P14" s="10"/>
      <c r="Q14" s="10"/>
    </row>
    <row r="15" spans="1:17" x14ac:dyDescent="0.25">
      <c r="A15" s="595"/>
      <c r="B15" s="611"/>
      <c r="C15" s="29">
        <v>2017</v>
      </c>
      <c r="D15" s="36"/>
      <c r="E15" s="37"/>
      <c r="F15" s="37"/>
      <c r="G15" s="38"/>
      <c r="H15" s="33">
        <f t="shared" si="0"/>
        <v>0</v>
      </c>
      <c r="I15" s="34"/>
      <c r="J15" s="37"/>
      <c r="K15" s="37"/>
      <c r="L15" s="37"/>
      <c r="M15" s="37"/>
      <c r="N15" s="37"/>
      <c r="O15" s="40"/>
      <c r="P15" s="10"/>
      <c r="Q15" s="10"/>
    </row>
    <row r="16" spans="1:17" x14ac:dyDescent="0.25">
      <c r="A16" s="595"/>
      <c r="B16" s="611"/>
      <c r="C16" s="29">
        <v>2018</v>
      </c>
      <c r="D16" s="30"/>
      <c r="E16" s="31"/>
      <c r="F16" s="31"/>
      <c r="G16" s="32"/>
      <c r="H16" s="33">
        <f t="shared" si="0"/>
        <v>0</v>
      </c>
      <c r="I16" s="34"/>
      <c r="J16" s="31"/>
      <c r="K16" s="31"/>
      <c r="L16" s="31"/>
      <c r="M16" s="31"/>
      <c r="N16" s="31"/>
      <c r="O16" s="35"/>
      <c r="P16" s="10"/>
      <c r="Q16" s="10"/>
    </row>
    <row r="17" spans="1:17" x14ac:dyDescent="0.25">
      <c r="A17" s="595"/>
      <c r="B17" s="611"/>
      <c r="C17" s="29">
        <v>2019</v>
      </c>
      <c r="D17" s="30">
        <v>15</v>
      </c>
      <c r="E17" s="31"/>
      <c r="F17" s="31"/>
      <c r="G17" s="32">
        <v>2</v>
      </c>
      <c r="H17" s="33">
        <f t="shared" si="0"/>
        <v>17</v>
      </c>
      <c r="I17" s="34">
        <v>12</v>
      </c>
      <c r="J17" s="31"/>
      <c r="K17" s="31">
        <v>1</v>
      </c>
      <c r="L17" s="31"/>
      <c r="M17" s="31">
        <v>4</v>
      </c>
      <c r="N17" s="31"/>
      <c r="O17" s="35"/>
      <c r="P17" s="10"/>
      <c r="Q17" s="10"/>
    </row>
    <row r="18" spans="1:17" x14ac:dyDescent="0.25">
      <c r="A18" s="595"/>
      <c r="B18" s="611"/>
      <c r="C18" s="29">
        <v>2020</v>
      </c>
      <c r="D18" s="30"/>
      <c r="E18" s="31"/>
      <c r="F18" s="31"/>
      <c r="G18" s="32"/>
      <c r="H18" s="33">
        <f t="shared" si="0"/>
        <v>0</v>
      </c>
      <c r="I18" s="34"/>
      <c r="J18" s="31"/>
      <c r="K18" s="31"/>
      <c r="L18" s="31"/>
      <c r="M18" s="31"/>
      <c r="N18" s="31"/>
      <c r="O18" s="35"/>
      <c r="P18" s="10"/>
      <c r="Q18" s="10"/>
    </row>
    <row r="19" spans="1:17" ht="165.75" customHeight="1" thickBot="1" x14ac:dyDescent="0.3">
      <c r="A19" s="612"/>
      <c r="B19" s="613"/>
      <c r="C19" s="45" t="s">
        <v>14</v>
      </c>
      <c r="D19" s="46">
        <f>SUM(D12:D18)</f>
        <v>15</v>
      </c>
      <c r="E19" s="47">
        <f>SUM(E12:E18)</f>
        <v>0</v>
      </c>
      <c r="F19" s="47">
        <f>SUM(F12:F18)</f>
        <v>0</v>
      </c>
      <c r="G19" s="48"/>
      <c r="H19" s="49">
        <v>15</v>
      </c>
      <c r="I19" s="50">
        <f t="shared" ref="I19:O19" si="1">SUM(I12:I18)</f>
        <v>12</v>
      </c>
      <c r="J19" s="50">
        <f t="shared" si="1"/>
        <v>0</v>
      </c>
      <c r="K19" s="47">
        <f t="shared" si="1"/>
        <v>1</v>
      </c>
      <c r="L19" s="47">
        <f t="shared" si="1"/>
        <v>0</v>
      </c>
      <c r="M19" s="47">
        <f t="shared" si="1"/>
        <v>4</v>
      </c>
      <c r="N19" s="47">
        <f t="shared" si="1"/>
        <v>0</v>
      </c>
      <c r="O19" s="51">
        <f t="shared" si="1"/>
        <v>0</v>
      </c>
      <c r="P19" s="10"/>
      <c r="Q19" s="10"/>
    </row>
    <row r="20" spans="1:17" ht="15.75" thickBot="1" x14ac:dyDescent="0.3">
      <c r="B20" s="9"/>
      <c r="D20" s="52"/>
      <c r="O20" s="10"/>
      <c r="P20" s="10"/>
    </row>
    <row r="21" spans="1:17" s="10" customFormat="1" ht="39" customHeight="1" x14ac:dyDescent="0.3">
      <c r="A21" s="11"/>
      <c r="B21" s="649" t="s">
        <v>24</v>
      </c>
      <c r="C21" s="651" t="s">
        <v>6</v>
      </c>
      <c r="D21" s="12"/>
      <c r="E21" s="13"/>
      <c r="F21" s="14" t="s">
        <v>7</v>
      </c>
      <c r="G21" s="15"/>
      <c r="H21" s="16"/>
    </row>
    <row r="22" spans="1:17" s="10" customFormat="1" ht="44.25" customHeight="1" x14ac:dyDescent="0.3">
      <c r="A22" s="54" t="s">
        <v>23</v>
      </c>
      <c r="B22" s="650"/>
      <c r="C22" s="652"/>
      <c r="D22" s="20" t="s">
        <v>10</v>
      </c>
      <c r="E22" s="22" t="s">
        <v>11</v>
      </c>
      <c r="F22" s="22" t="s">
        <v>12</v>
      </c>
      <c r="G22" s="23" t="s">
        <v>13</v>
      </c>
      <c r="H22" s="24" t="s">
        <v>14</v>
      </c>
    </row>
    <row r="23" spans="1:17" ht="15" customHeight="1" x14ac:dyDescent="0.25">
      <c r="A23" s="595" t="s">
        <v>331</v>
      </c>
      <c r="B23" s="611"/>
      <c r="C23" s="29">
        <v>2014</v>
      </c>
      <c r="D23" s="30"/>
      <c r="E23" s="31"/>
      <c r="F23" s="31"/>
      <c r="G23" s="32"/>
      <c r="H23" s="33">
        <f>SUM(D23:G23)</f>
        <v>0</v>
      </c>
    </row>
    <row r="24" spans="1:17" x14ac:dyDescent="0.25">
      <c r="A24" s="595"/>
      <c r="B24" s="611"/>
      <c r="C24" s="29">
        <v>2015</v>
      </c>
      <c r="D24" s="30"/>
      <c r="E24" s="31"/>
      <c r="F24" s="31"/>
      <c r="G24" s="32"/>
      <c r="H24" s="33">
        <f t="shared" ref="H24:H29" si="2">SUM(D24:G24)</f>
        <v>0</v>
      </c>
    </row>
    <row r="25" spans="1:17" x14ac:dyDescent="0.25">
      <c r="A25" s="595"/>
      <c r="B25" s="611"/>
      <c r="C25" s="29">
        <v>2016</v>
      </c>
      <c r="D25" s="30"/>
      <c r="E25" s="31"/>
      <c r="F25" s="31"/>
      <c r="G25" s="32"/>
      <c r="H25" s="33">
        <f t="shared" si="2"/>
        <v>0</v>
      </c>
    </row>
    <row r="26" spans="1:17" x14ac:dyDescent="0.25">
      <c r="A26" s="595"/>
      <c r="B26" s="611"/>
      <c r="C26" s="29">
        <v>2017</v>
      </c>
      <c r="D26" s="36"/>
      <c r="E26" s="37"/>
      <c r="F26" s="37"/>
      <c r="G26" s="38"/>
      <c r="H26" s="33">
        <f t="shared" si="2"/>
        <v>0</v>
      </c>
    </row>
    <row r="27" spans="1:17" x14ac:dyDescent="0.25">
      <c r="A27" s="595"/>
      <c r="B27" s="611"/>
      <c r="C27" s="29">
        <v>2018</v>
      </c>
      <c r="D27" s="30"/>
      <c r="E27" s="31"/>
      <c r="F27" s="31"/>
      <c r="G27" s="32"/>
      <c r="H27" s="33">
        <f t="shared" si="2"/>
        <v>0</v>
      </c>
    </row>
    <row r="28" spans="1:17" x14ac:dyDescent="0.25">
      <c r="A28" s="595"/>
      <c r="B28" s="611"/>
      <c r="C28" s="29">
        <v>2019</v>
      </c>
      <c r="D28" s="30">
        <v>525</v>
      </c>
      <c r="E28" s="31"/>
      <c r="F28" s="31"/>
      <c r="G28" s="32">
        <v>200</v>
      </c>
      <c r="H28" s="33">
        <f t="shared" si="2"/>
        <v>725</v>
      </c>
    </row>
    <row r="29" spans="1:17" x14ac:dyDescent="0.25">
      <c r="A29" s="595"/>
      <c r="B29" s="611"/>
      <c r="C29" s="29">
        <v>2020</v>
      </c>
      <c r="D29" s="30"/>
      <c r="E29" s="31"/>
      <c r="F29" s="31"/>
      <c r="G29" s="32"/>
      <c r="H29" s="33">
        <f t="shared" si="2"/>
        <v>0</v>
      </c>
    </row>
    <row r="30" spans="1:17" ht="66.75" customHeight="1" thickBot="1" x14ac:dyDescent="0.3">
      <c r="A30" s="612"/>
      <c r="B30" s="613"/>
      <c r="C30" s="45" t="s">
        <v>14</v>
      </c>
      <c r="D30" s="46">
        <f>SUM(D23:D29)</f>
        <v>525</v>
      </c>
      <c r="E30" s="47">
        <f>SUM(E23:E29)</f>
        <v>0</v>
      </c>
      <c r="F30" s="47">
        <f>SUM(F23:F29)</f>
        <v>0</v>
      </c>
      <c r="G30" s="47">
        <f>SUM(G23:G29)</f>
        <v>200</v>
      </c>
      <c r="H30" s="49">
        <f t="shared" ref="H30" si="3">SUM(D30:F30)</f>
        <v>525</v>
      </c>
    </row>
    <row r="31" spans="1:17" x14ac:dyDescent="0.25">
      <c r="A31" s="57"/>
      <c r="B31" s="58"/>
      <c r="D31" s="52"/>
    </row>
    <row r="32" spans="1:17" ht="21" x14ac:dyDescent="0.35">
      <c r="A32" s="59" t="s">
        <v>26</v>
      </c>
      <c r="B32" s="60"/>
      <c r="C32" s="59"/>
      <c r="D32" s="61"/>
      <c r="E32" s="61"/>
      <c r="F32" s="61"/>
      <c r="G32" s="61"/>
      <c r="H32" s="61"/>
      <c r="I32" s="61"/>
      <c r="J32" s="61"/>
      <c r="K32" s="61"/>
      <c r="L32" s="61"/>
      <c r="M32" s="61"/>
      <c r="N32" s="61"/>
      <c r="O32" s="61"/>
    </row>
    <row r="33" spans="1:13" ht="15.75" thickBot="1" x14ac:dyDescent="0.3">
      <c r="B33" s="9"/>
    </row>
    <row r="34" spans="1:13" ht="21" customHeight="1" x14ac:dyDescent="0.25">
      <c r="A34" s="653" t="s">
        <v>27</v>
      </c>
      <c r="B34" s="655" t="s">
        <v>28</v>
      </c>
      <c r="C34" s="657" t="s">
        <v>6</v>
      </c>
      <c r="D34" s="635" t="s">
        <v>29</v>
      </c>
      <c r="E34" s="62" t="s">
        <v>8</v>
      </c>
      <c r="F34" s="63"/>
      <c r="G34" s="63"/>
      <c r="H34" s="63"/>
      <c r="I34" s="63"/>
      <c r="J34" s="63"/>
      <c r="K34" s="64"/>
    </row>
    <row r="35" spans="1:13" ht="98.25" customHeight="1" x14ac:dyDescent="0.25">
      <c r="A35" s="654"/>
      <c r="B35" s="656"/>
      <c r="C35" s="658"/>
      <c r="D35" s="636"/>
      <c r="E35" s="65" t="s">
        <v>15</v>
      </c>
      <c r="F35" s="66" t="s">
        <v>16</v>
      </c>
      <c r="G35" s="66" t="s">
        <v>17</v>
      </c>
      <c r="H35" s="67" t="s">
        <v>18</v>
      </c>
      <c r="I35" s="67" t="s">
        <v>30</v>
      </c>
      <c r="J35" s="68" t="s">
        <v>20</v>
      </c>
      <c r="K35" s="69" t="s">
        <v>21</v>
      </c>
    </row>
    <row r="36" spans="1:13" ht="15" customHeight="1" x14ac:dyDescent="0.25">
      <c r="A36" s="588" t="s">
        <v>332</v>
      </c>
      <c r="B36" s="589"/>
      <c r="C36" s="29">
        <v>2014</v>
      </c>
      <c r="D36" s="70"/>
      <c r="E36" s="71"/>
      <c r="F36" s="72"/>
      <c r="G36" s="72"/>
      <c r="H36" s="72"/>
      <c r="I36" s="72"/>
      <c r="J36" s="72"/>
      <c r="K36" s="73"/>
    </row>
    <row r="37" spans="1:13" x14ac:dyDescent="0.25">
      <c r="A37" s="588"/>
      <c r="B37" s="589"/>
      <c r="C37" s="29">
        <v>2015</v>
      </c>
      <c r="D37" s="70"/>
      <c r="E37" s="34"/>
      <c r="F37" s="31"/>
      <c r="G37" s="31"/>
      <c r="H37" s="31"/>
      <c r="I37" s="31"/>
      <c r="J37" s="31"/>
      <c r="K37" s="35"/>
    </row>
    <row r="38" spans="1:13" x14ac:dyDescent="0.25">
      <c r="A38" s="588"/>
      <c r="B38" s="589"/>
      <c r="C38" s="29">
        <v>2016</v>
      </c>
      <c r="D38" s="70"/>
      <c r="E38" s="34"/>
      <c r="F38" s="31"/>
      <c r="G38" s="31"/>
      <c r="H38" s="31"/>
      <c r="I38" s="31"/>
      <c r="J38" s="31"/>
      <c r="K38" s="35"/>
    </row>
    <row r="39" spans="1:13" x14ac:dyDescent="0.25">
      <c r="A39" s="588"/>
      <c r="B39" s="589"/>
      <c r="C39" s="29">
        <v>2017</v>
      </c>
      <c r="D39" s="74"/>
      <c r="E39" s="39"/>
      <c r="F39" s="37"/>
      <c r="G39" s="37"/>
      <c r="H39" s="37"/>
      <c r="I39" s="37"/>
      <c r="J39" s="37"/>
      <c r="K39" s="40"/>
    </row>
    <row r="40" spans="1:13" x14ac:dyDescent="0.25">
      <c r="A40" s="588"/>
      <c r="B40" s="589"/>
      <c r="C40" s="29">
        <v>2018</v>
      </c>
      <c r="D40" s="70"/>
      <c r="E40" s="34"/>
      <c r="F40" s="31"/>
      <c r="G40" s="31"/>
      <c r="H40" s="31"/>
      <c r="I40" s="31"/>
      <c r="J40" s="31"/>
      <c r="K40" s="35"/>
    </row>
    <row r="41" spans="1:13" x14ac:dyDescent="0.25">
      <c r="A41" s="588"/>
      <c r="B41" s="589"/>
      <c r="C41" s="29">
        <v>2019</v>
      </c>
      <c r="D41" s="70">
        <v>4</v>
      </c>
      <c r="E41" s="34">
        <v>4</v>
      </c>
      <c r="F41" s="31"/>
      <c r="G41" s="31"/>
      <c r="H41" s="31"/>
      <c r="I41" s="31"/>
      <c r="J41" s="31"/>
      <c r="K41" s="35"/>
    </row>
    <row r="42" spans="1:13" ht="17.25" customHeight="1" x14ac:dyDescent="0.25">
      <c r="A42" s="588"/>
      <c r="B42" s="589"/>
      <c r="C42" s="29">
        <v>2020</v>
      </c>
      <c r="D42" s="70"/>
      <c r="E42" s="34"/>
      <c r="F42" s="31"/>
      <c r="G42" s="31"/>
      <c r="H42" s="31"/>
      <c r="I42" s="31"/>
      <c r="J42" s="31"/>
      <c r="K42" s="35"/>
    </row>
    <row r="43" spans="1:13" ht="35.25" customHeight="1" thickBot="1" x14ac:dyDescent="0.3">
      <c r="A43" s="590"/>
      <c r="B43" s="591"/>
      <c r="C43" s="45" t="s">
        <v>14</v>
      </c>
      <c r="D43" s="75">
        <f>SUM(D36:D42)</f>
        <v>4</v>
      </c>
      <c r="E43" s="50">
        <f t="shared" ref="E43:J43" si="4">SUM(E36:E42)</f>
        <v>4</v>
      </c>
      <c r="F43" s="47">
        <f t="shared" si="4"/>
        <v>0</v>
      </c>
      <c r="G43" s="47">
        <f t="shared" si="4"/>
        <v>0</v>
      </c>
      <c r="H43" s="47">
        <f t="shared" si="4"/>
        <v>0</v>
      </c>
      <c r="I43" s="47">
        <f t="shared" si="4"/>
        <v>0</v>
      </c>
      <c r="J43" s="47">
        <f t="shared" si="4"/>
        <v>0</v>
      </c>
      <c r="K43" s="51">
        <f>SUM(K36:K42)</f>
        <v>0</v>
      </c>
    </row>
    <row r="44" spans="1:13" x14ac:dyDescent="0.25">
      <c r="B44" s="9"/>
    </row>
    <row r="45" spans="1:13" x14ac:dyDescent="0.25">
      <c r="B45" s="9"/>
    </row>
    <row r="46" spans="1:13" ht="21" x14ac:dyDescent="0.35">
      <c r="A46" s="78" t="s">
        <v>32</v>
      </c>
      <c r="B46" s="79"/>
      <c r="C46" s="78"/>
      <c r="D46" s="80"/>
      <c r="E46" s="80"/>
      <c r="F46" s="80"/>
      <c r="G46" s="80"/>
      <c r="H46" s="80"/>
      <c r="I46" s="80"/>
      <c r="J46" s="80"/>
      <c r="K46" s="80"/>
      <c r="L46" s="81"/>
      <c r="M46" s="81"/>
    </row>
    <row r="47" spans="1:13" ht="14.25" customHeight="1" thickBot="1" x14ac:dyDescent="0.3">
      <c r="A47" s="82"/>
      <c r="B47" s="83"/>
    </row>
    <row r="48" spans="1:13" ht="14.25" customHeight="1" x14ac:dyDescent="0.25">
      <c r="A48" s="641" t="s">
        <v>33</v>
      </c>
      <c r="B48" s="643" t="s">
        <v>34</v>
      </c>
      <c r="C48" s="645" t="s">
        <v>6</v>
      </c>
      <c r="D48" s="647" t="s">
        <v>35</v>
      </c>
      <c r="E48" s="84" t="s">
        <v>8</v>
      </c>
      <c r="F48" s="85"/>
      <c r="G48" s="85"/>
      <c r="H48" s="85"/>
      <c r="I48" s="85"/>
      <c r="J48" s="85"/>
      <c r="K48" s="86"/>
    </row>
    <row r="49" spans="1:14" s="10" customFormat="1" ht="117" customHeight="1" x14ac:dyDescent="0.25">
      <c r="A49" s="642"/>
      <c r="B49" s="644"/>
      <c r="C49" s="646"/>
      <c r="D49" s="648"/>
      <c r="E49" s="87" t="s">
        <v>15</v>
      </c>
      <c r="F49" s="88" t="s">
        <v>16</v>
      </c>
      <c r="G49" s="88" t="s">
        <v>17</v>
      </c>
      <c r="H49" s="89" t="s">
        <v>18</v>
      </c>
      <c r="I49" s="89" t="s">
        <v>30</v>
      </c>
      <c r="J49" s="90" t="s">
        <v>20</v>
      </c>
      <c r="K49" s="91" t="s">
        <v>21</v>
      </c>
    </row>
    <row r="50" spans="1:14" ht="15" customHeight="1" x14ac:dyDescent="0.25">
      <c r="A50" s="595" t="s">
        <v>36</v>
      </c>
      <c r="B50" s="611"/>
      <c r="C50" s="29">
        <v>2014</v>
      </c>
      <c r="D50" s="92"/>
      <c r="E50" s="34"/>
      <c r="F50" s="31"/>
      <c r="G50" s="31"/>
      <c r="H50" s="31"/>
      <c r="I50" s="31"/>
      <c r="J50" s="31"/>
      <c r="K50" s="35"/>
    </row>
    <row r="51" spans="1:14" x14ac:dyDescent="0.25">
      <c r="A51" s="595"/>
      <c r="B51" s="611"/>
      <c r="C51" s="29">
        <v>2015</v>
      </c>
      <c r="D51" s="92"/>
      <c r="E51" s="34"/>
      <c r="F51" s="31"/>
      <c r="G51" s="31"/>
      <c r="H51" s="31"/>
      <c r="I51" s="31"/>
      <c r="J51" s="31"/>
      <c r="K51" s="35"/>
    </row>
    <row r="52" spans="1:14" x14ac:dyDescent="0.25">
      <c r="A52" s="595"/>
      <c r="B52" s="611"/>
      <c r="C52" s="29">
        <v>2016</v>
      </c>
      <c r="D52" s="92"/>
      <c r="E52" s="34"/>
      <c r="F52" s="31"/>
      <c r="G52" s="31"/>
      <c r="H52" s="31"/>
      <c r="I52" s="31"/>
      <c r="J52" s="31"/>
      <c r="K52" s="35"/>
    </row>
    <row r="53" spans="1:14" x14ac:dyDescent="0.25">
      <c r="A53" s="595"/>
      <c r="B53" s="611"/>
      <c r="C53" s="29">
        <v>2017</v>
      </c>
      <c r="D53" s="93"/>
      <c r="E53" s="39"/>
      <c r="F53" s="37"/>
      <c r="G53" s="37"/>
      <c r="H53" s="37"/>
      <c r="I53" s="37"/>
      <c r="J53" s="37"/>
      <c r="K53" s="40"/>
    </row>
    <row r="54" spans="1:14" x14ac:dyDescent="0.25">
      <c r="A54" s="595"/>
      <c r="B54" s="611"/>
      <c r="C54" s="29">
        <v>2018</v>
      </c>
      <c r="D54" s="92"/>
      <c r="E54" s="34"/>
      <c r="F54" s="31"/>
      <c r="G54" s="31"/>
      <c r="H54" s="31"/>
      <c r="I54" s="31"/>
      <c r="J54" s="31"/>
      <c r="K54" s="35"/>
    </row>
    <row r="55" spans="1:14" x14ac:dyDescent="0.25">
      <c r="A55" s="595"/>
      <c r="B55" s="611"/>
      <c r="C55" s="29">
        <v>2019</v>
      </c>
      <c r="D55" s="92"/>
      <c r="E55" s="34"/>
      <c r="F55" s="31"/>
      <c r="G55" s="31"/>
      <c r="H55" s="31"/>
      <c r="I55" s="31"/>
      <c r="J55" s="31"/>
      <c r="K55" s="35"/>
    </row>
    <row r="56" spans="1:14" x14ac:dyDescent="0.25">
      <c r="A56" s="595"/>
      <c r="B56" s="611"/>
      <c r="C56" s="29">
        <v>2020</v>
      </c>
      <c r="D56" s="92"/>
      <c r="E56" s="34"/>
      <c r="F56" s="31"/>
      <c r="G56" s="31"/>
      <c r="H56" s="31"/>
      <c r="I56" s="31"/>
      <c r="J56" s="31"/>
      <c r="K56" s="35"/>
    </row>
    <row r="57" spans="1:14" ht="94.9" customHeight="1" thickBot="1" x14ac:dyDescent="0.3">
      <c r="A57" s="612"/>
      <c r="B57" s="613"/>
      <c r="C57" s="45" t="s">
        <v>14</v>
      </c>
      <c r="D57" s="94">
        <f t="shared" ref="D57:I57" si="5">SUM(D50:D56)</f>
        <v>0</v>
      </c>
      <c r="E57" s="50">
        <f t="shared" si="5"/>
        <v>0</v>
      </c>
      <c r="F57" s="47">
        <f t="shared" si="5"/>
        <v>0</v>
      </c>
      <c r="G57" s="47">
        <f t="shared" si="5"/>
        <v>0</v>
      </c>
      <c r="H57" s="47">
        <f t="shared" si="5"/>
        <v>0</v>
      </c>
      <c r="I57" s="47">
        <f t="shared" si="5"/>
        <v>0</v>
      </c>
      <c r="J57" s="47">
        <f>SUM(J50:J56)</f>
        <v>0</v>
      </c>
      <c r="K57" s="51">
        <f>SUM(K50:K56)</f>
        <v>0</v>
      </c>
    </row>
    <row r="58" spans="1:14" x14ac:dyDescent="0.25">
      <c r="B58" s="9"/>
    </row>
    <row r="59" spans="1:14" ht="21" x14ac:dyDescent="0.35">
      <c r="A59" s="95" t="s">
        <v>37</v>
      </c>
      <c r="B59" s="96"/>
      <c r="C59" s="95"/>
      <c r="D59" s="97"/>
      <c r="E59" s="97"/>
      <c r="F59" s="97"/>
      <c r="G59" s="97"/>
      <c r="H59" s="97"/>
      <c r="I59" s="97"/>
      <c r="J59" s="97"/>
      <c r="K59" s="97"/>
      <c r="L59" s="97"/>
      <c r="M59" s="10"/>
    </row>
    <row r="60" spans="1:14" ht="15" customHeight="1" thickBot="1" x14ac:dyDescent="0.4">
      <c r="A60" s="98"/>
      <c r="B60" s="83"/>
      <c r="M60" s="10"/>
    </row>
    <row r="61" spans="1:14" s="10" customFormat="1" x14ac:dyDescent="0.25">
      <c r="A61" s="630" t="s">
        <v>38</v>
      </c>
      <c r="B61" s="622" t="s">
        <v>39</v>
      </c>
      <c r="C61" s="631" t="s">
        <v>6</v>
      </c>
      <c r="D61" s="99"/>
      <c r="E61" s="100"/>
      <c r="F61" s="101" t="s">
        <v>40</v>
      </c>
      <c r="G61" s="102"/>
      <c r="H61" s="102"/>
      <c r="I61" s="102"/>
      <c r="J61" s="102"/>
      <c r="K61" s="102"/>
      <c r="L61" s="103"/>
      <c r="N61" s="104"/>
    </row>
    <row r="62" spans="1:14" s="10" customFormat="1" ht="90" customHeight="1" x14ac:dyDescent="0.25">
      <c r="A62" s="621"/>
      <c r="B62" s="623"/>
      <c r="C62" s="632"/>
      <c r="D62" s="105" t="s">
        <v>41</v>
      </c>
      <c r="E62" s="106" t="s">
        <v>42</v>
      </c>
      <c r="F62" s="107" t="s">
        <v>15</v>
      </c>
      <c r="G62" s="108" t="s">
        <v>16</v>
      </c>
      <c r="H62" s="108" t="s">
        <v>17</v>
      </c>
      <c r="I62" s="109" t="s">
        <v>18</v>
      </c>
      <c r="J62" s="109" t="s">
        <v>30</v>
      </c>
      <c r="K62" s="110" t="s">
        <v>20</v>
      </c>
      <c r="L62" s="111" t="s">
        <v>21</v>
      </c>
    </row>
    <row r="63" spans="1:14" x14ac:dyDescent="0.25">
      <c r="A63" s="595" t="s">
        <v>36</v>
      </c>
      <c r="B63" s="611"/>
      <c r="C63" s="29">
        <v>2014</v>
      </c>
      <c r="D63" s="30"/>
      <c r="E63" s="31"/>
      <c r="F63" s="34"/>
      <c r="G63" s="31"/>
      <c r="H63" s="31"/>
      <c r="I63" s="31"/>
      <c r="J63" s="31"/>
      <c r="K63" s="31"/>
      <c r="L63" s="35"/>
      <c r="M63" s="10"/>
    </row>
    <row r="64" spans="1:14" x14ac:dyDescent="0.25">
      <c r="A64" s="595"/>
      <c r="B64" s="611"/>
      <c r="C64" s="29">
        <v>2015</v>
      </c>
      <c r="D64" s="30"/>
      <c r="E64" s="31"/>
      <c r="F64" s="34"/>
      <c r="G64" s="31"/>
      <c r="H64" s="31"/>
      <c r="I64" s="31"/>
      <c r="J64" s="31"/>
      <c r="K64" s="31"/>
      <c r="L64" s="35"/>
      <c r="M64" s="10"/>
    </row>
    <row r="65" spans="1:13" x14ac:dyDescent="0.25">
      <c r="A65" s="595"/>
      <c r="B65" s="611"/>
      <c r="C65" s="29">
        <v>2016</v>
      </c>
      <c r="D65" s="30"/>
      <c r="E65" s="31"/>
      <c r="F65" s="34"/>
      <c r="G65" s="31"/>
      <c r="H65" s="31"/>
      <c r="I65" s="31"/>
      <c r="J65" s="31"/>
      <c r="K65" s="31"/>
      <c r="L65" s="35"/>
      <c r="M65" s="10"/>
    </row>
    <row r="66" spans="1:13" x14ac:dyDescent="0.25">
      <c r="A66" s="595"/>
      <c r="B66" s="611"/>
      <c r="C66" s="29">
        <v>2017</v>
      </c>
      <c r="D66" s="36"/>
      <c r="E66" s="37"/>
      <c r="F66" s="39"/>
      <c r="G66" s="37"/>
      <c r="H66" s="37"/>
      <c r="I66" s="37"/>
      <c r="J66" s="37"/>
      <c r="K66" s="37"/>
      <c r="L66" s="40"/>
      <c r="M66" s="10"/>
    </row>
    <row r="67" spans="1:13" x14ac:dyDescent="0.25">
      <c r="A67" s="595"/>
      <c r="B67" s="611"/>
      <c r="C67" s="29">
        <v>2018</v>
      </c>
      <c r="D67" s="30"/>
      <c r="E67" s="31"/>
      <c r="F67" s="34"/>
      <c r="G67" s="31"/>
      <c r="H67" s="31"/>
      <c r="I67" s="31"/>
      <c r="J67" s="31"/>
      <c r="K67" s="31"/>
      <c r="L67" s="35"/>
      <c r="M67" s="10"/>
    </row>
    <row r="68" spans="1:13" x14ac:dyDescent="0.25">
      <c r="A68" s="595"/>
      <c r="B68" s="611"/>
      <c r="C68" s="29">
        <v>2019</v>
      </c>
      <c r="D68" s="30"/>
      <c r="E68" s="31"/>
      <c r="F68" s="34"/>
      <c r="G68" s="31"/>
      <c r="H68" s="31"/>
      <c r="I68" s="31"/>
      <c r="J68" s="31"/>
      <c r="K68" s="31"/>
      <c r="L68" s="35"/>
      <c r="M68" s="10"/>
    </row>
    <row r="69" spans="1:13" x14ac:dyDescent="0.25">
      <c r="A69" s="595"/>
      <c r="B69" s="611"/>
      <c r="C69" s="29">
        <v>2020</v>
      </c>
      <c r="D69" s="30"/>
      <c r="E69" s="31"/>
      <c r="F69" s="34"/>
      <c r="G69" s="31"/>
      <c r="H69" s="31"/>
      <c r="I69" s="31"/>
      <c r="J69" s="31"/>
      <c r="K69" s="31"/>
      <c r="L69" s="35"/>
      <c r="M69" s="10"/>
    </row>
    <row r="70" spans="1:13" ht="33" customHeight="1" thickBot="1" x14ac:dyDescent="0.3">
      <c r="A70" s="612"/>
      <c r="B70" s="613"/>
      <c r="C70" s="45" t="s">
        <v>14</v>
      </c>
      <c r="D70" s="46">
        <f t="shared" ref="D70:K70" si="6">SUM(D63:D69)</f>
        <v>0</v>
      </c>
      <c r="E70" s="47">
        <f t="shared" si="6"/>
        <v>0</v>
      </c>
      <c r="F70" s="50">
        <f t="shared" si="6"/>
        <v>0</v>
      </c>
      <c r="G70" s="47">
        <f t="shared" si="6"/>
        <v>0</v>
      </c>
      <c r="H70" s="47">
        <f t="shared" si="6"/>
        <v>0</v>
      </c>
      <c r="I70" s="47">
        <f t="shared" si="6"/>
        <v>0</v>
      </c>
      <c r="J70" s="47">
        <f t="shared" si="6"/>
        <v>0</v>
      </c>
      <c r="K70" s="47">
        <f t="shared" si="6"/>
        <v>0</v>
      </c>
      <c r="L70" s="51">
        <f>SUM(L63:L69)</f>
        <v>0</v>
      </c>
      <c r="M70" s="10"/>
    </row>
    <row r="71" spans="1:13" ht="15.75" thickBot="1" x14ac:dyDescent="0.3">
      <c r="A71" s="112"/>
      <c r="B71" s="113"/>
      <c r="D71" s="52"/>
    </row>
    <row r="72" spans="1:13" s="10" customFormat="1" ht="18.95" customHeight="1" x14ac:dyDescent="0.25">
      <c r="A72" s="630" t="s">
        <v>43</v>
      </c>
      <c r="B72" s="622" t="s">
        <v>44</v>
      </c>
      <c r="C72" s="631" t="s">
        <v>6</v>
      </c>
      <c r="D72" s="628" t="s">
        <v>45</v>
      </c>
      <c r="E72" s="101" t="s">
        <v>46</v>
      </c>
      <c r="F72" s="102"/>
      <c r="G72" s="102"/>
      <c r="H72" s="102"/>
      <c r="I72" s="102"/>
      <c r="J72" s="102"/>
      <c r="K72" s="103"/>
      <c r="L72"/>
      <c r="M72" s="104"/>
    </row>
    <row r="73" spans="1:13" s="10" customFormat="1" ht="93.75" customHeight="1" x14ac:dyDescent="0.25">
      <c r="A73" s="621"/>
      <c r="B73" s="623"/>
      <c r="C73" s="632"/>
      <c r="D73" s="629"/>
      <c r="E73" s="107" t="s">
        <v>15</v>
      </c>
      <c r="F73" s="114" t="s">
        <v>16</v>
      </c>
      <c r="G73" s="108" t="s">
        <v>17</v>
      </c>
      <c r="H73" s="109" t="s">
        <v>18</v>
      </c>
      <c r="I73" s="109" t="s">
        <v>30</v>
      </c>
      <c r="J73" s="110" t="s">
        <v>20</v>
      </c>
      <c r="K73" s="111" t="s">
        <v>21</v>
      </c>
      <c r="L73"/>
    </row>
    <row r="74" spans="1:13" ht="15" customHeight="1" x14ac:dyDescent="0.25">
      <c r="A74" s="595" t="s">
        <v>36</v>
      </c>
      <c r="B74" s="611"/>
      <c r="C74" s="29">
        <v>2014</v>
      </c>
      <c r="D74" s="31"/>
      <c r="E74" s="34"/>
      <c r="F74" s="31"/>
      <c r="G74" s="31"/>
      <c r="H74" s="31"/>
      <c r="I74" s="31"/>
      <c r="J74" s="31"/>
      <c r="K74" s="35"/>
    </row>
    <row r="75" spans="1:13" x14ac:dyDescent="0.25">
      <c r="A75" s="595"/>
      <c r="B75" s="611"/>
      <c r="C75" s="29">
        <v>2015</v>
      </c>
      <c r="D75" s="31"/>
      <c r="E75" s="34"/>
      <c r="F75" s="31"/>
      <c r="G75" s="31"/>
      <c r="H75" s="31"/>
      <c r="I75" s="31"/>
      <c r="J75" s="31"/>
      <c r="K75" s="35"/>
    </row>
    <row r="76" spans="1:13" x14ac:dyDescent="0.25">
      <c r="A76" s="595"/>
      <c r="B76" s="611"/>
      <c r="C76" s="29">
        <v>2016</v>
      </c>
      <c r="D76" s="31"/>
      <c r="E76" s="34"/>
      <c r="F76" s="31"/>
      <c r="G76" s="31"/>
      <c r="H76" s="31"/>
      <c r="I76" s="31"/>
      <c r="J76" s="31"/>
      <c r="K76" s="35"/>
    </row>
    <row r="77" spans="1:13" x14ac:dyDescent="0.25">
      <c r="A77" s="595"/>
      <c r="B77" s="611"/>
      <c r="C77" s="29">
        <v>2017</v>
      </c>
      <c r="D77" s="37"/>
      <c r="E77" s="39"/>
      <c r="F77" s="37"/>
      <c r="G77" s="37"/>
      <c r="H77" s="37"/>
      <c r="I77" s="37"/>
      <c r="J77" s="37"/>
      <c r="K77" s="40"/>
    </row>
    <row r="78" spans="1:13" x14ac:dyDescent="0.25">
      <c r="A78" s="595"/>
      <c r="B78" s="611"/>
      <c r="C78" s="29">
        <v>2018</v>
      </c>
      <c r="D78" s="31"/>
      <c r="E78" s="34"/>
      <c r="F78" s="31"/>
      <c r="G78" s="31"/>
      <c r="H78" s="31"/>
      <c r="I78" s="31"/>
      <c r="J78" s="31"/>
      <c r="K78" s="35"/>
    </row>
    <row r="79" spans="1:13" x14ac:dyDescent="0.25">
      <c r="A79" s="595"/>
      <c r="B79" s="611"/>
      <c r="C79" s="29">
        <v>2019</v>
      </c>
      <c r="D79" s="31"/>
      <c r="E79" s="34"/>
      <c r="F79" s="31"/>
      <c r="G79" s="31"/>
      <c r="H79" s="31"/>
      <c r="I79" s="31"/>
      <c r="J79" s="31"/>
      <c r="K79" s="35"/>
    </row>
    <row r="80" spans="1:13" x14ac:dyDescent="0.25">
      <c r="A80" s="595"/>
      <c r="B80" s="611"/>
      <c r="C80" s="29">
        <v>2020</v>
      </c>
      <c r="D80" s="31"/>
      <c r="E80" s="34"/>
      <c r="F80" s="31"/>
      <c r="G80" s="31"/>
      <c r="H80" s="31"/>
      <c r="I80" s="31"/>
      <c r="J80" s="31"/>
      <c r="K80" s="35"/>
    </row>
    <row r="81" spans="1:14" ht="42" customHeight="1" thickBot="1" x14ac:dyDescent="0.3">
      <c r="A81" s="612"/>
      <c r="B81" s="613"/>
      <c r="C81" s="45" t="s">
        <v>14</v>
      </c>
      <c r="D81" s="47">
        <f t="shared" ref="D81:J81" si="7">SUM(D74:D80)</f>
        <v>0</v>
      </c>
      <c r="E81" s="50">
        <f t="shared" si="7"/>
        <v>0</v>
      </c>
      <c r="F81" s="47">
        <f t="shared" si="7"/>
        <v>0</v>
      </c>
      <c r="G81" s="47">
        <f t="shared" si="7"/>
        <v>0</v>
      </c>
      <c r="H81" s="47">
        <f t="shared" si="7"/>
        <v>0</v>
      </c>
      <c r="I81" s="47">
        <f t="shared" si="7"/>
        <v>0</v>
      </c>
      <c r="J81" s="47">
        <f t="shared" si="7"/>
        <v>0</v>
      </c>
      <c r="K81" s="51">
        <f>SUM(K74:K80)</f>
        <v>0</v>
      </c>
    </row>
    <row r="82" spans="1:14" ht="15" customHeight="1" thickBot="1" x14ac:dyDescent="0.4">
      <c r="A82" s="98"/>
      <c r="B82" s="83"/>
    </row>
    <row r="83" spans="1:14" ht="24.95" customHeight="1" x14ac:dyDescent="0.25">
      <c r="A83" s="630" t="s">
        <v>47</v>
      </c>
      <c r="B83" s="622" t="s">
        <v>44</v>
      </c>
      <c r="C83" s="631" t="s">
        <v>6</v>
      </c>
      <c r="D83" s="633" t="s">
        <v>48</v>
      </c>
      <c r="E83" s="101" t="s">
        <v>49</v>
      </c>
      <c r="F83" s="102"/>
      <c r="G83" s="102"/>
      <c r="H83" s="102"/>
      <c r="I83" s="102"/>
      <c r="J83" s="102"/>
      <c r="K83" s="103"/>
      <c r="L83" s="10"/>
    </row>
    <row r="84" spans="1:14" s="10" customFormat="1" ht="93.75" customHeight="1" x14ac:dyDescent="0.25">
      <c r="A84" s="621"/>
      <c r="B84" s="623"/>
      <c r="C84" s="632"/>
      <c r="D84" s="634"/>
      <c r="E84" s="107" t="s">
        <v>15</v>
      </c>
      <c r="F84" s="108" t="s">
        <v>16</v>
      </c>
      <c r="G84" s="108" t="s">
        <v>17</v>
      </c>
      <c r="H84" s="109" t="s">
        <v>18</v>
      </c>
      <c r="I84" s="109" t="s">
        <v>30</v>
      </c>
      <c r="J84" s="110" t="s">
        <v>20</v>
      </c>
      <c r="K84" s="111" t="s">
        <v>21</v>
      </c>
      <c r="L84"/>
    </row>
    <row r="85" spans="1:14" s="10" customFormat="1" ht="18" customHeight="1" x14ac:dyDescent="0.25">
      <c r="A85" s="595" t="s">
        <v>36</v>
      </c>
      <c r="B85" s="611"/>
      <c r="C85" s="29">
        <v>2014</v>
      </c>
      <c r="D85" s="31"/>
      <c r="E85" s="34"/>
      <c r="F85" s="31"/>
      <c r="G85" s="31"/>
      <c r="H85" s="31"/>
      <c r="I85" s="31"/>
      <c r="J85" s="31"/>
      <c r="K85" s="35"/>
      <c r="L85"/>
    </row>
    <row r="86" spans="1:14" ht="15.95" customHeight="1" x14ac:dyDescent="0.25">
      <c r="A86" s="595"/>
      <c r="B86" s="611"/>
      <c r="C86" s="29">
        <v>2015</v>
      </c>
      <c r="D86" s="31"/>
      <c r="E86" s="34"/>
      <c r="F86" s="31"/>
      <c r="G86" s="31"/>
      <c r="H86" s="31"/>
      <c r="I86" s="31"/>
      <c r="J86" s="31"/>
      <c r="K86" s="35"/>
    </row>
    <row r="87" spans="1:14" x14ac:dyDescent="0.25">
      <c r="A87" s="595"/>
      <c r="B87" s="611"/>
      <c r="C87" s="29">
        <v>2016</v>
      </c>
      <c r="D87" s="31"/>
      <c r="E87" s="34"/>
      <c r="F87" s="31"/>
      <c r="G87" s="31"/>
      <c r="H87" s="31"/>
      <c r="I87" s="31"/>
      <c r="J87" s="31"/>
      <c r="K87" s="35"/>
    </row>
    <row r="88" spans="1:14" x14ac:dyDescent="0.25">
      <c r="A88" s="595"/>
      <c r="B88" s="611"/>
      <c r="C88" s="29">
        <v>2017</v>
      </c>
      <c r="D88" s="37"/>
      <c r="E88" s="39"/>
      <c r="F88" s="37"/>
      <c r="G88" s="37"/>
      <c r="H88" s="37"/>
      <c r="I88" s="37"/>
      <c r="J88" s="37"/>
      <c r="K88" s="40"/>
    </row>
    <row r="89" spans="1:14" x14ac:dyDescent="0.25">
      <c r="A89" s="595"/>
      <c r="B89" s="611"/>
      <c r="C89" s="29">
        <v>2018</v>
      </c>
      <c r="D89" s="31"/>
      <c r="E89" s="34"/>
      <c r="F89" s="31"/>
      <c r="G89" s="31"/>
      <c r="H89" s="31"/>
      <c r="I89" s="31"/>
      <c r="J89" s="31"/>
      <c r="K89" s="35"/>
      <c r="L89" s="10"/>
    </row>
    <row r="90" spans="1:14" x14ac:dyDescent="0.25">
      <c r="A90" s="595"/>
      <c r="B90" s="611"/>
      <c r="C90" s="29">
        <v>2019</v>
      </c>
      <c r="D90" s="31"/>
      <c r="E90" s="34"/>
      <c r="F90" s="31"/>
      <c r="G90" s="31"/>
      <c r="H90" s="31"/>
      <c r="I90" s="31"/>
      <c r="J90" s="31"/>
      <c r="K90" s="35"/>
    </row>
    <row r="91" spans="1:14" x14ac:dyDescent="0.25">
      <c r="A91" s="595"/>
      <c r="B91" s="611"/>
      <c r="C91" s="29">
        <v>2020</v>
      </c>
      <c r="D91" s="31"/>
      <c r="E91" s="34"/>
      <c r="F91" s="31"/>
      <c r="G91" s="31"/>
      <c r="H91" s="31"/>
      <c r="I91" s="31"/>
      <c r="J91" s="31"/>
      <c r="K91" s="35"/>
    </row>
    <row r="92" spans="1:14" ht="18.95" customHeight="1" thickBot="1" x14ac:dyDescent="0.3">
      <c r="A92" s="612"/>
      <c r="B92" s="613"/>
      <c r="C92" s="45" t="s">
        <v>14</v>
      </c>
      <c r="D92" s="47">
        <f t="shared" ref="D92:J92" si="8">SUM(D85:D91)</f>
        <v>0</v>
      </c>
      <c r="E92" s="50">
        <f t="shared" si="8"/>
        <v>0</v>
      </c>
      <c r="F92" s="47">
        <f t="shared" si="8"/>
        <v>0</v>
      </c>
      <c r="G92" s="47">
        <f t="shared" si="8"/>
        <v>0</v>
      </c>
      <c r="H92" s="47">
        <f t="shared" si="8"/>
        <v>0</v>
      </c>
      <c r="I92" s="47">
        <f t="shared" si="8"/>
        <v>0</v>
      </c>
      <c r="J92" s="47">
        <f t="shared" si="8"/>
        <v>0</v>
      </c>
      <c r="K92" s="51">
        <f>SUM(K85:K91)</f>
        <v>0</v>
      </c>
    </row>
    <row r="93" spans="1:14" ht="18.75" customHeight="1" thickBot="1" x14ac:dyDescent="0.4">
      <c r="A93" s="98"/>
      <c r="B93" s="83"/>
    </row>
    <row r="94" spans="1:14" x14ac:dyDescent="0.25">
      <c r="A94" s="620" t="s">
        <v>50</v>
      </c>
      <c r="B94" s="622" t="s">
        <v>51</v>
      </c>
      <c r="C94" s="373" t="s">
        <v>6</v>
      </c>
      <c r="D94" s="116" t="s">
        <v>52</v>
      </c>
      <c r="E94" s="117"/>
      <c r="F94" s="117"/>
      <c r="G94" s="118"/>
      <c r="H94" s="10"/>
      <c r="I94" s="10"/>
      <c r="J94" s="10"/>
      <c r="K94" s="10"/>
    </row>
    <row r="95" spans="1:14" ht="64.5" x14ac:dyDescent="0.25">
      <c r="A95" s="621"/>
      <c r="B95" s="623"/>
      <c r="C95" s="374"/>
      <c r="D95" s="105" t="s">
        <v>53</v>
      </c>
      <c r="E95" s="106" t="s">
        <v>54</v>
      </c>
      <c r="F95" s="106" t="s">
        <v>55</v>
      </c>
      <c r="G95" s="120" t="s">
        <v>14</v>
      </c>
      <c r="H95" s="10"/>
      <c r="I95" s="10"/>
      <c r="J95" s="10"/>
      <c r="K95" s="10"/>
      <c r="L95" s="10"/>
      <c r="M95" s="10"/>
      <c r="N95" s="10"/>
    </row>
    <row r="96" spans="1:14" s="10" customFormat="1" ht="26.25" customHeight="1" x14ac:dyDescent="0.25">
      <c r="A96" s="595" t="s">
        <v>36</v>
      </c>
      <c r="B96" s="611"/>
      <c r="C96" s="29">
        <v>2015</v>
      </c>
      <c r="D96" s="30"/>
      <c r="E96" s="31"/>
      <c r="F96" s="31"/>
      <c r="G96" s="33">
        <f t="shared" ref="G96:G101" si="9">SUM(D96:F96)</f>
        <v>0</v>
      </c>
      <c r="H96"/>
      <c r="I96"/>
      <c r="J96"/>
      <c r="K96"/>
    </row>
    <row r="97" spans="1:14" s="10" customFormat="1" ht="16.5" customHeight="1" x14ac:dyDescent="0.25">
      <c r="A97" s="595"/>
      <c r="B97" s="611"/>
      <c r="C97" s="29">
        <v>2016</v>
      </c>
      <c r="D97" s="30"/>
      <c r="E97" s="31"/>
      <c r="F97" s="31"/>
      <c r="G97" s="33">
        <f t="shared" si="9"/>
        <v>0</v>
      </c>
      <c r="H97"/>
      <c r="I97"/>
      <c r="J97"/>
      <c r="K97"/>
      <c r="L97"/>
      <c r="M97"/>
      <c r="N97"/>
    </row>
    <row r="98" spans="1:14" x14ac:dyDescent="0.25">
      <c r="A98" s="595"/>
      <c r="B98" s="611"/>
      <c r="C98" s="29">
        <v>2017</v>
      </c>
      <c r="D98" s="36"/>
      <c r="E98" s="37"/>
      <c r="F98" s="37"/>
      <c r="G98" s="33">
        <f t="shared" si="9"/>
        <v>0</v>
      </c>
    </row>
    <row r="99" spans="1:14" x14ac:dyDescent="0.25">
      <c r="A99" s="595"/>
      <c r="B99" s="611"/>
      <c r="C99" s="29">
        <v>2018</v>
      </c>
      <c r="D99" s="30"/>
      <c r="E99" s="31"/>
      <c r="F99" s="31"/>
      <c r="G99" s="33">
        <f t="shared" si="9"/>
        <v>0</v>
      </c>
    </row>
    <row r="100" spans="1:14" x14ac:dyDescent="0.25">
      <c r="A100" s="595"/>
      <c r="B100" s="611"/>
      <c r="C100" s="29">
        <v>2019</v>
      </c>
      <c r="D100" s="30"/>
      <c r="E100" s="31"/>
      <c r="F100" s="31"/>
      <c r="G100" s="33">
        <f t="shared" si="9"/>
        <v>0</v>
      </c>
    </row>
    <row r="101" spans="1:14" x14ac:dyDescent="0.25">
      <c r="A101" s="595"/>
      <c r="B101" s="611"/>
      <c r="C101" s="29">
        <v>2020</v>
      </c>
      <c r="D101" s="30"/>
      <c r="E101" s="31"/>
      <c r="F101" s="31"/>
      <c r="G101" s="33">
        <f t="shared" si="9"/>
        <v>0</v>
      </c>
    </row>
    <row r="102" spans="1:14" ht="15.75" thickBot="1" x14ac:dyDescent="0.3">
      <c r="A102" s="612"/>
      <c r="B102" s="613"/>
      <c r="C102" s="45" t="s">
        <v>14</v>
      </c>
      <c r="D102" s="46">
        <f>SUM(D96:D101)</f>
        <v>0</v>
      </c>
      <c r="E102" s="47">
        <f>SUM(E96:E101)</f>
        <v>0</v>
      </c>
      <c r="F102" s="47">
        <f>SUM(F96:F101)</f>
        <v>0</v>
      </c>
      <c r="G102" s="121">
        <f>SUM(G95:G101)</f>
        <v>0</v>
      </c>
    </row>
    <row r="103" spans="1:14" x14ac:dyDescent="0.25">
      <c r="A103" s="113"/>
      <c r="B103" s="122"/>
      <c r="C103" s="52"/>
      <c r="D103" s="52"/>
      <c r="J103" s="82"/>
    </row>
    <row r="104" spans="1:14" ht="21" x14ac:dyDescent="0.35">
      <c r="A104" s="123" t="s">
        <v>56</v>
      </c>
      <c r="B104" s="124"/>
      <c r="C104" s="123"/>
      <c r="D104" s="125"/>
      <c r="E104" s="125"/>
      <c r="F104" s="125"/>
      <c r="G104" s="125"/>
      <c r="H104" s="125"/>
      <c r="I104" s="125"/>
      <c r="J104" s="125"/>
      <c r="K104" s="125"/>
      <c r="L104" s="125"/>
    </row>
    <row r="105" spans="1:14" ht="15.75" thickBot="1" x14ac:dyDescent="0.3">
      <c r="B105" s="9"/>
    </row>
    <row r="106" spans="1:14" s="10" customFormat="1" ht="47.25" customHeight="1" x14ac:dyDescent="0.25">
      <c r="A106" s="624" t="s">
        <v>57</v>
      </c>
      <c r="B106" s="626" t="s">
        <v>58</v>
      </c>
      <c r="C106" s="609" t="s">
        <v>6</v>
      </c>
      <c r="D106" s="126" t="s">
        <v>59</v>
      </c>
      <c r="E106" s="126"/>
      <c r="F106" s="127"/>
      <c r="G106" s="127"/>
      <c r="H106" s="128" t="s">
        <v>60</v>
      </c>
      <c r="I106" s="126"/>
      <c r="J106" s="129"/>
    </row>
    <row r="107" spans="1:14" s="10" customFormat="1" ht="87.75" customHeight="1" x14ac:dyDescent="0.25">
      <c r="A107" s="625"/>
      <c r="B107" s="627"/>
      <c r="C107" s="610"/>
      <c r="D107" s="130" t="s">
        <v>61</v>
      </c>
      <c r="E107" s="131" t="s">
        <v>62</v>
      </c>
      <c r="F107" s="132" t="s">
        <v>63</v>
      </c>
      <c r="G107" s="133" t="s">
        <v>64</v>
      </c>
      <c r="H107" s="130" t="s">
        <v>65</v>
      </c>
      <c r="I107" s="131" t="s">
        <v>66</v>
      </c>
      <c r="J107" s="134" t="s">
        <v>67</v>
      </c>
    </row>
    <row r="108" spans="1:14" x14ac:dyDescent="0.25">
      <c r="A108" s="595" t="s">
        <v>36</v>
      </c>
      <c r="B108" s="611"/>
      <c r="C108" s="135">
        <v>2014</v>
      </c>
      <c r="D108" s="30"/>
      <c r="E108" s="31"/>
      <c r="F108" s="136"/>
      <c r="G108" s="137">
        <f>SUM(D108:F108)</f>
        <v>0</v>
      </c>
      <c r="H108" s="30"/>
      <c r="I108" s="31"/>
      <c r="J108" s="35"/>
    </row>
    <row r="109" spans="1:14" x14ac:dyDescent="0.25">
      <c r="A109" s="595"/>
      <c r="B109" s="611"/>
      <c r="C109" s="135">
        <v>2015</v>
      </c>
      <c r="D109" s="30"/>
      <c r="E109" s="31"/>
      <c r="F109" s="136"/>
      <c r="G109" s="137">
        <f t="shared" ref="G109:G114" si="10">SUM(D109:F109)</f>
        <v>0</v>
      </c>
      <c r="H109" s="30"/>
      <c r="I109" s="31"/>
      <c r="J109" s="35"/>
    </row>
    <row r="110" spans="1:14" x14ac:dyDescent="0.25">
      <c r="A110" s="595"/>
      <c r="B110" s="611"/>
      <c r="C110" s="135">
        <v>2016</v>
      </c>
      <c r="D110" s="30"/>
      <c r="E110" s="31"/>
      <c r="F110" s="136"/>
      <c r="G110" s="137">
        <f t="shared" si="10"/>
        <v>0</v>
      </c>
      <c r="H110" s="30"/>
      <c r="I110" s="31"/>
      <c r="J110" s="35"/>
    </row>
    <row r="111" spans="1:14" x14ac:dyDescent="0.25">
      <c r="A111" s="595"/>
      <c r="B111" s="611"/>
      <c r="C111" s="135">
        <v>2017</v>
      </c>
      <c r="D111" s="36"/>
      <c r="E111" s="37"/>
      <c r="F111" s="138"/>
      <c r="G111" s="137">
        <f t="shared" si="10"/>
        <v>0</v>
      </c>
      <c r="H111" s="139"/>
      <c r="I111" s="140"/>
      <c r="J111" s="141"/>
    </row>
    <row r="112" spans="1:14" x14ac:dyDescent="0.25">
      <c r="A112" s="595"/>
      <c r="B112" s="611"/>
      <c r="C112" s="135">
        <v>2018</v>
      </c>
      <c r="D112" s="30"/>
      <c r="E112" s="31"/>
      <c r="F112" s="136"/>
      <c r="G112" s="137">
        <f t="shared" si="10"/>
        <v>0</v>
      </c>
      <c r="H112" s="30"/>
      <c r="I112" s="31"/>
      <c r="J112" s="35"/>
    </row>
    <row r="113" spans="1:19" x14ac:dyDescent="0.25">
      <c r="A113" s="595"/>
      <c r="B113" s="611"/>
      <c r="C113" s="135">
        <v>2019</v>
      </c>
      <c r="D113" s="30"/>
      <c r="E113" s="31"/>
      <c r="F113" s="136"/>
      <c r="G113" s="137">
        <f t="shared" si="10"/>
        <v>0</v>
      </c>
      <c r="H113" s="30"/>
      <c r="I113" s="31"/>
      <c r="J113" s="35"/>
    </row>
    <row r="114" spans="1:19" x14ac:dyDescent="0.25">
      <c r="A114" s="595"/>
      <c r="B114" s="611"/>
      <c r="C114" s="135">
        <v>2020</v>
      </c>
      <c r="D114" s="30"/>
      <c r="E114" s="31"/>
      <c r="F114" s="136"/>
      <c r="G114" s="137">
        <f t="shared" si="10"/>
        <v>0</v>
      </c>
      <c r="H114" s="30"/>
      <c r="I114" s="31"/>
      <c r="J114" s="35"/>
    </row>
    <row r="115" spans="1:19" ht="30.6" customHeight="1" thickBot="1" x14ac:dyDescent="0.3">
      <c r="A115" s="612"/>
      <c r="B115" s="613"/>
      <c r="C115" s="142" t="s">
        <v>14</v>
      </c>
      <c r="D115" s="46">
        <f t="shared" ref="D115:J115" si="11">SUM(D108:D114)</f>
        <v>0</v>
      </c>
      <c r="E115" s="47">
        <f t="shared" si="11"/>
        <v>0</v>
      </c>
      <c r="F115" s="143">
        <f t="shared" si="11"/>
        <v>0</v>
      </c>
      <c r="G115" s="143">
        <f t="shared" si="11"/>
        <v>0</v>
      </c>
      <c r="H115" s="46">
        <f t="shared" si="11"/>
        <v>0</v>
      </c>
      <c r="I115" s="47">
        <f t="shared" si="11"/>
        <v>0</v>
      </c>
      <c r="J115" s="144">
        <f t="shared" si="11"/>
        <v>0</v>
      </c>
    </row>
    <row r="116" spans="1:19" ht="17.100000000000001" customHeight="1" thickBot="1" x14ac:dyDescent="0.3">
      <c r="A116" s="145"/>
      <c r="B116" s="122"/>
      <c r="C116" s="146"/>
      <c r="D116" s="147"/>
      <c r="H116" s="148"/>
      <c r="K116" s="82"/>
    </row>
    <row r="117" spans="1:19" s="10" customFormat="1" ht="78" customHeight="1" x14ac:dyDescent="0.3">
      <c r="A117" s="149" t="s">
        <v>68</v>
      </c>
      <c r="B117" s="375" t="s">
        <v>39</v>
      </c>
      <c r="C117" s="151" t="s">
        <v>6</v>
      </c>
      <c r="D117" s="152" t="s">
        <v>69</v>
      </c>
      <c r="E117" s="153" t="s">
        <v>70</v>
      </c>
      <c r="F117" s="153" t="s">
        <v>71</v>
      </c>
      <c r="G117" s="153" t="s">
        <v>72</v>
      </c>
      <c r="H117" s="153" t="s">
        <v>73</v>
      </c>
      <c r="I117" s="154" t="s">
        <v>74</v>
      </c>
      <c r="J117" s="155" t="s">
        <v>75</v>
      </c>
      <c r="K117" s="155" t="s">
        <v>76</v>
      </c>
    </row>
    <row r="118" spans="1:19" x14ac:dyDescent="0.25">
      <c r="A118" s="595" t="s">
        <v>36</v>
      </c>
      <c r="B118" s="611"/>
      <c r="C118" s="29">
        <v>2014</v>
      </c>
      <c r="D118" s="34"/>
      <c r="E118" s="31"/>
      <c r="F118" s="31"/>
      <c r="G118" s="31"/>
      <c r="H118" s="31"/>
      <c r="I118" s="35"/>
      <c r="J118" s="156">
        <f t="shared" ref="J118:K124" si="12">D118+F118+H118</f>
        <v>0</v>
      </c>
      <c r="K118" s="156">
        <f t="shared" si="12"/>
        <v>0</v>
      </c>
    </row>
    <row r="119" spans="1:19" x14ac:dyDescent="0.25">
      <c r="A119" s="595"/>
      <c r="B119" s="611"/>
      <c r="C119" s="29">
        <v>2015</v>
      </c>
      <c r="D119" s="34"/>
      <c r="E119" s="31"/>
      <c r="F119" s="31"/>
      <c r="G119" s="31"/>
      <c r="H119" s="31"/>
      <c r="I119" s="35"/>
      <c r="J119" s="156">
        <f t="shared" si="12"/>
        <v>0</v>
      </c>
      <c r="K119" s="156">
        <f t="shared" si="12"/>
        <v>0</v>
      </c>
    </row>
    <row r="120" spans="1:19" x14ac:dyDescent="0.25">
      <c r="A120" s="595"/>
      <c r="B120" s="611"/>
      <c r="C120" s="29">
        <v>2016</v>
      </c>
      <c r="D120" s="34"/>
      <c r="E120" s="31"/>
      <c r="F120" s="31"/>
      <c r="G120" s="31"/>
      <c r="H120" s="31"/>
      <c r="I120" s="35"/>
      <c r="J120" s="156">
        <f t="shared" si="12"/>
        <v>0</v>
      </c>
      <c r="K120" s="156">
        <f t="shared" si="12"/>
        <v>0</v>
      </c>
    </row>
    <row r="121" spans="1:19" x14ac:dyDescent="0.25">
      <c r="A121" s="595"/>
      <c r="B121" s="611"/>
      <c r="C121" s="29">
        <v>2017</v>
      </c>
      <c r="D121" s="39"/>
      <c r="E121" s="37"/>
      <c r="F121" s="37"/>
      <c r="G121" s="37"/>
      <c r="H121" s="37"/>
      <c r="I121" s="40"/>
      <c r="J121" s="156">
        <f t="shared" si="12"/>
        <v>0</v>
      </c>
      <c r="K121" s="156">
        <f t="shared" si="12"/>
        <v>0</v>
      </c>
    </row>
    <row r="122" spans="1:19" x14ac:dyDescent="0.25">
      <c r="A122" s="595"/>
      <c r="B122" s="611"/>
      <c r="C122" s="29">
        <v>2018</v>
      </c>
      <c r="D122" s="34"/>
      <c r="E122" s="31"/>
      <c r="F122" s="31"/>
      <c r="G122" s="31"/>
      <c r="H122" s="31"/>
      <c r="I122" s="35"/>
      <c r="J122" s="156">
        <f t="shared" si="12"/>
        <v>0</v>
      </c>
      <c r="K122" s="156">
        <f t="shared" si="12"/>
        <v>0</v>
      </c>
    </row>
    <row r="123" spans="1:19" x14ac:dyDescent="0.25">
      <c r="A123" s="595"/>
      <c r="B123" s="611"/>
      <c r="C123" s="29">
        <v>2019</v>
      </c>
      <c r="D123" s="34"/>
      <c r="E123" s="31"/>
      <c r="F123" s="31"/>
      <c r="G123" s="31"/>
      <c r="H123" s="31"/>
      <c r="I123" s="35"/>
      <c r="J123" s="156">
        <f t="shared" si="12"/>
        <v>0</v>
      </c>
      <c r="K123" s="156">
        <f t="shared" si="12"/>
        <v>0</v>
      </c>
    </row>
    <row r="124" spans="1:19" x14ac:dyDescent="0.25">
      <c r="A124" s="595"/>
      <c r="B124" s="611"/>
      <c r="C124" s="29">
        <v>2020</v>
      </c>
      <c r="D124" s="34"/>
      <c r="E124" s="31"/>
      <c r="F124" s="31"/>
      <c r="G124" s="31"/>
      <c r="H124" s="31"/>
      <c r="I124" s="35"/>
      <c r="J124" s="156">
        <f t="shared" si="12"/>
        <v>0</v>
      </c>
      <c r="K124" s="156">
        <f t="shared" si="12"/>
        <v>0</v>
      </c>
    </row>
    <row r="125" spans="1:19" ht="51" customHeight="1" thickBot="1" x14ac:dyDescent="0.3">
      <c r="A125" s="612"/>
      <c r="B125" s="613"/>
      <c r="C125" s="45" t="s">
        <v>14</v>
      </c>
      <c r="D125" s="47">
        <f t="shared" ref="D125" si="13">SUM(D118:D124)</f>
        <v>0</v>
      </c>
      <c r="E125" s="47">
        <f>SUM(E118:E124)</f>
        <v>0</v>
      </c>
      <c r="F125" s="47">
        <f t="shared" ref="F125:I125" si="14">SUM(F118:F124)</f>
        <v>0</v>
      </c>
      <c r="G125" s="47">
        <f t="shared" si="14"/>
        <v>0</v>
      </c>
      <c r="H125" s="47">
        <f t="shared" si="14"/>
        <v>0</v>
      </c>
      <c r="I125" s="47">
        <f t="shared" si="14"/>
        <v>0</v>
      </c>
      <c r="J125" s="51">
        <f>SUM(J118:J124)</f>
        <v>0</v>
      </c>
      <c r="K125" s="51">
        <f>SUM(K118:K124)</f>
        <v>0</v>
      </c>
    </row>
    <row r="126" spans="1:19" ht="18.95" customHeight="1" x14ac:dyDescent="0.25">
      <c r="A126" s="157"/>
      <c r="B126" s="122"/>
      <c r="C126" s="52"/>
      <c r="D126" s="52"/>
      <c r="S126" s="82"/>
    </row>
    <row r="127" spans="1:19" ht="21" x14ac:dyDescent="0.35">
      <c r="A127" s="158" t="s">
        <v>77</v>
      </c>
      <c r="B127" s="159"/>
      <c r="C127" s="158"/>
      <c r="D127" s="160"/>
      <c r="E127" s="160"/>
      <c r="F127" s="160"/>
      <c r="G127" s="160"/>
      <c r="H127" s="160"/>
      <c r="I127" s="160"/>
      <c r="J127" s="160"/>
      <c r="K127" s="160"/>
      <c r="L127" s="160"/>
      <c r="M127" s="160"/>
      <c r="N127" s="160"/>
      <c r="O127" s="160"/>
    </row>
    <row r="128" spans="1:19" ht="21.75" thickBot="1" x14ac:dyDescent="0.4">
      <c r="A128" s="98"/>
      <c r="B128" s="83"/>
    </row>
    <row r="129" spans="1:15" s="10" customFormat="1" ht="27" customHeight="1" x14ac:dyDescent="0.25">
      <c r="A129" s="614" t="s">
        <v>78</v>
      </c>
      <c r="B129" s="616" t="s">
        <v>39</v>
      </c>
      <c r="C129" s="618" t="s">
        <v>79</v>
      </c>
      <c r="D129" s="161" t="s">
        <v>80</v>
      </c>
      <c r="E129" s="162"/>
      <c r="F129" s="162"/>
      <c r="G129" s="163"/>
      <c r="H129" s="164"/>
      <c r="I129" s="592" t="s">
        <v>8</v>
      </c>
      <c r="J129" s="593"/>
      <c r="K129" s="593"/>
      <c r="L129" s="593"/>
      <c r="M129" s="593"/>
      <c r="N129" s="593"/>
      <c r="O129" s="594"/>
    </row>
    <row r="130" spans="1:15" s="10" customFormat="1" ht="110.25" customHeight="1" x14ac:dyDescent="0.25">
      <c r="A130" s="615"/>
      <c r="B130" s="617"/>
      <c r="C130" s="619"/>
      <c r="D130" s="165" t="s">
        <v>81</v>
      </c>
      <c r="E130" s="166" t="s">
        <v>82</v>
      </c>
      <c r="F130" s="166" t="s">
        <v>83</v>
      </c>
      <c r="G130" s="167" t="s">
        <v>84</v>
      </c>
      <c r="H130" s="168" t="s">
        <v>85</v>
      </c>
      <c r="I130" s="169" t="s">
        <v>15</v>
      </c>
      <c r="J130" s="169" t="s">
        <v>16</v>
      </c>
      <c r="K130" s="166" t="s">
        <v>17</v>
      </c>
      <c r="L130" s="165" t="s">
        <v>18</v>
      </c>
      <c r="M130" s="165" t="s">
        <v>30</v>
      </c>
      <c r="N130" s="166" t="s">
        <v>20</v>
      </c>
      <c r="O130" s="170" t="s">
        <v>21</v>
      </c>
    </row>
    <row r="131" spans="1:15" ht="15" customHeight="1" x14ac:dyDescent="0.25">
      <c r="A131" s="597" t="s">
        <v>333</v>
      </c>
      <c r="B131" s="596"/>
      <c r="C131" s="29">
        <v>2014</v>
      </c>
      <c r="D131" s="30"/>
      <c r="E131" s="31"/>
      <c r="F131" s="31"/>
      <c r="G131" s="137">
        <f>SUM(D131:F131)</f>
        <v>0</v>
      </c>
      <c r="H131" s="92"/>
      <c r="I131" s="34"/>
      <c r="J131" s="31"/>
      <c r="K131" s="31"/>
      <c r="L131" s="31"/>
      <c r="M131" s="31"/>
      <c r="N131" s="31"/>
      <c r="O131" s="35"/>
    </row>
    <row r="132" spans="1:15" x14ac:dyDescent="0.25">
      <c r="A132" s="597"/>
      <c r="B132" s="596"/>
      <c r="C132" s="29">
        <v>2015</v>
      </c>
      <c r="D132" s="30"/>
      <c r="E132" s="31"/>
      <c r="F132" s="31"/>
      <c r="G132" s="137">
        <f t="shared" ref="G132:G137" si="15">SUM(D132:F132)</f>
        <v>0</v>
      </c>
      <c r="H132" s="92"/>
      <c r="I132" s="34"/>
      <c r="J132" s="31"/>
      <c r="K132" s="31"/>
      <c r="L132" s="31"/>
      <c r="M132" s="31"/>
      <c r="N132" s="31"/>
      <c r="O132" s="35"/>
    </row>
    <row r="133" spans="1:15" x14ac:dyDescent="0.25">
      <c r="A133" s="597"/>
      <c r="B133" s="596"/>
      <c r="C133" s="29">
        <v>2016</v>
      </c>
      <c r="D133" s="30"/>
      <c r="E133" s="31"/>
      <c r="F133" s="31"/>
      <c r="G133" s="137">
        <f t="shared" si="15"/>
        <v>0</v>
      </c>
      <c r="H133" s="92"/>
      <c r="I133" s="34"/>
      <c r="J133" s="31"/>
      <c r="K133" s="31"/>
      <c r="L133" s="31"/>
      <c r="M133" s="31"/>
      <c r="N133" s="31"/>
      <c r="O133" s="35"/>
    </row>
    <row r="134" spans="1:15" x14ac:dyDescent="0.25">
      <c r="A134" s="597"/>
      <c r="B134" s="596"/>
      <c r="C134" s="29">
        <v>2017</v>
      </c>
      <c r="D134" s="36"/>
      <c r="E134" s="37"/>
      <c r="F134" s="37"/>
      <c r="G134" s="137">
        <f t="shared" si="15"/>
        <v>0</v>
      </c>
      <c r="H134" s="92"/>
      <c r="I134" s="39"/>
      <c r="J134" s="37"/>
      <c r="K134" s="37"/>
      <c r="L134" s="37"/>
      <c r="M134" s="37"/>
      <c r="N134" s="37"/>
      <c r="O134" s="40"/>
    </row>
    <row r="135" spans="1:15" x14ac:dyDescent="0.25">
      <c r="A135" s="597"/>
      <c r="B135" s="596"/>
      <c r="C135" s="29">
        <v>2018</v>
      </c>
      <c r="D135" s="30"/>
      <c r="E135" s="31"/>
      <c r="F135" s="31"/>
      <c r="G135" s="137">
        <f t="shared" si="15"/>
        <v>0</v>
      </c>
      <c r="H135" s="92"/>
      <c r="I135" s="34"/>
      <c r="J135" s="31"/>
      <c r="K135" s="31"/>
      <c r="L135" s="31"/>
      <c r="M135" s="31"/>
      <c r="N135" s="31"/>
      <c r="O135" s="35"/>
    </row>
    <row r="136" spans="1:15" x14ac:dyDescent="0.25">
      <c r="A136" s="597"/>
      <c r="B136" s="596"/>
      <c r="C136" s="29">
        <v>2019</v>
      </c>
      <c r="D136" s="30">
        <v>5</v>
      </c>
      <c r="E136" s="31">
        <v>4</v>
      </c>
      <c r="F136" s="31">
        <v>4</v>
      </c>
      <c r="G136" s="137">
        <f t="shared" si="15"/>
        <v>13</v>
      </c>
      <c r="H136" s="92">
        <v>23</v>
      </c>
      <c r="I136" s="34">
        <v>10</v>
      </c>
      <c r="J136" s="31"/>
      <c r="K136" s="31">
        <v>1</v>
      </c>
      <c r="L136" s="31"/>
      <c r="M136" s="31">
        <v>2</v>
      </c>
      <c r="N136" s="31"/>
      <c r="O136" s="35"/>
    </row>
    <row r="137" spans="1:15" x14ac:dyDescent="0.25">
      <c r="A137" s="597"/>
      <c r="B137" s="596"/>
      <c r="C137" s="29">
        <v>2020</v>
      </c>
      <c r="D137" s="30"/>
      <c r="E137" s="31"/>
      <c r="F137" s="31"/>
      <c r="G137" s="137">
        <f t="shared" si="15"/>
        <v>0</v>
      </c>
      <c r="H137" s="92"/>
      <c r="I137" s="34"/>
      <c r="J137" s="31"/>
      <c r="K137" s="31"/>
      <c r="L137" s="31"/>
      <c r="M137" s="31"/>
      <c r="N137" s="31"/>
      <c r="O137" s="35"/>
    </row>
    <row r="138" spans="1:15" ht="124.5" customHeight="1" thickBot="1" x14ac:dyDescent="0.3">
      <c r="A138" s="598"/>
      <c r="B138" s="599"/>
      <c r="C138" s="45" t="s">
        <v>14</v>
      </c>
      <c r="D138" s="46">
        <f>SUM(D131:D137)</f>
        <v>5</v>
      </c>
      <c r="E138" s="47">
        <f>SUM(E131:E137)</f>
        <v>4</v>
      </c>
      <c r="F138" s="47">
        <f>SUM(F131:F137)</f>
        <v>4</v>
      </c>
      <c r="G138" s="143">
        <f t="shared" ref="G138:O138" si="16">SUM(G131:G137)</f>
        <v>13</v>
      </c>
      <c r="H138" s="171">
        <f t="shared" si="16"/>
        <v>23</v>
      </c>
      <c r="I138" s="50">
        <f t="shared" si="16"/>
        <v>10</v>
      </c>
      <c r="J138" s="47">
        <f t="shared" si="16"/>
        <v>0</v>
      </c>
      <c r="K138" s="47">
        <f t="shared" si="16"/>
        <v>1</v>
      </c>
      <c r="L138" s="47">
        <f t="shared" si="16"/>
        <v>0</v>
      </c>
      <c r="M138" s="47">
        <f t="shared" si="16"/>
        <v>2</v>
      </c>
      <c r="N138" s="47">
        <f t="shared" si="16"/>
        <v>0</v>
      </c>
      <c r="O138" s="51">
        <f t="shared" si="16"/>
        <v>0</v>
      </c>
    </row>
    <row r="139" spans="1:15" ht="15.75" thickBot="1" x14ac:dyDescent="0.3">
      <c r="B139" s="9"/>
    </row>
    <row r="140" spans="1:15" ht="19.5" customHeight="1" x14ac:dyDescent="0.25">
      <c r="A140" s="600" t="s">
        <v>87</v>
      </c>
      <c r="B140" s="602" t="s">
        <v>88</v>
      </c>
      <c r="C140" s="604" t="s">
        <v>6</v>
      </c>
      <c r="D140" s="604" t="s">
        <v>80</v>
      </c>
      <c r="E140" s="604"/>
      <c r="F140" s="604"/>
      <c r="G140" s="606"/>
      <c r="H140" s="607" t="s">
        <v>89</v>
      </c>
      <c r="I140" s="604"/>
      <c r="J140" s="604"/>
      <c r="K140" s="604"/>
      <c r="L140" s="608"/>
    </row>
    <row r="141" spans="1:15" ht="102.75" x14ac:dyDescent="0.25">
      <c r="A141" s="601"/>
      <c r="B141" s="603"/>
      <c r="C141" s="605"/>
      <c r="D141" s="172" t="s">
        <v>90</v>
      </c>
      <c r="E141" s="173" t="s">
        <v>91</v>
      </c>
      <c r="F141" s="172" t="s">
        <v>92</v>
      </c>
      <c r="G141" s="174" t="s">
        <v>93</v>
      </c>
      <c r="H141" s="175" t="s">
        <v>94</v>
      </c>
      <c r="I141" s="172" t="s">
        <v>95</v>
      </c>
      <c r="J141" s="172" t="s">
        <v>96</v>
      </c>
      <c r="K141" s="172" t="s">
        <v>97</v>
      </c>
      <c r="L141" s="176" t="s">
        <v>98</v>
      </c>
    </row>
    <row r="142" spans="1:15" ht="15" customHeight="1" x14ac:dyDescent="0.25">
      <c r="A142" s="684" t="s">
        <v>334</v>
      </c>
      <c r="B142" s="685"/>
      <c r="C142" s="177">
        <v>2014</v>
      </c>
      <c r="D142" s="178"/>
      <c r="E142" s="72"/>
      <c r="F142" s="72"/>
      <c r="G142" s="179">
        <f>SUM(D142:F142)</f>
        <v>0</v>
      </c>
      <c r="H142" s="71"/>
      <c r="I142" s="72"/>
      <c r="J142" s="72"/>
      <c r="K142" s="72"/>
      <c r="L142" s="73"/>
    </row>
    <row r="143" spans="1:15" x14ac:dyDescent="0.25">
      <c r="A143" s="595"/>
      <c r="B143" s="611"/>
      <c r="C143" s="29">
        <v>2015</v>
      </c>
      <c r="D143" s="30"/>
      <c r="E143" s="31"/>
      <c r="F143" s="31"/>
      <c r="G143" s="179">
        <f t="shared" ref="G143:G148" si="17">SUM(D143:F143)</f>
        <v>0</v>
      </c>
      <c r="H143" s="34"/>
      <c r="I143" s="31"/>
      <c r="J143" s="31"/>
      <c r="K143" s="31"/>
      <c r="L143" s="35"/>
    </row>
    <row r="144" spans="1:15" x14ac:dyDescent="0.25">
      <c r="A144" s="595"/>
      <c r="B144" s="611"/>
      <c r="C144" s="29">
        <v>2016</v>
      </c>
      <c r="D144" s="30"/>
      <c r="E144" s="31"/>
      <c r="F144" s="31"/>
      <c r="G144" s="179">
        <f t="shared" si="17"/>
        <v>0</v>
      </c>
      <c r="H144" s="34"/>
      <c r="I144" s="31"/>
      <c r="J144" s="31"/>
      <c r="K144" s="31"/>
      <c r="L144" s="35"/>
    </row>
    <row r="145" spans="1:13" x14ac:dyDescent="0.25">
      <c r="A145" s="595"/>
      <c r="B145" s="611"/>
      <c r="C145" s="29">
        <v>2017</v>
      </c>
      <c r="D145" s="36"/>
      <c r="E145" s="37"/>
      <c r="F145" s="37"/>
      <c r="G145" s="179">
        <f t="shared" si="17"/>
        <v>0</v>
      </c>
      <c r="H145" s="39"/>
      <c r="I145" s="37"/>
      <c r="J145" s="37"/>
      <c r="K145" s="37"/>
      <c r="L145" s="40"/>
    </row>
    <row r="146" spans="1:13" x14ac:dyDescent="0.25">
      <c r="A146" s="595"/>
      <c r="B146" s="611"/>
      <c r="C146" s="29">
        <v>2018</v>
      </c>
      <c r="D146" s="30"/>
      <c r="E146" s="31"/>
      <c r="F146" s="31"/>
      <c r="G146" s="179">
        <f t="shared" si="17"/>
        <v>0</v>
      </c>
      <c r="H146" s="34"/>
      <c r="I146" s="31"/>
      <c r="J146" s="31"/>
      <c r="K146" s="31"/>
      <c r="L146" s="35"/>
    </row>
    <row r="147" spans="1:13" x14ac:dyDescent="0.25">
      <c r="A147" s="595"/>
      <c r="B147" s="611"/>
      <c r="C147" s="29">
        <v>2019</v>
      </c>
      <c r="D147" s="30">
        <v>155</v>
      </c>
      <c r="E147" s="31">
        <v>140</v>
      </c>
      <c r="F147" s="31">
        <v>230</v>
      </c>
      <c r="G147" s="179">
        <f t="shared" si="17"/>
        <v>525</v>
      </c>
      <c r="H147" s="34">
        <f>11+3+2+1</f>
        <v>17</v>
      </c>
      <c r="I147" s="31" t="s">
        <v>335</v>
      </c>
      <c r="J147" s="31">
        <f>5+4+2+4+3+2+2+1+5+4</f>
        <v>32</v>
      </c>
      <c r="K147" s="31">
        <v>259</v>
      </c>
      <c r="L147" s="35">
        <v>217</v>
      </c>
      <c r="M147">
        <f>SUM(H147:L147)</f>
        <v>525</v>
      </c>
    </row>
    <row r="148" spans="1:13" x14ac:dyDescent="0.25">
      <c r="A148" s="595"/>
      <c r="B148" s="611"/>
      <c r="C148" s="29">
        <v>2020</v>
      </c>
      <c r="D148" s="30"/>
      <c r="E148" s="31"/>
      <c r="F148" s="31"/>
      <c r="G148" s="179">
        <f t="shared" si="17"/>
        <v>0</v>
      </c>
      <c r="H148" s="34"/>
      <c r="I148" s="31"/>
      <c r="J148" s="31"/>
      <c r="K148" s="31"/>
      <c r="L148" s="35"/>
    </row>
    <row r="149" spans="1:13" ht="168.75" customHeight="1" thickBot="1" x14ac:dyDescent="0.3">
      <c r="A149" s="612"/>
      <c r="B149" s="613"/>
      <c r="C149" s="45" t="s">
        <v>14</v>
      </c>
      <c r="D149" s="46">
        <f t="shared" ref="D149:L149" si="18">SUM(D142:D148)</f>
        <v>155</v>
      </c>
      <c r="E149" s="47">
        <f t="shared" si="18"/>
        <v>140</v>
      </c>
      <c r="F149" s="47">
        <f t="shared" si="18"/>
        <v>230</v>
      </c>
      <c r="G149" s="49">
        <f t="shared" si="18"/>
        <v>525</v>
      </c>
      <c r="H149" s="50">
        <f t="shared" si="18"/>
        <v>17</v>
      </c>
      <c r="I149" s="47">
        <f t="shared" si="18"/>
        <v>0</v>
      </c>
      <c r="J149" s="47">
        <f t="shared" si="18"/>
        <v>32</v>
      </c>
      <c r="K149" s="47">
        <f t="shared" si="18"/>
        <v>259</v>
      </c>
      <c r="L149" s="51">
        <f t="shared" si="18"/>
        <v>217</v>
      </c>
    </row>
    <row r="150" spans="1:13" x14ac:dyDescent="0.25">
      <c r="B150" s="9"/>
    </row>
    <row r="151" spans="1:13" x14ac:dyDescent="0.25">
      <c r="B151" s="9"/>
    </row>
    <row r="152" spans="1:13" ht="21" x14ac:dyDescent="0.35">
      <c r="A152" s="180" t="s">
        <v>100</v>
      </c>
      <c r="B152" s="60"/>
      <c r="C152" s="59"/>
      <c r="D152" s="61"/>
      <c r="E152" s="61"/>
      <c r="F152" s="61"/>
      <c r="G152" s="61"/>
      <c r="H152" s="61"/>
      <c r="I152" s="61"/>
      <c r="J152" s="61"/>
      <c r="K152" s="61"/>
      <c r="L152" s="61"/>
    </row>
    <row r="153" spans="1:13" ht="15.75" thickBot="1" x14ac:dyDescent="0.3">
      <c r="A153" s="82"/>
      <c r="B153" s="83"/>
    </row>
    <row r="154" spans="1:13" s="10" customFormat="1" ht="65.25" x14ac:dyDescent="0.3">
      <c r="A154" s="181" t="s">
        <v>101</v>
      </c>
      <c r="B154" s="182" t="s">
        <v>102</v>
      </c>
      <c r="C154" s="183" t="s">
        <v>103</v>
      </c>
      <c r="D154" s="184" t="s">
        <v>104</v>
      </c>
      <c r="E154" s="185" t="s">
        <v>105</v>
      </c>
      <c r="F154" s="185" t="s">
        <v>106</v>
      </c>
      <c r="G154" s="186" t="s">
        <v>107</v>
      </c>
    </row>
    <row r="155" spans="1:13" ht="15" customHeight="1" x14ac:dyDescent="0.25">
      <c r="A155" s="588" t="s">
        <v>36</v>
      </c>
      <c r="B155" s="589"/>
      <c r="C155" s="29">
        <v>2014</v>
      </c>
      <c r="D155" s="30"/>
      <c r="E155" s="31"/>
      <c r="F155" s="31"/>
      <c r="G155" s="35"/>
    </row>
    <row r="156" spans="1:13" x14ac:dyDescent="0.25">
      <c r="A156" s="588"/>
      <c r="B156" s="589"/>
      <c r="C156" s="29">
        <v>2015</v>
      </c>
      <c r="D156" s="30"/>
      <c r="E156" s="31"/>
      <c r="F156" s="31"/>
      <c r="G156" s="35"/>
    </row>
    <row r="157" spans="1:13" x14ac:dyDescent="0.25">
      <c r="A157" s="588"/>
      <c r="B157" s="589"/>
      <c r="C157" s="29">
        <v>2016</v>
      </c>
      <c r="D157" s="30"/>
      <c r="E157" s="31"/>
      <c r="F157" s="31"/>
      <c r="G157" s="35"/>
    </row>
    <row r="158" spans="1:13" x14ac:dyDescent="0.25">
      <c r="A158" s="588"/>
      <c r="B158" s="589"/>
      <c r="C158" s="29">
        <v>2017</v>
      </c>
      <c r="D158" s="36"/>
      <c r="E158" s="37"/>
      <c r="F158" s="37"/>
      <c r="G158" s="40"/>
    </row>
    <row r="159" spans="1:13" x14ac:dyDescent="0.25">
      <c r="A159" s="588"/>
      <c r="B159" s="589"/>
      <c r="C159" s="29">
        <v>2018</v>
      </c>
      <c r="D159" s="30"/>
      <c r="E159" s="31"/>
      <c r="F159" s="31"/>
      <c r="G159" s="35"/>
    </row>
    <row r="160" spans="1:13" x14ac:dyDescent="0.25">
      <c r="A160" s="588"/>
      <c r="B160" s="589"/>
      <c r="C160" s="29">
        <v>2019</v>
      </c>
      <c r="D160" s="30"/>
      <c r="E160" s="31"/>
      <c r="F160" s="31"/>
      <c r="G160" s="35"/>
    </row>
    <row r="161" spans="1:9" x14ac:dyDescent="0.25">
      <c r="A161" s="588"/>
      <c r="B161" s="589"/>
      <c r="C161" s="29">
        <v>2020</v>
      </c>
      <c r="D161" s="187"/>
      <c r="E161" s="188"/>
      <c r="F161" s="188"/>
      <c r="G161" s="189"/>
    </row>
    <row r="162" spans="1:9" ht="15.75" thickBot="1" x14ac:dyDescent="0.3">
      <c r="A162" s="590"/>
      <c r="B162" s="591"/>
      <c r="C162" s="45" t="s">
        <v>14</v>
      </c>
      <c r="D162" s="46">
        <f>SUM(D155:D161)</f>
        <v>0</v>
      </c>
      <c r="E162" s="46">
        <f t="shared" ref="E162:G162" si="19">SUM(E155:E161)</f>
        <v>0</v>
      </c>
      <c r="F162" s="46">
        <f t="shared" si="19"/>
        <v>0</v>
      </c>
      <c r="G162" s="51">
        <f t="shared" si="19"/>
        <v>0</v>
      </c>
    </row>
    <row r="163" spans="1:9" x14ac:dyDescent="0.25">
      <c r="B163" s="9"/>
    </row>
    <row r="164" spans="1:9" ht="15.75" thickBot="1" x14ac:dyDescent="0.3">
      <c r="B164" s="9"/>
    </row>
    <row r="165" spans="1:9" ht="18.75" x14ac:dyDescent="0.3">
      <c r="A165" s="190" t="s">
        <v>108</v>
      </c>
      <c r="B165" s="191" t="s">
        <v>109</v>
      </c>
      <c r="C165" s="192">
        <v>2014</v>
      </c>
      <c r="D165" s="192">
        <v>2015</v>
      </c>
      <c r="E165" s="192">
        <v>2016</v>
      </c>
      <c r="F165" s="192">
        <v>2017</v>
      </c>
      <c r="G165" s="192">
        <v>2018</v>
      </c>
      <c r="H165" s="192">
        <v>2019</v>
      </c>
      <c r="I165" s="193">
        <v>2020</v>
      </c>
    </row>
    <row r="166" spans="1:9" ht="14.1" customHeight="1" x14ac:dyDescent="0.25">
      <c r="A166" s="194" t="s">
        <v>110</v>
      </c>
      <c r="B166" s="377"/>
      <c r="C166" s="196">
        <f>SUM(C167:C169)</f>
        <v>0</v>
      </c>
      <c r="D166" s="196">
        <f t="shared" ref="D166:I166" si="20">SUM(D167:D169)</f>
        <v>0</v>
      </c>
      <c r="E166" s="196">
        <f t="shared" si="20"/>
        <v>0</v>
      </c>
      <c r="F166" s="196">
        <f t="shared" si="20"/>
        <v>0</v>
      </c>
      <c r="G166" s="196">
        <f t="shared" si="20"/>
        <v>0</v>
      </c>
      <c r="H166" s="196">
        <f t="shared" si="20"/>
        <v>357511.17</v>
      </c>
      <c r="I166" s="197">
        <f t="shared" si="20"/>
        <v>0</v>
      </c>
    </row>
    <row r="167" spans="1:9" ht="15.75" x14ac:dyDescent="0.25">
      <c r="A167" s="198" t="s">
        <v>111</v>
      </c>
      <c r="B167" s="199"/>
      <c r="C167" s="70"/>
      <c r="D167" s="70"/>
      <c r="E167" s="70"/>
      <c r="F167" s="74"/>
      <c r="G167" s="70"/>
      <c r="H167" s="70">
        <v>329777.17</v>
      </c>
      <c r="I167" s="200"/>
    </row>
    <row r="168" spans="1:9" ht="15.75" x14ac:dyDescent="0.25">
      <c r="A168" s="198" t="s">
        <v>112</v>
      </c>
      <c r="B168" s="199"/>
      <c r="C168" s="70"/>
      <c r="D168" s="70"/>
      <c r="E168" s="70"/>
      <c r="F168" s="74"/>
      <c r="G168" s="70"/>
      <c r="H168" s="70"/>
      <c r="I168" s="200"/>
    </row>
    <row r="169" spans="1:9" ht="15.75" x14ac:dyDescent="0.25">
      <c r="A169" s="198" t="s">
        <v>113</v>
      </c>
      <c r="B169" s="199"/>
      <c r="C169" s="70"/>
      <c r="D169" s="70"/>
      <c r="E169" s="70"/>
      <c r="F169" s="74"/>
      <c r="G169" s="70"/>
      <c r="H169" s="70">
        <v>27734</v>
      </c>
      <c r="I169" s="200"/>
    </row>
    <row r="170" spans="1:9" ht="31.5" x14ac:dyDescent="0.25">
      <c r="A170" s="194" t="s">
        <v>114</v>
      </c>
      <c r="B170" s="199"/>
      <c r="C170" s="70"/>
      <c r="D170" s="70"/>
      <c r="E170" s="70"/>
      <c r="F170" s="74"/>
      <c r="G170" s="70"/>
      <c r="H170" s="70">
        <v>153647.60999999999</v>
      </c>
      <c r="I170" s="200"/>
    </row>
    <row r="171" spans="1:9" ht="16.5" thickBot="1" x14ac:dyDescent="0.3">
      <c r="A171" s="203" t="s">
        <v>116</v>
      </c>
      <c r="B171" s="204"/>
      <c r="C171" s="205">
        <f t="shared" ref="C171:I171" si="21">C166+C170</f>
        <v>0</v>
      </c>
      <c r="D171" s="205">
        <f t="shared" si="21"/>
        <v>0</v>
      </c>
      <c r="E171" s="205">
        <f t="shared" si="21"/>
        <v>0</v>
      </c>
      <c r="F171" s="205">
        <f t="shared" si="21"/>
        <v>0</v>
      </c>
      <c r="G171" s="205">
        <f t="shared" si="21"/>
        <v>0</v>
      </c>
      <c r="H171" s="205">
        <f t="shared" si="21"/>
        <v>511158.77999999997</v>
      </c>
      <c r="I171" s="51">
        <f t="shared" si="21"/>
        <v>0</v>
      </c>
    </row>
  </sheetData>
  <mergeCells count="50">
    <mergeCell ref="A142:B149"/>
    <mergeCell ref="A155:B162"/>
    <mergeCell ref="I129:O129"/>
    <mergeCell ref="A131:B138"/>
    <mergeCell ref="A140:A141"/>
    <mergeCell ref="B140:B141"/>
    <mergeCell ref="C140:C141"/>
    <mergeCell ref="D140:G140"/>
    <mergeCell ref="H140:L140"/>
    <mergeCell ref="C106:C107"/>
    <mergeCell ref="A108:B115"/>
    <mergeCell ref="A118:B125"/>
    <mergeCell ref="A129:A130"/>
    <mergeCell ref="B129:B130"/>
    <mergeCell ref="C129:C130"/>
    <mergeCell ref="A85:B92"/>
    <mergeCell ref="A94:A95"/>
    <mergeCell ref="B94:B95"/>
    <mergeCell ref="A96:B102"/>
    <mergeCell ref="A106:A107"/>
    <mergeCell ref="B106:B107"/>
    <mergeCell ref="D72:D73"/>
    <mergeCell ref="A74:B81"/>
    <mergeCell ref="A83:A84"/>
    <mergeCell ref="B83:B84"/>
    <mergeCell ref="C83:C84"/>
    <mergeCell ref="D83:D84"/>
    <mergeCell ref="A72:A73"/>
    <mergeCell ref="B72:B73"/>
    <mergeCell ref="C72:C73"/>
    <mergeCell ref="A50:B57"/>
    <mergeCell ref="A61:A62"/>
    <mergeCell ref="B61:B62"/>
    <mergeCell ref="C61:C62"/>
    <mergeCell ref="A63:B70"/>
    <mergeCell ref="A48:A49"/>
    <mergeCell ref="B48:B49"/>
    <mergeCell ref="C48:C49"/>
    <mergeCell ref="D48:D49"/>
    <mergeCell ref="B10:B11"/>
    <mergeCell ref="C10:C11"/>
    <mergeCell ref="A12:B19"/>
    <mergeCell ref="B21:B22"/>
    <mergeCell ref="C21:C22"/>
    <mergeCell ref="A23:B30"/>
    <mergeCell ref="A34:A35"/>
    <mergeCell ref="B34:B35"/>
    <mergeCell ref="C34:C35"/>
    <mergeCell ref="D34:D35"/>
    <mergeCell ref="A36:B4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FB842-29F8-4F1E-9D6B-258C217D1525}">
  <sheetPr codeName="Arkusz2"/>
  <dimension ref="A1:S171"/>
  <sheetViews>
    <sheetView topLeftCell="A136" workbookViewId="0">
      <selection activeCell="D160" sqref="D160:E160"/>
    </sheetView>
  </sheetViews>
  <sheetFormatPr defaultColWidth="8.85546875" defaultRowHeight="15" x14ac:dyDescent="0.25"/>
  <cols>
    <col min="1" max="1" width="53"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c r="L2" s="2" t="s">
        <v>117</v>
      </c>
    </row>
    <row r="3" spans="1:17" s="2" customFormat="1" ht="15.75" x14ac:dyDescent="0.25">
      <c r="A3" s="3" t="s">
        <v>1</v>
      </c>
    </row>
    <row r="4" spans="1:17" s="2" customFormat="1" ht="15.75" x14ac:dyDescent="0.25">
      <c r="A4" s="4" t="s">
        <v>118</v>
      </c>
    </row>
    <row r="5" spans="1:17" s="2" customFormat="1" ht="15.75" x14ac:dyDescent="0.25">
      <c r="A5" s="206" t="s">
        <v>119</v>
      </c>
    </row>
    <row r="6" spans="1:17" s="2" customFormat="1" ht="15.75" x14ac:dyDescent="0.25"/>
    <row r="8" spans="1:17" ht="21" x14ac:dyDescent="0.35">
      <c r="A8" s="6" t="s">
        <v>4</v>
      </c>
      <c r="B8" s="7"/>
      <c r="C8" s="8"/>
      <c r="D8" s="8"/>
      <c r="E8" s="8"/>
      <c r="F8" s="8"/>
      <c r="G8" s="8"/>
      <c r="H8" s="8"/>
      <c r="I8" s="8"/>
      <c r="J8" s="8"/>
      <c r="K8" s="8"/>
      <c r="L8" s="8"/>
      <c r="M8" s="8"/>
      <c r="N8" s="8"/>
    </row>
    <row r="9" spans="1:17" ht="15.75" thickBot="1" x14ac:dyDescent="0.3">
      <c r="B9" s="9"/>
      <c r="O9" s="10"/>
      <c r="P9" s="10"/>
    </row>
    <row r="10" spans="1:17" s="10" customFormat="1" ht="18.75" x14ac:dyDescent="0.3">
      <c r="A10" s="11"/>
      <c r="B10" s="649" t="s">
        <v>5</v>
      </c>
      <c r="C10" s="651" t="s">
        <v>6</v>
      </c>
      <c r="D10" s="12"/>
      <c r="E10" s="13"/>
      <c r="F10" s="14" t="s">
        <v>7</v>
      </c>
      <c r="G10" s="15"/>
      <c r="H10" s="16"/>
      <c r="I10" s="17" t="s">
        <v>8</v>
      </c>
      <c r="J10" s="13"/>
      <c r="K10" s="13"/>
      <c r="L10" s="13"/>
      <c r="M10" s="13"/>
      <c r="N10" s="13"/>
      <c r="O10" s="18"/>
    </row>
    <row r="11" spans="1:17" s="10" customFormat="1" ht="90" customHeight="1" x14ac:dyDescent="0.25">
      <c r="A11" s="207" t="s">
        <v>9</v>
      </c>
      <c r="B11" s="650"/>
      <c r="C11" s="652"/>
      <c r="D11" s="208" t="s">
        <v>10</v>
      </c>
      <c r="E11" s="209" t="s">
        <v>11</v>
      </c>
      <c r="F11" s="210" t="s">
        <v>12</v>
      </c>
      <c r="G11" s="211" t="s">
        <v>13</v>
      </c>
      <c r="H11" s="212" t="s">
        <v>14</v>
      </c>
      <c r="I11" s="25" t="s">
        <v>15</v>
      </c>
      <c r="J11" s="26" t="s">
        <v>16</v>
      </c>
      <c r="K11" s="26" t="s">
        <v>17</v>
      </c>
      <c r="L11" s="27" t="s">
        <v>18</v>
      </c>
      <c r="M11" s="27" t="s">
        <v>19</v>
      </c>
      <c r="N11" s="27" t="s">
        <v>20</v>
      </c>
      <c r="O11" s="28" t="s">
        <v>21</v>
      </c>
    </row>
    <row r="12" spans="1:17" ht="15" customHeight="1" x14ac:dyDescent="0.25">
      <c r="A12" s="595" t="s">
        <v>120</v>
      </c>
      <c r="B12" s="611"/>
      <c r="C12" s="29">
        <v>2014</v>
      </c>
      <c r="D12" s="30"/>
      <c r="E12" s="31"/>
      <c r="F12" s="31"/>
      <c r="G12" s="32"/>
      <c r="H12" s="33">
        <f>SUM(D12:G12)</f>
        <v>0</v>
      </c>
      <c r="I12" s="34"/>
      <c r="J12" s="31"/>
      <c r="K12" s="31"/>
      <c r="L12" s="31"/>
      <c r="M12" s="31"/>
      <c r="N12" s="31"/>
      <c r="O12" s="35"/>
      <c r="P12" s="10"/>
      <c r="Q12" s="10"/>
    </row>
    <row r="13" spans="1:17" x14ac:dyDescent="0.25">
      <c r="A13" s="595"/>
      <c r="B13" s="611"/>
      <c r="C13" s="29">
        <v>2015</v>
      </c>
      <c r="D13" s="30"/>
      <c r="E13" s="31"/>
      <c r="F13" s="31"/>
      <c r="G13" s="32"/>
      <c r="H13" s="33">
        <f t="shared" ref="H13:H18" si="0">SUM(D13:G13)</f>
        <v>0</v>
      </c>
      <c r="I13" s="34"/>
      <c r="J13" s="31"/>
      <c r="K13" s="31"/>
      <c r="L13" s="31"/>
      <c r="M13" s="31"/>
      <c r="N13" s="31"/>
      <c r="O13" s="35"/>
      <c r="P13" s="10"/>
      <c r="Q13" s="10"/>
    </row>
    <row r="14" spans="1:17" x14ac:dyDescent="0.25">
      <c r="A14" s="595"/>
      <c r="B14" s="611"/>
      <c r="C14" s="29">
        <v>2016</v>
      </c>
      <c r="D14" s="30"/>
      <c r="E14" s="31"/>
      <c r="F14" s="31"/>
      <c r="G14" s="32"/>
      <c r="H14" s="33">
        <f t="shared" si="0"/>
        <v>0</v>
      </c>
      <c r="I14" s="34"/>
      <c r="J14" s="31"/>
      <c r="K14" s="31"/>
      <c r="L14" s="31"/>
      <c r="M14" s="31"/>
      <c r="N14" s="31"/>
      <c r="O14" s="35"/>
      <c r="P14" s="10"/>
      <c r="Q14" s="10"/>
    </row>
    <row r="15" spans="1:17" x14ac:dyDescent="0.25">
      <c r="A15" s="595"/>
      <c r="B15" s="611"/>
      <c r="C15" s="29">
        <v>2017</v>
      </c>
      <c r="D15" s="36"/>
      <c r="E15" s="37"/>
      <c r="F15" s="37"/>
      <c r="G15" s="38"/>
      <c r="H15" s="33">
        <f t="shared" si="0"/>
        <v>0</v>
      </c>
      <c r="I15" s="39"/>
      <c r="J15" s="37"/>
      <c r="K15" s="37"/>
      <c r="L15" s="37"/>
      <c r="M15" s="37"/>
      <c r="N15" s="37"/>
      <c r="O15" s="40"/>
      <c r="P15" s="10"/>
      <c r="Q15" s="10"/>
    </row>
    <row r="16" spans="1:17" x14ac:dyDescent="0.25">
      <c r="A16" s="595"/>
      <c r="B16" s="611"/>
      <c r="C16" s="29">
        <v>2018</v>
      </c>
      <c r="D16" s="30"/>
      <c r="E16" s="31"/>
      <c r="F16" s="31"/>
      <c r="G16" s="32"/>
      <c r="H16" s="33">
        <f t="shared" si="0"/>
        <v>0</v>
      </c>
      <c r="I16" s="34"/>
      <c r="J16" s="31"/>
      <c r="K16" s="31"/>
      <c r="L16" s="31"/>
      <c r="M16" s="31"/>
      <c r="N16" s="31"/>
      <c r="O16" s="35"/>
      <c r="P16" s="10"/>
      <c r="Q16" s="10"/>
    </row>
    <row r="17" spans="1:17" x14ac:dyDescent="0.25">
      <c r="A17" s="595"/>
      <c r="B17" s="611"/>
      <c r="C17" s="29">
        <v>2019</v>
      </c>
      <c r="D17" s="30">
        <v>95</v>
      </c>
      <c r="E17" s="31">
        <v>1</v>
      </c>
      <c r="F17" s="31"/>
      <c r="G17" s="32">
        <v>13</v>
      </c>
      <c r="H17" s="33">
        <f t="shared" si="0"/>
        <v>109</v>
      </c>
      <c r="I17" s="34">
        <v>2</v>
      </c>
      <c r="J17" s="31">
        <v>26</v>
      </c>
      <c r="K17" s="31">
        <v>16</v>
      </c>
      <c r="L17" s="31">
        <v>3</v>
      </c>
      <c r="M17" s="31"/>
      <c r="N17" s="31">
        <v>44</v>
      </c>
      <c r="O17" s="35">
        <v>18</v>
      </c>
      <c r="P17" s="10"/>
      <c r="Q17" s="10"/>
    </row>
    <row r="18" spans="1:17" x14ac:dyDescent="0.25">
      <c r="A18" s="595"/>
      <c r="B18" s="611"/>
      <c r="C18" s="29">
        <v>2020</v>
      </c>
      <c r="D18" s="30"/>
      <c r="E18" s="31"/>
      <c r="F18" s="31"/>
      <c r="G18" s="32"/>
      <c r="H18" s="33">
        <f t="shared" si="0"/>
        <v>0</v>
      </c>
      <c r="I18" s="34"/>
      <c r="J18" s="31"/>
      <c r="K18" s="31"/>
      <c r="L18" s="31"/>
      <c r="M18" s="31"/>
      <c r="N18" s="31"/>
      <c r="O18" s="35"/>
      <c r="P18" s="10"/>
      <c r="Q18" s="10"/>
    </row>
    <row r="19" spans="1:17" ht="24.75" customHeight="1" thickBot="1" x14ac:dyDescent="0.3">
      <c r="A19" s="612"/>
      <c r="B19" s="613"/>
      <c r="C19" s="45" t="s">
        <v>14</v>
      </c>
      <c r="D19" s="213">
        <f>SUM(D12:D18)</f>
        <v>95</v>
      </c>
      <c r="E19" s="214">
        <f>SUM(E12:E18)</f>
        <v>1</v>
      </c>
      <c r="F19" s="214">
        <f>SUM(F12:F18)</f>
        <v>0</v>
      </c>
      <c r="G19" s="215"/>
      <c r="H19" s="216">
        <f>SUM(D19:F19)</f>
        <v>96</v>
      </c>
      <c r="I19" s="217">
        <f t="shared" ref="I19:O19" si="1">SUM(I12:I18)</f>
        <v>2</v>
      </c>
      <c r="J19" s="217">
        <f t="shared" si="1"/>
        <v>26</v>
      </c>
      <c r="K19" s="214">
        <f t="shared" si="1"/>
        <v>16</v>
      </c>
      <c r="L19" s="214">
        <f t="shared" si="1"/>
        <v>3</v>
      </c>
      <c r="M19" s="214">
        <f t="shared" si="1"/>
        <v>0</v>
      </c>
      <c r="N19" s="214">
        <f t="shared" si="1"/>
        <v>44</v>
      </c>
      <c r="O19" s="218">
        <f t="shared" si="1"/>
        <v>18</v>
      </c>
      <c r="P19" s="10"/>
      <c r="Q19" s="10"/>
    </row>
    <row r="20" spans="1:17" ht="15.75" thickBot="1" x14ac:dyDescent="0.3">
      <c r="B20" s="9"/>
      <c r="D20" s="52"/>
      <c r="O20" s="10"/>
      <c r="P20" s="10"/>
    </row>
    <row r="21" spans="1:17" s="10" customFormat="1" ht="18.75" x14ac:dyDescent="0.3">
      <c r="A21" s="11"/>
      <c r="B21" s="53"/>
      <c r="C21" s="651" t="s">
        <v>6</v>
      </c>
      <c r="D21" s="12"/>
      <c r="E21" s="13"/>
      <c r="F21" s="14" t="s">
        <v>7</v>
      </c>
      <c r="G21" s="15"/>
      <c r="H21" s="16"/>
    </row>
    <row r="22" spans="1:17" s="10" customFormat="1" ht="34.5" customHeight="1" x14ac:dyDescent="0.25">
      <c r="A22" s="219" t="s">
        <v>23</v>
      </c>
      <c r="B22" s="55" t="s">
        <v>24</v>
      </c>
      <c r="C22" s="652"/>
      <c r="D22" s="208" t="s">
        <v>10</v>
      </c>
      <c r="E22" s="210" t="s">
        <v>11</v>
      </c>
      <c r="F22" s="210" t="s">
        <v>12</v>
      </c>
      <c r="G22" s="211" t="s">
        <v>13</v>
      </c>
      <c r="H22" s="212" t="s">
        <v>14</v>
      </c>
    </row>
    <row r="23" spans="1:17" ht="15" customHeight="1" x14ac:dyDescent="0.25">
      <c r="A23" s="595" t="s">
        <v>36</v>
      </c>
      <c r="B23" s="611"/>
      <c r="C23" s="29">
        <v>2014</v>
      </c>
      <c r="D23" s="30"/>
      <c r="E23" s="31"/>
      <c r="F23" s="31"/>
      <c r="G23" s="32"/>
      <c r="H23" s="33">
        <f>SUM(D23:G23)</f>
        <v>0</v>
      </c>
    </row>
    <row r="24" spans="1:17" x14ac:dyDescent="0.25">
      <c r="A24" s="595"/>
      <c r="B24" s="611"/>
      <c r="C24" s="29">
        <v>2015</v>
      </c>
      <c r="D24" s="30"/>
      <c r="E24" s="31"/>
      <c r="F24" s="31"/>
      <c r="G24" s="32"/>
      <c r="H24" s="33">
        <f t="shared" ref="H24:H29" si="2">SUM(D24:G24)</f>
        <v>0</v>
      </c>
    </row>
    <row r="25" spans="1:17" x14ac:dyDescent="0.25">
      <c r="A25" s="595"/>
      <c r="B25" s="611"/>
      <c r="C25" s="29">
        <v>2016</v>
      </c>
      <c r="D25" s="30"/>
      <c r="E25" s="31"/>
      <c r="F25" s="31"/>
      <c r="G25" s="32"/>
      <c r="H25" s="33">
        <f t="shared" si="2"/>
        <v>0</v>
      </c>
    </row>
    <row r="26" spans="1:17" x14ac:dyDescent="0.25">
      <c r="A26" s="595"/>
      <c r="B26" s="611"/>
      <c r="C26" s="29">
        <v>2017</v>
      </c>
      <c r="D26" s="36"/>
      <c r="E26" s="37"/>
      <c r="F26" s="37"/>
      <c r="G26" s="38"/>
      <c r="H26" s="33">
        <f t="shared" si="2"/>
        <v>0</v>
      </c>
    </row>
    <row r="27" spans="1:17" x14ac:dyDescent="0.25">
      <c r="A27" s="595"/>
      <c r="B27" s="611"/>
      <c r="C27" s="29">
        <v>2018</v>
      </c>
      <c r="D27" s="30"/>
      <c r="E27" s="31"/>
      <c r="F27" s="31"/>
      <c r="G27" s="32"/>
      <c r="H27" s="33">
        <f t="shared" si="2"/>
        <v>0</v>
      </c>
    </row>
    <row r="28" spans="1:17" x14ac:dyDescent="0.25">
      <c r="A28" s="595"/>
      <c r="B28" s="611"/>
      <c r="C28" s="29">
        <v>2019</v>
      </c>
      <c r="D28" s="220">
        <v>2328</v>
      </c>
      <c r="E28" s="221">
        <v>850</v>
      </c>
      <c r="F28" s="221"/>
      <c r="G28" s="222">
        <v>78000</v>
      </c>
      <c r="H28" s="223">
        <f t="shared" si="2"/>
        <v>81178</v>
      </c>
    </row>
    <row r="29" spans="1:17" x14ac:dyDescent="0.25">
      <c r="A29" s="595"/>
      <c r="B29" s="611"/>
      <c r="C29" s="29">
        <v>2020</v>
      </c>
      <c r="D29" s="30"/>
      <c r="E29" s="31"/>
      <c r="F29" s="31"/>
      <c r="G29" s="32"/>
      <c r="H29" s="33">
        <f t="shared" si="2"/>
        <v>0</v>
      </c>
    </row>
    <row r="30" spans="1:17" ht="24" customHeight="1" thickBot="1" x14ac:dyDescent="0.3">
      <c r="A30" s="612"/>
      <c r="B30" s="613"/>
      <c r="C30" s="45" t="s">
        <v>14</v>
      </c>
      <c r="D30" s="224">
        <f>SUM(D23:D29)</f>
        <v>2328</v>
      </c>
      <c r="E30" s="225">
        <f>SUM(E23:E29)</f>
        <v>850</v>
      </c>
      <c r="F30" s="225">
        <f>SUM(F23:F29)</f>
        <v>0</v>
      </c>
      <c r="G30" s="225">
        <f>SUM(G23:G29)</f>
        <v>78000</v>
      </c>
      <c r="H30" s="226">
        <f t="shared" ref="H30" si="3">SUM(D30:F30)</f>
        <v>3178</v>
      </c>
    </row>
    <row r="31" spans="1:17" x14ac:dyDescent="0.25">
      <c r="A31" s="57"/>
      <c r="B31" s="58"/>
      <c r="D31" s="52"/>
    </row>
    <row r="32" spans="1:17" ht="21" x14ac:dyDescent="0.35">
      <c r="A32" s="59" t="s">
        <v>26</v>
      </c>
      <c r="B32" s="60"/>
      <c r="C32" s="59"/>
      <c r="D32" s="61"/>
      <c r="E32" s="61"/>
      <c r="F32" s="61"/>
      <c r="G32" s="61"/>
      <c r="H32" s="61"/>
      <c r="I32" s="61"/>
      <c r="J32" s="61"/>
      <c r="K32" s="61"/>
      <c r="L32" s="61"/>
      <c r="M32" s="61"/>
      <c r="N32" s="61"/>
      <c r="O32" s="61"/>
    </row>
    <row r="33" spans="1:13" ht="15.75" thickBot="1" x14ac:dyDescent="0.3">
      <c r="B33" s="9"/>
    </row>
    <row r="34" spans="1:13" ht="21" customHeight="1" x14ac:dyDescent="0.25">
      <c r="A34" s="661" t="s">
        <v>27</v>
      </c>
      <c r="B34" s="655" t="s">
        <v>28</v>
      </c>
      <c r="C34" s="657" t="s">
        <v>6</v>
      </c>
      <c r="D34" s="635" t="s">
        <v>29</v>
      </c>
      <c r="E34" s="62" t="s">
        <v>8</v>
      </c>
      <c r="F34" s="63"/>
      <c r="G34" s="63"/>
      <c r="H34" s="63"/>
      <c r="I34" s="63"/>
      <c r="J34" s="63"/>
      <c r="K34" s="64"/>
    </row>
    <row r="35" spans="1:13" ht="79.5" customHeight="1" x14ac:dyDescent="0.25">
      <c r="A35" s="662"/>
      <c r="B35" s="656"/>
      <c r="C35" s="658"/>
      <c r="D35" s="636"/>
      <c r="E35" s="65" t="s">
        <v>15</v>
      </c>
      <c r="F35" s="66" t="s">
        <v>16</v>
      </c>
      <c r="G35" s="66" t="s">
        <v>17</v>
      </c>
      <c r="H35" s="67" t="s">
        <v>18</v>
      </c>
      <c r="I35" s="67" t="s">
        <v>30</v>
      </c>
      <c r="J35" s="68" t="s">
        <v>20</v>
      </c>
      <c r="K35" s="69" t="s">
        <v>21</v>
      </c>
    </row>
    <row r="36" spans="1:13" ht="15" customHeight="1" x14ac:dyDescent="0.25">
      <c r="A36" s="588" t="s">
        <v>121</v>
      </c>
      <c r="B36" s="589"/>
      <c r="C36" s="29">
        <v>2014</v>
      </c>
      <c r="D36" s="70"/>
      <c r="E36" s="71"/>
      <c r="F36" s="72"/>
      <c r="G36" s="72"/>
      <c r="H36" s="72"/>
      <c r="I36" s="72"/>
      <c r="J36" s="72"/>
      <c r="K36" s="73"/>
    </row>
    <row r="37" spans="1:13" x14ac:dyDescent="0.25">
      <c r="A37" s="588"/>
      <c r="B37" s="589"/>
      <c r="C37" s="29">
        <v>2015</v>
      </c>
      <c r="D37" s="70"/>
      <c r="E37" s="34"/>
      <c r="F37" s="31"/>
      <c r="G37" s="31"/>
      <c r="H37" s="31"/>
      <c r="I37" s="31"/>
      <c r="J37" s="31"/>
      <c r="K37" s="35"/>
    </row>
    <row r="38" spans="1:13" x14ac:dyDescent="0.25">
      <c r="A38" s="588"/>
      <c r="B38" s="589"/>
      <c r="C38" s="29">
        <v>2016</v>
      </c>
      <c r="D38" s="70"/>
      <c r="E38" s="34"/>
      <c r="F38" s="31"/>
      <c r="G38" s="31"/>
      <c r="H38" s="31"/>
      <c r="I38" s="31"/>
      <c r="J38" s="31"/>
      <c r="K38" s="35"/>
    </row>
    <row r="39" spans="1:13" x14ac:dyDescent="0.25">
      <c r="A39" s="588"/>
      <c r="B39" s="589"/>
      <c r="C39" s="29">
        <v>2017</v>
      </c>
      <c r="D39" s="74"/>
      <c r="E39" s="39"/>
      <c r="F39" s="37"/>
      <c r="G39" s="37"/>
      <c r="H39" s="37"/>
      <c r="I39" s="37"/>
      <c r="J39" s="37"/>
      <c r="K39" s="40"/>
    </row>
    <row r="40" spans="1:13" x14ac:dyDescent="0.25">
      <c r="A40" s="588"/>
      <c r="B40" s="589"/>
      <c r="C40" s="29">
        <v>2018</v>
      </c>
      <c r="D40" s="70"/>
      <c r="E40" s="34"/>
      <c r="F40" s="31"/>
      <c r="G40" s="31"/>
      <c r="H40" s="31"/>
      <c r="I40" s="31"/>
      <c r="J40" s="31"/>
      <c r="K40" s="35"/>
    </row>
    <row r="41" spans="1:13" x14ac:dyDescent="0.25">
      <c r="A41" s="588"/>
      <c r="B41" s="589"/>
      <c r="C41" s="29">
        <v>2019</v>
      </c>
      <c r="D41" s="70">
        <v>3</v>
      </c>
      <c r="E41" s="34"/>
      <c r="F41" s="31">
        <v>1</v>
      </c>
      <c r="G41" s="31"/>
      <c r="H41" s="31">
        <v>1</v>
      </c>
      <c r="I41" s="31"/>
      <c r="J41" s="31">
        <v>1</v>
      </c>
      <c r="K41" s="35"/>
    </row>
    <row r="42" spans="1:13" ht="17.25" customHeight="1" x14ac:dyDescent="0.25">
      <c r="A42" s="588"/>
      <c r="B42" s="589"/>
      <c r="C42" s="29">
        <v>2020</v>
      </c>
      <c r="D42" s="70"/>
      <c r="E42" s="34"/>
      <c r="F42" s="31"/>
      <c r="G42" s="31"/>
      <c r="H42" s="31"/>
      <c r="I42" s="31"/>
      <c r="J42" s="31"/>
      <c r="K42" s="35"/>
    </row>
    <row r="43" spans="1:13" ht="19.5" customHeight="1" thickBot="1" x14ac:dyDescent="0.3">
      <c r="A43" s="590"/>
      <c r="B43" s="591"/>
      <c r="C43" s="45" t="s">
        <v>14</v>
      </c>
      <c r="D43" s="75">
        <f>SUM(D36:D42)</f>
        <v>3</v>
      </c>
      <c r="E43" s="50">
        <f t="shared" ref="E43:J43" si="4">SUM(E36:E42)</f>
        <v>0</v>
      </c>
      <c r="F43" s="47">
        <f t="shared" si="4"/>
        <v>1</v>
      </c>
      <c r="G43" s="47">
        <f t="shared" si="4"/>
        <v>0</v>
      </c>
      <c r="H43" s="47">
        <f t="shared" si="4"/>
        <v>1</v>
      </c>
      <c r="I43" s="47">
        <f t="shared" si="4"/>
        <v>0</v>
      </c>
      <c r="J43" s="47">
        <f t="shared" si="4"/>
        <v>1</v>
      </c>
      <c r="K43" s="51">
        <f>SUM(K36:K42)</f>
        <v>0</v>
      </c>
    </row>
    <row r="44" spans="1:13" x14ac:dyDescent="0.25">
      <c r="B44" s="9"/>
    </row>
    <row r="45" spans="1:13" x14ac:dyDescent="0.25">
      <c r="B45" s="9"/>
    </row>
    <row r="46" spans="1:13" ht="21" x14ac:dyDescent="0.35">
      <c r="A46" s="78" t="s">
        <v>32</v>
      </c>
      <c r="B46" s="79"/>
      <c r="C46" s="78"/>
      <c r="D46" s="80"/>
      <c r="E46" s="80"/>
      <c r="F46" s="80"/>
      <c r="G46" s="80"/>
      <c r="H46" s="80"/>
      <c r="I46" s="80"/>
      <c r="J46" s="80"/>
      <c r="K46" s="80"/>
      <c r="L46" s="81"/>
      <c r="M46" s="81"/>
    </row>
    <row r="47" spans="1:13" ht="14.25" customHeight="1" thickBot="1" x14ac:dyDescent="0.3">
      <c r="A47" s="82"/>
      <c r="B47" s="83"/>
    </row>
    <row r="48" spans="1:13" ht="14.25" customHeight="1" x14ac:dyDescent="0.25">
      <c r="A48" s="659" t="s">
        <v>33</v>
      </c>
      <c r="B48" s="643" t="s">
        <v>34</v>
      </c>
      <c r="C48" s="645" t="s">
        <v>6</v>
      </c>
      <c r="D48" s="647" t="s">
        <v>35</v>
      </c>
      <c r="E48" s="84" t="s">
        <v>8</v>
      </c>
      <c r="F48" s="85"/>
      <c r="G48" s="85"/>
      <c r="H48" s="85"/>
      <c r="I48" s="85"/>
      <c r="J48" s="85"/>
      <c r="K48" s="86"/>
    </row>
    <row r="49" spans="1:14" s="10" customFormat="1" ht="88.5" customHeight="1" x14ac:dyDescent="0.25">
      <c r="A49" s="660"/>
      <c r="B49" s="644"/>
      <c r="C49" s="646"/>
      <c r="D49" s="648"/>
      <c r="E49" s="87" t="s">
        <v>15</v>
      </c>
      <c r="F49" s="88" t="s">
        <v>16</v>
      </c>
      <c r="G49" s="88" t="s">
        <v>17</v>
      </c>
      <c r="H49" s="89" t="s">
        <v>18</v>
      </c>
      <c r="I49" s="89" t="s">
        <v>30</v>
      </c>
      <c r="J49" s="90" t="s">
        <v>20</v>
      </c>
      <c r="K49" s="91" t="s">
        <v>21</v>
      </c>
    </row>
    <row r="50" spans="1:14" ht="15" customHeight="1" x14ac:dyDescent="0.25">
      <c r="A50" s="595" t="s">
        <v>122</v>
      </c>
      <c r="B50" s="611"/>
      <c r="C50" s="29">
        <v>2014</v>
      </c>
      <c r="D50" s="92"/>
      <c r="E50" s="34"/>
      <c r="F50" s="31"/>
      <c r="G50" s="31"/>
      <c r="H50" s="31"/>
      <c r="I50" s="31"/>
      <c r="J50" s="31"/>
      <c r="K50" s="35"/>
    </row>
    <row r="51" spans="1:14" x14ac:dyDescent="0.25">
      <c r="A51" s="595"/>
      <c r="B51" s="611"/>
      <c r="C51" s="29">
        <v>2015</v>
      </c>
      <c r="D51" s="92"/>
      <c r="E51" s="34"/>
      <c r="F51" s="31"/>
      <c r="G51" s="31"/>
      <c r="H51" s="31"/>
      <c r="I51" s="31"/>
      <c r="J51" s="31"/>
      <c r="K51" s="35"/>
    </row>
    <row r="52" spans="1:14" x14ac:dyDescent="0.25">
      <c r="A52" s="595"/>
      <c r="B52" s="611"/>
      <c r="C52" s="29">
        <v>2016</v>
      </c>
      <c r="D52" s="92"/>
      <c r="E52" s="34"/>
      <c r="F52" s="31"/>
      <c r="G52" s="31"/>
      <c r="H52" s="31"/>
      <c r="I52" s="31"/>
      <c r="J52" s="31"/>
      <c r="K52" s="35"/>
    </row>
    <row r="53" spans="1:14" x14ac:dyDescent="0.25">
      <c r="A53" s="595"/>
      <c r="B53" s="611"/>
      <c r="C53" s="29">
        <v>2017</v>
      </c>
      <c r="D53" s="93"/>
      <c r="E53" s="39"/>
      <c r="F53" s="37"/>
      <c r="G53" s="37"/>
      <c r="H53" s="37"/>
      <c r="I53" s="37"/>
      <c r="J53" s="37"/>
      <c r="K53" s="40"/>
    </row>
    <row r="54" spans="1:14" x14ac:dyDescent="0.25">
      <c r="A54" s="595"/>
      <c r="B54" s="611"/>
      <c r="C54" s="29">
        <v>2018</v>
      </c>
      <c r="D54" s="92"/>
      <c r="E54" s="34"/>
      <c r="F54" s="31"/>
      <c r="G54" s="31"/>
      <c r="H54" s="31"/>
      <c r="I54" s="31"/>
      <c r="J54" s="31"/>
      <c r="K54" s="35"/>
    </row>
    <row r="55" spans="1:14" x14ac:dyDescent="0.25">
      <c r="A55" s="595"/>
      <c r="B55" s="611"/>
      <c r="C55" s="29">
        <v>2019</v>
      </c>
      <c r="D55" s="92">
        <v>1</v>
      </c>
      <c r="E55" s="34"/>
      <c r="F55" s="31"/>
      <c r="G55" s="31"/>
      <c r="H55" s="31"/>
      <c r="I55" s="31"/>
      <c r="J55" s="31">
        <v>1</v>
      </c>
      <c r="K55" s="35"/>
    </row>
    <row r="56" spans="1:14" x14ac:dyDescent="0.25">
      <c r="A56" s="595"/>
      <c r="B56" s="611"/>
      <c r="C56" s="29">
        <v>2020</v>
      </c>
      <c r="D56" s="92"/>
      <c r="E56" s="34"/>
      <c r="F56" s="31"/>
      <c r="G56" s="31"/>
      <c r="H56" s="31"/>
      <c r="I56" s="31"/>
      <c r="J56" s="31"/>
      <c r="K56" s="35"/>
    </row>
    <row r="57" spans="1:14" ht="17.25" customHeight="1" thickBot="1" x14ac:dyDescent="0.3">
      <c r="A57" s="612"/>
      <c r="B57" s="613"/>
      <c r="C57" s="45" t="s">
        <v>14</v>
      </c>
      <c r="D57" s="94">
        <f t="shared" ref="D57:I57" si="5">SUM(D50:D56)</f>
        <v>1</v>
      </c>
      <c r="E57" s="50">
        <f t="shared" si="5"/>
        <v>0</v>
      </c>
      <c r="F57" s="47">
        <f t="shared" si="5"/>
        <v>0</v>
      </c>
      <c r="G57" s="47">
        <f t="shared" si="5"/>
        <v>0</v>
      </c>
      <c r="H57" s="47">
        <f t="shared" si="5"/>
        <v>0</v>
      </c>
      <c r="I57" s="47">
        <f t="shared" si="5"/>
        <v>0</v>
      </c>
      <c r="J57" s="47">
        <f>SUM(J50:J56)</f>
        <v>1</v>
      </c>
      <c r="K57" s="51">
        <f>SUM(K50:K56)</f>
        <v>0</v>
      </c>
    </row>
    <row r="58" spans="1:14" x14ac:dyDescent="0.25">
      <c r="B58" s="9"/>
    </row>
    <row r="59" spans="1:14" ht="21" x14ac:dyDescent="0.35">
      <c r="A59" s="95" t="s">
        <v>37</v>
      </c>
      <c r="B59" s="96"/>
      <c r="C59" s="95"/>
      <c r="D59" s="97"/>
      <c r="E59" s="97"/>
      <c r="F59" s="97"/>
      <c r="G59" s="97"/>
      <c r="H59" s="97"/>
      <c r="I59" s="97"/>
      <c r="J59" s="97"/>
      <c r="K59" s="97"/>
      <c r="L59" s="97"/>
      <c r="M59" s="10"/>
    </row>
    <row r="60" spans="1:14" ht="15" customHeight="1" thickBot="1" x14ac:dyDescent="0.4">
      <c r="A60" s="98"/>
      <c r="B60" s="83"/>
      <c r="M60" s="10"/>
    </row>
    <row r="61" spans="1:14" s="10" customFormat="1" x14ac:dyDescent="0.25">
      <c r="A61" s="663" t="s">
        <v>38</v>
      </c>
      <c r="B61" s="622" t="s">
        <v>39</v>
      </c>
      <c r="C61" s="631" t="s">
        <v>6</v>
      </c>
      <c r="D61" s="99"/>
      <c r="E61" s="100"/>
      <c r="F61" s="101" t="s">
        <v>40</v>
      </c>
      <c r="G61" s="102"/>
      <c r="H61" s="102"/>
      <c r="I61" s="102"/>
      <c r="J61" s="102"/>
      <c r="K61" s="102"/>
      <c r="L61" s="103"/>
      <c r="N61" s="104"/>
    </row>
    <row r="62" spans="1:14" s="10" customFormat="1" ht="51" customHeight="1" x14ac:dyDescent="0.25">
      <c r="A62" s="664"/>
      <c r="B62" s="623"/>
      <c r="C62" s="632"/>
      <c r="D62" s="227" t="s">
        <v>41</v>
      </c>
      <c r="E62" s="228" t="s">
        <v>42</v>
      </c>
      <c r="F62" s="107" t="s">
        <v>15</v>
      </c>
      <c r="G62" s="108" t="s">
        <v>16</v>
      </c>
      <c r="H62" s="108" t="s">
        <v>17</v>
      </c>
      <c r="I62" s="109" t="s">
        <v>18</v>
      </c>
      <c r="J62" s="109" t="s">
        <v>30</v>
      </c>
      <c r="K62" s="110" t="s">
        <v>20</v>
      </c>
      <c r="L62" s="111" t="s">
        <v>21</v>
      </c>
    </row>
    <row r="63" spans="1:14" x14ac:dyDescent="0.25">
      <c r="A63" s="595" t="s">
        <v>123</v>
      </c>
      <c r="B63" s="611"/>
      <c r="C63" s="29">
        <v>2014</v>
      </c>
      <c r="D63" s="30"/>
      <c r="E63" s="31"/>
      <c r="F63" s="34"/>
      <c r="G63" s="31"/>
      <c r="H63" s="31"/>
      <c r="I63" s="31"/>
      <c r="J63" s="31"/>
      <c r="K63" s="31"/>
      <c r="L63" s="35"/>
      <c r="M63" s="10"/>
    </row>
    <row r="64" spans="1:14" x14ac:dyDescent="0.25">
      <c r="A64" s="595"/>
      <c r="B64" s="611"/>
      <c r="C64" s="29">
        <v>2015</v>
      </c>
      <c r="D64" s="30"/>
      <c r="E64" s="31"/>
      <c r="F64" s="34"/>
      <c r="G64" s="31"/>
      <c r="H64" s="31"/>
      <c r="I64" s="31"/>
      <c r="J64" s="31"/>
      <c r="K64" s="31"/>
      <c r="L64" s="35"/>
      <c r="M64" s="10"/>
    </row>
    <row r="65" spans="1:13" x14ac:dyDescent="0.25">
      <c r="A65" s="595"/>
      <c r="B65" s="611"/>
      <c r="C65" s="29">
        <v>2016</v>
      </c>
      <c r="D65" s="30"/>
      <c r="E65" s="31"/>
      <c r="F65" s="34"/>
      <c r="G65" s="31"/>
      <c r="H65" s="31"/>
      <c r="I65" s="31"/>
      <c r="J65" s="31"/>
      <c r="K65" s="31"/>
      <c r="L65" s="35"/>
      <c r="M65" s="10"/>
    </row>
    <row r="66" spans="1:13" x14ac:dyDescent="0.25">
      <c r="A66" s="595"/>
      <c r="B66" s="611"/>
      <c r="C66" s="29">
        <v>2017</v>
      </c>
      <c r="D66" s="36"/>
      <c r="E66" s="37"/>
      <c r="F66" s="39"/>
      <c r="G66" s="37"/>
      <c r="H66" s="37"/>
      <c r="I66" s="37"/>
      <c r="J66" s="37"/>
      <c r="K66" s="37"/>
      <c r="L66" s="40"/>
      <c r="M66" s="10"/>
    </row>
    <row r="67" spans="1:13" x14ac:dyDescent="0.25">
      <c r="A67" s="595"/>
      <c r="B67" s="611"/>
      <c r="C67" s="29">
        <v>2018</v>
      </c>
      <c r="D67" s="30"/>
      <c r="E67" s="31"/>
      <c r="F67" s="34"/>
      <c r="G67" s="31"/>
      <c r="H67" s="31"/>
      <c r="I67" s="31"/>
      <c r="J67" s="31"/>
      <c r="K67" s="31"/>
      <c r="L67" s="35"/>
      <c r="M67" s="10"/>
    </row>
    <row r="68" spans="1:13" x14ac:dyDescent="0.25">
      <c r="A68" s="595"/>
      <c r="B68" s="611"/>
      <c r="C68" s="29">
        <v>2019</v>
      </c>
      <c r="D68" s="30">
        <v>1</v>
      </c>
      <c r="E68" s="31">
        <v>6</v>
      </c>
      <c r="F68" s="34"/>
      <c r="G68" s="31"/>
      <c r="H68" s="31">
        <v>0</v>
      </c>
      <c r="I68" s="31"/>
      <c r="J68" s="31"/>
      <c r="K68" s="31"/>
      <c r="L68" s="35">
        <v>1</v>
      </c>
      <c r="M68" s="10"/>
    </row>
    <row r="69" spans="1:13" x14ac:dyDescent="0.25">
      <c r="A69" s="595"/>
      <c r="B69" s="611"/>
      <c r="C69" s="29">
        <v>2020</v>
      </c>
      <c r="D69" s="30"/>
      <c r="E69" s="31"/>
      <c r="F69" s="34"/>
      <c r="G69" s="31"/>
      <c r="H69" s="31"/>
      <c r="I69" s="31"/>
      <c r="J69" s="31"/>
      <c r="K69" s="31"/>
      <c r="L69" s="35"/>
      <c r="M69" s="10"/>
    </row>
    <row r="70" spans="1:13" ht="15.75" customHeight="1" thickBot="1" x14ac:dyDescent="0.3">
      <c r="A70" s="612"/>
      <c r="B70" s="613"/>
      <c r="C70" s="45" t="s">
        <v>14</v>
      </c>
      <c r="D70" s="213">
        <f t="shared" ref="D70:K70" si="6">SUM(D63:D69)</f>
        <v>1</v>
      </c>
      <c r="E70" s="214">
        <f t="shared" si="6"/>
        <v>6</v>
      </c>
      <c r="F70" s="217">
        <f t="shared" si="6"/>
        <v>0</v>
      </c>
      <c r="G70" s="214">
        <f t="shared" si="6"/>
        <v>0</v>
      </c>
      <c r="H70" s="214">
        <f t="shared" si="6"/>
        <v>0</v>
      </c>
      <c r="I70" s="214">
        <f t="shared" si="6"/>
        <v>0</v>
      </c>
      <c r="J70" s="214">
        <f t="shared" si="6"/>
        <v>0</v>
      </c>
      <c r="K70" s="214">
        <f t="shared" si="6"/>
        <v>0</v>
      </c>
      <c r="L70" s="218">
        <f>SUM(L63:L69)</f>
        <v>1</v>
      </c>
      <c r="M70" s="10"/>
    </row>
    <row r="71" spans="1:13" ht="15.75" thickBot="1" x14ac:dyDescent="0.3">
      <c r="A71" s="112"/>
      <c r="B71" s="113"/>
      <c r="D71" s="52"/>
    </row>
    <row r="72" spans="1:13" s="10" customFormat="1" ht="18.95" customHeight="1" x14ac:dyDescent="0.25">
      <c r="A72" s="663" t="s">
        <v>43</v>
      </c>
      <c r="B72" s="622" t="s">
        <v>44</v>
      </c>
      <c r="C72" s="631" t="s">
        <v>6</v>
      </c>
      <c r="D72" s="628" t="s">
        <v>45</v>
      </c>
      <c r="E72" s="101" t="s">
        <v>46</v>
      </c>
      <c r="F72" s="102"/>
      <c r="G72" s="102"/>
      <c r="H72" s="102"/>
      <c r="I72" s="102"/>
      <c r="J72" s="102"/>
      <c r="K72" s="103"/>
      <c r="L72"/>
      <c r="M72" s="104"/>
    </row>
    <row r="73" spans="1:13" s="10" customFormat="1" ht="66" customHeight="1" x14ac:dyDescent="0.25">
      <c r="A73" s="664"/>
      <c r="B73" s="623"/>
      <c r="C73" s="632"/>
      <c r="D73" s="629"/>
      <c r="E73" s="107" t="s">
        <v>15</v>
      </c>
      <c r="F73" s="114" t="s">
        <v>16</v>
      </c>
      <c r="G73" s="108" t="s">
        <v>17</v>
      </c>
      <c r="H73" s="109" t="s">
        <v>18</v>
      </c>
      <c r="I73" s="109" t="s">
        <v>30</v>
      </c>
      <c r="J73" s="110" t="s">
        <v>20</v>
      </c>
      <c r="K73" s="111" t="s">
        <v>21</v>
      </c>
      <c r="L73"/>
    </row>
    <row r="74" spans="1:13" ht="15" customHeight="1" x14ac:dyDescent="0.25">
      <c r="A74" s="595" t="s">
        <v>36</v>
      </c>
      <c r="B74" s="611"/>
      <c r="C74" s="29">
        <v>2014</v>
      </c>
      <c r="D74" s="31"/>
      <c r="E74" s="34"/>
      <c r="F74" s="31"/>
      <c r="G74" s="31"/>
      <c r="H74" s="31"/>
      <c r="I74" s="31"/>
      <c r="J74" s="31"/>
      <c r="K74" s="35"/>
    </row>
    <row r="75" spans="1:13" x14ac:dyDescent="0.25">
      <c r="A75" s="595"/>
      <c r="B75" s="611"/>
      <c r="C75" s="29">
        <v>2015</v>
      </c>
      <c r="D75" s="31"/>
      <c r="E75" s="34"/>
      <c r="F75" s="31"/>
      <c r="G75" s="31"/>
      <c r="H75" s="31"/>
      <c r="I75" s="31"/>
      <c r="J75" s="31"/>
      <c r="K75" s="35"/>
    </row>
    <row r="76" spans="1:13" x14ac:dyDescent="0.25">
      <c r="A76" s="595"/>
      <c r="B76" s="611"/>
      <c r="C76" s="29">
        <v>2016</v>
      </c>
      <c r="D76" s="31"/>
      <c r="E76" s="34"/>
      <c r="F76" s="31"/>
      <c r="G76" s="31"/>
      <c r="H76" s="31"/>
      <c r="I76" s="31"/>
      <c r="J76" s="31"/>
      <c r="K76" s="35"/>
    </row>
    <row r="77" spans="1:13" x14ac:dyDescent="0.25">
      <c r="A77" s="595"/>
      <c r="B77" s="611"/>
      <c r="C77" s="29">
        <v>2017</v>
      </c>
      <c r="D77" s="37"/>
      <c r="E77" s="39"/>
      <c r="F77" s="37"/>
      <c r="G77" s="37"/>
      <c r="H77" s="37"/>
      <c r="I77" s="37"/>
      <c r="J77" s="37"/>
      <c r="K77" s="40"/>
    </row>
    <row r="78" spans="1:13" x14ac:dyDescent="0.25">
      <c r="A78" s="595"/>
      <c r="B78" s="611"/>
      <c r="C78" s="29">
        <v>2018</v>
      </c>
      <c r="D78" s="31"/>
      <c r="E78" s="34"/>
      <c r="F78" s="31"/>
      <c r="G78" s="31"/>
      <c r="H78" s="31"/>
      <c r="I78" s="31"/>
      <c r="J78" s="31"/>
      <c r="K78" s="35"/>
    </row>
    <row r="79" spans="1:13" x14ac:dyDescent="0.25">
      <c r="A79" s="595"/>
      <c r="B79" s="611"/>
      <c r="C79" s="29">
        <v>2019</v>
      </c>
      <c r="D79" s="31">
        <v>12</v>
      </c>
      <c r="E79" s="34"/>
      <c r="F79" s="31">
        <v>3</v>
      </c>
      <c r="G79" s="31">
        <v>5</v>
      </c>
      <c r="H79" s="31">
        <v>1</v>
      </c>
      <c r="I79" s="31"/>
      <c r="J79" s="31">
        <v>3</v>
      </c>
      <c r="K79" s="35"/>
    </row>
    <row r="80" spans="1:13" x14ac:dyDescent="0.25">
      <c r="A80" s="595"/>
      <c r="B80" s="611"/>
      <c r="C80" s="29">
        <v>2020</v>
      </c>
      <c r="D80" s="31"/>
      <c r="E80" s="34"/>
      <c r="F80" s="31"/>
      <c r="G80" s="31"/>
      <c r="H80" s="31"/>
      <c r="I80" s="31"/>
      <c r="J80" s="31"/>
      <c r="K80" s="35"/>
    </row>
    <row r="81" spans="1:14" ht="17.25" customHeight="1" thickBot="1" x14ac:dyDescent="0.3">
      <c r="A81" s="612"/>
      <c r="B81" s="613"/>
      <c r="C81" s="45" t="s">
        <v>14</v>
      </c>
      <c r="D81" s="47">
        <f t="shared" ref="D81:J81" si="7">SUM(D74:D80)</f>
        <v>12</v>
      </c>
      <c r="E81" s="50">
        <f t="shared" si="7"/>
        <v>0</v>
      </c>
      <c r="F81" s="47">
        <f t="shared" si="7"/>
        <v>3</v>
      </c>
      <c r="G81" s="47">
        <f t="shared" si="7"/>
        <v>5</v>
      </c>
      <c r="H81" s="47">
        <f t="shared" si="7"/>
        <v>1</v>
      </c>
      <c r="I81" s="47">
        <f t="shared" si="7"/>
        <v>0</v>
      </c>
      <c r="J81" s="47">
        <f t="shared" si="7"/>
        <v>3</v>
      </c>
      <c r="K81" s="51">
        <f>SUM(K74:K80)</f>
        <v>0</v>
      </c>
    </row>
    <row r="82" spans="1:14" ht="15" customHeight="1" thickBot="1" x14ac:dyDescent="0.4">
      <c r="A82" s="98"/>
      <c r="B82" s="83"/>
    </row>
    <row r="83" spans="1:14" ht="24.95" customHeight="1" x14ac:dyDescent="0.25">
      <c r="A83" s="663" t="s">
        <v>47</v>
      </c>
      <c r="B83" s="665" t="s">
        <v>124</v>
      </c>
      <c r="C83" s="667" t="s">
        <v>6</v>
      </c>
      <c r="D83" s="669" t="s">
        <v>48</v>
      </c>
      <c r="E83" s="101" t="s">
        <v>49</v>
      </c>
      <c r="F83" s="102"/>
      <c r="G83" s="102"/>
      <c r="H83" s="102"/>
      <c r="I83" s="102"/>
      <c r="J83" s="102"/>
      <c r="K83" s="103"/>
      <c r="L83" s="10"/>
    </row>
    <row r="84" spans="1:14" s="10" customFormat="1" ht="59.25" customHeight="1" x14ac:dyDescent="0.25">
      <c r="A84" s="664"/>
      <c r="B84" s="666"/>
      <c r="C84" s="668"/>
      <c r="D84" s="670"/>
      <c r="E84" s="229" t="s">
        <v>15</v>
      </c>
      <c r="F84" s="230" t="s">
        <v>16</v>
      </c>
      <c r="G84" s="230" t="s">
        <v>17</v>
      </c>
      <c r="H84" s="231" t="s">
        <v>18</v>
      </c>
      <c r="I84" s="231" t="s">
        <v>30</v>
      </c>
      <c r="J84" s="231" t="s">
        <v>20</v>
      </c>
      <c r="K84" s="232" t="s">
        <v>21</v>
      </c>
      <c r="L84"/>
    </row>
    <row r="85" spans="1:14" s="10" customFormat="1" ht="18" customHeight="1" x14ac:dyDescent="0.25">
      <c r="A85" s="595" t="s">
        <v>36</v>
      </c>
      <c r="B85" s="611"/>
      <c r="C85" s="29">
        <v>2014</v>
      </c>
      <c r="D85" s="31"/>
      <c r="E85" s="34"/>
      <c r="F85" s="31"/>
      <c r="G85" s="31"/>
      <c r="H85" s="31"/>
      <c r="I85" s="31"/>
      <c r="J85" s="31"/>
      <c r="K85" s="35"/>
      <c r="L85"/>
    </row>
    <row r="86" spans="1:14" ht="15.95" customHeight="1" x14ac:dyDescent="0.25">
      <c r="A86" s="595"/>
      <c r="B86" s="611"/>
      <c r="C86" s="29">
        <v>2015</v>
      </c>
      <c r="D86" s="31"/>
      <c r="E86" s="34"/>
      <c r="F86" s="31"/>
      <c r="G86" s="31"/>
      <c r="H86" s="31"/>
      <c r="I86" s="31"/>
      <c r="J86" s="31"/>
      <c r="K86" s="35"/>
    </row>
    <row r="87" spans="1:14" x14ac:dyDescent="0.25">
      <c r="A87" s="595"/>
      <c r="B87" s="611"/>
      <c r="C87" s="29">
        <v>2016</v>
      </c>
      <c r="D87" s="31"/>
      <c r="E87" s="34"/>
      <c r="F87" s="31"/>
      <c r="G87" s="31"/>
      <c r="H87" s="31"/>
      <c r="I87" s="31"/>
      <c r="J87" s="31"/>
      <c r="K87" s="35"/>
    </row>
    <row r="88" spans="1:14" x14ac:dyDescent="0.25">
      <c r="A88" s="595"/>
      <c r="B88" s="611"/>
      <c r="C88" s="29">
        <v>2017</v>
      </c>
      <c r="D88" s="37"/>
      <c r="E88" s="39"/>
      <c r="F88" s="37"/>
      <c r="G88" s="37"/>
      <c r="H88" s="37"/>
      <c r="I88" s="37"/>
      <c r="J88" s="37"/>
      <c r="K88" s="40"/>
    </row>
    <row r="89" spans="1:14" x14ac:dyDescent="0.25">
      <c r="A89" s="595"/>
      <c r="B89" s="611"/>
      <c r="C89" s="29">
        <v>2018</v>
      </c>
      <c r="D89" s="31"/>
      <c r="E89" s="34"/>
      <c r="F89" s="31"/>
      <c r="G89" s="31"/>
      <c r="H89" s="31"/>
      <c r="I89" s="31"/>
      <c r="J89" s="31"/>
      <c r="K89" s="35"/>
      <c r="L89" s="10"/>
    </row>
    <row r="90" spans="1:14" x14ac:dyDescent="0.25">
      <c r="A90" s="595"/>
      <c r="B90" s="611"/>
      <c r="C90" s="29">
        <v>2019</v>
      </c>
      <c r="D90" s="31"/>
      <c r="E90" s="34"/>
      <c r="F90" s="31"/>
      <c r="G90" s="31"/>
      <c r="H90" s="31"/>
      <c r="I90" s="31"/>
      <c r="J90" s="31"/>
      <c r="K90" s="35"/>
    </row>
    <row r="91" spans="1:14" x14ac:dyDescent="0.25">
      <c r="A91" s="595"/>
      <c r="B91" s="611"/>
      <c r="C91" s="29">
        <v>2020</v>
      </c>
      <c r="D91" s="31"/>
      <c r="E91" s="34"/>
      <c r="F91" s="31"/>
      <c r="G91" s="31"/>
      <c r="H91" s="31"/>
      <c r="I91" s="31"/>
      <c r="J91" s="31"/>
      <c r="K91" s="35"/>
    </row>
    <row r="92" spans="1:14" ht="18.95" customHeight="1" thickBot="1" x14ac:dyDescent="0.3">
      <c r="A92" s="612"/>
      <c r="B92" s="613"/>
      <c r="C92" s="45" t="s">
        <v>14</v>
      </c>
      <c r="D92" s="47">
        <f t="shared" ref="D92:J92" si="8">SUM(D85:D91)</f>
        <v>0</v>
      </c>
      <c r="E92" s="50">
        <f t="shared" si="8"/>
        <v>0</v>
      </c>
      <c r="F92" s="47">
        <f t="shared" si="8"/>
        <v>0</v>
      </c>
      <c r="G92" s="47">
        <f t="shared" si="8"/>
        <v>0</v>
      </c>
      <c r="H92" s="47">
        <f t="shared" si="8"/>
        <v>0</v>
      </c>
      <c r="I92" s="47">
        <f t="shared" si="8"/>
        <v>0</v>
      </c>
      <c r="J92" s="47">
        <f t="shared" si="8"/>
        <v>0</v>
      </c>
      <c r="K92" s="51">
        <f>SUM(K85:K91)</f>
        <v>0</v>
      </c>
    </row>
    <row r="93" spans="1:14" ht="18.75" customHeight="1" thickBot="1" x14ac:dyDescent="0.4">
      <c r="A93" s="98"/>
      <c r="B93" s="83"/>
    </row>
    <row r="94" spans="1:14" x14ac:dyDescent="0.25">
      <c r="A94" s="671" t="s">
        <v>50</v>
      </c>
      <c r="B94" s="672" t="s">
        <v>125</v>
      </c>
      <c r="C94" s="233" t="s">
        <v>6</v>
      </c>
      <c r="D94" s="234" t="s">
        <v>52</v>
      </c>
      <c r="E94" s="235"/>
      <c r="F94" s="235"/>
      <c r="G94" s="236"/>
      <c r="H94" s="10"/>
      <c r="I94" s="10"/>
      <c r="J94" s="10"/>
      <c r="K94" s="10"/>
    </row>
    <row r="95" spans="1:14" ht="57" x14ac:dyDescent="0.25">
      <c r="A95" s="664"/>
      <c r="B95" s="673"/>
      <c r="C95" s="237"/>
      <c r="D95" s="238" t="s">
        <v>53</v>
      </c>
      <c r="E95" s="239" t="s">
        <v>54</v>
      </c>
      <c r="F95" s="239" t="s">
        <v>55</v>
      </c>
      <c r="G95" s="240" t="s">
        <v>14</v>
      </c>
      <c r="H95" s="10"/>
      <c r="I95" s="10"/>
      <c r="J95" s="10"/>
      <c r="K95" s="10"/>
      <c r="L95" s="10"/>
      <c r="M95" s="10"/>
      <c r="N95" s="10"/>
    </row>
    <row r="96" spans="1:14" s="10" customFormat="1" ht="26.25" customHeight="1" x14ac:dyDescent="0.25">
      <c r="A96" s="595" t="s">
        <v>36</v>
      </c>
      <c r="B96" s="611"/>
      <c r="C96" s="29">
        <v>2015</v>
      </c>
      <c r="D96" s="30"/>
      <c r="E96" s="31"/>
      <c r="F96" s="31"/>
      <c r="G96" s="33">
        <f t="shared" ref="G96:G101" si="9">SUM(D96:F96)</f>
        <v>0</v>
      </c>
      <c r="H96"/>
      <c r="I96"/>
      <c r="J96"/>
      <c r="K96"/>
    </row>
    <row r="97" spans="1:14" s="10" customFormat="1" ht="16.5" customHeight="1" x14ac:dyDescent="0.25">
      <c r="A97" s="595"/>
      <c r="B97" s="611"/>
      <c r="C97" s="29">
        <v>2016</v>
      </c>
      <c r="D97" s="30"/>
      <c r="E97" s="31"/>
      <c r="F97" s="31"/>
      <c r="G97" s="33">
        <f t="shared" si="9"/>
        <v>0</v>
      </c>
      <c r="H97"/>
      <c r="I97"/>
      <c r="J97"/>
      <c r="K97"/>
      <c r="L97"/>
      <c r="M97"/>
      <c r="N97"/>
    </row>
    <row r="98" spans="1:14" x14ac:dyDescent="0.25">
      <c r="A98" s="595"/>
      <c r="B98" s="611"/>
      <c r="C98" s="29">
        <v>2017</v>
      </c>
      <c r="D98" s="36"/>
      <c r="E98" s="37"/>
      <c r="F98" s="37"/>
      <c r="G98" s="33">
        <f t="shared" si="9"/>
        <v>0</v>
      </c>
    </row>
    <row r="99" spans="1:14" x14ac:dyDescent="0.25">
      <c r="A99" s="595"/>
      <c r="B99" s="611"/>
      <c r="C99" s="29">
        <v>2018</v>
      </c>
      <c r="D99" s="30"/>
      <c r="E99" s="31"/>
      <c r="F99" s="31"/>
      <c r="G99" s="33">
        <f t="shared" si="9"/>
        <v>0</v>
      </c>
    </row>
    <row r="100" spans="1:14" x14ac:dyDescent="0.25">
      <c r="A100" s="595"/>
      <c r="B100" s="611"/>
      <c r="C100" s="29">
        <v>2019</v>
      </c>
      <c r="D100" s="30">
        <v>72</v>
      </c>
      <c r="E100" s="31">
        <v>24</v>
      </c>
      <c r="F100" s="31"/>
      <c r="G100" s="33">
        <f t="shared" si="9"/>
        <v>96</v>
      </c>
    </row>
    <row r="101" spans="1:14" x14ac:dyDescent="0.25">
      <c r="A101" s="595"/>
      <c r="B101" s="611"/>
      <c r="C101" s="29">
        <v>2020</v>
      </c>
      <c r="D101" s="30"/>
      <c r="E101" s="31"/>
      <c r="F101" s="31"/>
      <c r="G101" s="33">
        <f t="shared" si="9"/>
        <v>0</v>
      </c>
    </row>
    <row r="102" spans="1:14" ht="15.75" thickBot="1" x14ac:dyDescent="0.3">
      <c r="A102" s="612"/>
      <c r="B102" s="613"/>
      <c r="C102" s="45" t="s">
        <v>14</v>
      </c>
      <c r="D102" s="213">
        <f>SUM(D96:D101)</f>
        <v>72</v>
      </c>
      <c r="E102" s="214">
        <f>SUM(E96:E101)</f>
        <v>24</v>
      </c>
      <c r="F102" s="214">
        <f>SUM(F96:F101)</f>
        <v>0</v>
      </c>
      <c r="G102" s="216">
        <f>SUM(G95:G101)</f>
        <v>96</v>
      </c>
    </row>
    <row r="103" spans="1:14" x14ac:dyDescent="0.25">
      <c r="A103" s="113"/>
      <c r="B103" s="122"/>
      <c r="C103" s="52"/>
      <c r="D103" s="52"/>
      <c r="J103" s="82"/>
    </row>
    <row r="104" spans="1:14" ht="21" x14ac:dyDescent="0.35">
      <c r="A104" s="123" t="s">
        <v>56</v>
      </c>
      <c r="B104" s="124"/>
      <c r="C104" s="123"/>
      <c r="D104" s="125"/>
      <c r="E104" s="125"/>
      <c r="F104" s="125"/>
      <c r="G104" s="125"/>
      <c r="H104" s="125"/>
      <c r="I104" s="125"/>
      <c r="J104" s="125"/>
      <c r="K104" s="125"/>
      <c r="L104" s="125"/>
    </row>
    <row r="105" spans="1:14" ht="15.75" thickBot="1" x14ac:dyDescent="0.3">
      <c r="B105" s="9"/>
    </row>
    <row r="106" spans="1:14" s="10" customFormat="1" ht="27.75" customHeight="1" x14ac:dyDescent="0.25">
      <c r="A106" s="674" t="s">
        <v>57</v>
      </c>
      <c r="B106" s="676" t="s">
        <v>58</v>
      </c>
      <c r="C106" s="609" t="s">
        <v>6</v>
      </c>
      <c r="D106" s="126" t="s">
        <v>59</v>
      </c>
      <c r="E106" s="126"/>
      <c r="F106" s="127"/>
      <c r="G106" s="127"/>
      <c r="H106" s="128" t="s">
        <v>60</v>
      </c>
      <c r="I106" s="126"/>
      <c r="J106" s="129"/>
    </row>
    <row r="107" spans="1:14" s="10" customFormat="1" ht="87.75" customHeight="1" x14ac:dyDescent="0.25">
      <c r="A107" s="675"/>
      <c r="B107" s="677"/>
      <c r="C107" s="610"/>
      <c r="D107" s="130" t="s">
        <v>61</v>
      </c>
      <c r="E107" s="131" t="s">
        <v>62</v>
      </c>
      <c r="F107" s="132" t="s">
        <v>63</v>
      </c>
      <c r="G107" s="133" t="s">
        <v>64</v>
      </c>
      <c r="H107" s="130" t="s">
        <v>65</v>
      </c>
      <c r="I107" s="131" t="s">
        <v>66</v>
      </c>
      <c r="J107" s="134" t="s">
        <v>67</v>
      </c>
    </row>
    <row r="108" spans="1:14" x14ac:dyDescent="0.25">
      <c r="A108" s="595" t="s">
        <v>36</v>
      </c>
      <c r="B108" s="611"/>
      <c r="C108" s="135">
        <v>2014</v>
      </c>
      <c r="D108" s="30"/>
      <c r="E108" s="31"/>
      <c r="F108" s="136"/>
      <c r="G108" s="137">
        <f>SUM(D108:F108)</f>
        <v>0</v>
      </c>
      <c r="H108" s="30"/>
      <c r="I108" s="31"/>
      <c r="J108" s="35"/>
    </row>
    <row r="109" spans="1:14" x14ac:dyDescent="0.25">
      <c r="A109" s="595"/>
      <c r="B109" s="611"/>
      <c r="C109" s="135">
        <v>2015</v>
      </c>
      <c r="D109" s="30"/>
      <c r="E109" s="31"/>
      <c r="F109" s="136"/>
      <c r="G109" s="137">
        <f t="shared" ref="G109:G114" si="10">SUM(D109:F109)</f>
        <v>0</v>
      </c>
      <c r="H109" s="30"/>
      <c r="I109" s="31"/>
      <c r="J109" s="35"/>
    </row>
    <row r="110" spans="1:14" x14ac:dyDescent="0.25">
      <c r="A110" s="595"/>
      <c r="B110" s="611"/>
      <c r="C110" s="135">
        <v>2016</v>
      </c>
      <c r="D110" s="30"/>
      <c r="E110" s="31"/>
      <c r="F110" s="136"/>
      <c r="G110" s="137">
        <f t="shared" si="10"/>
        <v>0</v>
      </c>
      <c r="H110" s="30"/>
      <c r="I110" s="31"/>
      <c r="J110" s="35"/>
    </row>
    <row r="111" spans="1:14" x14ac:dyDescent="0.25">
      <c r="A111" s="595"/>
      <c r="B111" s="611"/>
      <c r="C111" s="135">
        <v>2017</v>
      </c>
      <c r="D111" s="36"/>
      <c r="E111" s="37"/>
      <c r="F111" s="138"/>
      <c r="G111" s="137">
        <f t="shared" si="10"/>
        <v>0</v>
      </c>
      <c r="H111" s="139"/>
      <c r="I111" s="140"/>
      <c r="J111" s="141"/>
    </row>
    <row r="112" spans="1:14" x14ac:dyDescent="0.25">
      <c r="A112" s="595"/>
      <c r="B112" s="611"/>
      <c r="C112" s="135">
        <v>2018</v>
      </c>
      <c r="D112" s="30"/>
      <c r="E112" s="31"/>
      <c r="F112" s="136"/>
      <c r="G112" s="137">
        <f t="shared" si="10"/>
        <v>0</v>
      </c>
      <c r="H112" s="30"/>
      <c r="I112" s="31"/>
      <c r="J112" s="35"/>
    </row>
    <row r="113" spans="1:19" x14ac:dyDescent="0.25">
      <c r="A113" s="595"/>
      <c r="B113" s="611"/>
      <c r="C113" s="135">
        <v>2019</v>
      </c>
      <c r="D113" s="30"/>
      <c r="E113" s="31"/>
      <c r="F113" s="136"/>
      <c r="G113" s="137">
        <f t="shared" si="10"/>
        <v>0</v>
      </c>
      <c r="H113" s="30"/>
      <c r="I113" s="31"/>
      <c r="J113" s="35"/>
    </row>
    <row r="114" spans="1:19" x14ac:dyDescent="0.25">
      <c r="A114" s="595"/>
      <c r="B114" s="611"/>
      <c r="C114" s="135">
        <v>2020</v>
      </c>
      <c r="D114" s="30"/>
      <c r="E114" s="31"/>
      <c r="F114" s="136"/>
      <c r="G114" s="137">
        <f t="shared" si="10"/>
        <v>0</v>
      </c>
      <c r="H114" s="30"/>
      <c r="I114" s="31"/>
      <c r="J114" s="35"/>
    </row>
    <row r="115" spans="1:19" ht="30.6" customHeight="1" thickBot="1" x14ac:dyDescent="0.3">
      <c r="A115" s="612"/>
      <c r="B115" s="613"/>
      <c r="C115" s="241" t="s">
        <v>14</v>
      </c>
      <c r="D115" s="46">
        <f t="shared" ref="D115:J115" si="11">SUM(D108:D114)</f>
        <v>0</v>
      </c>
      <c r="E115" s="47">
        <f t="shared" si="11"/>
        <v>0</v>
      </c>
      <c r="F115" s="143">
        <f t="shared" si="11"/>
        <v>0</v>
      </c>
      <c r="G115" s="143">
        <f t="shared" si="11"/>
        <v>0</v>
      </c>
      <c r="H115" s="46">
        <f t="shared" si="11"/>
        <v>0</v>
      </c>
      <c r="I115" s="47">
        <f t="shared" si="11"/>
        <v>0</v>
      </c>
      <c r="J115" s="144">
        <f t="shared" si="11"/>
        <v>0</v>
      </c>
    </row>
    <row r="116" spans="1:19" ht="17.100000000000001" customHeight="1" thickBot="1" x14ac:dyDescent="0.3">
      <c r="A116" s="145"/>
      <c r="B116" s="122"/>
      <c r="C116" s="146"/>
      <c r="D116" s="147"/>
      <c r="H116" s="148"/>
      <c r="K116" s="82"/>
    </row>
    <row r="117" spans="1:19" s="10" customFormat="1" ht="78" customHeight="1" x14ac:dyDescent="0.3">
      <c r="A117" s="149" t="s">
        <v>68</v>
      </c>
      <c r="B117" s="150" t="s">
        <v>39</v>
      </c>
      <c r="C117" s="151" t="s">
        <v>6</v>
      </c>
      <c r="D117" s="152" t="s">
        <v>69</v>
      </c>
      <c r="E117" s="153" t="s">
        <v>70</v>
      </c>
      <c r="F117" s="153" t="s">
        <v>71</v>
      </c>
      <c r="G117" s="153" t="s">
        <v>72</v>
      </c>
      <c r="H117" s="153" t="s">
        <v>73</v>
      </c>
      <c r="I117" s="154" t="s">
        <v>74</v>
      </c>
      <c r="J117" s="155" t="s">
        <v>75</v>
      </c>
      <c r="K117" s="155" t="s">
        <v>76</v>
      </c>
    </row>
    <row r="118" spans="1:19" x14ac:dyDescent="0.25">
      <c r="A118" s="595" t="s">
        <v>36</v>
      </c>
      <c r="B118" s="611"/>
      <c r="C118" s="29">
        <v>2014</v>
      </c>
      <c r="D118" s="34"/>
      <c r="E118" s="31"/>
      <c r="F118" s="31"/>
      <c r="G118" s="31"/>
      <c r="H118" s="31"/>
      <c r="I118" s="35"/>
      <c r="J118" s="156">
        <f t="shared" ref="J118:K124" si="12">D118+F118+H118</f>
        <v>0</v>
      </c>
      <c r="K118" s="156">
        <f t="shared" si="12"/>
        <v>0</v>
      </c>
    </row>
    <row r="119" spans="1:19" x14ac:dyDescent="0.25">
      <c r="A119" s="595"/>
      <c r="B119" s="611"/>
      <c r="C119" s="29">
        <v>2015</v>
      </c>
      <c r="D119" s="34"/>
      <c r="E119" s="31"/>
      <c r="F119" s="31"/>
      <c r="G119" s="31"/>
      <c r="H119" s="31"/>
      <c r="I119" s="35"/>
      <c r="J119" s="156">
        <f t="shared" si="12"/>
        <v>0</v>
      </c>
      <c r="K119" s="156">
        <f t="shared" si="12"/>
        <v>0</v>
      </c>
    </row>
    <row r="120" spans="1:19" x14ac:dyDescent="0.25">
      <c r="A120" s="595"/>
      <c r="B120" s="611"/>
      <c r="C120" s="29">
        <v>2016</v>
      </c>
      <c r="D120" s="34"/>
      <c r="E120" s="31"/>
      <c r="F120" s="31"/>
      <c r="G120" s="31"/>
      <c r="H120" s="31"/>
      <c r="I120" s="35"/>
      <c r="J120" s="156">
        <f t="shared" si="12"/>
        <v>0</v>
      </c>
      <c r="K120" s="156">
        <f t="shared" si="12"/>
        <v>0</v>
      </c>
    </row>
    <row r="121" spans="1:19" x14ac:dyDescent="0.25">
      <c r="A121" s="595"/>
      <c r="B121" s="611"/>
      <c r="C121" s="29">
        <v>2017</v>
      </c>
      <c r="D121" s="39"/>
      <c r="E121" s="37"/>
      <c r="F121" s="37"/>
      <c r="G121" s="37"/>
      <c r="H121" s="37"/>
      <c r="I121" s="40"/>
      <c r="J121" s="156">
        <f t="shared" si="12"/>
        <v>0</v>
      </c>
      <c r="K121" s="156">
        <f t="shared" si="12"/>
        <v>0</v>
      </c>
    </row>
    <row r="122" spans="1:19" x14ac:dyDescent="0.25">
      <c r="A122" s="595"/>
      <c r="B122" s="611"/>
      <c r="C122" s="29">
        <v>2018</v>
      </c>
      <c r="D122" s="34"/>
      <c r="E122" s="31"/>
      <c r="F122" s="31"/>
      <c r="G122" s="31"/>
      <c r="H122" s="31"/>
      <c r="I122" s="35"/>
      <c r="J122" s="156">
        <f t="shared" si="12"/>
        <v>0</v>
      </c>
      <c r="K122" s="156">
        <f t="shared" si="12"/>
        <v>0</v>
      </c>
    </row>
    <row r="123" spans="1:19" x14ac:dyDescent="0.25">
      <c r="A123" s="595"/>
      <c r="B123" s="611"/>
      <c r="C123" s="29">
        <v>2019</v>
      </c>
      <c r="D123" s="34"/>
      <c r="E123" s="31"/>
      <c r="F123" s="31"/>
      <c r="G123" s="31"/>
      <c r="H123" s="31"/>
      <c r="I123" s="35"/>
      <c r="J123" s="156">
        <f t="shared" si="12"/>
        <v>0</v>
      </c>
      <c r="K123" s="156">
        <f t="shared" si="12"/>
        <v>0</v>
      </c>
    </row>
    <row r="124" spans="1:19" x14ac:dyDescent="0.25">
      <c r="A124" s="595"/>
      <c r="B124" s="611"/>
      <c r="C124" s="29">
        <v>2020</v>
      </c>
      <c r="D124" s="34"/>
      <c r="E124" s="31"/>
      <c r="F124" s="31"/>
      <c r="G124" s="31"/>
      <c r="H124" s="31"/>
      <c r="I124" s="35"/>
      <c r="J124" s="156">
        <f t="shared" si="12"/>
        <v>0</v>
      </c>
      <c r="K124" s="156">
        <f t="shared" si="12"/>
        <v>0</v>
      </c>
    </row>
    <row r="125" spans="1:19" ht="51" customHeight="1" thickBot="1" x14ac:dyDescent="0.3">
      <c r="A125" s="612"/>
      <c r="B125" s="613"/>
      <c r="C125" s="45" t="s">
        <v>14</v>
      </c>
      <c r="D125" s="47">
        <f t="shared" ref="D125" si="13">SUM(D118:D124)</f>
        <v>0</v>
      </c>
      <c r="E125" s="47">
        <f>SUM(E118:E124)</f>
        <v>0</v>
      </c>
      <c r="F125" s="47">
        <f t="shared" ref="F125:I125" si="14">SUM(F118:F124)</f>
        <v>0</v>
      </c>
      <c r="G125" s="47">
        <f t="shared" si="14"/>
        <v>0</v>
      </c>
      <c r="H125" s="47">
        <f t="shared" si="14"/>
        <v>0</v>
      </c>
      <c r="I125" s="47">
        <f t="shared" si="14"/>
        <v>0</v>
      </c>
      <c r="J125" s="51">
        <f>SUM(J118:J124)</f>
        <v>0</v>
      </c>
      <c r="K125" s="51">
        <f>SUM(K118:K124)</f>
        <v>0</v>
      </c>
    </row>
    <row r="126" spans="1:19" ht="18.95" customHeight="1" x14ac:dyDescent="0.25">
      <c r="A126" s="157"/>
      <c r="B126" s="122"/>
      <c r="C126" s="52"/>
      <c r="D126" s="52"/>
      <c r="S126" s="82"/>
    </row>
    <row r="127" spans="1:19" ht="21" x14ac:dyDescent="0.35">
      <c r="A127" s="158" t="s">
        <v>77</v>
      </c>
      <c r="B127" s="159"/>
      <c r="C127" s="158"/>
      <c r="D127" s="160"/>
      <c r="E127" s="160"/>
      <c r="F127" s="160"/>
      <c r="G127" s="160"/>
      <c r="H127" s="160"/>
      <c r="I127" s="160"/>
      <c r="J127" s="160"/>
      <c r="K127" s="160"/>
      <c r="L127" s="160"/>
      <c r="M127" s="160"/>
      <c r="N127" s="160"/>
      <c r="O127" s="160"/>
    </row>
    <row r="128" spans="1:19" ht="21.75" thickBot="1" x14ac:dyDescent="0.4">
      <c r="A128" s="98"/>
      <c r="B128" s="83"/>
    </row>
    <row r="129" spans="1:15" s="10" customFormat="1" ht="27" customHeight="1" x14ac:dyDescent="0.25">
      <c r="A129" s="678" t="s">
        <v>78</v>
      </c>
      <c r="B129" s="680" t="s">
        <v>39</v>
      </c>
      <c r="C129" s="682" t="s">
        <v>79</v>
      </c>
      <c r="D129" s="161" t="s">
        <v>80</v>
      </c>
      <c r="E129" s="162"/>
      <c r="F129" s="162"/>
      <c r="G129" s="163"/>
      <c r="H129" s="164"/>
      <c r="I129" s="592" t="s">
        <v>8</v>
      </c>
      <c r="J129" s="593"/>
      <c r="K129" s="593"/>
      <c r="L129" s="593"/>
      <c r="M129" s="593"/>
      <c r="N129" s="593"/>
      <c r="O129" s="594"/>
    </row>
    <row r="130" spans="1:15" s="10" customFormat="1" ht="87.75" customHeight="1" x14ac:dyDescent="0.25">
      <c r="A130" s="679"/>
      <c r="B130" s="681"/>
      <c r="C130" s="683"/>
      <c r="D130" s="242" t="s">
        <v>81</v>
      </c>
      <c r="E130" s="243" t="s">
        <v>82</v>
      </c>
      <c r="F130" s="243" t="s">
        <v>83</v>
      </c>
      <c r="G130" s="244" t="s">
        <v>84</v>
      </c>
      <c r="H130" s="245" t="s">
        <v>85</v>
      </c>
      <c r="I130" s="246" t="s">
        <v>15</v>
      </c>
      <c r="J130" s="246" t="s">
        <v>16</v>
      </c>
      <c r="K130" s="247" t="s">
        <v>17</v>
      </c>
      <c r="L130" s="248" t="s">
        <v>18</v>
      </c>
      <c r="M130" s="248" t="s">
        <v>30</v>
      </c>
      <c r="N130" s="247" t="s">
        <v>20</v>
      </c>
      <c r="O130" s="249" t="s">
        <v>21</v>
      </c>
    </row>
    <row r="131" spans="1:15" ht="15" customHeight="1" x14ac:dyDescent="0.25">
      <c r="A131" s="597" t="s">
        <v>126</v>
      </c>
      <c r="B131" s="596"/>
      <c r="C131" s="29">
        <v>2014</v>
      </c>
      <c r="D131" s="30"/>
      <c r="E131" s="31"/>
      <c r="F131" s="31"/>
      <c r="G131" s="137">
        <f>SUM(D131:F131)</f>
        <v>0</v>
      </c>
      <c r="H131" s="92"/>
      <c r="I131" s="34"/>
      <c r="J131" s="31"/>
      <c r="K131" s="31"/>
      <c r="L131" s="31"/>
      <c r="M131" s="31"/>
      <c r="N131" s="31"/>
      <c r="O131" s="35"/>
    </row>
    <row r="132" spans="1:15" x14ac:dyDescent="0.25">
      <c r="A132" s="597"/>
      <c r="B132" s="596"/>
      <c r="C132" s="29">
        <v>2015</v>
      </c>
      <c r="D132" s="30"/>
      <c r="E132" s="31"/>
      <c r="F132" s="31"/>
      <c r="G132" s="137">
        <f t="shared" ref="G132:G137" si="15">SUM(D132:F132)</f>
        <v>0</v>
      </c>
      <c r="H132" s="92"/>
      <c r="I132" s="34"/>
      <c r="J132" s="31"/>
      <c r="K132" s="31"/>
      <c r="L132" s="31"/>
      <c r="M132" s="31"/>
      <c r="N132" s="31"/>
      <c r="O132" s="35"/>
    </row>
    <row r="133" spans="1:15" x14ac:dyDescent="0.25">
      <c r="A133" s="597"/>
      <c r="B133" s="596"/>
      <c r="C133" s="29">
        <v>2016</v>
      </c>
      <c r="D133" s="30"/>
      <c r="E133" s="31"/>
      <c r="F133" s="31"/>
      <c r="G133" s="137">
        <f t="shared" si="15"/>
        <v>0</v>
      </c>
      <c r="H133" s="92"/>
      <c r="I133" s="34"/>
      <c r="J133" s="31"/>
      <c r="K133" s="31"/>
      <c r="L133" s="31"/>
      <c r="M133" s="31"/>
      <c r="N133" s="31"/>
      <c r="O133" s="35"/>
    </row>
    <row r="134" spans="1:15" x14ac:dyDescent="0.25">
      <c r="A134" s="597"/>
      <c r="B134" s="596"/>
      <c r="C134" s="29">
        <v>2017</v>
      </c>
      <c r="D134" s="36"/>
      <c r="E134" s="37"/>
      <c r="F134" s="37"/>
      <c r="G134" s="137">
        <f t="shared" si="15"/>
        <v>0</v>
      </c>
      <c r="H134" s="92"/>
      <c r="I134" s="39"/>
      <c r="J134" s="37"/>
      <c r="K134" s="37"/>
      <c r="L134" s="37"/>
      <c r="M134" s="37"/>
      <c r="N134" s="37"/>
      <c r="O134" s="40"/>
    </row>
    <row r="135" spans="1:15" x14ac:dyDescent="0.25">
      <c r="A135" s="597"/>
      <c r="B135" s="596"/>
      <c r="C135" s="29">
        <v>2018</v>
      </c>
      <c r="D135" s="30"/>
      <c r="E135" s="31"/>
      <c r="F135" s="31"/>
      <c r="G135" s="137">
        <f t="shared" si="15"/>
        <v>0</v>
      </c>
      <c r="H135" s="92"/>
      <c r="I135" s="34"/>
      <c r="J135" s="31"/>
      <c r="K135" s="31"/>
      <c r="L135" s="31"/>
      <c r="M135" s="31"/>
      <c r="N135" s="31"/>
      <c r="O135" s="35"/>
    </row>
    <row r="136" spans="1:15" x14ac:dyDescent="0.25">
      <c r="A136" s="597"/>
      <c r="B136" s="596"/>
      <c r="C136" s="29">
        <v>2019</v>
      </c>
      <c r="D136" s="30">
        <v>37</v>
      </c>
      <c r="E136" s="31">
        <v>12</v>
      </c>
      <c r="F136" s="31"/>
      <c r="G136" s="137">
        <f t="shared" si="15"/>
        <v>49</v>
      </c>
      <c r="H136" s="92">
        <v>49</v>
      </c>
      <c r="I136" s="34">
        <v>2</v>
      </c>
      <c r="J136" s="31">
        <v>25</v>
      </c>
      <c r="K136" s="31">
        <v>11</v>
      </c>
      <c r="L136" s="31">
        <v>3</v>
      </c>
      <c r="M136" s="31"/>
      <c r="N136" s="31">
        <v>8</v>
      </c>
      <c r="O136" s="35"/>
    </row>
    <row r="137" spans="1:15" x14ac:dyDescent="0.25">
      <c r="A137" s="597"/>
      <c r="B137" s="596"/>
      <c r="C137" s="29">
        <v>2020</v>
      </c>
      <c r="D137" s="30"/>
      <c r="E137" s="31"/>
      <c r="F137" s="31"/>
      <c r="G137" s="137">
        <f t="shared" si="15"/>
        <v>0</v>
      </c>
      <c r="H137" s="92"/>
      <c r="I137" s="34"/>
      <c r="J137" s="31"/>
      <c r="K137" s="31"/>
      <c r="L137" s="31"/>
      <c r="M137" s="31"/>
      <c r="N137" s="31"/>
      <c r="O137" s="35"/>
    </row>
    <row r="138" spans="1:15" ht="15.95" customHeight="1" thickBot="1" x14ac:dyDescent="0.3">
      <c r="A138" s="598"/>
      <c r="B138" s="599"/>
      <c r="C138" s="45" t="s">
        <v>14</v>
      </c>
      <c r="D138" s="213">
        <f>SUM(D131:D137)</f>
        <v>37</v>
      </c>
      <c r="E138" s="214">
        <f>SUM(E131:E137)</f>
        <v>12</v>
      </c>
      <c r="F138" s="214">
        <f>SUM(F131:F137)</f>
        <v>0</v>
      </c>
      <c r="G138" s="250">
        <f t="shared" ref="G138:O138" si="16">SUM(G131:G137)</f>
        <v>49</v>
      </c>
      <c r="H138" s="251">
        <f t="shared" si="16"/>
        <v>49</v>
      </c>
      <c r="I138" s="217">
        <f t="shared" si="16"/>
        <v>2</v>
      </c>
      <c r="J138" s="214">
        <f t="shared" si="16"/>
        <v>25</v>
      </c>
      <c r="K138" s="214">
        <f t="shared" si="16"/>
        <v>11</v>
      </c>
      <c r="L138" s="214">
        <f t="shared" si="16"/>
        <v>3</v>
      </c>
      <c r="M138" s="214">
        <f t="shared" si="16"/>
        <v>0</v>
      </c>
      <c r="N138" s="214">
        <f t="shared" si="16"/>
        <v>8</v>
      </c>
      <c r="O138" s="218">
        <f t="shared" si="16"/>
        <v>0</v>
      </c>
    </row>
    <row r="139" spans="1:15" ht="15.75" thickBot="1" x14ac:dyDescent="0.3">
      <c r="B139" s="9"/>
    </row>
    <row r="140" spans="1:15" ht="19.5" customHeight="1" x14ac:dyDescent="0.25">
      <c r="A140" s="689" t="s">
        <v>87</v>
      </c>
      <c r="B140" s="602" t="s">
        <v>88</v>
      </c>
      <c r="C140" s="691" t="s">
        <v>6</v>
      </c>
      <c r="D140" s="604" t="s">
        <v>80</v>
      </c>
      <c r="E140" s="604"/>
      <c r="F140" s="604"/>
      <c r="G140" s="606"/>
      <c r="H140" s="607" t="s">
        <v>89</v>
      </c>
      <c r="I140" s="604"/>
      <c r="J140" s="604"/>
      <c r="K140" s="604"/>
      <c r="L140" s="608"/>
    </row>
    <row r="141" spans="1:15" ht="57" x14ac:dyDescent="0.25">
      <c r="A141" s="690"/>
      <c r="B141" s="603"/>
      <c r="C141" s="692"/>
      <c r="D141" s="252" t="s">
        <v>90</v>
      </c>
      <c r="E141" s="253" t="s">
        <v>91</v>
      </c>
      <c r="F141" s="252" t="s">
        <v>92</v>
      </c>
      <c r="G141" s="254" t="s">
        <v>93</v>
      </c>
      <c r="H141" s="255" t="s">
        <v>94</v>
      </c>
      <c r="I141" s="256" t="s">
        <v>95</v>
      </c>
      <c r="J141" s="256" t="s">
        <v>96</v>
      </c>
      <c r="K141" s="256" t="s">
        <v>97</v>
      </c>
      <c r="L141" s="257" t="s">
        <v>98</v>
      </c>
    </row>
    <row r="142" spans="1:15" ht="15" customHeight="1" x14ac:dyDescent="0.25">
      <c r="A142" s="684" t="s">
        <v>127</v>
      </c>
      <c r="B142" s="685"/>
      <c r="C142" s="177">
        <v>2014</v>
      </c>
      <c r="D142" s="178"/>
      <c r="E142" s="72"/>
      <c r="F142" s="72"/>
      <c r="G142" s="179">
        <f>SUM(D142:F142)</f>
        <v>0</v>
      </c>
      <c r="H142" s="71"/>
      <c r="I142" s="72"/>
      <c r="J142" s="72"/>
      <c r="K142" s="72"/>
      <c r="L142" s="73"/>
    </row>
    <row r="143" spans="1:15" x14ac:dyDescent="0.25">
      <c r="A143" s="595"/>
      <c r="B143" s="611"/>
      <c r="C143" s="29">
        <v>2015</v>
      </c>
      <c r="D143" s="30"/>
      <c r="E143" s="31"/>
      <c r="F143" s="31"/>
      <c r="G143" s="179">
        <f t="shared" ref="G143:G148" si="17">SUM(D143:F143)</f>
        <v>0</v>
      </c>
      <c r="H143" s="34"/>
      <c r="I143" s="31"/>
      <c r="J143" s="31"/>
      <c r="K143" s="31"/>
      <c r="L143" s="35"/>
    </row>
    <row r="144" spans="1:15" x14ac:dyDescent="0.25">
      <c r="A144" s="595"/>
      <c r="B144" s="611"/>
      <c r="C144" s="29">
        <v>2016</v>
      </c>
      <c r="D144" s="30"/>
      <c r="E144" s="31"/>
      <c r="F144" s="31"/>
      <c r="G144" s="179">
        <f t="shared" si="17"/>
        <v>0</v>
      </c>
      <c r="H144" s="34"/>
      <c r="I144" s="31"/>
      <c r="J144" s="31"/>
      <c r="K144" s="31"/>
      <c r="L144" s="35"/>
    </row>
    <row r="145" spans="1:12" x14ac:dyDescent="0.25">
      <c r="A145" s="595"/>
      <c r="B145" s="611"/>
      <c r="C145" s="29">
        <v>2017</v>
      </c>
      <c r="D145" s="36"/>
      <c r="E145" s="37"/>
      <c r="F145" s="37"/>
      <c r="G145" s="179">
        <f t="shared" si="17"/>
        <v>0</v>
      </c>
      <c r="H145" s="39"/>
      <c r="I145" s="37"/>
      <c r="J145" s="37"/>
      <c r="K145" s="37"/>
      <c r="L145" s="40"/>
    </row>
    <row r="146" spans="1:12" x14ac:dyDescent="0.25">
      <c r="A146" s="595"/>
      <c r="B146" s="611"/>
      <c r="C146" s="29">
        <v>2018</v>
      </c>
      <c r="D146" s="30"/>
      <c r="E146" s="31"/>
      <c r="F146" s="31"/>
      <c r="G146" s="179">
        <f t="shared" si="17"/>
        <v>0</v>
      </c>
      <c r="H146" s="34"/>
      <c r="I146" s="31"/>
      <c r="J146" s="31"/>
      <c r="K146" s="31"/>
      <c r="L146" s="35"/>
    </row>
    <row r="147" spans="1:12" x14ac:dyDescent="0.25">
      <c r="A147" s="595"/>
      <c r="B147" s="611"/>
      <c r="C147" s="29">
        <v>2019</v>
      </c>
      <c r="D147" s="30">
        <v>1400</v>
      </c>
      <c r="E147" s="31">
        <v>346</v>
      </c>
      <c r="F147" s="31"/>
      <c r="G147" s="179">
        <f t="shared" si="17"/>
        <v>1746</v>
      </c>
      <c r="H147" s="34"/>
      <c r="I147" s="31">
        <v>102</v>
      </c>
      <c r="J147" s="31">
        <v>28</v>
      </c>
      <c r="K147" s="31">
        <v>1542</v>
      </c>
      <c r="L147" s="35">
        <v>74</v>
      </c>
    </row>
    <row r="148" spans="1:12" x14ac:dyDescent="0.25">
      <c r="A148" s="595"/>
      <c r="B148" s="611"/>
      <c r="C148" s="29">
        <v>2020</v>
      </c>
      <c r="D148" s="30"/>
      <c r="E148" s="31"/>
      <c r="F148" s="31"/>
      <c r="G148" s="179">
        <f t="shared" si="17"/>
        <v>0</v>
      </c>
      <c r="H148" s="34"/>
      <c r="I148" s="31"/>
      <c r="J148" s="31"/>
      <c r="K148" s="31"/>
      <c r="L148" s="35"/>
    </row>
    <row r="149" spans="1:12" ht="15.75" thickBot="1" x14ac:dyDescent="0.3">
      <c r="A149" s="612"/>
      <c r="B149" s="613"/>
      <c r="C149" s="45" t="s">
        <v>14</v>
      </c>
      <c r="D149" s="213">
        <f t="shared" ref="D149:L149" si="18">SUM(D142:D148)</f>
        <v>1400</v>
      </c>
      <c r="E149" s="214">
        <f t="shared" si="18"/>
        <v>346</v>
      </c>
      <c r="F149" s="214">
        <f t="shared" si="18"/>
        <v>0</v>
      </c>
      <c r="G149" s="216">
        <f t="shared" si="18"/>
        <v>1746</v>
      </c>
      <c r="H149" s="217">
        <f t="shared" si="18"/>
        <v>0</v>
      </c>
      <c r="I149" s="214">
        <f t="shared" si="18"/>
        <v>102</v>
      </c>
      <c r="J149" s="214">
        <f t="shared" si="18"/>
        <v>28</v>
      </c>
      <c r="K149" s="214">
        <f t="shared" si="18"/>
        <v>1542</v>
      </c>
      <c r="L149" s="218">
        <f t="shared" si="18"/>
        <v>74</v>
      </c>
    </row>
    <row r="150" spans="1:12" x14ac:dyDescent="0.25">
      <c r="B150" s="9"/>
    </row>
    <row r="151" spans="1:12" x14ac:dyDescent="0.25">
      <c r="B151" s="9"/>
    </row>
    <row r="152" spans="1:12" ht="21" x14ac:dyDescent="0.35">
      <c r="A152" s="180" t="s">
        <v>100</v>
      </c>
      <c r="B152" s="60"/>
      <c r="C152" s="59"/>
      <c r="D152" s="61"/>
      <c r="E152" s="61"/>
      <c r="F152" s="61"/>
      <c r="G152" s="61"/>
      <c r="H152" s="61"/>
      <c r="I152" s="61"/>
      <c r="J152" s="61"/>
      <c r="K152" s="61"/>
      <c r="L152" s="61"/>
    </row>
    <row r="153" spans="1:12" ht="15.75" thickBot="1" x14ac:dyDescent="0.3">
      <c r="A153" s="82"/>
      <c r="B153" s="83"/>
    </row>
    <row r="154" spans="1:12" s="10" customFormat="1" ht="64.5" x14ac:dyDescent="0.25">
      <c r="A154" s="258" t="s">
        <v>101</v>
      </c>
      <c r="B154" s="182" t="s">
        <v>102</v>
      </c>
      <c r="C154" s="183" t="s">
        <v>103</v>
      </c>
      <c r="D154" s="184" t="s">
        <v>104</v>
      </c>
      <c r="E154" s="185" t="s">
        <v>105</v>
      </c>
      <c r="F154" s="185" t="s">
        <v>106</v>
      </c>
      <c r="G154" s="186" t="s">
        <v>107</v>
      </c>
    </row>
    <row r="155" spans="1:12" ht="15" customHeight="1" x14ac:dyDescent="0.25">
      <c r="A155" s="588" t="s">
        <v>36</v>
      </c>
      <c r="B155" s="589"/>
      <c r="C155" s="29">
        <v>2014</v>
      </c>
      <c r="D155" s="30"/>
      <c r="E155" s="31"/>
      <c r="F155" s="31"/>
      <c r="G155" s="35"/>
    </row>
    <row r="156" spans="1:12" x14ac:dyDescent="0.25">
      <c r="A156" s="588"/>
      <c r="B156" s="589"/>
      <c r="C156" s="29">
        <v>2015</v>
      </c>
      <c r="D156" s="30"/>
      <c r="E156" s="31"/>
      <c r="F156" s="31"/>
      <c r="G156" s="35"/>
    </row>
    <row r="157" spans="1:12" x14ac:dyDescent="0.25">
      <c r="A157" s="588"/>
      <c r="B157" s="589"/>
      <c r="C157" s="29">
        <v>2016</v>
      </c>
      <c r="D157" s="30"/>
      <c r="E157" s="31"/>
      <c r="F157" s="31"/>
      <c r="G157" s="35"/>
    </row>
    <row r="158" spans="1:12" x14ac:dyDescent="0.25">
      <c r="A158" s="588"/>
      <c r="B158" s="589"/>
      <c r="C158" s="29">
        <v>2017</v>
      </c>
      <c r="D158" s="36"/>
      <c r="E158" s="37"/>
      <c r="F158" s="37"/>
      <c r="G158" s="40"/>
    </row>
    <row r="159" spans="1:12" x14ac:dyDescent="0.25">
      <c r="A159" s="588"/>
      <c r="B159" s="589"/>
      <c r="C159" s="29">
        <v>2018</v>
      </c>
      <c r="D159" s="30"/>
      <c r="E159" s="31"/>
      <c r="F159" s="31"/>
      <c r="G159" s="35"/>
    </row>
    <row r="160" spans="1:12" x14ac:dyDescent="0.25">
      <c r="A160" s="588"/>
      <c r="B160" s="589"/>
      <c r="C160" s="29">
        <v>2019</v>
      </c>
      <c r="D160" s="30">
        <v>2</v>
      </c>
      <c r="E160" s="31">
        <v>80</v>
      </c>
      <c r="F160" s="31"/>
      <c r="G160" s="35"/>
    </row>
    <row r="161" spans="1:9" x14ac:dyDescent="0.25">
      <c r="A161" s="588"/>
      <c r="B161" s="589"/>
      <c r="C161" s="29">
        <v>2020</v>
      </c>
      <c r="D161" s="187"/>
      <c r="E161" s="188"/>
      <c r="F161" s="188"/>
      <c r="G161" s="189"/>
    </row>
    <row r="162" spans="1:9" ht="15.75" thickBot="1" x14ac:dyDescent="0.3">
      <c r="A162" s="590"/>
      <c r="B162" s="591"/>
      <c r="C162" s="45" t="s">
        <v>14</v>
      </c>
      <c r="D162" s="213">
        <f>SUM(D155:D161)</f>
        <v>2</v>
      </c>
      <c r="E162" s="213">
        <f t="shared" ref="E162:G162" si="19">SUM(E155:E161)</f>
        <v>80</v>
      </c>
      <c r="F162" s="213">
        <f t="shared" si="19"/>
        <v>0</v>
      </c>
      <c r="G162" s="218">
        <f t="shared" si="19"/>
        <v>0</v>
      </c>
    </row>
    <row r="163" spans="1:9" x14ac:dyDescent="0.25">
      <c r="B163" s="9"/>
    </row>
    <row r="164" spans="1:9" ht="15.75" thickBot="1" x14ac:dyDescent="0.3">
      <c r="B164" s="9"/>
    </row>
    <row r="165" spans="1:9" ht="18.75" x14ac:dyDescent="0.3">
      <c r="A165" s="190" t="s">
        <v>108</v>
      </c>
      <c r="B165" s="191" t="s">
        <v>109</v>
      </c>
      <c r="C165" s="192">
        <v>2014</v>
      </c>
      <c r="D165" s="192">
        <v>2015</v>
      </c>
      <c r="E165" s="192">
        <v>2016</v>
      </c>
      <c r="F165" s="192">
        <v>2017</v>
      </c>
      <c r="G165" s="192">
        <v>2018</v>
      </c>
      <c r="H165" s="192">
        <v>2019</v>
      </c>
      <c r="I165" s="193">
        <v>2020</v>
      </c>
    </row>
    <row r="166" spans="1:9" ht="14.1" customHeight="1" x14ac:dyDescent="0.25">
      <c r="A166" s="259" t="s">
        <v>110</v>
      </c>
      <c r="B166" s="686" t="s">
        <v>128</v>
      </c>
      <c r="C166" s="196">
        <f>SUM(C167:C169)</f>
        <v>0</v>
      </c>
      <c r="D166" s="196">
        <f t="shared" ref="D166:I166" si="20">SUM(D167:D169)</f>
        <v>0</v>
      </c>
      <c r="E166" s="196">
        <f t="shared" si="20"/>
        <v>0</v>
      </c>
      <c r="F166" s="196">
        <f t="shared" si="20"/>
        <v>0</v>
      </c>
      <c r="G166" s="196">
        <f t="shared" si="20"/>
        <v>0</v>
      </c>
      <c r="H166" s="260">
        <f t="shared" si="20"/>
        <v>810288.55</v>
      </c>
      <c r="I166" s="197">
        <f t="shared" si="20"/>
        <v>0</v>
      </c>
    </row>
    <row r="167" spans="1:9" x14ac:dyDescent="0.25">
      <c r="A167" s="261" t="s">
        <v>111</v>
      </c>
      <c r="B167" s="687"/>
      <c r="C167" s="70"/>
      <c r="D167" s="70"/>
      <c r="E167" s="70"/>
      <c r="F167" s="74"/>
      <c r="G167" s="70"/>
      <c r="H167" s="262">
        <v>740042.29</v>
      </c>
      <c r="I167" s="200"/>
    </row>
    <row r="168" spans="1:9" x14ac:dyDescent="0.25">
      <c r="A168" s="261" t="s">
        <v>112</v>
      </c>
      <c r="B168" s="687"/>
      <c r="C168" s="70"/>
      <c r="D168" s="70"/>
      <c r="E168" s="70"/>
      <c r="F168" s="74"/>
      <c r="G168" s="70"/>
      <c r="H168" s="262"/>
      <c r="I168" s="200"/>
    </row>
    <row r="169" spans="1:9" x14ac:dyDescent="0.25">
      <c r="A169" s="261" t="s">
        <v>113</v>
      </c>
      <c r="B169" s="687"/>
      <c r="C169" s="70"/>
      <c r="D169" s="70"/>
      <c r="E169" s="70"/>
      <c r="F169" s="74"/>
      <c r="G169" s="70"/>
      <c r="H169" s="262">
        <v>70246.259999999995</v>
      </c>
      <c r="I169" s="200"/>
    </row>
    <row r="170" spans="1:9" ht="25.5" x14ac:dyDescent="0.25">
      <c r="A170" s="259" t="s">
        <v>114</v>
      </c>
      <c r="B170" s="687"/>
      <c r="C170" s="70"/>
      <c r="D170" s="70"/>
      <c r="E170" s="70"/>
      <c r="F170" s="74"/>
      <c r="G170" s="70"/>
      <c r="H170" s="262">
        <v>277863.09999999998</v>
      </c>
      <c r="I170" s="200"/>
    </row>
    <row r="171" spans="1:9" ht="283.5" customHeight="1" thickBot="1" x14ac:dyDescent="0.3">
      <c r="A171" s="203" t="s">
        <v>116</v>
      </c>
      <c r="B171" s="688"/>
      <c r="C171" s="263">
        <f t="shared" ref="C171:I171" si="21">C166+C170</f>
        <v>0</v>
      </c>
      <c r="D171" s="263">
        <f t="shared" si="21"/>
        <v>0</v>
      </c>
      <c r="E171" s="263">
        <f t="shared" si="21"/>
        <v>0</v>
      </c>
      <c r="F171" s="263">
        <f t="shared" si="21"/>
        <v>0</v>
      </c>
      <c r="G171" s="263">
        <f t="shared" si="21"/>
        <v>0</v>
      </c>
      <c r="H171" s="264">
        <f t="shared" si="21"/>
        <v>1088151.6499999999</v>
      </c>
      <c r="I171" s="265">
        <f t="shared" si="21"/>
        <v>0</v>
      </c>
    </row>
  </sheetData>
  <mergeCells count="50">
    <mergeCell ref="A142:B149"/>
    <mergeCell ref="A155:B162"/>
    <mergeCell ref="B166:B171"/>
    <mergeCell ref="I129:O129"/>
    <mergeCell ref="A131:B138"/>
    <mergeCell ref="A140:A141"/>
    <mergeCell ref="B140:B141"/>
    <mergeCell ref="C140:C141"/>
    <mergeCell ref="D140:G140"/>
    <mergeCell ref="H140:L140"/>
    <mergeCell ref="C106:C107"/>
    <mergeCell ref="A108:B115"/>
    <mergeCell ref="A118:B125"/>
    <mergeCell ref="A129:A130"/>
    <mergeCell ref="B129:B130"/>
    <mergeCell ref="C129:C130"/>
    <mergeCell ref="A85:B92"/>
    <mergeCell ref="A94:A95"/>
    <mergeCell ref="B94:B95"/>
    <mergeCell ref="A96:B102"/>
    <mergeCell ref="A106:A107"/>
    <mergeCell ref="B106:B107"/>
    <mergeCell ref="D72:D73"/>
    <mergeCell ref="A74:B81"/>
    <mergeCell ref="A83:A84"/>
    <mergeCell ref="B83:B84"/>
    <mergeCell ref="C83:C84"/>
    <mergeCell ref="D83:D84"/>
    <mergeCell ref="A72:A73"/>
    <mergeCell ref="B72:B73"/>
    <mergeCell ref="C72:C73"/>
    <mergeCell ref="A50:B57"/>
    <mergeCell ref="A61:A62"/>
    <mergeCell ref="B61:B62"/>
    <mergeCell ref="C61:C62"/>
    <mergeCell ref="A63:B70"/>
    <mergeCell ref="D34:D35"/>
    <mergeCell ref="A36:B43"/>
    <mergeCell ref="A48:A49"/>
    <mergeCell ref="B48:B49"/>
    <mergeCell ref="C48:C49"/>
    <mergeCell ref="D48:D49"/>
    <mergeCell ref="A34:A35"/>
    <mergeCell ref="B34:B35"/>
    <mergeCell ref="C34:C35"/>
    <mergeCell ref="B10:B11"/>
    <mergeCell ref="C10:C11"/>
    <mergeCell ref="A12:B19"/>
    <mergeCell ref="C21:C22"/>
    <mergeCell ref="A23:B30"/>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5B6AC-A399-4B06-872C-B9DBC9B77E19}">
  <sheetPr codeName="Arkusz29"/>
  <dimension ref="A1:S173"/>
  <sheetViews>
    <sheetView topLeftCell="A152" workbookViewId="0">
      <selection activeCell="C178" sqref="C178"/>
    </sheetView>
  </sheetViews>
  <sheetFormatPr defaultColWidth="8.85546875" defaultRowHeight="15" x14ac:dyDescent="0.25"/>
  <cols>
    <col min="1" max="1" width="87.28515625" customWidth="1"/>
    <col min="2" max="2" width="33.1406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336</v>
      </c>
    </row>
    <row r="5" spans="1:17" s="2" customFormat="1" ht="15.75" x14ac:dyDescent="0.25">
      <c r="A5" s="206" t="s">
        <v>3</v>
      </c>
    </row>
    <row r="6" spans="1:17" s="2" customFormat="1" ht="15.75" x14ac:dyDescent="0.25"/>
    <row r="8" spans="1:17" ht="21" x14ac:dyDescent="0.35">
      <c r="A8" s="6" t="s">
        <v>4</v>
      </c>
      <c r="B8" s="7"/>
      <c r="C8" s="8"/>
      <c r="D8" s="8"/>
      <c r="E8" s="8"/>
      <c r="F8" s="8"/>
      <c r="G8" s="8"/>
      <c r="H8" s="8"/>
      <c r="I8" s="8"/>
      <c r="J8" s="8"/>
      <c r="K8" s="8"/>
      <c r="L8" s="8"/>
      <c r="M8" s="8"/>
      <c r="N8" s="8"/>
    </row>
    <row r="9" spans="1:17" ht="15.75" thickBot="1" x14ac:dyDescent="0.3">
      <c r="B9" s="9"/>
      <c r="O9" s="10"/>
      <c r="P9" s="10"/>
    </row>
    <row r="10" spans="1:17" s="10" customFormat="1" ht="18.75" x14ac:dyDescent="0.3">
      <c r="A10" s="11"/>
      <c r="B10" s="649" t="s">
        <v>5</v>
      </c>
      <c r="C10" s="651" t="s">
        <v>6</v>
      </c>
      <c r="D10" s="12"/>
      <c r="E10" s="13"/>
      <c r="F10" s="14" t="s">
        <v>7</v>
      </c>
      <c r="G10" s="15"/>
      <c r="H10" s="16"/>
      <c r="I10" s="17" t="s">
        <v>8</v>
      </c>
      <c r="J10" s="13"/>
      <c r="K10" s="13"/>
      <c r="L10" s="13"/>
      <c r="M10" s="13"/>
      <c r="N10" s="13"/>
      <c r="O10" s="18"/>
    </row>
    <row r="11" spans="1:17" s="10" customFormat="1" ht="90" customHeight="1" x14ac:dyDescent="0.3">
      <c r="A11" s="19" t="s">
        <v>9</v>
      </c>
      <c r="B11" s="650"/>
      <c r="C11" s="652"/>
      <c r="D11" s="20" t="s">
        <v>10</v>
      </c>
      <c r="E11" s="21" t="s">
        <v>11</v>
      </c>
      <c r="F11" s="22" t="s">
        <v>12</v>
      </c>
      <c r="G11" s="23" t="s">
        <v>13</v>
      </c>
      <c r="H11" s="24" t="s">
        <v>14</v>
      </c>
      <c r="I11" s="25" t="s">
        <v>15</v>
      </c>
      <c r="J11" s="26" t="s">
        <v>16</v>
      </c>
      <c r="K11" s="26" t="s">
        <v>17</v>
      </c>
      <c r="L11" s="27" t="s">
        <v>18</v>
      </c>
      <c r="M11" s="27" t="s">
        <v>19</v>
      </c>
      <c r="N11" s="27" t="s">
        <v>20</v>
      </c>
      <c r="O11" s="28" t="s">
        <v>21</v>
      </c>
    </row>
    <row r="12" spans="1:17" ht="15" customHeight="1" x14ac:dyDescent="0.25">
      <c r="A12" s="595" t="s">
        <v>337</v>
      </c>
      <c r="B12" s="611"/>
      <c r="C12" s="29">
        <v>2014</v>
      </c>
      <c r="D12" s="30"/>
      <c r="E12" s="31"/>
      <c r="F12" s="31"/>
      <c r="G12" s="32"/>
      <c r="H12" s="33">
        <f>SUM(D12:G12)</f>
        <v>0</v>
      </c>
      <c r="I12" s="34"/>
      <c r="J12" s="31"/>
      <c r="K12" s="31"/>
      <c r="L12" s="31"/>
      <c r="M12" s="31"/>
      <c r="N12" s="31"/>
      <c r="O12" s="35"/>
      <c r="P12" s="10"/>
      <c r="Q12" s="10"/>
    </row>
    <row r="13" spans="1:17" x14ac:dyDescent="0.25">
      <c r="A13" s="595"/>
      <c r="B13" s="611"/>
      <c r="C13" s="29">
        <v>2015</v>
      </c>
      <c r="D13" s="30"/>
      <c r="E13" s="31"/>
      <c r="F13" s="31"/>
      <c r="G13" s="32"/>
      <c r="H13" s="33">
        <f t="shared" ref="H13:H18" si="0">SUM(D13:G13)</f>
        <v>0</v>
      </c>
      <c r="I13" s="34"/>
      <c r="J13" s="31"/>
      <c r="K13" s="31"/>
      <c r="L13" s="31"/>
      <c r="M13" s="31"/>
      <c r="N13" s="31"/>
      <c r="O13" s="35"/>
      <c r="P13" s="10"/>
      <c r="Q13" s="10"/>
    </row>
    <row r="14" spans="1:17" x14ac:dyDescent="0.25">
      <c r="A14" s="595"/>
      <c r="B14" s="611"/>
      <c r="C14" s="29">
        <v>2016</v>
      </c>
      <c r="D14" s="30"/>
      <c r="E14" s="31"/>
      <c r="F14" s="31"/>
      <c r="G14" s="32"/>
      <c r="H14" s="33">
        <f t="shared" si="0"/>
        <v>0</v>
      </c>
      <c r="I14" s="34"/>
      <c r="J14" s="31"/>
      <c r="K14" s="31"/>
      <c r="L14" s="31"/>
      <c r="M14" s="31"/>
      <c r="N14" s="31"/>
      <c r="O14" s="35"/>
      <c r="P14" s="10"/>
      <c r="Q14" s="10"/>
    </row>
    <row r="15" spans="1:17" x14ac:dyDescent="0.25">
      <c r="A15" s="595"/>
      <c r="B15" s="611"/>
      <c r="C15" s="29">
        <v>2017</v>
      </c>
      <c r="D15" s="36"/>
      <c r="E15" s="37"/>
      <c r="F15" s="37"/>
      <c r="G15" s="38"/>
      <c r="H15" s="33">
        <f t="shared" si="0"/>
        <v>0</v>
      </c>
      <c r="I15" s="39"/>
      <c r="J15" s="37"/>
      <c r="K15" s="37"/>
      <c r="L15" s="37"/>
      <c r="M15" s="37"/>
      <c r="N15" s="37"/>
      <c r="O15" s="40"/>
      <c r="P15" s="10"/>
      <c r="Q15" s="10"/>
    </row>
    <row r="16" spans="1:17" x14ac:dyDescent="0.25">
      <c r="A16" s="595"/>
      <c r="B16" s="611"/>
      <c r="C16" s="29">
        <v>2018</v>
      </c>
      <c r="D16" s="30"/>
      <c r="E16" s="31"/>
      <c r="F16" s="31"/>
      <c r="G16" s="32"/>
      <c r="H16" s="33">
        <f t="shared" si="0"/>
        <v>0</v>
      </c>
      <c r="I16" s="34"/>
      <c r="J16" s="31"/>
      <c r="K16" s="31"/>
      <c r="L16" s="31"/>
      <c r="M16" s="31"/>
      <c r="N16" s="31"/>
      <c r="O16" s="35"/>
      <c r="P16" s="10"/>
      <c r="Q16" s="10"/>
    </row>
    <row r="17" spans="1:17" x14ac:dyDescent="0.25">
      <c r="A17" s="595"/>
      <c r="B17" s="611"/>
      <c r="C17" s="29">
        <v>2019</v>
      </c>
      <c r="D17" s="30">
        <f>1+1+1+15+1+1+1+30</f>
        <v>51</v>
      </c>
      <c r="E17" s="31"/>
      <c r="F17" s="31">
        <f>1+1</f>
        <v>2</v>
      </c>
      <c r="G17" s="32">
        <f>2+27</f>
        <v>29</v>
      </c>
      <c r="H17" s="33">
        <f t="shared" si="0"/>
        <v>82</v>
      </c>
      <c r="I17" s="34">
        <v>82</v>
      </c>
      <c r="J17" s="31"/>
      <c r="K17" s="31"/>
      <c r="L17" s="31"/>
      <c r="M17" s="31"/>
      <c r="N17" s="31"/>
      <c r="O17" s="35"/>
      <c r="P17" s="10"/>
      <c r="Q17" s="10"/>
    </row>
    <row r="18" spans="1:17" x14ac:dyDescent="0.25">
      <c r="A18" s="595"/>
      <c r="B18" s="611"/>
      <c r="C18" s="29">
        <v>2020</v>
      </c>
      <c r="D18" s="30"/>
      <c r="E18" s="31"/>
      <c r="F18" s="31"/>
      <c r="G18" s="32"/>
      <c r="H18" s="33">
        <f t="shared" si="0"/>
        <v>0</v>
      </c>
      <c r="I18" s="34"/>
      <c r="J18" s="31"/>
      <c r="K18" s="31"/>
      <c r="L18" s="31"/>
      <c r="M18" s="31"/>
      <c r="N18" s="31"/>
      <c r="O18" s="35"/>
      <c r="P18" s="10"/>
      <c r="Q18" s="10"/>
    </row>
    <row r="19" spans="1:17" ht="179.25" customHeight="1" thickBot="1" x14ac:dyDescent="0.3">
      <c r="A19" s="612"/>
      <c r="B19" s="613"/>
      <c r="C19" s="45" t="s">
        <v>14</v>
      </c>
      <c r="D19" s="46">
        <f>SUM(D12:D18)</f>
        <v>51</v>
      </c>
      <c r="E19" s="47">
        <f>SUM(E12:E18)</f>
        <v>0</v>
      </c>
      <c r="F19" s="47">
        <f>SUM(F12:F18)</f>
        <v>2</v>
      </c>
      <c r="G19" s="48">
        <f>G17</f>
        <v>29</v>
      </c>
      <c r="H19" s="49">
        <f>D19+F19+G19</f>
        <v>82</v>
      </c>
      <c r="I19" s="50">
        <f t="shared" ref="I19:O19" si="1">SUM(I12:I18)</f>
        <v>82</v>
      </c>
      <c r="J19" s="50">
        <f t="shared" si="1"/>
        <v>0</v>
      </c>
      <c r="K19" s="47">
        <f t="shared" si="1"/>
        <v>0</v>
      </c>
      <c r="L19" s="47">
        <f t="shared" si="1"/>
        <v>0</v>
      </c>
      <c r="M19" s="47">
        <f t="shared" si="1"/>
        <v>0</v>
      </c>
      <c r="N19" s="47">
        <f t="shared" si="1"/>
        <v>0</v>
      </c>
      <c r="O19" s="51">
        <f t="shared" si="1"/>
        <v>0</v>
      </c>
      <c r="P19" s="10"/>
      <c r="Q19" s="10"/>
    </row>
    <row r="20" spans="1:17" ht="15.75" thickBot="1" x14ac:dyDescent="0.3">
      <c r="B20" s="9"/>
      <c r="D20" s="52"/>
      <c r="O20" s="10"/>
      <c r="P20" s="10"/>
    </row>
    <row r="21" spans="1:17" s="10" customFormat="1" ht="18.75" x14ac:dyDescent="0.3">
      <c r="A21" s="11"/>
      <c r="B21" s="53"/>
      <c r="C21" s="651" t="s">
        <v>6</v>
      </c>
      <c r="D21" s="12"/>
      <c r="E21" s="13"/>
      <c r="F21" s="14" t="s">
        <v>7</v>
      </c>
      <c r="G21" s="15"/>
      <c r="H21" s="16"/>
    </row>
    <row r="22" spans="1:17" s="10" customFormat="1" ht="44.25" customHeight="1" x14ac:dyDescent="0.3">
      <c r="A22" s="54" t="s">
        <v>23</v>
      </c>
      <c r="B22" s="372" t="s">
        <v>24</v>
      </c>
      <c r="C22" s="652"/>
      <c r="D22" s="20" t="s">
        <v>10</v>
      </c>
      <c r="E22" s="22" t="s">
        <v>11</v>
      </c>
      <c r="F22" s="22" t="s">
        <v>12</v>
      </c>
      <c r="G22" s="23" t="s">
        <v>13</v>
      </c>
      <c r="H22" s="24" t="s">
        <v>14</v>
      </c>
    </row>
    <row r="23" spans="1:17" ht="15" customHeight="1" x14ac:dyDescent="0.25">
      <c r="A23" s="595" t="s">
        <v>338</v>
      </c>
      <c r="B23" s="611"/>
      <c r="C23" s="29">
        <v>2014</v>
      </c>
      <c r="D23" s="30"/>
      <c r="E23" s="31"/>
      <c r="F23" s="31"/>
      <c r="G23" s="32"/>
      <c r="H23" s="33">
        <f>SUM(D23:G23)</f>
        <v>0</v>
      </c>
    </row>
    <row r="24" spans="1:17" x14ac:dyDescent="0.25">
      <c r="A24" s="595"/>
      <c r="B24" s="611"/>
      <c r="C24" s="29">
        <v>2015</v>
      </c>
      <c r="D24" s="30"/>
      <c r="E24" s="31"/>
      <c r="F24" s="31"/>
      <c r="G24" s="32"/>
      <c r="H24" s="33">
        <f t="shared" ref="H24:H29" si="2">SUM(D24:G24)</f>
        <v>0</v>
      </c>
    </row>
    <row r="25" spans="1:17" x14ac:dyDescent="0.25">
      <c r="A25" s="595"/>
      <c r="B25" s="611"/>
      <c r="C25" s="29">
        <v>2016</v>
      </c>
      <c r="D25" s="30"/>
      <c r="E25" s="31"/>
      <c r="F25" s="31"/>
      <c r="G25" s="32"/>
      <c r="H25" s="33">
        <f t="shared" si="2"/>
        <v>0</v>
      </c>
    </row>
    <row r="26" spans="1:17" x14ac:dyDescent="0.25">
      <c r="A26" s="595"/>
      <c r="B26" s="611"/>
      <c r="C26" s="29">
        <v>2017</v>
      </c>
      <c r="D26" s="36"/>
      <c r="E26" s="37"/>
      <c r="F26" s="37"/>
      <c r="G26" s="38"/>
      <c r="H26" s="33">
        <f t="shared" si="2"/>
        <v>0</v>
      </c>
    </row>
    <row r="27" spans="1:17" x14ac:dyDescent="0.25">
      <c r="A27" s="595"/>
      <c r="B27" s="611"/>
      <c r="C27" s="29">
        <v>2018</v>
      </c>
      <c r="D27" s="30"/>
      <c r="E27" s="31"/>
      <c r="F27" s="31"/>
      <c r="G27" s="32"/>
      <c r="H27" s="33">
        <f t="shared" si="2"/>
        <v>0</v>
      </c>
    </row>
    <row r="28" spans="1:17" x14ac:dyDescent="0.25">
      <c r="A28" s="595"/>
      <c r="B28" s="611"/>
      <c r="C28" s="29">
        <v>2019</v>
      </c>
      <c r="D28" s="30">
        <f>120+120+200+246+80+80+60+1500</f>
        <v>2406</v>
      </c>
      <c r="E28" s="31"/>
      <c r="F28" s="31">
        <f>45+45</f>
        <v>90</v>
      </c>
      <c r="G28" s="32">
        <f>40000+85000</f>
        <v>125000</v>
      </c>
      <c r="H28" s="33">
        <f t="shared" si="2"/>
        <v>127496</v>
      </c>
    </row>
    <row r="29" spans="1:17" x14ac:dyDescent="0.25">
      <c r="A29" s="595"/>
      <c r="B29" s="611"/>
      <c r="C29" s="29">
        <v>2020</v>
      </c>
      <c r="D29" s="30"/>
      <c r="E29" s="31"/>
      <c r="F29" s="31"/>
      <c r="G29" s="32"/>
      <c r="H29" s="33">
        <f t="shared" si="2"/>
        <v>0</v>
      </c>
    </row>
    <row r="30" spans="1:17" ht="190.5" customHeight="1" thickBot="1" x14ac:dyDescent="0.3">
      <c r="A30" s="612"/>
      <c r="B30" s="613"/>
      <c r="C30" s="45" t="s">
        <v>14</v>
      </c>
      <c r="D30" s="46">
        <f>SUM(D23:D29)</f>
        <v>2406</v>
      </c>
      <c r="E30" s="47">
        <f>SUM(E23:E29)</f>
        <v>0</v>
      </c>
      <c r="F30" s="47">
        <f>SUM(F23:F29)</f>
        <v>90</v>
      </c>
      <c r="G30" s="47">
        <f>SUM(G23:G29)</f>
        <v>125000</v>
      </c>
      <c r="H30" s="49">
        <f t="shared" ref="H30" si="3">SUM(D30:F30)</f>
        <v>2496</v>
      </c>
    </row>
    <row r="31" spans="1:17" x14ac:dyDescent="0.25">
      <c r="A31" s="57"/>
      <c r="B31" s="58"/>
      <c r="D31" s="52"/>
    </row>
    <row r="32" spans="1:17" ht="21" x14ac:dyDescent="0.35">
      <c r="A32" s="59" t="s">
        <v>26</v>
      </c>
      <c r="B32" s="60"/>
      <c r="C32" s="59"/>
      <c r="D32" s="61"/>
      <c r="E32" s="61"/>
      <c r="F32" s="61"/>
      <c r="G32" s="61"/>
      <c r="H32" s="61"/>
      <c r="I32" s="61"/>
      <c r="J32" s="61"/>
      <c r="K32" s="61"/>
      <c r="L32" s="61"/>
      <c r="M32" s="61"/>
      <c r="N32" s="61"/>
      <c r="O32" s="61"/>
    </row>
    <row r="33" spans="1:13" ht="15.75" thickBot="1" x14ac:dyDescent="0.3">
      <c r="B33" s="9"/>
    </row>
    <row r="34" spans="1:13" ht="21" customHeight="1" x14ac:dyDescent="0.25">
      <c r="A34" s="653" t="s">
        <v>27</v>
      </c>
      <c r="B34" s="655" t="s">
        <v>28</v>
      </c>
      <c r="C34" s="657" t="s">
        <v>6</v>
      </c>
      <c r="D34" s="635" t="s">
        <v>29</v>
      </c>
      <c r="E34" s="62" t="s">
        <v>8</v>
      </c>
      <c r="F34" s="63"/>
      <c r="G34" s="63"/>
      <c r="H34" s="63"/>
      <c r="I34" s="63"/>
      <c r="J34" s="63"/>
      <c r="K34" s="64"/>
    </row>
    <row r="35" spans="1:13" ht="98.25" customHeight="1" x14ac:dyDescent="0.25">
      <c r="A35" s="654"/>
      <c r="B35" s="656"/>
      <c r="C35" s="658"/>
      <c r="D35" s="636"/>
      <c r="E35" s="65" t="s">
        <v>15</v>
      </c>
      <c r="F35" s="66" t="s">
        <v>16</v>
      </c>
      <c r="G35" s="66" t="s">
        <v>17</v>
      </c>
      <c r="H35" s="67" t="s">
        <v>18</v>
      </c>
      <c r="I35" s="67" t="s">
        <v>30</v>
      </c>
      <c r="J35" s="68" t="s">
        <v>20</v>
      </c>
      <c r="K35" s="69" t="s">
        <v>21</v>
      </c>
    </row>
    <row r="36" spans="1:13" ht="15" customHeight="1" x14ac:dyDescent="0.25">
      <c r="A36" s="588" t="s">
        <v>339</v>
      </c>
      <c r="B36" s="589"/>
      <c r="C36" s="29">
        <v>2014</v>
      </c>
      <c r="D36" s="70"/>
      <c r="E36" s="71"/>
      <c r="F36" s="72"/>
      <c r="G36" s="72"/>
      <c r="H36" s="72"/>
      <c r="I36" s="72"/>
      <c r="J36" s="72"/>
      <c r="K36" s="73"/>
    </row>
    <row r="37" spans="1:13" x14ac:dyDescent="0.25">
      <c r="A37" s="588"/>
      <c r="B37" s="589"/>
      <c r="C37" s="29">
        <v>2015</v>
      </c>
      <c r="D37" s="70"/>
      <c r="E37" s="34"/>
      <c r="F37" s="31"/>
      <c r="G37" s="31"/>
      <c r="H37" s="31"/>
      <c r="I37" s="31"/>
      <c r="J37" s="31"/>
      <c r="K37" s="35"/>
    </row>
    <row r="38" spans="1:13" x14ac:dyDescent="0.25">
      <c r="A38" s="588"/>
      <c r="B38" s="589"/>
      <c r="C38" s="29">
        <v>2016</v>
      </c>
      <c r="D38" s="70"/>
      <c r="E38" s="34"/>
      <c r="F38" s="31"/>
      <c r="G38" s="31"/>
      <c r="H38" s="31"/>
      <c r="I38" s="31"/>
      <c r="J38" s="31"/>
      <c r="K38" s="35"/>
    </row>
    <row r="39" spans="1:13" x14ac:dyDescent="0.25">
      <c r="A39" s="588"/>
      <c r="B39" s="589"/>
      <c r="C39" s="29">
        <v>2017</v>
      </c>
      <c r="D39" s="74"/>
      <c r="E39" s="39"/>
      <c r="F39" s="37"/>
      <c r="G39" s="37"/>
      <c r="H39" s="37"/>
      <c r="I39" s="37"/>
      <c r="J39" s="37"/>
      <c r="K39" s="40"/>
    </row>
    <row r="40" spans="1:13" x14ac:dyDescent="0.25">
      <c r="A40" s="588"/>
      <c r="B40" s="589"/>
      <c r="C40" s="29">
        <v>2018</v>
      </c>
      <c r="D40" s="70"/>
      <c r="E40" s="34"/>
      <c r="F40" s="31"/>
      <c r="G40" s="31"/>
      <c r="H40" s="31"/>
      <c r="I40" s="31"/>
      <c r="J40" s="31"/>
      <c r="K40" s="35"/>
    </row>
    <row r="41" spans="1:13" x14ac:dyDescent="0.25">
      <c r="A41" s="588"/>
      <c r="B41" s="589"/>
      <c r="C41" s="29">
        <v>2019</v>
      </c>
      <c r="D41" s="70">
        <v>5</v>
      </c>
      <c r="E41" s="34">
        <v>5</v>
      </c>
      <c r="F41" s="31"/>
      <c r="G41" s="31"/>
      <c r="H41" s="31"/>
      <c r="I41" s="31"/>
      <c r="J41" s="31"/>
      <c r="K41" s="35"/>
    </row>
    <row r="42" spans="1:13" ht="17.25" customHeight="1" x14ac:dyDescent="0.25">
      <c r="A42" s="588"/>
      <c r="B42" s="589"/>
      <c r="C42" s="29">
        <v>2020</v>
      </c>
      <c r="D42" s="70"/>
      <c r="E42" s="34"/>
      <c r="F42" s="31"/>
      <c r="G42" s="31"/>
      <c r="H42" s="31"/>
      <c r="I42" s="31"/>
      <c r="J42" s="31"/>
      <c r="K42" s="35"/>
    </row>
    <row r="43" spans="1:13" ht="35.25" customHeight="1" thickBot="1" x14ac:dyDescent="0.3">
      <c r="A43" s="590"/>
      <c r="B43" s="591"/>
      <c r="C43" s="45" t="s">
        <v>14</v>
      </c>
      <c r="D43" s="75">
        <f>SUM(D36:D42)</f>
        <v>5</v>
      </c>
      <c r="E43" s="50">
        <f t="shared" ref="E43:J43" si="4">SUM(E36:E42)</f>
        <v>5</v>
      </c>
      <c r="F43" s="47">
        <f t="shared" si="4"/>
        <v>0</v>
      </c>
      <c r="G43" s="47">
        <f t="shared" si="4"/>
        <v>0</v>
      </c>
      <c r="H43" s="47">
        <f t="shared" si="4"/>
        <v>0</v>
      </c>
      <c r="I43" s="47">
        <f t="shared" si="4"/>
        <v>0</v>
      </c>
      <c r="J43" s="47">
        <f t="shared" si="4"/>
        <v>0</v>
      </c>
      <c r="K43" s="51">
        <f>SUM(K36:K42)</f>
        <v>0</v>
      </c>
    </row>
    <row r="44" spans="1:13" x14ac:dyDescent="0.25">
      <c r="B44" s="9"/>
    </row>
    <row r="45" spans="1:13" x14ac:dyDescent="0.25">
      <c r="B45" s="9"/>
    </row>
    <row r="46" spans="1:13" ht="21" x14ac:dyDescent="0.35">
      <c r="A46" s="78" t="s">
        <v>32</v>
      </c>
      <c r="B46" s="79"/>
      <c r="C46" s="78"/>
      <c r="D46" s="80"/>
      <c r="E46" s="80"/>
      <c r="F46" s="80"/>
      <c r="G46" s="80"/>
      <c r="H46" s="80"/>
      <c r="I46" s="80"/>
      <c r="J46" s="80"/>
      <c r="K46" s="80"/>
      <c r="L46" s="81"/>
      <c r="M46" s="81"/>
    </row>
    <row r="47" spans="1:13" ht="14.25" customHeight="1" thickBot="1" x14ac:dyDescent="0.3">
      <c r="A47" s="82"/>
      <c r="B47" s="83"/>
    </row>
    <row r="48" spans="1:13" ht="14.25" customHeight="1" x14ac:dyDescent="0.25">
      <c r="A48" s="641" t="s">
        <v>33</v>
      </c>
      <c r="B48" s="643" t="s">
        <v>34</v>
      </c>
      <c r="C48" s="645" t="s">
        <v>6</v>
      </c>
      <c r="D48" s="647" t="s">
        <v>35</v>
      </c>
      <c r="E48" s="84" t="s">
        <v>8</v>
      </c>
      <c r="F48" s="85"/>
      <c r="G48" s="85"/>
      <c r="H48" s="85"/>
      <c r="I48" s="85"/>
      <c r="J48" s="85"/>
      <c r="K48" s="86"/>
    </row>
    <row r="49" spans="1:14" s="10" customFormat="1" ht="117" customHeight="1" x14ac:dyDescent="0.25">
      <c r="A49" s="642"/>
      <c r="B49" s="644"/>
      <c r="C49" s="646"/>
      <c r="D49" s="648"/>
      <c r="E49" s="87" t="s">
        <v>15</v>
      </c>
      <c r="F49" s="88" t="s">
        <v>16</v>
      </c>
      <c r="G49" s="88" t="s">
        <v>17</v>
      </c>
      <c r="H49" s="89" t="s">
        <v>18</v>
      </c>
      <c r="I49" s="89" t="s">
        <v>30</v>
      </c>
      <c r="J49" s="90" t="s">
        <v>20</v>
      </c>
      <c r="K49" s="91" t="s">
        <v>21</v>
      </c>
    </row>
    <row r="50" spans="1:14" ht="15" customHeight="1" x14ac:dyDescent="0.25">
      <c r="A50" s="595" t="s">
        <v>36</v>
      </c>
      <c r="B50" s="611"/>
      <c r="C50" s="29">
        <v>2014</v>
      </c>
      <c r="D50" s="92"/>
      <c r="E50" s="34"/>
      <c r="F50" s="31"/>
      <c r="G50" s="31"/>
      <c r="H50" s="31"/>
      <c r="I50" s="31"/>
      <c r="J50" s="31"/>
      <c r="K50" s="35"/>
    </row>
    <row r="51" spans="1:14" x14ac:dyDescent="0.25">
      <c r="A51" s="595"/>
      <c r="B51" s="611"/>
      <c r="C51" s="29">
        <v>2015</v>
      </c>
      <c r="D51" s="92"/>
      <c r="E51" s="34"/>
      <c r="F51" s="31"/>
      <c r="G51" s="31"/>
      <c r="H51" s="31"/>
      <c r="I51" s="31"/>
      <c r="J51" s="31"/>
      <c r="K51" s="35"/>
    </row>
    <row r="52" spans="1:14" x14ac:dyDescent="0.25">
      <c r="A52" s="595"/>
      <c r="B52" s="611"/>
      <c r="C52" s="29">
        <v>2016</v>
      </c>
      <c r="D52" s="92"/>
      <c r="E52" s="34"/>
      <c r="F52" s="31"/>
      <c r="G52" s="31"/>
      <c r="H52" s="31"/>
      <c r="I52" s="31"/>
      <c r="J52" s="31"/>
      <c r="K52" s="35"/>
    </row>
    <row r="53" spans="1:14" x14ac:dyDescent="0.25">
      <c r="A53" s="595"/>
      <c r="B53" s="611"/>
      <c r="C53" s="29">
        <v>2017</v>
      </c>
      <c r="D53" s="93"/>
      <c r="E53" s="39"/>
      <c r="F53" s="37"/>
      <c r="G53" s="37"/>
      <c r="H53" s="37"/>
      <c r="I53" s="37"/>
      <c r="J53" s="37"/>
      <c r="K53" s="40"/>
    </row>
    <row r="54" spans="1:14" x14ac:dyDescent="0.25">
      <c r="A54" s="595"/>
      <c r="B54" s="611"/>
      <c r="C54" s="29">
        <v>2018</v>
      </c>
      <c r="D54" s="92"/>
      <c r="E54" s="34"/>
      <c r="F54" s="31"/>
      <c r="G54" s="31"/>
      <c r="H54" s="31"/>
      <c r="I54" s="31"/>
      <c r="J54" s="31"/>
      <c r="K54" s="35"/>
    </row>
    <row r="55" spans="1:14" x14ac:dyDescent="0.25">
      <c r="A55" s="595"/>
      <c r="B55" s="611"/>
      <c r="C55" s="29">
        <v>2019</v>
      </c>
      <c r="D55" s="92"/>
      <c r="E55" s="34"/>
      <c r="F55" s="31"/>
      <c r="G55" s="31"/>
      <c r="H55" s="31"/>
      <c r="I55" s="31"/>
      <c r="J55" s="31"/>
      <c r="K55" s="35"/>
    </row>
    <row r="56" spans="1:14" x14ac:dyDescent="0.25">
      <c r="A56" s="595"/>
      <c r="B56" s="611"/>
      <c r="C56" s="29">
        <v>2020</v>
      </c>
      <c r="D56" s="92"/>
      <c r="E56" s="34"/>
      <c r="F56" s="31"/>
      <c r="G56" s="31"/>
      <c r="H56" s="31"/>
      <c r="I56" s="31"/>
      <c r="J56" s="31"/>
      <c r="K56" s="35"/>
    </row>
    <row r="57" spans="1:14" ht="94.9" customHeight="1" thickBot="1" x14ac:dyDescent="0.3">
      <c r="A57" s="612"/>
      <c r="B57" s="613"/>
      <c r="C57" s="45" t="s">
        <v>14</v>
      </c>
      <c r="D57" s="94">
        <f t="shared" ref="D57:I57" si="5">SUM(D50:D56)</f>
        <v>0</v>
      </c>
      <c r="E57" s="50">
        <f t="shared" si="5"/>
        <v>0</v>
      </c>
      <c r="F57" s="47">
        <f t="shared" si="5"/>
        <v>0</v>
      </c>
      <c r="G57" s="47">
        <f t="shared" si="5"/>
        <v>0</v>
      </c>
      <c r="H57" s="47">
        <f t="shared" si="5"/>
        <v>0</v>
      </c>
      <c r="I57" s="47">
        <f t="shared" si="5"/>
        <v>0</v>
      </c>
      <c r="J57" s="47">
        <f>SUM(J50:J56)</f>
        <v>0</v>
      </c>
      <c r="K57" s="51">
        <f>SUM(K50:K56)</f>
        <v>0</v>
      </c>
    </row>
    <row r="58" spans="1:14" x14ac:dyDescent="0.25">
      <c r="B58" s="9"/>
    </row>
    <row r="59" spans="1:14" ht="21" x14ac:dyDescent="0.35">
      <c r="A59" s="95" t="s">
        <v>37</v>
      </c>
      <c r="B59" s="96"/>
      <c r="C59" s="95"/>
      <c r="D59" s="97"/>
      <c r="E59" s="97"/>
      <c r="F59" s="97"/>
      <c r="G59" s="97"/>
      <c r="H59" s="97"/>
      <c r="I59" s="97"/>
      <c r="J59" s="97"/>
      <c r="K59" s="97"/>
      <c r="L59" s="97"/>
      <c r="M59" s="10"/>
    </row>
    <row r="60" spans="1:14" ht="15" customHeight="1" thickBot="1" x14ac:dyDescent="0.4">
      <c r="A60" s="98"/>
      <c r="B60" s="83"/>
      <c r="M60" s="10"/>
    </row>
    <row r="61" spans="1:14" s="10" customFormat="1" x14ac:dyDescent="0.25">
      <c r="A61" s="630" t="s">
        <v>38</v>
      </c>
      <c r="B61" s="622" t="s">
        <v>39</v>
      </c>
      <c r="C61" s="631" t="s">
        <v>6</v>
      </c>
      <c r="D61" s="99"/>
      <c r="E61" s="100"/>
      <c r="F61" s="101" t="s">
        <v>40</v>
      </c>
      <c r="G61" s="102"/>
      <c r="H61" s="102"/>
      <c r="I61" s="102"/>
      <c r="J61" s="102"/>
      <c r="K61" s="102"/>
      <c r="L61" s="103"/>
      <c r="N61" s="104"/>
    </row>
    <row r="62" spans="1:14" s="10" customFormat="1" ht="90" customHeight="1" x14ac:dyDescent="0.25">
      <c r="A62" s="621"/>
      <c r="B62" s="623"/>
      <c r="C62" s="632"/>
      <c r="D62" s="105" t="s">
        <v>41</v>
      </c>
      <c r="E62" s="106" t="s">
        <v>42</v>
      </c>
      <c r="F62" s="107" t="s">
        <v>15</v>
      </c>
      <c r="G62" s="108" t="s">
        <v>16</v>
      </c>
      <c r="H62" s="108" t="s">
        <v>17</v>
      </c>
      <c r="I62" s="109" t="s">
        <v>18</v>
      </c>
      <c r="J62" s="109" t="s">
        <v>30</v>
      </c>
      <c r="K62" s="110" t="s">
        <v>20</v>
      </c>
      <c r="L62" s="111" t="s">
        <v>21</v>
      </c>
    </row>
    <row r="63" spans="1:14" x14ac:dyDescent="0.25">
      <c r="A63" s="595"/>
      <c r="B63" s="611"/>
      <c r="C63" s="29">
        <v>2014</v>
      </c>
      <c r="D63" s="30"/>
      <c r="E63" s="31"/>
      <c r="F63" s="34"/>
      <c r="G63" s="31"/>
      <c r="H63" s="31"/>
      <c r="I63" s="31"/>
      <c r="J63" s="31"/>
      <c r="K63" s="31"/>
      <c r="L63" s="35"/>
      <c r="M63" s="10"/>
    </row>
    <row r="64" spans="1:14" x14ac:dyDescent="0.25">
      <c r="A64" s="595"/>
      <c r="B64" s="611"/>
      <c r="C64" s="29">
        <v>2015</v>
      </c>
      <c r="D64" s="30"/>
      <c r="E64" s="31"/>
      <c r="F64" s="34"/>
      <c r="G64" s="31"/>
      <c r="H64" s="31"/>
      <c r="I64" s="31"/>
      <c r="J64" s="31"/>
      <c r="K64" s="31"/>
      <c r="L64" s="35"/>
      <c r="M64" s="10"/>
    </row>
    <row r="65" spans="1:13" x14ac:dyDescent="0.25">
      <c r="A65" s="595"/>
      <c r="B65" s="611"/>
      <c r="C65" s="29">
        <v>2016</v>
      </c>
      <c r="D65" s="30"/>
      <c r="E65" s="31"/>
      <c r="F65" s="34"/>
      <c r="G65" s="31"/>
      <c r="H65" s="31"/>
      <c r="I65" s="31"/>
      <c r="J65" s="31"/>
      <c r="K65" s="31"/>
      <c r="L65" s="35"/>
      <c r="M65" s="10"/>
    </row>
    <row r="66" spans="1:13" x14ac:dyDescent="0.25">
      <c r="A66" s="595"/>
      <c r="B66" s="611"/>
      <c r="C66" s="29">
        <v>2017</v>
      </c>
      <c r="D66" s="36"/>
      <c r="E66" s="37"/>
      <c r="F66" s="39"/>
      <c r="G66" s="37"/>
      <c r="H66" s="37"/>
      <c r="I66" s="37"/>
      <c r="J66" s="37"/>
      <c r="K66" s="37"/>
      <c r="L66" s="40"/>
      <c r="M66" s="10"/>
    </row>
    <row r="67" spans="1:13" x14ac:dyDescent="0.25">
      <c r="A67" s="595"/>
      <c r="B67" s="611"/>
      <c r="C67" s="29">
        <v>2018</v>
      </c>
      <c r="D67" s="30"/>
      <c r="E67" s="31"/>
      <c r="F67" s="34"/>
      <c r="G67" s="31"/>
      <c r="H67" s="31"/>
      <c r="I67" s="31"/>
      <c r="J67" s="31"/>
      <c r="K67" s="31"/>
      <c r="L67" s="35"/>
      <c r="M67" s="10"/>
    </row>
    <row r="68" spans="1:13" x14ac:dyDescent="0.25">
      <c r="A68" s="595"/>
      <c r="B68" s="611"/>
      <c r="C68" s="29">
        <v>2019</v>
      </c>
      <c r="D68" s="30"/>
      <c r="E68" s="31"/>
      <c r="F68" s="34"/>
      <c r="G68" s="31"/>
      <c r="H68" s="31"/>
      <c r="I68" s="31"/>
      <c r="J68" s="31"/>
      <c r="K68" s="31"/>
      <c r="L68" s="35"/>
      <c r="M68" s="10"/>
    </row>
    <row r="69" spans="1:13" x14ac:dyDescent="0.25">
      <c r="A69" s="595"/>
      <c r="B69" s="611"/>
      <c r="C69" s="29">
        <v>2020</v>
      </c>
      <c r="D69" s="30"/>
      <c r="E69" s="31"/>
      <c r="F69" s="34"/>
      <c r="G69" s="31"/>
      <c r="H69" s="31"/>
      <c r="I69" s="31"/>
      <c r="J69" s="31"/>
      <c r="K69" s="31"/>
      <c r="L69" s="35"/>
      <c r="M69" s="10"/>
    </row>
    <row r="70" spans="1:13" ht="249.75" customHeight="1" thickBot="1" x14ac:dyDescent="0.3">
      <c r="A70" s="612"/>
      <c r="B70" s="613"/>
      <c r="C70" s="45" t="s">
        <v>14</v>
      </c>
      <c r="D70" s="46">
        <f t="shared" ref="D70:K70" si="6">SUM(D63:D69)</f>
        <v>0</v>
      </c>
      <c r="E70" s="47">
        <f t="shared" si="6"/>
        <v>0</v>
      </c>
      <c r="F70" s="50">
        <f t="shared" si="6"/>
        <v>0</v>
      </c>
      <c r="G70" s="47">
        <f t="shared" si="6"/>
        <v>0</v>
      </c>
      <c r="H70" s="47">
        <f t="shared" si="6"/>
        <v>0</v>
      </c>
      <c r="I70" s="47">
        <f t="shared" si="6"/>
        <v>0</v>
      </c>
      <c r="J70" s="47">
        <f t="shared" si="6"/>
        <v>0</v>
      </c>
      <c r="K70" s="47">
        <f t="shared" si="6"/>
        <v>0</v>
      </c>
      <c r="L70" s="51">
        <f>SUM(L63:L69)</f>
        <v>0</v>
      </c>
      <c r="M70" s="10"/>
    </row>
    <row r="71" spans="1:13" ht="15.75" thickBot="1" x14ac:dyDescent="0.3">
      <c r="A71" s="112"/>
      <c r="B71" s="113"/>
      <c r="D71" s="52"/>
    </row>
    <row r="72" spans="1:13" s="10" customFormat="1" ht="18.95" customHeight="1" x14ac:dyDescent="0.25">
      <c r="A72" s="630" t="s">
        <v>43</v>
      </c>
      <c r="B72" s="622" t="s">
        <v>44</v>
      </c>
      <c r="C72" s="631" t="s">
        <v>6</v>
      </c>
      <c r="D72" s="628" t="s">
        <v>45</v>
      </c>
      <c r="E72" s="101" t="s">
        <v>46</v>
      </c>
      <c r="F72" s="102"/>
      <c r="G72" s="102"/>
      <c r="H72" s="102"/>
      <c r="I72" s="102"/>
      <c r="J72" s="102"/>
      <c r="K72" s="103"/>
      <c r="L72"/>
      <c r="M72" s="104"/>
    </row>
    <row r="73" spans="1:13" s="10" customFormat="1" ht="93.75" customHeight="1" x14ac:dyDescent="0.25">
      <c r="A73" s="621"/>
      <c r="B73" s="623"/>
      <c r="C73" s="632"/>
      <c r="D73" s="629"/>
      <c r="E73" s="107" t="s">
        <v>15</v>
      </c>
      <c r="F73" s="114" t="s">
        <v>16</v>
      </c>
      <c r="G73" s="108" t="s">
        <v>17</v>
      </c>
      <c r="H73" s="109" t="s">
        <v>18</v>
      </c>
      <c r="I73" s="109" t="s">
        <v>30</v>
      </c>
      <c r="J73" s="110" t="s">
        <v>20</v>
      </c>
      <c r="K73" s="111" t="s">
        <v>21</v>
      </c>
      <c r="L73"/>
    </row>
    <row r="74" spans="1:13" ht="15" customHeight="1" x14ac:dyDescent="0.25">
      <c r="A74" s="595" t="s">
        <v>340</v>
      </c>
      <c r="B74" s="611"/>
      <c r="C74" s="29">
        <v>2014</v>
      </c>
      <c r="D74" s="31"/>
      <c r="E74" s="34"/>
      <c r="F74" s="31"/>
      <c r="G74" s="31"/>
      <c r="H74" s="31"/>
      <c r="I74" s="31"/>
      <c r="J74" s="31"/>
      <c r="K74" s="35"/>
    </row>
    <row r="75" spans="1:13" x14ac:dyDescent="0.25">
      <c r="A75" s="595"/>
      <c r="B75" s="611"/>
      <c r="C75" s="29">
        <v>2015</v>
      </c>
      <c r="D75" s="31"/>
      <c r="E75" s="34"/>
      <c r="F75" s="31"/>
      <c r="G75" s="31"/>
      <c r="H75" s="31"/>
      <c r="I75" s="31"/>
      <c r="J75" s="31"/>
      <c r="K75" s="35"/>
    </row>
    <row r="76" spans="1:13" x14ac:dyDescent="0.25">
      <c r="A76" s="595"/>
      <c r="B76" s="611"/>
      <c r="C76" s="29">
        <v>2016</v>
      </c>
      <c r="D76" s="31"/>
      <c r="E76" s="34"/>
      <c r="F76" s="31"/>
      <c r="G76" s="31"/>
      <c r="H76" s="31"/>
      <c r="I76" s="31"/>
      <c r="J76" s="31"/>
      <c r="K76" s="35"/>
    </row>
    <row r="77" spans="1:13" x14ac:dyDescent="0.25">
      <c r="A77" s="595"/>
      <c r="B77" s="611"/>
      <c r="C77" s="29">
        <v>2017</v>
      </c>
      <c r="D77" s="37"/>
      <c r="E77" s="39"/>
      <c r="F77" s="37"/>
      <c r="G77" s="37"/>
      <c r="H77" s="37"/>
      <c r="I77" s="37"/>
      <c r="J77" s="37"/>
      <c r="K77" s="40"/>
    </row>
    <row r="78" spans="1:13" x14ac:dyDescent="0.25">
      <c r="A78" s="595"/>
      <c r="B78" s="611"/>
      <c r="C78" s="29">
        <v>2018</v>
      </c>
      <c r="D78" s="31"/>
      <c r="E78" s="34"/>
      <c r="F78" s="31"/>
      <c r="G78" s="31"/>
      <c r="H78" s="31"/>
      <c r="I78" s="31"/>
      <c r="J78" s="31"/>
      <c r="K78" s="35"/>
    </row>
    <row r="79" spans="1:13" x14ac:dyDescent="0.25">
      <c r="A79" s="595"/>
      <c r="B79" s="611"/>
      <c r="C79" s="29">
        <v>2019</v>
      </c>
      <c r="D79" s="31">
        <v>45</v>
      </c>
      <c r="E79" s="34">
        <v>45</v>
      </c>
      <c r="F79" s="31"/>
      <c r="G79" s="31"/>
      <c r="H79" s="31"/>
      <c r="I79" s="31"/>
      <c r="J79" s="31"/>
      <c r="K79" s="35"/>
    </row>
    <row r="80" spans="1:13" x14ac:dyDescent="0.25">
      <c r="A80" s="595"/>
      <c r="B80" s="611"/>
      <c r="C80" s="29">
        <v>2020</v>
      </c>
      <c r="D80" s="31"/>
      <c r="E80" s="34"/>
      <c r="F80" s="31"/>
      <c r="G80" s="31"/>
      <c r="H80" s="31"/>
      <c r="I80" s="31"/>
      <c r="J80" s="31"/>
      <c r="K80" s="35"/>
    </row>
    <row r="81" spans="1:14" ht="42" customHeight="1" thickBot="1" x14ac:dyDescent="0.3">
      <c r="A81" s="612"/>
      <c r="B81" s="613"/>
      <c r="C81" s="45" t="s">
        <v>14</v>
      </c>
      <c r="D81" s="47">
        <f t="shared" ref="D81:J81" si="7">SUM(D74:D80)</f>
        <v>45</v>
      </c>
      <c r="E81" s="50">
        <f t="shared" si="7"/>
        <v>45</v>
      </c>
      <c r="F81" s="47">
        <f t="shared" si="7"/>
        <v>0</v>
      </c>
      <c r="G81" s="47">
        <f t="shared" si="7"/>
        <v>0</v>
      </c>
      <c r="H81" s="47">
        <f t="shared" si="7"/>
        <v>0</v>
      </c>
      <c r="I81" s="47">
        <f t="shared" si="7"/>
        <v>0</v>
      </c>
      <c r="J81" s="47">
        <f t="shared" si="7"/>
        <v>0</v>
      </c>
      <c r="K81" s="51">
        <f>SUM(K74:K80)</f>
        <v>0</v>
      </c>
    </row>
    <row r="82" spans="1:14" ht="15" customHeight="1" thickBot="1" x14ac:dyDescent="0.4">
      <c r="A82" s="98"/>
      <c r="B82" s="83"/>
    </row>
    <row r="83" spans="1:14" ht="24.95" customHeight="1" x14ac:dyDescent="0.25">
      <c r="A83" s="630" t="s">
        <v>47</v>
      </c>
      <c r="B83" s="622" t="s">
        <v>44</v>
      </c>
      <c r="C83" s="631" t="s">
        <v>6</v>
      </c>
      <c r="D83" s="633" t="s">
        <v>48</v>
      </c>
      <c r="E83" s="101" t="s">
        <v>49</v>
      </c>
      <c r="F83" s="102"/>
      <c r="G83" s="102"/>
      <c r="H83" s="102"/>
      <c r="I83" s="102"/>
      <c r="J83" s="102"/>
      <c r="K83" s="103"/>
      <c r="L83" s="10"/>
    </row>
    <row r="84" spans="1:14" s="10" customFormat="1" ht="93.75" customHeight="1" x14ac:dyDescent="0.25">
      <c r="A84" s="621"/>
      <c r="B84" s="623"/>
      <c r="C84" s="632"/>
      <c r="D84" s="634"/>
      <c r="E84" s="107" t="s">
        <v>15</v>
      </c>
      <c r="F84" s="108" t="s">
        <v>16</v>
      </c>
      <c r="G84" s="108" t="s">
        <v>17</v>
      </c>
      <c r="H84" s="109" t="s">
        <v>18</v>
      </c>
      <c r="I84" s="109" t="s">
        <v>30</v>
      </c>
      <c r="J84" s="110" t="s">
        <v>20</v>
      </c>
      <c r="K84" s="111" t="s">
        <v>21</v>
      </c>
      <c r="L84"/>
    </row>
    <row r="85" spans="1:14" s="10" customFormat="1" ht="18" customHeight="1" x14ac:dyDescent="0.25">
      <c r="A85" s="595"/>
      <c r="B85" s="611"/>
      <c r="C85" s="29">
        <v>2014</v>
      </c>
      <c r="D85" s="31"/>
      <c r="E85" s="34"/>
      <c r="F85" s="31"/>
      <c r="G85" s="31"/>
      <c r="H85" s="31"/>
      <c r="I85" s="31"/>
      <c r="J85" s="31"/>
      <c r="K85" s="35"/>
      <c r="L85"/>
    </row>
    <row r="86" spans="1:14" ht="15.95" customHeight="1" x14ac:dyDescent="0.25">
      <c r="A86" s="595"/>
      <c r="B86" s="611"/>
      <c r="C86" s="29">
        <v>2015</v>
      </c>
      <c r="D86" s="31"/>
      <c r="E86" s="34"/>
      <c r="F86" s="31"/>
      <c r="G86" s="31"/>
      <c r="H86" s="31"/>
      <c r="I86" s="31"/>
      <c r="J86" s="31"/>
      <c r="K86" s="35"/>
    </row>
    <row r="87" spans="1:14" x14ac:dyDescent="0.25">
      <c r="A87" s="595"/>
      <c r="B87" s="611"/>
      <c r="C87" s="29">
        <v>2016</v>
      </c>
      <c r="D87" s="31"/>
      <c r="E87" s="34"/>
      <c r="F87" s="31"/>
      <c r="G87" s="31"/>
      <c r="H87" s="31"/>
      <c r="I87" s="31"/>
      <c r="J87" s="31"/>
      <c r="K87" s="35"/>
    </row>
    <row r="88" spans="1:14" x14ac:dyDescent="0.25">
      <c r="A88" s="595"/>
      <c r="B88" s="611"/>
      <c r="C88" s="29">
        <v>2017</v>
      </c>
      <c r="D88" s="37"/>
      <c r="E88" s="39"/>
      <c r="F88" s="37"/>
      <c r="G88" s="37"/>
      <c r="H88" s="37"/>
      <c r="I88" s="37"/>
      <c r="J88" s="37"/>
      <c r="K88" s="40"/>
    </row>
    <row r="89" spans="1:14" x14ac:dyDescent="0.25">
      <c r="A89" s="595"/>
      <c r="B89" s="611"/>
      <c r="C89" s="29">
        <v>2018</v>
      </c>
      <c r="D89" s="31"/>
      <c r="E89" s="34"/>
      <c r="F89" s="31"/>
      <c r="G89" s="31"/>
      <c r="H89" s="31"/>
      <c r="I89" s="31"/>
      <c r="J89" s="31"/>
      <c r="K89" s="35"/>
      <c r="L89" s="10"/>
    </row>
    <row r="90" spans="1:14" x14ac:dyDescent="0.25">
      <c r="A90" s="595"/>
      <c r="B90" s="611"/>
      <c r="C90" s="29">
        <v>2019</v>
      </c>
      <c r="D90" s="30"/>
      <c r="E90" s="31"/>
      <c r="F90" s="34"/>
      <c r="G90" s="31"/>
      <c r="H90" s="31"/>
      <c r="I90" s="31"/>
      <c r="J90" s="31"/>
      <c r="K90" s="35"/>
    </row>
    <row r="91" spans="1:14" x14ac:dyDescent="0.25">
      <c r="A91" s="595"/>
      <c r="B91" s="611"/>
      <c r="C91" s="29">
        <v>2020</v>
      </c>
      <c r="D91" s="31"/>
      <c r="E91" s="34"/>
      <c r="F91" s="31"/>
      <c r="G91" s="31"/>
      <c r="H91" s="31"/>
      <c r="I91" s="31"/>
      <c r="J91" s="31"/>
      <c r="K91" s="35"/>
    </row>
    <row r="92" spans="1:14" ht="231" customHeight="1" thickBot="1" x14ac:dyDescent="0.3">
      <c r="A92" s="612"/>
      <c r="B92" s="613"/>
      <c r="C92" s="45" t="s">
        <v>14</v>
      </c>
      <c r="D92" s="47">
        <f t="shared" ref="D92:J92" si="8">SUM(D85:D91)</f>
        <v>0</v>
      </c>
      <c r="E92" s="50">
        <f t="shared" si="8"/>
        <v>0</v>
      </c>
      <c r="F92" s="47">
        <f t="shared" si="8"/>
        <v>0</v>
      </c>
      <c r="G92" s="47">
        <f t="shared" si="8"/>
        <v>0</v>
      </c>
      <c r="H92" s="47">
        <f t="shared" si="8"/>
        <v>0</v>
      </c>
      <c r="I92" s="47">
        <f t="shared" si="8"/>
        <v>0</v>
      </c>
      <c r="J92" s="47">
        <f t="shared" si="8"/>
        <v>0</v>
      </c>
      <c r="K92" s="51">
        <f>SUM(K85:K91)</f>
        <v>0</v>
      </c>
    </row>
    <row r="93" spans="1:14" ht="18.75" customHeight="1" thickBot="1" x14ac:dyDescent="0.4">
      <c r="A93" s="98"/>
      <c r="B93" s="83"/>
    </row>
    <row r="94" spans="1:14" x14ac:dyDescent="0.25">
      <c r="A94" s="620" t="s">
        <v>50</v>
      </c>
      <c r="B94" s="622" t="s">
        <v>51</v>
      </c>
      <c r="C94" s="373" t="s">
        <v>6</v>
      </c>
      <c r="D94" s="116" t="s">
        <v>52</v>
      </c>
      <c r="E94" s="117"/>
      <c r="F94" s="117"/>
      <c r="G94" s="118"/>
      <c r="H94" s="10"/>
      <c r="I94" s="10"/>
      <c r="J94" s="10"/>
      <c r="K94" s="10"/>
    </row>
    <row r="95" spans="1:14" ht="64.5" x14ac:dyDescent="0.25">
      <c r="A95" s="621"/>
      <c r="B95" s="623"/>
      <c r="C95" s="374"/>
      <c r="D95" s="105" t="s">
        <v>53</v>
      </c>
      <c r="E95" s="106" t="s">
        <v>54</v>
      </c>
      <c r="F95" s="106" t="s">
        <v>55</v>
      </c>
      <c r="G95" s="120" t="s">
        <v>14</v>
      </c>
      <c r="H95" s="10"/>
      <c r="I95" s="10"/>
      <c r="J95" s="10"/>
      <c r="K95" s="10"/>
      <c r="L95" s="10"/>
      <c r="M95" s="10"/>
      <c r="N95" s="10"/>
    </row>
    <row r="96" spans="1:14" s="10" customFormat="1" ht="26.25" customHeight="1" x14ac:dyDescent="0.25">
      <c r="A96" s="595" t="s">
        <v>36</v>
      </c>
      <c r="B96" s="611"/>
      <c r="C96" s="29">
        <v>2015</v>
      </c>
      <c r="D96" s="30"/>
      <c r="E96" s="31"/>
      <c r="F96" s="31"/>
      <c r="G96" s="33">
        <f t="shared" ref="G96:G101" si="9">SUM(D96:F96)</f>
        <v>0</v>
      </c>
      <c r="H96"/>
      <c r="I96"/>
      <c r="J96"/>
      <c r="K96"/>
    </row>
    <row r="97" spans="1:14" s="10" customFormat="1" ht="16.5" customHeight="1" x14ac:dyDescent="0.25">
      <c r="A97" s="595"/>
      <c r="B97" s="611"/>
      <c r="C97" s="29">
        <v>2016</v>
      </c>
      <c r="D97" s="30"/>
      <c r="E97" s="31"/>
      <c r="F97" s="31"/>
      <c r="G97" s="33">
        <f t="shared" si="9"/>
        <v>0</v>
      </c>
      <c r="H97"/>
      <c r="I97"/>
      <c r="J97"/>
      <c r="K97"/>
      <c r="L97"/>
      <c r="M97"/>
      <c r="N97"/>
    </row>
    <row r="98" spans="1:14" x14ac:dyDescent="0.25">
      <c r="A98" s="595"/>
      <c r="B98" s="611"/>
      <c r="C98" s="29">
        <v>2017</v>
      </c>
      <c r="D98" s="36"/>
      <c r="E98" s="37"/>
      <c r="F98" s="37"/>
      <c r="G98" s="33">
        <f t="shared" si="9"/>
        <v>0</v>
      </c>
    </row>
    <row r="99" spans="1:14" x14ac:dyDescent="0.25">
      <c r="A99" s="595"/>
      <c r="B99" s="611"/>
      <c r="C99" s="29">
        <v>2018</v>
      </c>
      <c r="D99" s="30"/>
      <c r="E99" s="31"/>
      <c r="F99" s="31"/>
      <c r="G99" s="33">
        <f t="shared" si="9"/>
        <v>0</v>
      </c>
    </row>
    <row r="100" spans="1:14" x14ac:dyDescent="0.25">
      <c r="A100" s="595"/>
      <c r="B100" s="611"/>
      <c r="C100" s="29">
        <v>2019</v>
      </c>
      <c r="D100" s="30"/>
      <c r="E100" s="31">
        <v>90</v>
      </c>
      <c r="F100" s="31"/>
      <c r="G100" s="33">
        <f t="shared" si="9"/>
        <v>90</v>
      </c>
    </row>
    <row r="101" spans="1:14" x14ac:dyDescent="0.25">
      <c r="A101" s="595"/>
      <c r="B101" s="611"/>
      <c r="C101" s="29">
        <v>2020</v>
      </c>
      <c r="D101" s="30"/>
      <c r="E101" s="31"/>
      <c r="F101" s="31"/>
      <c r="G101" s="33">
        <f t="shared" si="9"/>
        <v>0</v>
      </c>
    </row>
    <row r="102" spans="1:14" ht="15.75" thickBot="1" x14ac:dyDescent="0.3">
      <c r="A102" s="612"/>
      <c r="B102" s="613"/>
      <c r="C102" s="45" t="s">
        <v>14</v>
      </c>
      <c r="D102" s="46">
        <f>SUM(D96:D101)</f>
        <v>0</v>
      </c>
      <c r="E102" s="47">
        <f>SUM(E96:E101)</f>
        <v>90</v>
      </c>
      <c r="F102" s="47">
        <f>SUM(F96:F101)</f>
        <v>0</v>
      </c>
      <c r="G102" s="121">
        <f>SUM(G95:G101)</f>
        <v>90</v>
      </c>
    </row>
    <row r="103" spans="1:14" x14ac:dyDescent="0.25">
      <c r="A103" s="113"/>
      <c r="B103" s="122"/>
      <c r="C103" s="52"/>
      <c r="D103" s="52"/>
      <c r="J103" s="82"/>
    </row>
    <row r="104" spans="1:14" ht="21" x14ac:dyDescent="0.35">
      <c r="A104" s="123" t="s">
        <v>56</v>
      </c>
      <c r="B104" s="124"/>
      <c r="C104" s="123"/>
      <c r="D104" s="125"/>
      <c r="E104" s="125"/>
      <c r="F104" s="125"/>
      <c r="G104" s="125"/>
      <c r="H104" s="125"/>
      <c r="I104" s="125"/>
      <c r="J104" s="125"/>
      <c r="K104" s="125"/>
      <c r="L104" s="125"/>
    </row>
    <row r="105" spans="1:14" ht="15.75" thickBot="1" x14ac:dyDescent="0.3">
      <c r="B105" s="9"/>
    </row>
    <row r="106" spans="1:14" s="10" customFormat="1" ht="47.25" customHeight="1" x14ac:dyDescent="0.25">
      <c r="A106" s="624" t="s">
        <v>57</v>
      </c>
      <c r="B106" s="626" t="s">
        <v>58</v>
      </c>
      <c r="C106" s="609" t="s">
        <v>6</v>
      </c>
      <c r="D106" s="126" t="s">
        <v>59</v>
      </c>
      <c r="E106" s="126"/>
      <c r="F106" s="127"/>
      <c r="G106" s="127"/>
      <c r="H106" s="128" t="s">
        <v>60</v>
      </c>
      <c r="I106" s="126"/>
      <c r="J106" s="129"/>
    </row>
    <row r="107" spans="1:14" s="10" customFormat="1" ht="87.75" customHeight="1" x14ac:dyDescent="0.25">
      <c r="A107" s="625"/>
      <c r="B107" s="627"/>
      <c r="C107" s="610"/>
      <c r="D107" s="130" t="s">
        <v>61</v>
      </c>
      <c r="E107" s="131" t="s">
        <v>62</v>
      </c>
      <c r="F107" s="132" t="s">
        <v>63</v>
      </c>
      <c r="G107" s="133" t="s">
        <v>64</v>
      </c>
      <c r="H107" s="130" t="s">
        <v>65</v>
      </c>
      <c r="I107" s="131" t="s">
        <v>66</v>
      </c>
      <c r="J107" s="134" t="s">
        <v>67</v>
      </c>
    </row>
    <row r="108" spans="1:14" x14ac:dyDescent="0.25">
      <c r="A108" s="595" t="s">
        <v>36</v>
      </c>
      <c r="B108" s="611"/>
      <c r="C108" s="135">
        <v>2014</v>
      </c>
      <c r="D108" s="30"/>
      <c r="E108" s="31"/>
      <c r="F108" s="136"/>
      <c r="G108" s="137">
        <f>SUM(D108:F108)</f>
        <v>0</v>
      </c>
      <c r="H108" s="30"/>
      <c r="I108" s="31"/>
      <c r="J108" s="35"/>
    </row>
    <row r="109" spans="1:14" x14ac:dyDescent="0.25">
      <c r="A109" s="595"/>
      <c r="B109" s="611"/>
      <c r="C109" s="135">
        <v>2015</v>
      </c>
      <c r="D109" s="30"/>
      <c r="E109" s="31"/>
      <c r="F109" s="136"/>
      <c r="G109" s="137">
        <f t="shared" ref="G109:G114" si="10">SUM(D109:F109)</f>
        <v>0</v>
      </c>
      <c r="H109" s="30"/>
      <c r="I109" s="31"/>
      <c r="J109" s="35"/>
    </row>
    <row r="110" spans="1:14" x14ac:dyDescent="0.25">
      <c r="A110" s="595"/>
      <c r="B110" s="611"/>
      <c r="C110" s="135">
        <v>2016</v>
      </c>
      <c r="D110" s="30"/>
      <c r="E110" s="31"/>
      <c r="F110" s="136"/>
      <c r="G110" s="137">
        <f t="shared" si="10"/>
        <v>0</v>
      </c>
      <c r="H110" s="30"/>
      <c r="I110" s="31"/>
      <c r="J110" s="35"/>
    </row>
    <row r="111" spans="1:14" x14ac:dyDescent="0.25">
      <c r="A111" s="595"/>
      <c r="B111" s="611"/>
      <c r="C111" s="135">
        <v>2017</v>
      </c>
      <c r="D111" s="36"/>
      <c r="E111" s="37"/>
      <c r="F111" s="138"/>
      <c r="G111" s="137">
        <f t="shared" si="10"/>
        <v>0</v>
      </c>
      <c r="H111" s="139"/>
      <c r="I111" s="140"/>
      <c r="J111" s="141"/>
    </row>
    <row r="112" spans="1:14" x14ac:dyDescent="0.25">
      <c r="A112" s="595"/>
      <c r="B112" s="611"/>
      <c r="C112" s="135">
        <v>2018</v>
      </c>
      <c r="D112" s="30"/>
      <c r="E112" s="31"/>
      <c r="F112" s="136"/>
      <c r="G112" s="137">
        <f t="shared" si="10"/>
        <v>0</v>
      </c>
      <c r="H112" s="30"/>
      <c r="I112" s="31"/>
      <c r="J112" s="35"/>
    </row>
    <row r="113" spans="1:19" x14ac:dyDescent="0.25">
      <c r="A113" s="595"/>
      <c r="B113" s="611"/>
      <c r="C113" s="135">
        <v>2019</v>
      </c>
      <c r="D113" s="30"/>
      <c r="E113" s="31"/>
      <c r="F113" s="136"/>
      <c r="G113" s="137">
        <f t="shared" si="10"/>
        <v>0</v>
      </c>
      <c r="H113" s="30"/>
      <c r="I113" s="31"/>
      <c r="J113" s="35"/>
    </row>
    <row r="114" spans="1:19" x14ac:dyDescent="0.25">
      <c r="A114" s="595"/>
      <c r="B114" s="611"/>
      <c r="C114" s="135">
        <v>2020</v>
      </c>
      <c r="D114" s="30"/>
      <c r="E114" s="31"/>
      <c r="F114" s="136"/>
      <c r="G114" s="137">
        <f t="shared" si="10"/>
        <v>0</v>
      </c>
      <c r="H114" s="30"/>
      <c r="I114" s="31"/>
      <c r="J114" s="35"/>
    </row>
    <row r="115" spans="1:19" ht="30.6" customHeight="1" thickBot="1" x14ac:dyDescent="0.3">
      <c r="A115" s="612"/>
      <c r="B115" s="613"/>
      <c r="C115" s="142" t="s">
        <v>14</v>
      </c>
      <c r="D115" s="46">
        <f t="shared" ref="D115:J115" si="11">SUM(D108:D114)</f>
        <v>0</v>
      </c>
      <c r="E115" s="47">
        <f t="shared" si="11"/>
        <v>0</v>
      </c>
      <c r="F115" s="143">
        <f t="shared" si="11"/>
        <v>0</v>
      </c>
      <c r="G115" s="143">
        <f t="shared" si="11"/>
        <v>0</v>
      </c>
      <c r="H115" s="46">
        <f t="shared" si="11"/>
        <v>0</v>
      </c>
      <c r="I115" s="47">
        <f t="shared" si="11"/>
        <v>0</v>
      </c>
      <c r="J115" s="144">
        <f t="shared" si="11"/>
        <v>0</v>
      </c>
    </row>
    <row r="116" spans="1:19" ht="17.100000000000001" customHeight="1" thickBot="1" x14ac:dyDescent="0.3">
      <c r="A116" s="145"/>
      <c r="B116" s="122"/>
      <c r="C116" s="146"/>
      <c r="D116" s="147"/>
      <c r="H116" s="148"/>
      <c r="K116" s="82"/>
    </row>
    <row r="117" spans="1:19" s="10" customFormat="1" ht="78" customHeight="1" x14ac:dyDescent="0.3">
      <c r="A117" s="149" t="s">
        <v>68</v>
      </c>
      <c r="B117" s="375" t="s">
        <v>39</v>
      </c>
      <c r="C117" s="151" t="s">
        <v>6</v>
      </c>
      <c r="D117" s="152" t="s">
        <v>69</v>
      </c>
      <c r="E117" s="153" t="s">
        <v>70</v>
      </c>
      <c r="F117" s="153" t="s">
        <v>71</v>
      </c>
      <c r="G117" s="153" t="s">
        <v>72</v>
      </c>
      <c r="H117" s="153" t="s">
        <v>73</v>
      </c>
      <c r="I117" s="154" t="s">
        <v>74</v>
      </c>
      <c r="J117" s="155" t="s">
        <v>75</v>
      </c>
      <c r="K117" s="155" t="s">
        <v>76</v>
      </c>
    </row>
    <row r="118" spans="1:19" x14ac:dyDescent="0.25">
      <c r="A118" s="595" t="s">
        <v>36</v>
      </c>
      <c r="B118" s="611"/>
      <c r="C118" s="29">
        <v>2014</v>
      </c>
      <c r="D118" s="34"/>
      <c r="E118" s="31"/>
      <c r="F118" s="31"/>
      <c r="G118" s="31"/>
      <c r="H118" s="31"/>
      <c r="I118" s="35"/>
      <c r="J118" s="156">
        <f t="shared" ref="J118:K124" si="12">D118+F118+H118</f>
        <v>0</v>
      </c>
      <c r="K118" s="156">
        <f t="shared" si="12"/>
        <v>0</v>
      </c>
    </row>
    <row r="119" spans="1:19" x14ac:dyDescent="0.25">
      <c r="A119" s="595"/>
      <c r="B119" s="611"/>
      <c r="C119" s="29">
        <v>2015</v>
      </c>
      <c r="D119" s="34"/>
      <c r="E119" s="31"/>
      <c r="F119" s="31"/>
      <c r="G119" s="31"/>
      <c r="H119" s="31"/>
      <c r="I119" s="35"/>
      <c r="J119" s="156">
        <f t="shared" si="12"/>
        <v>0</v>
      </c>
      <c r="K119" s="156">
        <f t="shared" si="12"/>
        <v>0</v>
      </c>
    </row>
    <row r="120" spans="1:19" x14ac:dyDescent="0.25">
      <c r="A120" s="595"/>
      <c r="B120" s="611"/>
      <c r="C120" s="29">
        <v>2016</v>
      </c>
      <c r="D120" s="34"/>
      <c r="E120" s="31"/>
      <c r="F120" s="31"/>
      <c r="G120" s="31"/>
      <c r="H120" s="31"/>
      <c r="I120" s="35"/>
      <c r="J120" s="156">
        <f t="shared" si="12"/>
        <v>0</v>
      </c>
      <c r="K120" s="156">
        <f t="shared" si="12"/>
        <v>0</v>
      </c>
    </row>
    <row r="121" spans="1:19" x14ac:dyDescent="0.25">
      <c r="A121" s="595"/>
      <c r="B121" s="611"/>
      <c r="C121" s="29">
        <v>2017</v>
      </c>
      <c r="D121" s="39"/>
      <c r="E121" s="37"/>
      <c r="F121" s="37"/>
      <c r="G121" s="37"/>
      <c r="H121" s="37"/>
      <c r="I121" s="40"/>
      <c r="J121" s="156">
        <f t="shared" si="12"/>
        <v>0</v>
      </c>
      <c r="K121" s="156">
        <f t="shared" si="12"/>
        <v>0</v>
      </c>
    </row>
    <row r="122" spans="1:19" x14ac:dyDescent="0.25">
      <c r="A122" s="595"/>
      <c r="B122" s="611"/>
      <c r="C122" s="29">
        <v>2018</v>
      </c>
      <c r="D122" s="34"/>
      <c r="E122" s="31"/>
      <c r="F122" s="31"/>
      <c r="G122" s="31"/>
      <c r="H122" s="31"/>
      <c r="I122" s="35"/>
      <c r="J122" s="156">
        <f t="shared" si="12"/>
        <v>0</v>
      </c>
      <c r="K122" s="156">
        <f t="shared" si="12"/>
        <v>0</v>
      </c>
    </row>
    <row r="123" spans="1:19" x14ac:dyDescent="0.25">
      <c r="A123" s="595"/>
      <c r="B123" s="611"/>
      <c r="C123" s="29">
        <v>2019</v>
      </c>
      <c r="D123" s="34"/>
      <c r="E123" s="31"/>
      <c r="F123" s="31"/>
      <c r="G123" s="31"/>
      <c r="H123" s="31"/>
      <c r="I123" s="35"/>
      <c r="J123" s="156">
        <f t="shared" si="12"/>
        <v>0</v>
      </c>
      <c r="K123" s="156">
        <f t="shared" si="12"/>
        <v>0</v>
      </c>
    </row>
    <row r="124" spans="1:19" x14ac:dyDescent="0.25">
      <c r="A124" s="595"/>
      <c r="B124" s="611"/>
      <c r="C124" s="29">
        <v>2020</v>
      </c>
      <c r="D124" s="34"/>
      <c r="E124" s="31"/>
      <c r="F124" s="31"/>
      <c r="G124" s="31"/>
      <c r="H124" s="31"/>
      <c r="I124" s="35"/>
      <c r="J124" s="156">
        <f t="shared" si="12"/>
        <v>0</v>
      </c>
      <c r="K124" s="156">
        <f t="shared" si="12"/>
        <v>0</v>
      </c>
    </row>
    <row r="125" spans="1:19" ht="51" customHeight="1" thickBot="1" x14ac:dyDescent="0.3">
      <c r="A125" s="612"/>
      <c r="B125" s="613"/>
      <c r="C125" s="45" t="s">
        <v>14</v>
      </c>
      <c r="D125" s="47">
        <f t="shared" ref="D125" si="13">SUM(D118:D124)</f>
        <v>0</v>
      </c>
      <c r="E125" s="47">
        <f>SUM(E118:E124)</f>
        <v>0</v>
      </c>
      <c r="F125" s="47">
        <f t="shared" ref="F125:I125" si="14">SUM(F118:F124)</f>
        <v>0</v>
      </c>
      <c r="G125" s="47">
        <f t="shared" si="14"/>
        <v>0</v>
      </c>
      <c r="H125" s="47">
        <f t="shared" si="14"/>
        <v>0</v>
      </c>
      <c r="I125" s="47">
        <f t="shared" si="14"/>
        <v>0</v>
      </c>
      <c r="J125" s="51">
        <f>SUM(J118:J124)</f>
        <v>0</v>
      </c>
      <c r="K125" s="51">
        <f>SUM(K118:K124)</f>
        <v>0</v>
      </c>
    </row>
    <row r="126" spans="1:19" ht="18.95" customHeight="1" x14ac:dyDescent="0.25">
      <c r="A126" s="157"/>
      <c r="B126" s="122"/>
      <c r="C126" s="52"/>
      <c r="D126" s="52"/>
      <c r="S126" s="82"/>
    </row>
    <row r="127" spans="1:19" ht="21" x14ac:dyDescent="0.35">
      <c r="A127" s="158" t="s">
        <v>77</v>
      </c>
      <c r="B127" s="159"/>
      <c r="C127" s="158"/>
      <c r="D127" s="160"/>
      <c r="E127" s="160"/>
      <c r="F127" s="160"/>
      <c r="G127" s="160"/>
      <c r="H127" s="160"/>
      <c r="I127" s="160"/>
      <c r="J127" s="160"/>
      <c r="K127" s="160"/>
      <c r="L127" s="160"/>
      <c r="M127" s="160"/>
      <c r="N127" s="160"/>
      <c r="O127" s="160"/>
    </row>
    <row r="128" spans="1:19" ht="21.75" thickBot="1" x14ac:dyDescent="0.4">
      <c r="A128" s="98"/>
      <c r="B128" s="83"/>
    </row>
    <row r="129" spans="1:15" s="10" customFormat="1" ht="27" customHeight="1" x14ac:dyDescent="0.25">
      <c r="A129" s="614" t="s">
        <v>78</v>
      </c>
      <c r="B129" s="616" t="s">
        <v>39</v>
      </c>
      <c r="C129" s="618" t="s">
        <v>79</v>
      </c>
      <c r="D129" s="161" t="s">
        <v>80</v>
      </c>
      <c r="E129" s="162"/>
      <c r="F129" s="162"/>
      <c r="G129" s="163"/>
      <c r="H129" s="164"/>
      <c r="I129" s="592" t="s">
        <v>8</v>
      </c>
      <c r="J129" s="593"/>
      <c r="K129" s="593"/>
      <c r="L129" s="593"/>
      <c r="M129" s="593"/>
      <c r="N129" s="593"/>
      <c r="O129" s="594"/>
    </row>
    <row r="130" spans="1:15" s="10" customFormat="1" ht="110.25" customHeight="1" x14ac:dyDescent="0.25">
      <c r="A130" s="615"/>
      <c r="B130" s="617"/>
      <c r="C130" s="619"/>
      <c r="D130" s="165" t="s">
        <v>81</v>
      </c>
      <c r="E130" s="166" t="s">
        <v>82</v>
      </c>
      <c r="F130" s="166" t="s">
        <v>83</v>
      </c>
      <c r="G130" s="167" t="s">
        <v>84</v>
      </c>
      <c r="H130" s="168" t="s">
        <v>85</v>
      </c>
      <c r="I130" s="169" t="s">
        <v>15</v>
      </c>
      <c r="J130" s="169" t="s">
        <v>16</v>
      </c>
      <c r="K130" s="166" t="s">
        <v>17</v>
      </c>
      <c r="L130" s="165" t="s">
        <v>18</v>
      </c>
      <c r="M130" s="165" t="s">
        <v>30</v>
      </c>
      <c r="N130" s="166" t="s">
        <v>20</v>
      </c>
      <c r="O130" s="170" t="s">
        <v>21</v>
      </c>
    </row>
    <row r="131" spans="1:15" ht="15" customHeight="1" x14ac:dyDescent="0.25">
      <c r="A131" s="597" t="s">
        <v>341</v>
      </c>
      <c r="B131" s="596"/>
      <c r="C131" s="29">
        <v>2014</v>
      </c>
      <c r="D131" s="30"/>
      <c r="E131" s="31"/>
      <c r="F131" s="31"/>
      <c r="G131" s="137">
        <f>SUM(D131:F131)</f>
        <v>0</v>
      </c>
      <c r="H131" s="92"/>
      <c r="I131" s="34"/>
      <c r="J131" s="31"/>
      <c r="K131" s="31"/>
      <c r="L131" s="31"/>
      <c r="M131" s="31"/>
      <c r="N131" s="31"/>
      <c r="O131" s="35"/>
    </row>
    <row r="132" spans="1:15" x14ac:dyDescent="0.25">
      <c r="A132" s="597"/>
      <c r="B132" s="596"/>
      <c r="C132" s="29">
        <v>2015</v>
      </c>
      <c r="D132" s="30"/>
      <c r="E132" s="31"/>
      <c r="F132" s="31"/>
      <c r="G132" s="137">
        <f t="shared" ref="G132:G137" si="15">SUM(D132:F132)</f>
        <v>0</v>
      </c>
      <c r="H132" s="92"/>
      <c r="I132" s="34"/>
      <c r="J132" s="31"/>
      <c r="K132" s="31"/>
      <c r="L132" s="31"/>
      <c r="M132" s="31"/>
      <c r="N132" s="31"/>
      <c r="O132" s="35"/>
    </row>
    <row r="133" spans="1:15" x14ac:dyDescent="0.25">
      <c r="A133" s="597"/>
      <c r="B133" s="596"/>
      <c r="C133" s="29">
        <v>2016</v>
      </c>
      <c r="D133" s="30"/>
      <c r="E133" s="31"/>
      <c r="F133" s="31"/>
      <c r="G133" s="137">
        <f t="shared" si="15"/>
        <v>0</v>
      </c>
      <c r="H133" s="92"/>
      <c r="I133" s="34"/>
      <c r="J133" s="31"/>
      <c r="K133" s="31"/>
      <c r="L133" s="31"/>
      <c r="M133" s="31"/>
      <c r="N133" s="31"/>
      <c r="O133" s="35"/>
    </row>
    <row r="134" spans="1:15" x14ac:dyDescent="0.25">
      <c r="A134" s="597"/>
      <c r="B134" s="596"/>
      <c r="C134" s="29">
        <v>2017</v>
      </c>
      <c r="D134" s="36"/>
      <c r="E134" s="37"/>
      <c r="F134" s="37"/>
      <c r="G134" s="137">
        <f t="shared" si="15"/>
        <v>0</v>
      </c>
      <c r="H134" s="92"/>
      <c r="I134" s="39"/>
      <c r="J134" s="37"/>
      <c r="K134" s="37"/>
      <c r="L134" s="37"/>
      <c r="M134" s="37"/>
      <c r="N134" s="37"/>
      <c r="O134" s="40"/>
    </row>
    <row r="135" spans="1:15" x14ac:dyDescent="0.25">
      <c r="A135" s="597"/>
      <c r="B135" s="596"/>
      <c r="C135" s="29">
        <v>2018</v>
      </c>
      <c r="D135" s="30"/>
      <c r="E135" s="31"/>
      <c r="F135" s="31"/>
      <c r="G135" s="137">
        <f t="shared" si="15"/>
        <v>0</v>
      </c>
      <c r="H135" s="92"/>
      <c r="I135" s="34"/>
      <c r="J135" s="31"/>
      <c r="K135" s="31"/>
      <c r="L135" s="31"/>
      <c r="M135" s="31"/>
      <c r="N135" s="31"/>
      <c r="O135" s="35"/>
    </row>
    <row r="136" spans="1:15" x14ac:dyDescent="0.25">
      <c r="A136" s="597"/>
      <c r="B136" s="596"/>
      <c r="C136" s="29">
        <v>2019</v>
      </c>
      <c r="D136" s="30"/>
      <c r="E136" s="31">
        <v>2</v>
      </c>
      <c r="F136" s="31">
        <f>1</f>
        <v>1</v>
      </c>
      <c r="G136" s="137">
        <f t="shared" si="15"/>
        <v>3</v>
      </c>
      <c r="H136" s="92">
        <v>9</v>
      </c>
      <c r="I136" s="34">
        <v>3</v>
      </c>
      <c r="J136" s="31"/>
      <c r="K136" s="31"/>
      <c r="L136" s="31"/>
      <c r="M136" s="31"/>
      <c r="N136" s="31"/>
      <c r="O136" s="35"/>
    </row>
    <row r="137" spans="1:15" x14ac:dyDescent="0.25">
      <c r="A137" s="597"/>
      <c r="B137" s="596"/>
      <c r="C137" s="29">
        <v>2020</v>
      </c>
      <c r="D137" s="30"/>
      <c r="E137" s="31"/>
      <c r="F137" s="31"/>
      <c r="G137" s="137">
        <f t="shared" si="15"/>
        <v>0</v>
      </c>
      <c r="H137" s="92"/>
      <c r="I137" s="34"/>
      <c r="J137" s="31"/>
      <c r="K137" s="31"/>
      <c r="L137" s="31"/>
      <c r="M137" s="31"/>
      <c r="N137" s="31"/>
      <c r="O137" s="35"/>
    </row>
    <row r="138" spans="1:15" ht="73.5" customHeight="1" thickBot="1" x14ac:dyDescent="0.3">
      <c r="A138" s="598"/>
      <c r="B138" s="599"/>
      <c r="C138" s="45" t="s">
        <v>14</v>
      </c>
      <c r="D138" s="46">
        <f>SUM(D131:D137)</f>
        <v>0</v>
      </c>
      <c r="E138" s="47">
        <f>SUM(E131:E137)</f>
        <v>2</v>
      </c>
      <c r="F138" s="47">
        <f>SUM(F131:F137)</f>
        <v>1</v>
      </c>
      <c r="G138" s="143">
        <f t="shared" ref="G138:O138" si="16">SUM(G131:G137)</f>
        <v>3</v>
      </c>
      <c r="H138" s="171">
        <f t="shared" si="16"/>
        <v>9</v>
      </c>
      <c r="I138" s="50">
        <f t="shared" si="16"/>
        <v>3</v>
      </c>
      <c r="J138" s="47">
        <f t="shared" si="16"/>
        <v>0</v>
      </c>
      <c r="K138" s="47">
        <f t="shared" si="16"/>
        <v>0</v>
      </c>
      <c r="L138" s="47">
        <f t="shared" si="16"/>
        <v>0</v>
      </c>
      <c r="M138" s="47">
        <f t="shared" si="16"/>
        <v>0</v>
      </c>
      <c r="N138" s="47">
        <f t="shared" si="16"/>
        <v>0</v>
      </c>
      <c r="O138" s="51">
        <f t="shared" si="16"/>
        <v>0</v>
      </c>
    </row>
    <row r="139" spans="1:15" ht="15.75" thickBot="1" x14ac:dyDescent="0.3">
      <c r="B139" s="9"/>
    </row>
    <row r="140" spans="1:15" ht="19.5" customHeight="1" x14ac:dyDescent="0.25">
      <c r="A140" s="600" t="s">
        <v>87</v>
      </c>
      <c r="B140" s="602" t="s">
        <v>88</v>
      </c>
      <c r="C140" s="604" t="s">
        <v>6</v>
      </c>
      <c r="D140" s="604" t="s">
        <v>80</v>
      </c>
      <c r="E140" s="604"/>
      <c r="F140" s="604"/>
      <c r="G140" s="606"/>
      <c r="H140" s="607" t="s">
        <v>89</v>
      </c>
      <c r="I140" s="604"/>
      <c r="J140" s="604"/>
      <c r="K140" s="604"/>
      <c r="L140" s="608"/>
    </row>
    <row r="141" spans="1:15" ht="102.75" x14ac:dyDescent="0.25">
      <c r="A141" s="601"/>
      <c r="B141" s="603"/>
      <c r="C141" s="605"/>
      <c r="D141" s="172" t="s">
        <v>90</v>
      </c>
      <c r="E141" s="173" t="s">
        <v>91</v>
      </c>
      <c r="F141" s="172" t="s">
        <v>92</v>
      </c>
      <c r="G141" s="174" t="s">
        <v>93</v>
      </c>
      <c r="H141" s="175" t="s">
        <v>94</v>
      </c>
      <c r="I141" s="172" t="s">
        <v>95</v>
      </c>
      <c r="J141" s="172" t="s">
        <v>96</v>
      </c>
      <c r="K141" s="172" t="s">
        <v>97</v>
      </c>
      <c r="L141" s="176" t="s">
        <v>98</v>
      </c>
    </row>
    <row r="142" spans="1:15" ht="15" customHeight="1" x14ac:dyDescent="0.25">
      <c r="A142" s="684" t="s">
        <v>342</v>
      </c>
      <c r="B142" s="685"/>
      <c r="C142" s="177">
        <v>2014</v>
      </c>
      <c r="D142" s="178"/>
      <c r="E142" s="72"/>
      <c r="F142" s="72"/>
      <c r="G142" s="179">
        <f>SUM(D142:F142)</f>
        <v>0</v>
      </c>
      <c r="H142" s="71"/>
      <c r="I142" s="72"/>
      <c r="J142" s="72"/>
      <c r="K142" s="72"/>
      <c r="L142" s="73"/>
    </row>
    <row r="143" spans="1:15" x14ac:dyDescent="0.25">
      <c r="A143" s="595"/>
      <c r="B143" s="611"/>
      <c r="C143" s="29">
        <v>2015</v>
      </c>
      <c r="D143" s="30"/>
      <c r="E143" s="31"/>
      <c r="F143" s="31"/>
      <c r="G143" s="179">
        <f t="shared" ref="G143:G148" si="17">SUM(D143:F143)</f>
        <v>0</v>
      </c>
      <c r="H143" s="34"/>
      <c r="I143" s="31"/>
      <c r="J143" s="31"/>
      <c r="K143" s="31"/>
      <c r="L143" s="35"/>
    </row>
    <row r="144" spans="1:15" x14ac:dyDescent="0.25">
      <c r="A144" s="595"/>
      <c r="B144" s="611"/>
      <c r="C144" s="29">
        <v>2016</v>
      </c>
      <c r="D144" s="30"/>
      <c r="E144" s="31"/>
      <c r="F144" s="31"/>
      <c r="G144" s="179">
        <f t="shared" si="17"/>
        <v>0</v>
      </c>
      <c r="H144" s="34"/>
      <c r="I144" s="31"/>
      <c r="J144" s="31"/>
      <c r="K144" s="31"/>
      <c r="L144" s="35"/>
    </row>
    <row r="145" spans="1:12" x14ac:dyDescent="0.25">
      <c r="A145" s="595"/>
      <c r="B145" s="611"/>
      <c r="C145" s="29">
        <v>2017</v>
      </c>
      <c r="D145" s="36"/>
      <c r="E145" s="37"/>
      <c r="F145" s="37"/>
      <c r="G145" s="179">
        <f t="shared" si="17"/>
        <v>0</v>
      </c>
      <c r="H145" s="39"/>
      <c r="I145" s="37"/>
      <c r="J145" s="37"/>
      <c r="K145" s="37"/>
      <c r="L145" s="40"/>
    </row>
    <row r="146" spans="1:12" x14ac:dyDescent="0.25">
      <c r="A146" s="595"/>
      <c r="B146" s="611"/>
      <c r="C146" s="29">
        <v>2018</v>
      </c>
      <c r="D146" s="30"/>
      <c r="E146" s="31"/>
      <c r="F146" s="31"/>
      <c r="G146" s="179">
        <f t="shared" si="17"/>
        <v>0</v>
      </c>
      <c r="H146" s="34"/>
      <c r="I146" s="31"/>
      <c r="J146" s="31"/>
      <c r="K146" s="31"/>
      <c r="L146" s="35"/>
    </row>
    <row r="147" spans="1:12" x14ac:dyDescent="0.25">
      <c r="A147" s="595"/>
      <c r="B147" s="611"/>
      <c r="C147" s="29">
        <v>2019</v>
      </c>
      <c r="D147" s="30"/>
      <c r="E147" s="31">
        <v>90</v>
      </c>
      <c r="F147" s="31">
        <v>16</v>
      </c>
      <c r="G147" s="179">
        <f t="shared" si="17"/>
        <v>106</v>
      </c>
      <c r="H147" s="34"/>
      <c r="I147" s="31"/>
      <c r="J147" s="31">
        <v>5</v>
      </c>
      <c r="K147" s="31"/>
      <c r="L147" s="35">
        <f>106-J147</f>
        <v>101</v>
      </c>
    </row>
    <row r="148" spans="1:12" x14ac:dyDescent="0.25">
      <c r="A148" s="595"/>
      <c r="B148" s="611"/>
      <c r="C148" s="29">
        <v>2020</v>
      </c>
      <c r="D148" s="30"/>
      <c r="E148" s="31"/>
      <c r="F148" s="31"/>
      <c r="G148" s="179">
        <f t="shared" si="17"/>
        <v>0</v>
      </c>
      <c r="H148" s="34"/>
      <c r="I148" s="31"/>
      <c r="J148" s="31"/>
      <c r="K148" s="31"/>
      <c r="L148" s="35"/>
    </row>
    <row r="149" spans="1:12" ht="78" customHeight="1" thickBot="1" x14ac:dyDescent="0.3">
      <c r="A149" s="612"/>
      <c r="B149" s="613"/>
      <c r="C149" s="45" t="s">
        <v>14</v>
      </c>
      <c r="D149" s="46">
        <f t="shared" ref="D149:L149" si="18">SUM(D142:D148)</f>
        <v>0</v>
      </c>
      <c r="E149" s="47">
        <f t="shared" si="18"/>
        <v>90</v>
      </c>
      <c r="F149" s="47">
        <f t="shared" si="18"/>
        <v>16</v>
      </c>
      <c r="G149" s="49">
        <f t="shared" si="18"/>
        <v>106</v>
      </c>
      <c r="H149" s="50">
        <f t="shared" si="18"/>
        <v>0</v>
      </c>
      <c r="I149" s="47">
        <f t="shared" si="18"/>
        <v>0</v>
      </c>
      <c r="J149" s="47">
        <f t="shared" si="18"/>
        <v>5</v>
      </c>
      <c r="K149" s="47">
        <f t="shared" si="18"/>
        <v>0</v>
      </c>
      <c r="L149" s="51">
        <f t="shared" si="18"/>
        <v>101</v>
      </c>
    </row>
    <row r="150" spans="1:12" x14ac:dyDescent="0.25">
      <c r="B150" s="9"/>
    </row>
    <row r="151" spans="1:12" x14ac:dyDescent="0.25">
      <c r="B151" s="9"/>
    </row>
    <row r="152" spans="1:12" ht="21" x14ac:dyDescent="0.35">
      <c r="A152" s="180" t="s">
        <v>100</v>
      </c>
      <c r="B152" s="60"/>
      <c r="C152" s="59"/>
      <c r="D152" s="61"/>
      <c r="E152" s="61"/>
      <c r="F152" s="61"/>
      <c r="G152" s="61"/>
      <c r="H152" s="61"/>
      <c r="I152" s="61"/>
      <c r="J152" s="61"/>
      <c r="K152" s="61"/>
      <c r="L152" s="61"/>
    </row>
    <row r="153" spans="1:12" ht="15.75" thickBot="1" x14ac:dyDescent="0.3">
      <c r="A153" s="82"/>
      <c r="B153" s="83"/>
    </row>
    <row r="154" spans="1:12" s="10" customFormat="1" ht="65.25" x14ac:dyDescent="0.3">
      <c r="A154" s="181" t="s">
        <v>101</v>
      </c>
      <c r="B154" s="182" t="s">
        <v>102</v>
      </c>
      <c r="C154" s="183" t="s">
        <v>103</v>
      </c>
      <c r="D154" s="184" t="s">
        <v>104</v>
      </c>
      <c r="E154" s="185" t="s">
        <v>105</v>
      </c>
      <c r="F154" s="185" t="s">
        <v>106</v>
      </c>
      <c r="G154" s="186" t="s">
        <v>107</v>
      </c>
    </row>
    <row r="155" spans="1:12" ht="15" customHeight="1" x14ac:dyDescent="0.25">
      <c r="A155" s="588" t="s">
        <v>343</v>
      </c>
      <c r="B155" s="589"/>
      <c r="C155" s="29">
        <v>2014</v>
      </c>
      <c r="D155" s="30"/>
      <c r="E155" s="31"/>
      <c r="F155" s="31"/>
      <c r="G155" s="35"/>
    </row>
    <row r="156" spans="1:12" x14ac:dyDescent="0.25">
      <c r="A156" s="588"/>
      <c r="B156" s="589"/>
      <c r="C156" s="29">
        <v>2015</v>
      </c>
      <c r="D156" s="30"/>
      <c r="E156" s="31"/>
      <c r="F156" s="31"/>
      <c r="G156" s="35"/>
    </row>
    <row r="157" spans="1:12" x14ac:dyDescent="0.25">
      <c r="A157" s="588"/>
      <c r="B157" s="589"/>
      <c r="C157" s="29">
        <v>2016</v>
      </c>
      <c r="D157" s="30"/>
      <c r="E157" s="31"/>
      <c r="F157" s="31"/>
      <c r="G157" s="35"/>
    </row>
    <row r="158" spans="1:12" x14ac:dyDescent="0.25">
      <c r="A158" s="588"/>
      <c r="B158" s="589"/>
      <c r="C158" s="29">
        <v>2017</v>
      </c>
      <c r="D158" s="36"/>
      <c r="E158" s="37"/>
      <c r="F158" s="37"/>
      <c r="G158" s="40"/>
    </row>
    <row r="159" spans="1:12" x14ac:dyDescent="0.25">
      <c r="A159" s="588"/>
      <c r="B159" s="589"/>
      <c r="C159" s="29">
        <v>2018</v>
      </c>
      <c r="D159" s="30"/>
      <c r="E159" s="31"/>
      <c r="F159" s="31"/>
      <c r="G159" s="35"/>
    </row>
    <row r="160" spans="1:12" x14ac:dyDescent="0.25">
      <c r="A160" s="588"/>
      <c r="B160" s="589"/>
      <c r="C160" s="29">
        <v>2019</v>
      </c>
      <c r="D160" s="30"/>
      <c r="E160" s="31"/>
      <c r="F160" s="31"/>
      <c r="G160" s="35"/>
    </row>
    <row r="161" spans="1:9" x14ac:dyDescent="0.25">
      <c r="A161" s="588"/>
      <c r="B161" s="589"/>
      <c r="C161" s="29">
        <v>2020</v>
      </c>
      <c r="D161" s="187"/>
      <c r="E161" s="188"/>
      <c r="F161" s="188"/>
      <c r="G161" s="189"/>
    </row>
    <row r="162" spans="1:9" ht="15.75" thickBot="1" x14ac:dyDescent="0.3">
      <c r="A162" s="590"/>
      <c r="B162" s="591"/>
      <c r="C162" s="45" t="s">
        <v>14</v>
      </c>
      <c r="D162" s="46">
        <f>SUM(D155:D161)</f>
        <v>0</v>
      </c>
      <c r="E162" s="46">
        <f t="shared" ref="E162:G162" si="19">SUM(E155:E161)</f>
        <v>0</v>
      </c>
      <c r="F162" s="46">
        <f t="shared" si="19"/>
        <v>0</v>
      </c>
      <c r="G162" s="51">
        <f t="shared" si="19"/>
        <v>0</v>
      </c>
    </row>
    <row r="163" spans="1:9" x14ac:dyDescent="0.25">
      <c r="B163" s="9"/>
    </row>
    <row r="164" spans="1:9" ht="15.75" thickBot="1" x14ac:dyDescent="0.3">
      <c r="B164" s="9"/>
    </row>
    <row r="165" spans="1:9" ht="18.75" x14ac:dyDescent="0.3">
      <c r="A165" s="190" t="s">
        <v>108</v>
      </c>
      <c r="B165" s="191" t="s">
        <v>109</v>
      </c>
      <c r="C165" s="192">
        <v>2014</v>
      </c>
      <c r="D165" s="192">
        <v>2015</v>
      </c>
      <c r="E165" s="192">
        <v>2016</v>
      </c>
      <c r="F165" s="192">
        <v>2017</v>
      </c>
      <c r="G165" s="192">
        <v>2018</v>
      </c>
      <c r="H165" s="192">
        <v>2019</v>
      </c>
      <c r="I165" s="193">
        <v>2020</v>
      </c>
    </row>
    <row r="166" spans="1:9" ht="14.1" customHeight="1" x14ac:dyDescent="0.25">
      <c r="A166" s="194" t="s">
        <v>110</v>
      </c>
      <c r="B166" s="782" t="s">
        <v>344</v>
      </c>
      <c r="C166" s="196">
        <f>SUM(C167:C169)</f>
        <v>0</v>
      </c>
      <c r="D166" s="196">
        <f t="shared" ref="D166:I166" si="20">SUM(D167:D169)</f>
        <v>0</v>
      </c>
      <c r="E166" s="196">
        <f t="shared" si="20"/>
        <v>0</v>
      </c>
      <c r="F166" s="196">
        <f t="shared" si="20"/>
        <v>0</v>
      </c>
      <c r="G166" s="196">
        <f t="shared" si="20"/>
        <v>0</v>
      </c>
      <c r="H166" s="196">
        <f t="shared" si="20"/>
        <v>14409.04</v>
      </c>
      <c r="I166" s="197">
        <f t="shared" si="20"/>
        <v>0</v>
      </c>
    </row>
    <row r="167" spans="1:9" ht="15.75" x14ac:dyDescent="0.25">
      <c r="A167" s="198" t="s">
        <v>111</v>
      </c>
      <c r="B167" s="783"/>
      <c r="C167" s="70"/>
      <c r="D167" s="70"/>
      <c r="E167" s="70"/>
      <c r="F167" s="74"/>
      <c r="G167" s="70"/>
      <c r="H167" s="70">
        <f>H168</f>
        <v>7204.52</v>
      </c>
      <c r="I167" s="200"/>
    </row>
    <row r="168" spans="1:9" ht="15.75" x14ac:dyDescent="0.25">
      <c r="A168" s="198" t="s">
        <v>112</v>
      </c>
      <c r="B168" s="783"/>
      <c r="C168" s="70"/>
      <c r="D168" s="70"/>
      <c r="E168" s="70"/>
      <c r="F168" s="74"/>
      <c r="G168" s="70"/>
      <c r="H168" s="70">
        <v>7204.52</v>
      </c>
      <c r="I168" s="200"/>
    </row>
    <row r="169" spans="1:9" ht="32.25" customHeight="1" x14ac:dyDescent="0.25">
      <c r="A169" s="198" t="s">
        <v>113</v>
      </c>
      <c r="B169" s="783"/>
      <c r="C169" s="70"/>
      <c r="D169" s="70"/>
      <c r="E169" s="70"/>
      <c r="F169" s="74"/>
      <c r="G169" s="70"/>
      <c r="H169" s="70"/>
      <c r="I169" s="200"/>
    </row>
    <row r="170" spans="1:9" ht="51.75" customHeight="1" x14ac:dyDescent="0.25">
      <c r="A170" s="194" t="s">
        <v>114</v>
      </c>
      <c r="B170" s="783"/>
      <c r="C170" s="70"/>
      <c r="D170" s="70"/>
      <c r="E170" s="70"/>
      <c r="F170" s="74"/>
      <c r="G170" s="70"/>
      <c r="H170" s="70">
        <f>217965.56-H168</f>
        <v>210761.04</v>
      </c>
      <c r="I170" s="200"/>
    </row>
    <row r="171" spans="1:9" ht="26.25" customHeight="1" thickBot="1" x14ac:dyDescent="0.3">
      <c r="A171" s="203" t="s">
        <v>116</v>
      </c>
      <c r="B171" s="783"/>
      <c r="C171" s="205">
        <f t="shared" ref="C171:I171" si="21">C166+C170</f>
        <v>0</v>
      </c>
      <c r="D171" s="205">
        <f t="shared" si="21"/>
        <v>0</v>
      </c>
      <c r="E171" s="205">
        <f t="shared" si="21"/>
        <v>0</v>
      </c>
      <c r="F171" s="205">
        <f t="shared" si="21"/>
        <v>0</v>
      </c>
      <c r="G171" s="205">
        <f t="shared" si="21"/>
        <v>0</v>
      </c>
      <c r="H171" s="205">
        <f t="shared" si="21"/>
        <v>225170.08000000002</v>
      </c>
      <c r="I171" s="51">
        <f t="shared" si="21"/>
        <v>0</v>
      </c>
    </row>
    <row r="172" spans="1:9" ht="2.25" customHeight="1" x14ac:dyDescent="0.25">
      <c r="B172" s="783"/>
    </row>
    <row r="173" spans="1:9" ht="15.75" hidden="1" thickBot="1" x14ac:dyDescent="0.3">
      <c r="B173" s="784"/>
    </row>
  </sheetData>
  <mergeCells count="50">
    <mergeCell ref="A142:B149"/>
    <mergeCell ref="A155:B162"/>
    <mergeCell ref="B166:B173"/>
    <mergeCell ref="I129:O129"/>
    <mergeCell ref="A131:B138"/>
    <mergeCell ref="A140:A141"/>
    <mergeCell ref="B140:B141"/>
    <mergeCell ref="C140:C141"/>
    <mergeCell ref="D140:G140"/>
    <mergeCell ref="H140:L140"/>
    <mergeCell ref="C106:C107"/>
    <mergeCell ref="A108:B115"/>
    <mergeCell ref="A118:B125"/>
    <mergeCell ref="A129:A130"/>
    <mergeCell ref="B129:B130"/>
    <mergeCell ref="C129:C130"/>
    <mergeCell ref="A85:B92"/>
    <mergeCell ref="A94:A95"/>
    <mergeCell ref="B94:B95"/>
    <mergeCell ref="A96:B102"/>
    <mergeCell ref="A106:A107"/>
    <mergeCell ref="B106:B107"/>
    <mergeCell ref="D72:D73"/>
    <mergeCell ref="A74:B81"/>
    <mergeCell ref="A83:A84"/>
    <mergeCell ref="B83:B84"/>
    <mergeCell ref="C83:C84"/>
    <mergeCell ref="D83:D84"/>
    <mergeCell ref="A72:A73"/>
    <mergeCell ref="B72:B73"/>
    <mergeCell ref="C72:C73"/>
    <mergeCell ref="A50:B57"/>
    <mergeCell ref="A61:A62"/>
    <mergeCell ref="B61:B62"/>
    <mergeCell ref="C61:C62"/>
    <mergeCell ref="A63:B70"/>
    <mergeCell ref="D34:D35"/>
    <mergeCell ref="A36:B43"/>
    <mergeCell ref="A48:A49"/>
    <mergeCell ref="B48:B49"/>
    <mergeCell ref="C48:C49"/>
    <mergeCell ref="D48:D49"/>
    <mergeCell ref="A34:A35"/>
    <mergeCell ref="B34:B35"/>
    <mergeCell ref="C34:C35"/>
    <mergeCell ref="B10:B11"/>
    <mergeCell ref="C10:C11"/>
    <mergeCell ref="A12:B19"/>
    <mergeCell ref="C21:C22"/>
    <mergeCell ref="A23:B30"/>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DE82A-5FDE-420F-872A-C31175A744CA}">
  <sheetPr codeName="Arkusz30"/>
  <dimension ref="A1:S171"/>
  <sheetViews>
    <sheetView workbookViewId="0">
      <selection sqref="A1:XFD1048576"/>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358</v>
      </c>
    </row>
    <row r="5" spans="1:17" s="2" customFormat="1" ht="15.75" x14ac:dyDescent="0.25">
      <c r="A5" s="206" t="s">
        <v>3</v>
      </c>
    </row>
    <row r="6" spans="1:17" s="2" customFormat="1" ht="15.75" x14ac:dyDescent="0.25"/>
    <row r="8" spans="1:17" ht="21" x14ac:dyDescent="0.35">
      <c r="A8" s="6" t="s">
        <v>4</v>
      </c>
      <c r="B8" s="7"/>
      <c r="C8" s="8"/>
      <c r="D8" s="8"/>
      <c r="E8" s="8"/>
      <c r="F8" s="8"/>
      <c r="G8" s="8"/>
      <c r="H8" s="8"/>
      <c r="I8" s="8"/>
      <c r="J8" s="8"/>
      <c r="K8" s="8"/>
      <c r="L8" s="8"/>
      <c r="M8" s="8"/>
      <c r="N8" s="8"/>
    </row>
    <row r="9" spans="1:17" ht="15.75" thickBot="1" x14ac:dyDescent="0.3">
      <c r="B9" s="9"/>
      <c r="O9" s="10"/>
      <c r="P9" s="10"/>
    </row>
    <row r="10" spans="1:17" s="10" customFormat="1" ht="18.75" x14ac:dyDescent="0.3">
      <c r="A10" s="11"/>
      <c r="B10" s="649" t="s">
        <v>5</v>
      </c>
      <c r="C10" s="651" t="s">
        <v>6</v>
      </c>
      <c r="D10" s="12"/>
      <c r="E10" s="13"/>
      <c r="F10" s="14" t="s">
        <v>7</v>
      </c>
      <c r="G10" s="15"/>
      <c r="H10" s="16"/>
      <c r="I10" s="17" t="s">
        <v>8</v>
      </c>
      <c r="J10" s="13"/>
      <c r="K10" s="13"/>
      <c r="L10" s="13"/>
      <c r="M10" s="13"/>
      <c r="N10" s="13"/>
      <c r="O10" s="18"/>
    </row>
    <row r="11" spans="1:17" s="10" customFormat="1" ht="90" customHeight="1" x14ac:dyDescent="0.3">
      <c r="A11" s="19" t="s">
        <v>9</v>
      </c>
      <c r="B11" s="650"/>
      <c r="C11" s="652"/>
      <c r="D11" s="20" t="s">
        <v>10</v>
      </c>
      <c r="E11" s="21" t="s">
        <v>11</v>
      </c>
      <c r="F11" s="22" t="s">
        <v>12</v>
      </c>
      <c r="G11" s="23" t="s">
        <v>13</v>
      </c>
      <c r="H11" s="24" t="s">
        <v>14</v>
      </c>
      <c r="I11" s="25" t="s">
        <v>15</v>
      </c>
      <c r="J11" s="26" t="s">
        <v>16</v>
      </c>
      <c r="K11" s="26" t="s">
        <v>17</v>
      </c>
      <c r="L11" s="27" t="s">
        <v>18</v>
      </c>
      <c r="M11" s="27" t="s">
        <v>19</v>
      </c>
      <c r="N11" s="27" t="s">
        <v>20</v>
      </c>
      <c r="O11" s="28" t="s">
        <v>21</v>
      </c>
    </row>
    <row r="12" spans="1:17" ht="15" customHeight="1" x14ac:dyDescent="0.25">
      <c r="A12" s="595" t="s">
        <v>359</v>
      </c>
      <c r="B12" s="611"/>
      <c r="C12" s="29">
        <v>2014</v>
      </c>
      <c r="D12" s="30"/>
      <c r="E12" s="31"/>
      <c r="F12" s="31"/>
      <c r="G12" s="32"/>
      <c r="H12" s="33">
        <f>SUM(D12:G12)</f>
        <v>0</v>
      </c>
      <c r="I12" s="34"/>
      <c r="J12" s="31"/>
      <c r="K12" s="31"/>
      <c r="L12" s="31"/>
      <c r="M12" s="31"/>
      <c r="N12" s="31"/>
      <c r="O12" s="35"/>
      <c r="P12" s="10"/>
      <c r="Q12" s="10"/>
    </row>
    <row r="13" spans="1:17" x14ac:dyDescent="0.25">
      <c r="A13" s="595"/>
      <c r="B13" s="611"/>
      <c r="C13" s="29">
        <v>2015</v>
      </c>
      <c r="D13" s="30"/>
      <c r="E13" s="31"/>
      <c r="F13" s="31"/>
      <c r="G13" s="32"/>
      <c r="H13" s="33">
        <f t="shared" ref="H13:H18" si="0">SUM(D13:G13)</f>
        <v>0</v>
      </c>
      <c r="I13" s="34"/>
      <c r="J13" s="31"/>
      <c r="K13" s="31"/>
      <c r="L13" s="31"/>
      <c r="M13" s="31"/>
      <c r="N13" s="31"/>
      <c r="O13" s="35"/>
      <c r="P13" s="10"/>
      <c r="Q13" s="10"/>
    </row>
    <row r="14" spans="1:17" x14ac:dyDescent="0.25">
      <c r="A14" s="595"/>
      <c r="B14" s="611"/>
      <c r="C14" s="29">
        <v>2016</v>
      </c>
      <c r="D14" s="30"/>
      <c r="E14" s="31"/>
      <c r="F14" s="31"/>
      <c r="G14" s="32"/>
      <c r="H14" s="33">
        <f t="shared" si="0"/>
        <v>0</v>
      </c>
      <c r="I14" s="34"/>
      <c r="J14" s="31"/>
      <c r="K14" s="31"/>
      <c r="L14" s="31"/>
      <c r="M14" s="31"/>
      <c r="N14" s="31"/>
      <c r="O14" s="35"/>
      <c r="P14" s="10"/>
      <c r="Q14" s="10"/>
    </row>
    <row r="15" spans="1:17" x14ac:dyDescent="0.25">
      <c r="A15" s="595"/>
      <c r="B15" s="611"/>
      <c r="C15" s="29">
        <v>2017</v>
      </c>
      <c r="D15" s="36"/>
      <c r="E15" s="37"/>
      <c r="F15" s="37"/>
      <c r="G15" s="38"/>
      <c r="H15" s="33">
        <f t="shared" si="0"/>
        <v>0</v>
      </c>
      <c r="I15" s="39"/>
      <c r="J15" s="37"/>
      <c r="K15" s="37"/>
      <c r="L15" s="37"/>
      <c r="M15" s="37"/>
      <c r="N15" s="37"/>
      <c r="O15" s="40"/>
      <c r="P15" s="10"/>
      <c r="Q15" s="10"/>
    </row>
    <row r="16" spans="1:17" x14ac:dyDescent="0.25">
      <c r="A16" s="595"/>
      <c r="B16" s="611"/>
      <c r="C16" s="29">
        <v>2018</v>
      </c>
      <c r="D16" s="30"/>
      <c r="E16" s="31"/>
      <c r="F16" s="31"/>
      <c r="G16" s="32"/>
      <c r="H16" s="33">
        <f t="shared" si="0"/>
        <v>0</v>
      </c>
      <c r="I16" s="34"/>
      <c r="J16" s="31"/>
      <c r="K16" s="31"/>
      <c r="L16" s="31"/>
      <c r="M16" s="31"/>
      <c r="N16" s="31"/>
      <c r="O16" s="35"/>
      <c r="P16" s="10"/>
      <c r="Q16" s="10"/>
    </row>
    <row r="17" spans="1:17" x14ac:dyDescent="0.25">
      <c r="A17" s="595"/>
      <c r="B17" s="611"/>
      <c r="C17" s="29">
        <v>2019</v>
      </c>
      <c r="D17" s="30">
        <v>14</v>
      </c>
      <c r="E17" s="31"/>
      <c r="F17" s="31"/>
      <c r="G17" s="32"/>
      <c r="H17" s="33">
        <f t="shared" si="0"/>
        <v>14</v>
      </c>
      <c r="I17" s="34">
        <v>5</v>
      </c>
      <c r="J17" s="31">
        <v>2</v>
      </c>
      <c r="K17" s="31">
        <v>5</v>
      </c>
      <c r="L17" s="31"/>
      <c r="M17" s="31">
        <v>2</v>
      </c>
      <c r="N17" s="31"/>
      <c r="O17" s="35"/>
      <c r="P17" s="10"/>
      <c r="Q17" s="10"/>
    </row>
    <row r="18" spans="1:17" x14ac:dyDescent="0.25">
      <c r="A18" s="595"/>
      <c r="B18" s="611"/>
      <c r="C18" s="29">
        <v>2020</v>
      </c>
      <c r="D18" s="30"/>
      <c r="E18" s="31"/>
      <c r="F18" s="31"/>
      <c r="G18" s="32"/>
      <c r="H18" s="33">
        <f t="shared" si="0"/>
        <v>0</v>
      </c>
      <c r="I18" s="34"/>
      <c r="J18" s="31"/>
      <c r="K18" s="31"/>
      <c r="L18" s="31"/>
      <c r="M18" s="31"/>
      <c r="N18" s="31"/>
      <c r="O18" s="35"/>
      <c r="P18" s="10"/>
      <c r="Q18" s="10"/>
    </row>
    <row r="19" spans="1:17" ht="77.25" customHeight="1" thickBot="1" x14ac:dyDescent="0.3">
      <c r="A19" s="612"/>
      <c r="B19" s="613"/>
      <c r="C19" s="45" t="s">
        <v>14</v>
      </c>
      <c r="D19" s="46">
        <f>SUM(D12:D18)</f>
        <v>14</v>
      </c>
      <c r="E19" s="47">
        <f>SUM(E12:E18)</f>
        <v>0</v>
      </c>
      <c r="F19" s="47">
        <f>SUM(F12:F18)</f>
        <v>0</v>
      </c>
      <c r="G19" s="48"/>
      <c r="H19" s="49">
        <f>SUM(D19:F19)</f>
        <v>14</v>
      </c>
      <c r="I19" s="50">
        <f t="shared" ref="I19:O19" si="1">SUM(I12:I18)</f>
        <v>5</v>
      </c>
      <c r="J19" s="50">
        <f t="shared" si="1"/>
        <v>2</v>
      </c>
      <c r="K19" s="47">
        <f t="shared" si="1"/>
        <v>5</v>
      </c>
      <c r="L19" s="47">
        <f t="shared" si="1"/>
        <v>0</v>
      </c>
      <c r="M19" s="47">
        <f t="shared" si="1"/>
        <v>2</v>
      </c>
      <c r="N19" s="47">
        <f t="shared" si="1"/>
        <v>0</v>
      </c>
      <c r="O19" s="51">
        <f t="shared" si="1"/>
        <v>0</v>
      </c>
      <c r="P19" s="10"/>
      <c r="Q19" s="10"/>
    </row>
    <row r="20" spans="1:17" ht="15.75" thickBot="1" x14ac:dyDescent="0.3">
      <c r="B20" s="9"/>
      <c r="D20" s="52"/>
      <c r="O20" s="10"/>
      <c r="P20" s="10"/>
    </row>
    <row r="21" spans="1:17" s="10" customFormat="1" ht="18.75" x14ac:dyDescent="0.3">
      <c r="A21" s="11"/>
      <c r="B21" s="53"/>
      <c r="C21" s="651" t="s">
        <v>6</v>
      </c>
      <c r="D21" s="12"/>
      <c r="E21" s="13"/>
      <c r="F21" s="14" t="s">
        <v>7</v>
      </c>
      <c r="G21" s="15"/>
      <c r="H21" s="16"/>
    </row>
    <row r="22" spans="1:17" s="10" customFormat="1" ht="44.25" customHeight="1" x14ac:dyDescent="0.3">
      <c r="A22" s="54" t="s">
        <v>23</v>
      </c>
      <c r="B22" s="508" t="s">
        <v>24</v>
      </c>
      <c r="C22" s="652"/>
      <c r="D22" s="20" t="s">
        <v>10</v>
      </c>
      <c r="E22" s="22" t="s">
        <v>11</v>
      </c>
      <c r="F22" s="22" t="s">
        <v>12</v>
      </c>
      <c r="G22" s="23" t="s">
        <v>13</v>
      </c>
      <c r="H22" s="24" t="s">
        <v>14</v>
      </c>
    </row>
    <row r="23" spans="1:17" ht="15" customHeight="1" x14ac:dyDescent="0.25">
      <c r="A23" s="595" t="s">
        <v>36</v>
      </c>
      <c r="B23" s="611"/>
      <c r="C23" s="29">
        <v>2014</v>
      </c>
      <c r="D23" s="30"/>
      <c r="E23" s="31"/>
      <c r="F23" s="31"/>
      <c r="G23" s="32"/>
      <c r="H23" s="33">
        <f>SUM(D23:G23)</f>
        <v>0</v>
      </c>
    </row>
    <row r="24" spans="1:17" x14ac:dyDescent="0.25">
      <c r="A24" s="595"/>
      <c r="B24" s="611"/>
      <c r="C24" s="29">
        <v>2015</v>
      </c>
      <c r="D24" s="30"/>
      <c r="E24" s="31"/>
      <c r="F24" s="31"/>
      <c r="G24" s="32"/>
      <c r="H24" s="33">
        <f t="shared" ref="H24:H29" si="2">SUM(D24:G24)</f>
        <v>0</v>
      </c>
    </row>
    <row r="25" spans="1:17" x14ac:dyDescent="0.25">
      <c r="A25" s="595"/>
      <c r="B25" s="611"/>
      <c r="C25" s="29">
        <v>2016</v>
      </c>
      <c r="D25" s="30"/>
      <c r="E25" s="31"/>
      <c r="F25" s="31"/>
      <c r="G25" s="32"/>
      <c r="H25" s="33">
        <f t="shared" si="2"/>
        <v>0</v>
      </c>
    </row>
    <row r="26" spans="1:17" x14ac:dyDescent="0.25">
      <c r="A26" s="595"/>
      <c r="B26" s="611"/>
      <c r="C26" s="29">
        <v>2017</v>
      </c>
      <c r="D26" s="36"/>
      <c r="E26" s="37"/>
      <c r="F26" s="37"/>
      <c r="G26" s="38"/>
      <c r="H26" s="33">
        <f t="shared" si="2"/>
        <v>0</v>
      </c>
    </row>
    <row r="27" spans="1:17" x14ac:dyDescent="0.25">
      <c r="A27" s="595"/>
      <c r="B27" s="611"/>
      <c r="C27" s="29">
        <v>2018</v>
      </c>
      <c r="D27" s="30"/>
      <c r="E27" s="31"/>
      <c r="F27" s="31"/>
      <c r="G27" s="32"/>
      <c r="H27" s="33">
        <f t="shared" si="2"/>
        <v>0</v>
      </c>
    </row>
    <row r="28" spans="1:17" x14ac:dyDescent="0.25">
      <c r="A28" s="595"/>
      <c r="B28" s="611"/>
      <c r="C28" s="29">
        <v>2019</v>
      </c>
      <c r="D28" s="30">
        <v>370</v>
      </c>
      <c r="E28" s="31"/>
      <c r="F28" s="31"/>
      <c r="G28" s="32"/>
      <c r="H28" s="33">
        <f t="shared" si="2"/>
        <v>370</v>
      </c>
    </row>
    <row r="29" spans="1:17" x14ac:dyDescent="0.25">
      <c r="A29" s="595"/>
      <c r="B29" s="611"/>
      <c r="C29" s="29">
        <v>2020</v>
      </c>
      <c r="D29" s="30"/>
      <c r="E29" s="31"/>
      <c r="F29" s="31"/>
      <c r="G29" s="32"/>
      <c r="H29" s="33">
        <f t="shared" si="2"/>
        <v>0</v>
      </c>
    </row>
    <row r="30" spans="1:17" ht="24" customHeight="1" thickBot="1" x14ac:dyDescent="0.3">
      <c r="A30" s="612"/>
      <c r="B30" s="613"/>
      <c r="C30" s="45" t="s">
        <v>14</v>
      </c>
      <c r="D30" s="46">
        <f>SUM(D23:D29)</f>
        <v>370</v>
      </c>
      <c r="E30" s="47">
        <f>SUM(E23:E29)</f>
        <v>0</v>
      </c>
      <c r="F30" s="47">
        <f>SUM(F23:F29)</f>
        <v>0</v>
      </c>
      <c r="G30" s="47">
        <f>SUM(G23:G29)</f>
        <v>0</v>
      </c>
      <c r="H30" s="49">
        <f t="shared" ref="H30" si="3">SUM(D30:F30)</f>
        <v>370</v>
      </c>
    </row>
    <row r="31" spans="1:17" x14ac:dyDescent="0.25">
      <c r="A31" s="57"/>
      <c r="B31" s="58"/>
      <c r="D31" s="52"/>
    </row>
    <row r="32" spans="1:17" ht="21" x14ac:dyDescent="0.35">
      <c r="A32" s="59" t="s">
        <v>26</v>
      </c>
      <c r="B32" s="60"/>
      <c r="C32" s="59"/>
      <c r="D32" s="61"/>
      <c r="E32" s="61"/>
      <c r="F32" s="61"/>
      <c r="G32" s="61"/>
      <c r="H32" s="61"/>
      <c r="I32" s="61"/>
      <c r="J32" s="61"/>
      <c r="K32" s="61"/>
      <c r="L32" s="61"/>
      <c r="M32" s="61"/>
      <c r="N32" s="61"/>
      <c r="O32" s="61"/>
    </row>
    <row r="33" spans="1:13" ht="15.75" thickBot="1" x14ac:dyDescent="0.3">
      <c r="B33" s="9"/>
    </row>
    <row r="34" spans="1:13" ht="21" customHeight="1" x14ac:dyDescent="0.25">
      <c r="A34" s="653" t="s">
        <v>27</v>
      </c>
      <c r="B34" s="655" t="s">
        <v>28</v>
      </c>
      <c r="C34" s="657" t="s">
        <v>6</v>
      </c>
      <c r="D34" s="635" t="s">
        <v>29</v>
      </c>
      <c r="E34" s="62" t="s">
        <v>8</v>
      </c>
      <c r="F34" s="63"/>
      <c r="G34" s="63"/>
      <c r="H34" s="63"/>
      <c r="I34" s="63"/>
      <c r="J34" s="63"/>
      <c r="K34" s="64"/>
    </row>
    <row r="35" spans="1:13" ht="98.25" customHeight="1" x14ac:dyDescent="0.25">
      <c r="A35" s="654"/>
      <c r="B35" s="656"/>
      <c r="C35" s="658"/>
      <c r="D35" s="636"/>
      <c r="E35" s="65" t="s">
        <v>15</v>
      </c>
      <c r="F35" s="66" t="s">
        <v>16</v>
      </c>
      <c r="G35" s="66" t="s">
        <v>17</v>
      </c>
      <c r="H35" s="67" t="s">
        <v>18</v>
      </c>
      <c r="I35" s="67" t="s">
        <v>30</v>
      </c>
      <c r="J35" s="68" t="s">
        <v>20</v>
      </c>
      <c r="K35" s="69" t="s">
        <v>21</v>
      </c>
    </row>
    <row r="36" spans="1:13" ht="15" customHeight="1" x14ac:dyDescent="0.25">
      <c r="A36" s="785" t="s">
        <v>360</v>
      </c>
      <c r="B36" s="786"/>
      <c r="C36" s="29">
        <v>2014</v>
      </c>
      <c r="D36" s="70"/>
      <c r="E36" s="71"/>
      <c r="F36" s="72"/>
      <c r="G36" s="72"/>
      <c r="H36" s="72"/>
      <c r="I36" s="72"/>
      <c r="J36" s="72"/>
      <c r="K36" s="73"/>
    </row>
    <row r="37" spans="1:13" x14ac:dyDescent="0.25">
      <c r="A37" s="785"/>
      <c r="B37" s="786"/>
      <c r="C37" s="29">
        <v>2015</v>
      </c>
      <c r="D37" s="70"/>
      <c r="E37" s="34"/>
      <c r="F37" s="31"/>
      <c r="G37" s="31"/>
      <c r="H37" s="31"/>
      <c r="I37" s="31"/>
      <c r="J37" s="31"/>
      <c r="K37" s="35"/>
    </row>
    <row r="38" spans="1:13" x14ac:dyDescent="0.25">
      <c r="A38" s="785"/>
      <c r="B38" s="786"/>
      <c r="C38" s="29">
        <v>2016</v>
      </c>
      <c r="D38" s="70"/>
      <c r="E38" s="34"/>
      <c r="F38" s="31"/>
      <c r="G38" s="31"/>
      <c r="H38" s="31"/>
      <c r="I38" s="31"/>
      <c r="J38" s="31"/>
      <c r="K38" s="35"/>
    </row>
    <row r="39" spans="1:13" x14ac:dyDescent="0.25">
      <c r="A39" s="785"/>
      <c r="B39" s="786"/>
      <c r="C39" s="29">
        <v>2017</v>
      </c>
      <c r="D39" s="74"/>
      <c r="E39" s="39"/>
      <c r="F39" s="37"/>
      <c r="G39" s="37"/>
      <c r="H39" s="37"/>
      <c r="I39" s="37"/>
      <c r="J39" s="37"/>
      <c r="K39" s="40"/>
    </row>
    <row r="40" spans="1:13" x14ac:dyDescent="0.25">
      <c r="A40" s="785"/>
      <c r="B40" s="786"/>
      <c r="C40" s="29">
        <v>2018</v>
      </c>
      <c r="D40" s="70"/>
      <c r="E40" s="34"/>
      <c r="F40" s="31"/>
      <c r="G40" s="31"/>
      <c r="H40" s="31"/>
      <c r="I40" s="31"/>
      <c r="J40" s="31"/>
      <c r="K40" s="35"/>
    </row>
    <row r="41" spans="1:13" x14ac:dyDescent="0.25">
      <c r="A41" s="785"/>
      <c r="B41" s="786"/>
      <c r="C41" s="29">
        <v>2019</v>
      </c>
      <c r="D41" s="70">
        <v>2</v>
      </c>
      <c r="E41" s="34"/>
      <c r="F41" s="31">
        <v>1</v>
      </c>
      <c r="G41" s="31"/>
      <c r="H41" s="31">
        <v>1</v>
      </c>
      <c r="I41" s="31"/>
      <c r="J41" s="31"/>
      <c r="K41" s="35"/>
    </row>
    <row r="42" spans="1:13" ht="17.25" customHeight="1" x14ac:dyDescent="0.25">
      <c r="A42" s="785"/>
      <c r="B42" s="786"/>
      <c r="C42" s="29">
        <v>2020</v>
      </c>
      <c r="D42" s="70"/>
      <c r="E42" s="34"/>
      <c r="F42" s="31"/>
      <c r="G42" s="31"/>
      <c r="H42" s="31"/>
      <c r="I42" s="31"/>
      <c r="J42" s="31"/>
      <c r="K42" s="35"/>
    </row>
    <row r="43" spans="1:13" ht="35.25" customHeight="1" thickBot="1" x14ac:dyDescent="0.3">
      <c r="A43" s="787"/>
      <c r="B43" s="788"/>
      <c r="C43" s="45" t="s">
        <v>14</v>
      </c>
      <c r="D43" s="75">
        <f>SUM(D36:D42)</f>
        <v>2</v>
      </c>
      <c r="E43" s="50">
        <f t="shared" ref="E43:J43" si="4">SUM(E36:E42)</f>
        <v>0</v>
      </c>
      <c r="F43" s="47">
        <f t="shared" si="4"/>
        <v>1</v>
      </c>
      <c r="G43" s="47">
        <f t="shared" si="4"/>
        <v>0</v>
      </c>
      <c r="H43" s="47">
        <f t="shared" si="4"/>
        <v>1</v>
      </c>
      <c r="I43" s="47">
        <f t="shared" si="4"/>
        <v>0</v>
      </c>
      <c r="J43" s="47">
        <f t="shared" si="4"/>
        <v>0</v>
      </c>
      <c r="K43" s="51">
        <f>SUM(K36:K42)</f>
        <v>0</v>
      </c>
    </row>
    <row r="44" spans="1:13" x14ac:dyDescent="0.25">
      <c r="B44" s="9"/>
    </row>
    <row r="45" spans="1:13" x14ac:dyDescent="0.25">
      <c r="B45" s="9"/>
    </row>
    <row r="46" spans="1:13" ht="21" x14ac:dyDescent="0.35">
      <c r="A46" s="78" t="s">
        <v>32</v>
      </c>
      <c r="B46" s="79"/>
      <c r="C46" s="78"/>
      <c r="D46" s="80"/>
      <c r="E46" s="80"/>
      <c r="F46" s="80"/>
      <c r="G46" s="80"/>
      <c r="H46" s="80"/>
      <c r="I46" s="80"/>
      <c r="J46" s="80"/>
      <c r="K46" s="80"/>
      <c r="L46" s="81"/>
      <c r="M46" s="81"/>
    </row>
    <row r="47" spans="1:13" ht="14.25" customHeight="1" thickBot="1" x14ac:dyDescent="0.3">
      <c r="A47" s="82"/>
      <c r="B47" s="83"/>
    </row>
    <row r="48" spans="1:13" ht="14.25" customHeight="1" x14ac:dyDescent="0.25">
      <c r="A48" s="641" t="s">
        <v>33</v>
      </c>
      <c r="B48" s="643" t="s">
        <v>34</v>
      </c>
      <c r="C48" s="645" t="s">
        <v>6</v>
      </c>
      <c r="D48" s="647" t="s">
        <v>35</v>
      </c>
      <c r="E48" s="84" t="s">
        <v>8</v>
      </c>
      <c r="F48" s="85"/>
      <c r="G48" s="85"/>
      <c r="H48" s="85"/>
      <c r="I48" s="85"/>
      <c r="J48" s="85"/>
      <c r="K48" s="86"/>
    </row>
    <row r="49" spans="1:14" s="10" customFormat="1" ht="117" customHeight="1" x14ac:dyDescent="0.25">
      <c r="A49" s="642"/>
      <c r="B49" s="644"/>
      <c r="C49" s="646"/>
      <c r="D49" s="648"/>
      <c r="E49" s="87" t="s">
        <v>15</v>
      </c>
      <c r="F49" s="88" t="s">
        <v>16</v>
      </c>
      <c r="G49" s="88" t="s">
        <v>17</v>
      </c>
      <c r="H49" s="89" t="s">
        <v>18</v>
      </c>
      <c r="I49" s="89" t="s">
        <v>30</v>
      </c>
      <c r="J49" s="90" t="s">
        <v>20</v>
      </c>
      <c r="K49" s="91" t="s">
        <v>21</v>
      </c>
    </row>
    <row r="50" spans="1:14" ht="15" customHeight="1" x14ac:dyDescent="0.25">
      <c r="A50" s="595" t="s">
        <v>36</v>
      </c>
      <c r="B50" s="611"/>
      <c r="C50" s="29">
        <v>2014</v>
      </c>
      <c r="D50" s="92"/>
      <c r="E50" s="34"/>
      <c r="F50" s="31"/>
      <c r="G50" s="31"/>
      <c r="H50" s="31"/>
      <c r="I50" s="31"/>
      <c r="J50" s="31"/>
      <c r="K50" s="35"/>
    </row>
    <row r="51" spans="1:14" x14ac:dyDescent="0.25">
      <c r="A51" s="595"/>
      <c r="B51" s="611"/>
      <c r="C51" s="29">
        <v>2015</v>
      </c>
      <c r="D51" s="92"/>
      <c r="E51" s="34"/>
      <c r="F51" s="31"/>
      <c r="G51" s="31"/>
      <c r="H51" s="31"/>
      <c r="I51" s="31"/>
      <c r="J51" s="31"/>
      <c r="K51" s="35"/>
    </row>
    <row r="52" spans="1:14" x14ac:dyDescent="0.25">
      <c r="A52" s="595"/>
      <c r="B52" s="611"/>
      <c r="C52" s="29">
        <v>2016</v>
      </c>
      <c r="D52" s="92"/>
      <c r="E52" s="34"/>
      <c r="F52" s="31"/>
      <c r="G52" s="31"/>
      <c r="H52" s="31"/>
      <c r="I52" s="31"/>
      <c r="J52" s="31"/>
      <c r="K52" s="35"/>
    </row>
    <row r="53" spans="1:14" x14ac:dyDescent="0.25">
      <c r="A53" s="595"/>
      <c r="B53" s="611"/>
      <c r="C53" s="29">
        <v>2017</v>
      </c>
      <c r="D53" s="93"/>
      <c r="E53" s="39"/>
      <c r="F53" s="37"/>
      <c r="G53" s="37"/>
      <c r="H53" s="37"/>
      <c r="I53" s="37"/>
      <c r="J53" s="37"/>
      <c r="K53" s="40"/>
    </row>
    <row r="54" spans="1:14" x14ac:dyDescent="0.25">
      <c r="A54" s="595"/>
      <c r="B54" s="611"/>
      <c r="C54" s="29">
        <v>2018</v>
      </c>
      <c r="D54" s="92"/>
      <c r="E54" s="34"/>
      <c r="F54" s="31"/>
      <c r="G54" s="31"/>
      <c r="H54" s="31"/>
      <c r="I54" s="31"/>
      <c r="J54" s="31"/>
      <c r="K54" s="35"/>
    </row>
    <row r="55" spans="1:14" x14ac:dyDescent="0.25">
      <c r="A55" s="595"/>
      <c r="B55" s="611"/>
      <c r="C55" s="29">
        <v>2019</v>
      </c>
      <c r="D55" s="92"/>
      <c r="E55" s="34"/>
      <c r="F55" s="31"/>
      <c r="G55" s="31"/>
      <c r="H55" s="31"/>
      <c r="I55" s="31"/>
      <c r="J55" s="31"/>
      <c r="K55" s="35"/>
    </row>
    <row r="56" spans="1:14" x14ac:dyDescent="0.25">
      <c r="A56" s="595"/>
      <c r="B56" s="611"/>
      <c r="C56" s="29">
        <v>2020</v>
      </c>
      <c r="D56" s="92"/>
      <c r="E56" s="34"/>
      <c r="F56" s="31"/>
      <c r="G56" s="31"/>
      <c r="H56" s="31"/>
      <c r="I56" s="31"/>
      <c r="J56" s="31"/>
      <c r="K56" s="35"/>
    </row>
    <row r="57" spans="1:14" ht="94.9" customHeight="1" thickBot="1" x14ac:dyDescent="0.3">
      <c r="A57" s="612"/>
      <c r="B57" s="613"/>
      <c r="C57" s="45" t="s">
        <v>14</v>
      </c>
      <c r="D57" s="94">
        <f t="shared" ref="D57:I57" si="5">SUM(D50:D56)</f>
        <v>0</v>
      </c>
      <c r="E57" s="50">
        <f t="shared" si="5"/>
        <v>0</v>
      </c>
      <c r="F57" s="47">
        <f t="shared" si="5"/>
        <v>0</v>
      </c>
      <c r="G57" s="47">
        <f t="shared" si="5"/>
        <v>0</v>
      </c>
      <c r="H57" s="47">
        <f t="shared" si="5"/>
        <v>0</v>
      </c>
      <c r="I57" s="47">
        <f t="shared" si="5"/>
        <v>0</v>
      </c>
      <c r="J57" s="47">
        <f>SUM(J50:J56)</f>
        <v>0</v>
      </c>
      <c r="K57" s="51">
        <f>SUM(K50:K56)</f>
        <v>0</v>
      </c>
    </row>
    <row r="58" spans="1:14" x14ac:dyDescent="0.25">
      <c r="B58" s="9"/>
    </row>
    <row r="59" spans="1:14" ht="21" x14ac:dyDescent="0.35">
      <c r="A59" s="95" t="s">
        <v>37</v>
      </c>
      <c r="B59" s="96"/>
      <c r="C59" s="95"/>
      <c r="D59" s="97"/>
      <c r="E59" s="97"/>
      <c r="F59" s="97"/>
      <c r="G59" s="97"/>
      <c r="H59" s="97"/>
      <c r="I59" s="97"/>
      <c r="J59" s="97"/>
      <c r="K59" s="97"/>
      <c r="L59" s="97"/>
      <c r="M59" s="10"/>
    </row>
    <row r="60" spans="1:14" ht="15" customHeight="1" thickBot="1" x14ac:dyDescent="0.4">
      <c r="A60" s="98"/>
      <c r="B60" s="83"/>
      <c r="M60" s="10"/>
    </row>
    <row r="61" spans="1:14" s="10" customFormat="1" x14ac:dyDescent="0.25">
      <c r="A61" s="630" t="s">
        <v>38</v>
      </c>
      <c r="B61" s="622" t="s">
        <v>39</v>
      </c>
      <c r="C61" s="631" t="s">
        <v>6</v>
      </c>
      <c r="D61" s="99"/>
      <c r="E61" s="100"/>
      <c r="F61" s="101" t="s">
        <v>40</v>
      </c>
      <c r="G61" s="102"/>
      <c r="H61" s="102"/>
      <c r="I61" s="102"/>
      <c r="J61" s="102"/>
      <c r="K61" s="102"/>
      <c r="L61" s="103"/>
      <c r="N61" s="104"/>
    </row>
    <row r="62" spans="1:14" s="10" customFormat="1" ht="90" customHeight="1" x14ac:dyDescent="0.25">
      <c r="A62" s="621"/>
      <c r="B62" s="623"/>
      <c r="C62" s="632"/>
      <c r="D62" s="105" t="s">
        <v>41</v>
      </c>
      <c r="E62" s="106" t="s">
        <v>42</v>
      </c>
      <c r="F62" s="107" t="s">
        <v>15</v>
      </c>
      <c r="G62" s="108" t="s">
        <v>16</v>
      </c>
      <c r="H62" s="108" t="s">
        <v>17</v>
      </c>
      <c r="I62" s="109" t="s">
        <v>18</v>
      </c>
      <c r="J62" s="109" t="s">
        <v>30</v>
      </c>
      <c r="K62" s="110" t="s">
        <v>20</v>
      </c>
      <c r="L62" s="111" t="s">
        <v>21</v>
      </c>
    </row>
    <row r="63" spans="1:14" x14ac:dyDescent="0.25">
      <c r="A63" s="595" t="s">
        <v>36</v>
      </c>
      <c r="B63" s="611"/>
      <c r="C63" s="29">
        <v>2014</v>
      </c>
      <c r="D63" s="30"/>
      <c r="E63" s="31"/>
      <c r="F63" s="34"/>
      <c r="G63" s="31"/>
      <c r="H63" s="31"/>
      <c r="I63" s="31"/>
      <c r="J63" s="31"/>
      <c r="K63" s="31"/>
      <c r="L63" s="35"/>
      <c r="M63" s="10"/>
    </row>
    <row r="64" spans="1:14" x14ac:dyDescent="0.25">
      <c r="A64" s="595"/>
      <c r="B64" s="611"/>
      <c r="C64" s="29">
        <v>2015</v>
      </c>
      <c r="D64" s="30"/>
      <c r="E64" s="31"/>
      <c r="F64" s="34"/>
      <c r="G64" s="31"/>
      <c r="H64" s="31"/>
      <c r="I64" s="31"/>
      <c r="J64" s="31"/>
      <c r="K64" s="31"/>
      <c r="L64" s="35"/>
      <c r="M64" s="10"/>
    </row>
    <row r="65" spans="1:13" x14ac:dyDescent="0.25">
      <c r="A65" s="595"/>
      <c r="B65" s="611"/>
      <c r="C65" s="29">
        <v>2016</v>
      </c>
      <c r="D65" s="30"/>
      <c r="E65" s="31"/>
      <c r="F65" s="34"/>
      <c r="G65" s="31"/>
      <c r="H65" s="31"/>
      <c r="I65" s="31"/>
      <c r="J65" s="31"/>
      <c r="K65" s="31"/>
      <c r="L65" s="35"/>
      <c r="M65" s="10"/>
    </row>
    <row r="66" spans="1:13" x14ac:dyDescent="0.25">
      <c r="A66" s="595"/>
      <c r="B66" s="611"/>
      <c r="C66" s="29">
        <v>2017</v>
      </c>
      <c r="D66" s="36"/>
      <c r="E66" s="37"/>
      <c r="F66" s="39"/>
      <c r="G66" s="37"/>
      <c r="H66" s="37"/>
      <c r="I66" s="37"/>
      <c r="J66" s="37"/>
      <c r="K66" s="37"/>
      <c r="L66" s="40"/>
      <c r="M66" s="10"/>
    </row>
    <row r="67" spans="1:13" x14ac:dyDescent="0.25">
      <c r="A67" s="595"/>
      <c r="B67" s="611"/>
      <c r="C67" s="29">
        <v>2018</v>
      </c>
      <c r="D67" s="30"/>
      <c r="E67" s="31"/>
      <c r="F67" s="34"/>
      <c r="G67" s="31"/>
      <c r="H67" s="31"/>
      <c r="I67" s="31"/>
      <c r="J67" s="31"/>
      <c r="K67" s="31"/>
      <c r="L67" s="35"/>
      <c r="M67" s="10"/>
    </row>
    <row r="68" spans="1:13" x14ac:dyDescent="0.25">
      <c r="A68" s="595"/>
      <c r="B68" s="611"/>
      <c r="C68" s="29">
        <v>2019</v>
      </c>
      <c r="D68" s="30"/>
      <c r="E68" s="31"/>
      <c r="F68" s="34"/>
      <c r="G68" s="31"/>
      <c r="H68" s="31"/>
      <c r="I68" s="31"/>
      <c r="J68" s="31"/>
      <c r="K68" s="31"/>
      <c r="L68" s="35"/>
      <c r="M68" s="10"/>
    </row>
    <row r="69" spans="1:13" x14ac:dyDescent="0.25">
      <c r="A69" s="595"/>
      <c r="B69" s="611"/>
      <c r="C69" s="29">
        <v>2020</v>
      </c>
      <c r="D69" s="30"/>
      <c r="E69" s="31"/>
      <c r="F69" s="34"/>
      <c r="G69" s="31"/>
      <c r="H69" s="31"/>
      <c r="I69" s="31"/>
      <c r="J69" s="31"/>
      <c r="K69" s="31"/>
      <c r="L69" s="35"/>
      <c r="M69" s="10"/>
    </row>
    <row r="70" spans="1:13" ht="33" customHeight="1" thickBot="1" x14ac:dyDescent="0.3">
      <c r="A70" s="612"/>
      <c r="B70" s="613"/>
      <c r="C70" s="45" t="s">
        <v>14</v>
      </c>
      <c r="D70" s="46">
        <f t="shared" ref="D70:K70" si="6">SUM(D63:D69)</f>
        <v>0</v>
      </c>
      <c r="E70" s="47">
        <f t="shared" si="6"/>
        <v>0</v>
      </c>
      <c r="F70" s="50">
        <f t="shared" si="6"/>
        <v>0</v>
      </c>
      <c r="G70" s="47">
        <f t="shared" si="6"/>
        <v>0</v>
      </c>
      <c r="H70" s="47">
        <f t="shared" si="6"/>
        <v>0</v>
      </c>
      <c r="I70" s="47">
        <f t="shared" si="6"/>
        <v>0</v>
      </c>
      <c r="J70" s="47">
        <f t="shared" si="6"/>
        <v>0</v>
      </c>
      <c r="K70" s="47">
        <f t="shared" si="6"/>
        <v>0</v>
      </c>
      <c r="L70" s="51">
        <f>SUM(L63:L69)</f>
        <v>0</v>
      </c>
      <c r="M70" s="10"/>
    </row>
    <row r="71" spans="1:13" ht="15.75" thickBot="1" x14ac:dyDescent="0.3">
      <c r="A71" s="112"/>
      <c r="B71" s="113"/>
      <c r="D71" s="52"/>
    </row>
    <row r="72" spans="1:13" s="10" customFormat="1" ht="18.95" customHeight="1" x14ac:dyDescent="0.25">
      <c r="A72" s="630" t="s">
        <v>43</v>
      </c>
      <c r="B72" s="622" t="s">
        <v>44</v>
      </c>
      <c r="C72" s="631" t="s">
        <v>6</v>
      </c>
      <c r="D72" s="628" t="s">
        <v>45</v>
      </c>
      <c r="E72" s="101" t="s">
        <v>46</v>
      </c>
      <c r="F72" s="102"/>
      <c r="G72" s="102"/>
      <c r="H72" s="102"/>
      <c r="I72" s="102"/>
      <c r="J72" s="102"/>
      <c r="K72" s="103"/>
      <c r="L72"/>
      <c r="M72" s="104"/>
    </row>
    <row r="73" spans="1:13" s="10" customFormat="1" ht="93.75" customHeight="1" x14ac:dyDescent="0.25">
      <c r="A73" s="621"/>
      <c r="B73" s="623"/>
      <c r="C73" s="632"/>
      <c r="D73" s="629"/>
      <c r="E73" s="107" t="s">
        <v>15</v>
      </c>
      <c r="F73" s="114" t="s">
        <v>16</v>
      </c>
      <c r="G73" s="108" t="s">
        <v>17</v>
      </c>
      <c r="H73" s="109" t="s">
        <v>18</v>
      </c>
      <c r="I73" s="109" t="s">
        <v>30</v>
      </c>
      <c r="J73" s="110" t="s">
        <v>20</v>
      </c>
      <c r="K73" s="111" t="s">
        <v>21</v>
      </c>
      <c r="L73"/>
    </row>
    <row r="74" spans="1:13" ht="15" customHeight="1" x14ac:dyDescent="0.25">
      <c r="A74" s="595" t="s">
        <v>36</v>
      </c>
      <c r="B74" s="611"/>
      <c r="C74" s="29">
        <v>2014</v>
      </c>
      <c r="D74" s="31"/>
      <c r="E74" s="34"/>
      <c r="F74" s="31"/>
      <c r="G74" s="31"/>
      <c r="H74" s="31"/>
      <c r="I74" s="31"/>
      <c r="J74" s="31"/>
      <c r="K74" s="35"/>
    </row>
    <row r="75" spans="1:13" x14ac:dyDescent="0.25">
      <c r="A75" s="595"/>
      <c r="B75" s="611"/>
      <c r="C75" s="29">
        <v>2015</v>
      </c>
      <c r="D75" s="31"/>
      <c r="E75" s="34"/>
      <c r="F75" s="31"/>
      <c r="G75" s="31"/>
      <c r="H75" s="31"/>
      <c r="I75" s="31"/>
      <c r="J75" s="31"/>
      <c r="K75" s="35"/>
    </row>
    <row r="76" spans="1:13" x14ac:dyDescent="0.25">
      <c r="A76" s="595"/>
      <c r="B76" s="611"/>
      <c r="C76" s="29">
        <v>2016</v>
      </c>
      <c r="D76" s="31"/>
      <c r="E76" s="34"/>
      <c r="F76" s="31"/>
      <c r="G76" s="31"/>
      <c r="H76" s="31"/>
      <c r="I76" s="31"/>
      <c r="J76" s="31"/>
      <c r="K76" s="35"/>
    </row>
    <row r="77" spans="1:13" x14ac:dyDescent="0.25">
      <c r="A77" s="595"/>
      <c r="B77" s="611"/>
      <c r="C77" s="29">
        <v>2017</v>
      </c>
      <c r="D77" s="37"/>
      <c r="E77" s="39"/>
      <c r="F77" s="37"/>
      <c r="G77" s="37"/>
      <c r="H77" s="37"/>
      <c r="I77" s="37"/>
      <c r="J77" s="37"/>
      <c r="K77" s="40"/>
    </row>
    <row r="78" spans="1:13" x14ac:dyDescent="0.25">
      <c r="A78" s="595"/>
      <c r="B78" s="611"/>
      <c r="C78" s="29">
        <v>2018</v>
      </c>
      <c r="D78" s="31"/>
      <c r="E78" s="34"/>
      <c r="F78" s="31"/>
      <c r="G78" s="31"/>
      <c r="H78" s="31"/>
      <c r="I78" s="31"/>
      <c r="J78" s="31"/>
      <c r="K78" s="35"/>
    </row>
    <row r="79" spans="1:13" x14ac:dyDescent="0.25">
      <c r="A79" s="595"/>
      <c r="B79" s="611"/>
      <c r="C79" s="29">
        <v>2019</v>
      </c>
      <c r="D79" s="31"/>
      <c r="E79" s="34"/>
      <c r="F79" s="31"/>
      <c r="G79" s="31"/>
      <c r="H79" s="31"/>
      <c r="I79" s="31"/>
      <c r="J79" s="31"/>
      <c r="K79" s="35"/>
    </row>
    <row r="80" spans="1:13" x14ac:dyDescent="0.25">
      <c r="A80" s="595"/>
      <c r="B80" s="611"/>
      <c r="C80" s="29">
        <v>2020</v>
      </c>
      <c r="D80" s="31"/>
      <c r="E80" s="34"/>
      <c r="F80" s="31"/>
      <c r="G80" s="31"/>
      <c r="H80" s="31"/>
      <c r="I80" s="31"/>
      <c r="J80" s="31"/>
      <c r="K80" s="35"/>
    </row>
    <row r="81" spans="1:14" ht="42" customHeight="1" thickBot="1" x14ac:dyDescent="0.3">
      <c r="A81" s="612"/>
      <c r="B81" s="613"/>
      <c r="C81" s="45" t="s">
        <v>14</v>
      </c>
      <c r="D81" s="47">
        <f t="shared" ref="D81:J81" si="7">SUM(D74:D80)</f>
        <v>0</v>
      </c>
      <c r="E81" s="50">
        <f t="shared" si="7"/>
        <v>0</v>
      </c>
      <c r="F81" s="47">
        <f t="shared" si="7"/>
        <v>0</v>
      </c>
      <c r="G81" s="47">
        <f t="shared" si="7"/>
        <v>0</v>
      </c>
      <c r="H81" s="47">
        <f t="shared" si="7"/>
        <v>0</v>
      </c>
      <c r="I81" s="47">
        <f t="shared" si="7"/>
        <v>0</v>
      </c>
      <c r="J81" s="47">
        <f t="shared" si="7"/>
        <v>0</v>
      </c>
      <c r="K81" s="51">
        <f>SUM(K74:K80)</f>
        <v>0</v>
      </c>
    </row>
    <row r="82" spans="1:14" ht="15" customHeight="1" thickBot="1" x14ac:dyDescent="0.4">
      <c r="A82" s="98"/>
      <c r="B82" s="83"/>
    </row>
    <row r="83" spans="1:14" ht="24.95" customHeight="1" x14ac:dyDescent="0.25">
      <c r="A83" s="630" t="s">
        <v>47</v>
      </c>
      <c r="B83" s="622" t="s">
        <v>44</v>
      </c>
      <c r="C83" s="631" t="s">
        <v>6</v>
      </c>
      <c r="D83" s="633" t="s">
        <v>48</v>
      </c>
      <c r="E83" s="101" t="s">
        <v>49</v>
      </c>
      <c r="F83" s="102"/>
      <c r="G83" s="102"/>
      <c r="H83" s="102"/>
      <c r="I83" s="102"/>
      <c r="J83" s="102"/>
      <c r="K83" s="103"/>
      <c r="L83" s="10"/>
    </row>
    <row r="84" spans="1:14" s="10" customFormat="1" ht="93.75" customHeight="1" x14ac:dyDescent="0.25">
      <c r="A84" s="621"/>
      <c r="B84" s="623"/>
      <c r="C84" s="632"/>
      <c r="D84" s="634"/>
      <c r="E84" s="107" t="s">
        <v>15</v>
      </c>
      <c r="F84" s="108" t="s">
        <v>16</v>
      </c>
      <c r="G84" s="108" t="s">
        <v>17</v>
      </c>
      <c r="H84" s="109" t="s">
        <v>18</v>
      </c>
      <c r="I84" s="109" t="s">
        <v>30</v>
      </c>
      <c r="J84" s="110" t="s">
        <v>20</v>
      </c>
      <c r="K84" s="111" t="s">
        <v>21</v>
      </c>
      <c r="L84"/>
    </row>
    <row r="85" spans="1:14" s="10" customFormat="1" ht="18" customHeight="1" x14ac:dyDescent="0.25">
      <c r="A85" s="595" t="s">
        <v>36</v>
      </c>
      <c r="B85" s="611"/>
      <c r="C85" s="29">
        <v>2014</v>
      </c>
      <c r="D85" s="31"/>
      <c r="E85" s="34"/>
      <c r="F85" s="31"/>
      <c r="G85" s="31"/>
      <c r="H85" s="31"/>
      <c r="I85" s="31"/>
      <c r="J85" s="31"/>
      <c r="K85" s="35"/>
      <c r="L85"/>
    </row>
    <row r="86" spans="1:14" ht="15.95" customHeight="1" x14ac:dyDescent="0.25">
      <c r="A86" s="595"/>
      <c r="B86" s="611"/>
      <c r="C86" s="29">
        <v>2015</v>
      </c>
      <c r="D86" s="31"/>
      <c r="E86" s="34"/>
      <c r="F86" s="31"/>
      <c r="G86" s="31"/>
      <c r="H86" s="31"/>
      <c r="I86" s="31"/>
      <c r="J86" s="31"/>
      <c r="K86" s="35"/>
    </row>
    <row r="87" spans="1:14" x14ac:dyDescent="0.25">
      <c r="A87" s="595"/>
      <c r="B87" s="611"/>
      <c r="C87" s="29">
        <v>2016</v>
      </c>
      <c r="D87" s="31"/>
      <c r="E87" s="34"/>
      <c r="F87" s="31"/>
      <c r="G87" s="31"/>
      <c r="H87" s="31"/>
      <c r="I87" s="31"/>
      <c r="J87" s="31"/>
      <c r="K87" s="35"/>
    </row>
    <row r="88" spans="1:14" x14ac:dyDescent="0.25">
      <c r="A88" s="595"/>
      <c r="B88" s="611"/>
      <c r="C88" s="29">
        <v>2017</v>
      </c>
      <c r="D88" s="37"/>
      <c r="E88" s="39"/>
      <c r="F88" s="37"/>
      <c r="G88" s="37"/>
      <c r="H88" s="37"/>
      <c r="I88" s="37"/>
      <c r="J88" s="37"/>
      <c r="K88" s="40"/>
    </row>
    <row r="89" spans="1:14" x14ac:dyDescent="0.25">
      <c r="A89" s="595"/>
      <c r="B89" s="611"/>
      <c r="C89" s="29">
        <v>2018</v>
      </c>
      <c r="D89" s="31"/>
      <c r="E89" s="34"/>
      <c r="F89" s="31"/>
      <c r="G89" s="31"/>
      <c r="H89" s="31"/>
      <c r="I89" s="31"/>
      <c r="J89" s="31"/>
      <c r="K89" s="35"/>
      <c r="L89" s="10"/>
    </row>
    <row r="90" spans="1:14" x14ac:dyDescent="0.25">
      <c r="A90" s="595"/>
      <c r="B90" s="611"/>
      <c r="C90" s="29">
        <v>2019</v>
      </c>
      <c r="D90" s="31"/>
      <c r="E90" s="34"/>
      <c r="F90" s="31"/>
      <c r="G90" s="31"/>
      <c r="H90" s="31"/>
      <c r="I90" s="31"/>
      <c r="J90" s="31"/>
      <c r="K90" s="35"/>
    </row>
    <row r="91" spans="1:14" x14ac:dyDescent="0.25">
      <c r="A91" s="595"/>
      <c r="B91" s="611"/>
      <c r="C91" s="29">
        <v>2020</v>
      </c>
      <c r="D91" s="31"/>
      <c r="E91" s="34"/>
      <c r="F91" s="31"/>
      <c r="G91" s="31"/>
      <c r="H91" s="31"/>
      <c r="I91" s="31"/>
      <c r="J91" s="31"/>
      <c r="K91" s="35"/>
    </row>
    <row r="92" spans="1:14" ht="18.95" customHeight="1" thickBot="1" x14ac:dyDescent="0.3">
      <c r="A92" s="612"/>
      <c r="B92" s="613"/>
      <c r="C92" s="45" t="s">
        <v>14</v>
      </c>
      <c r="D92" s="47">
        <f t="shared" ref="D92:J92" si="8">SUM(D85:D91)</f>
        <v>0</v>
      </c>
      <c r="E92" s="50">
        <f t="shared" si="8"/>
        <v>0</v>
      </c>
      <c r="F92" s="47">
        <f t="shared" si="8"/>
        <v>0</v>
      </c>
      <c r="G92" s="47">
        <f t="shared" si="8"/>
        <v>0</v>
      </c>
      <c r="H92" s="47">
        <f t="shared" si="8"/>
        <v>0</v>
      </c>
      <c r="I92" s="47">
        <f t="shared" si="8"/>
        <v>0</v>
      </c>
      <c r="J92" s="47">
        <f t="shared" si="8"/>
        <v>0</v>
      </c>
      <c r="K92" s="51">
        <f>SUM(K85:K91)</f>
        <v>0</v>
      </c>
    </row>
    <row r="93" spans="1:14" ht="18.75" customHeight="1" thickBot="1" x14ac:dyDescent="0.4">
      <c r="A93" s="98"/>
      <c r="B93" s="83"/>
    </row>
    <row r="94" spans="1:14" x14ac:dyDescent="0.25">
      <c r="A94" s="620" t="s">
        <v>50</v>
      </c>
      <c r="B94" s="622" t="s">
        <v>51</v>
      </c>
      <c r="C94" s="506" t="s">
        <v>6</v>
      </c>
      <c r="D94" s="116" t="s">
        <v>52</v>
      </c>
      <c r="E94" s="117"/>
      <c r="F94" s="117"/>
      <c r="G94" s="118"/>
      <c r="H94" s="10"/>
      <c r="I94" s="10"/>
      <c r="J94" s="10"/>
      <c r="K94" s="10"/>
    </row>
    <row r="95" spans="1:14" ht="64.5" x14ac:dyDescent="0.25">
      <c r="A95" s="621"/>
      <c r="B95" s="623"/>
      <c r="C95" s="507"/>
      <c r="D95" s="105" t="s">
        <v>53</v>
      </c>
      <c r="E95" s="106" t="s">
        <v>54</v>
      </c>
      <c r="F95" s="106" t="s">
        <v>55</v>
      </c>
      <c r="G95" s="120" t="s">
        <v>14</v>
      </c>
      <c r="H95" s="10"/>
      <c r="I95" s="10"/>
      <c r="J95" s="10"/>
      <c r="K95" s="10"/>
      <c r="L95" s="10"/>
      <c r="M95" s="10"/>
      <c r="N95" s="10"/>
    </row>
    <row r="96" spans="1:14" s="10" customFormat="1" ht="26.25" customHeight="1" x14ac:dyDescent="0.25">
      <c r="A96" s="595" t="s">
        <v>36</v>
      </c>
      <c r="B96" s="611"/>
      <c r="C96" s="29">
        <v>2015</v>
      </c>
      <c r="D96" s="30"/>
      <c r="E96" s="31"/>
      <c r="F96" s="31"/>
      <c r="G96" s="33">
        <f t="shared" ref="G96:G101" si="9">SUM(D96:F96)</f>
        <v>0</v>
      </c>
      <c r="H96"/>
      <c r="I96"/>
      <c r="J96"/>
      <c r="K96"/>
    </row>
    <row r="97" spans="1:14" s="10" customFormat="1" ht="16.5" customHeight="1" x14ac:dyDescent="0.25">
      <c r="A97" s="595"/>
      <c r="B97" s="611"/>
      <c r="C97" s="29">
        <v>2016</v>
      </c>
      <c r="D97" s="30"/>
      <c r="E97" s="31"/>
      <c r="F97" s="31"/>
      <c r="G97" s="33">
        <f t="shared" si="9"/>
        <v>0</v>
      </c>
      <c r="H97"/>
      <c r="I97"/>
      <c r="J97"/>
      <c r="K97"/>
      <c r="L97"/>
      <c r="M97"/>
      <c r="N97"/>
    </row>
    <row r="98" spans="1:14" x14ac:dyDescent="0.25">
      <c r="A98" s="595"/>
      <c r="B98" s="611"/>
      <c r="C98" s="29">
        <v>2017</v>
      </c>
      <c r="D98" s="36"/>
      <c r="E98" s="37"/>
      <c r="F98" s="37"/>
      <c r="G98" s="33">
        <f t="shared" si="9"/>
        <v>0</v>
      </c>
    </row>
    <row r="99" spans="1:14" x14ac:dyDescent="0.25">
      <c r="A99" s="595"/>
      <c r="B99" s="611"/>
      <c r="C99" s="29">
        <v>2018</v>
      </c>
      <c r="D99" s="30"/>
      <c r="E99" s="31"/>
      <c r="F99" s="31"/>
      <c r="G99" s="33">
        <f t="shared" si="9"/>
        <v>0</v>
      </c>
    </row>
    <row r="100" spans="1:14" x14ac:dyDescent="0.25">
      <c r="A100" s="595"/>
      <c r="B100" s="611"/>
      <c r="C100" s="29">
        <v>2019</v>
      </c>
      <c r="D100" s="30"/>
      <c r="E100" s="31"/>
      <c r="F100" s="31"/>
      <c r="G100" s="33">
        <f t="shared" si="9"/>
        <v>0</v>
      </c>
    </row>
    <row r="101" spans="1:14" x14ac:dyDescent="0.25">
      <c r="A101" s="595"/>
      <c r="B101" s="611"/>
      <c r="C101" s="29">
        <v>2020</v>
      </c>
      <c r="D101" s="30"/>
      <c r="E101" s="31"/>
      <c r="F101" s="31"/>
      <c r="G101" s="33">
        <f t="shared" si="9"/>
        <v>0</v>
      </c>
    </row>
    <row r="102" spans="1:14" ht="15.75" thickBot="1" x14ac:dyDescent="0.3">
      <c r="A102" s="612"/>
      <c r="B102" s="613"/>
      <c r="C102" s="45" t="s">
        <v>14</v>
      </c>
      <c r="D102" s="46">
        <f>SUM(D96:D101)</f>
        <v>0</v>
      </c>
      <c r="E102" s="47">
        <f>SUM(E96:E101)</f>
        <v>0</v>
      </c>
      <c r="F102" s="47">
        <f>SUM(F96:F101)</f>
        <v>0</v>
      </c>
      <c r="G102" s="121">
        <f>SUM(G95:G101)</f>
        <v>0</v>
      </c>
    </row>
    <row r="103" spans="1:14" x14ac:dyDescent="0.25">
      <c r="A103" s="113"/>
      <c r="B103" s="122"/>
      <c r="C103" s="52"/>
      <c r="D103" s="52"/>
      <c r="J103" s="82"/>
    </row>
    <row r="104" spans="1:14" ht="21" x14ac:dyDescent="0.35">
      <c r="A104" s="123" t="s">
        <v>56</v>
      </c>
      <c r="B104" s="124"/>
      <c r="C104" s="123"/>
      <c r="D104" s="125"/>
      <c r="E104" s="125"/>
      <c r="F104" s="125"/>
      <c r="G104" s="125"/>
      <c r="H104" s="125"/>
      <c r="I104" s="125"/>
      <c r="J104" s="125"/>
      <c r="K104" s="125"/>
      <c r="L104" s="125"/>
    </row>
    <row r="105" spans="1:14" ht="15.75" thickBot="1" x14ac:dyDescent="0.3">
      <c r="B105" s="9"/>
    </row>
    <row r="106" spans="1:14" s="10" customFormat="1" ht="47.25" customHeight="1" x14ac:dyDescent="0.25">
      <c r="A106" s="624" t="s">
        <v>57</v>
      </c>
      <c r="B106" s="626" t="s">
        <v>58</v>
      </c>
      <c r="C106" s="609" t="s">
        <v>6</v>
      </c>
      <c r="D106" s="126" t="s">
        <v>59</v>
      </c>
      <c r="E106" s="126"/>
      <c r="F106" s="127"/>
      <c r="G106" s="127"/>
      <c r="H106" s="128" t="s">
        <v>60</v>
      </c>
      <c r="I106" s="126"/>
      <c r="J106" s="129"/>
    </row>
    <row r="107" spans="1:14" s="10" customFormat="1" ht="87.75" customHeight="1" x14ac:dyDescent="0.25">
      <c r="A107" s="625"/>
      <c r="B107" s="627"/>
      <c r="C107" s="610"/>
      <c r="D107" s="130" t="s">
        <v>61</v>
      </c>
      <c r="E107" s="131" t="s">
        <v>62</v>
      </c>
      <c r="F107" s="132" t="s">
        <v>63</v>
      </c>
      <c r="G107" s="133" t="s">
        <v>64</v>
      </c>
      <c r="H107" s="130" t="s">
        <v>65</v>
      </c>
      <c r="I107" s="131" t="s">
        <v>66</v>
      </c>
      <c r="J107" s="134" t="s">
        <v>67</v>
      </c>
    </row>
    <row r="108" spans="1:14" x14ac:dyDescent="0.25">
      <c r="A108" s="595" t="s">
        <v>36</v>
      </c>
      <c r="B108" s="611"/>
      <c r="C108" s="135">
        <v>2014</v>
      </c>
      <c r="D108" s="30"/>
      <c r="E108" s="31"/>
      <c r="F108" s="136"/>
      <c r="G108" s="137">
        <f>SUM(D108:F108)</f>
        <v>0</v>
      </c>
      <c r="H108" s="30"/>
      <c r="I108" s="31"/>
      <c r="J108" s="35"/>
    </row>
    <row r="109" spans="1:14" x14ac:dyDescent="0.25">
      <c r="A109" s="595"/>
      <c r="B109" s="611"/>
      <c r="C109" s="135">
        <v>2015</v>
      </c>
      <c r="D109" s="30"/>
      <c r="E109" s="31"/>
      <c r="F109" s="136"/>
      <c r="G109" s="137">
        <f t="shared" ref="G109:G114" si="10">SUM(D109:F109)</f>
        <v>0</v>
      </c>
      <c r="H109" s="30"/>
      <c r="I109" s="31"/>
      <c r="J109" s="35"/>
    </row>
    <row r="110" spans="1:14" x14ac:dyDescent="0.25">
      <c r="A110" s="595"/>
      <c r="B110" s="611"/>
      <c r="C110" s="135">
        <v>2016</v>
      </c>
      <c r="D110" s="30"/>
      <c r="E110" s="31"/>
      <c r="F110" s="136"/>
      <c r="G110" s="137">
        <f t="shared" si="10"/>
        <v>0</v>
      </c>
      <c r="H110" s="30"/>
      <c r="I110" s="31"/>
      <c r="J110" s="35"/>
    </row>
    <row r="111" spans="1:14" x14ac:dyDescent="0.25">
      <c r="A111" s="595"/>
      <c r="B111" s="611"/>
      <c r="C111" s="135">
        <v>2017</v>
      </c>
      <c r="D111" s="36"/>
      <c r="E111" s="37"/>
      <c r="F111" s="138"/>
      <c r="G111" s="137">
        <f t="shared" si="10"/>
        <v>0</v>
      </c>
      <c r="H111" s="139"/>
      <c r="I111" s="140"/>
      <c r="J111" s="141"/>
    </row>
    <row r="112" spans="1:14" x14ac:dyDescent="0.25">
      <c r="A112" s="595"/>
      <c r="B112" s="611"/>
      <c r="C112" s="135">
        <v>2018</v>
      </c>
      <c r="D112" s="30"/>
      <c r="E112" s="31"/>
      <c r="F112" s="136"/>
      <c r="G112" s="137">
        <f t="shared" si="10"/>
        <v>0</v>
      </c>
      <c r="H112" s="30"/>
      <c r="I112" s="31"/>
      <c r="J112" s="35"/>
    </row>
    <row r="113" spans="1:19" x14ac:dyDescent="0.25">
      <c r="A113" s="595"/>
      <c r="B113" s="611"/>
      <c r="C113" s="135">
        <v>2019</v>
      </c>
      <c r="D113" s="30"/>
      <c r="E113" s="31"/>
      <c r="F113" s="136"/>
      <c r="G113" s="137">
        <f t="shared" si="10"/>
        <v>0</v>
      </c>
      <c r="H113" s="30"/>
      <c r="I113" s="31"/>
      <c r="J113" s="35"/>
    </row>
    <row r="114" spans="1:19" x14ac:dyDescent="0.25">
      <c r="A114" s="595"/>
      <c r="B114" s="611"/>
      <c r="C114" s="135">
        <v>2020</v>
      </c>
      <c r="D114" s="30"/>
      <c r="E114" s="31"/>
      <c r="F114" s="136"/>
      <c r="G114" s="137">
        <f t="shared" si="10"/>
        <v>0</v>
      </c>
      <c r="H114" s="30"/>
      <c r="I114" s="31"/>
      <c r="J114" s="35"/>
    </row>
    <row r="115" spans="1:19" ht="30.6" customHeight="1" thickBot="1" x14ac:dyDescent="0.3">
      <c r="A115" s="612"/>
      <c r="B115" s="613"/>
      <c r="C115" s="142" t="s">
        <v>14</v>
      </c>
      <c r="D115" s="46">
        <f t="shared" ref="D115:J115" si="11">SUM(D108:D114)</f>
        <v>0</v>
      </c>
      <c r="E115" s="47">
        <f t="shared" si="11"/>
        <v>0</v>
      </c>
      <c r="F115" s="143">
        <f t="shared" si="11"/>
        <v>0</v>
      </c>
      <c r="G115" s="143">
        <f t="shared" si="11"/>
        <v>0</v>
      </c>
      <c r="H115" s="46">
        <f t="shared" si="11"/>
        <v>0</v>
      </c>
      <c r="I115" s="47">
        <f t="shared" si="11"/>
        <v>0</v>
      </c>
      <c r="J115" s="144">
        <f t="shared" si="11"/>
        <v>0</v>
      </c>
    </row>
    <row r="116" spans="1:19" ht="17.100000000000001" customHeight="1" thickBot="1" x14ac:dyDescent="0.3">
      <c r="A116" s="145"/>
      <c r="B116" s="122"/>
      <c r="C116" s="146"/>
      <c r="D116" s="147"/>
      <c r="H116" s="148"/>
      <c r="K116" s="82"/>
    </row>
    <row r="117" spans="1:19" s="10" customFormat="1" ht="78" customHeight="1" x14ac:dyDescent="0.3">
      <c r="A117" s="149" t="s">
        <v>68</v>
      </c>
      <c r="B117" s="505" t="s">
        <v>39</v>
      </c>
      <c r="C117" s="151" t="s">
        <v>6</v>
      </c>
      <c r="D117" s="152" t="s">
        <v>69</v>
      </c>
      <c r="E117" s="153" t="s">
        <v>70</v>
      </c>
      <c r="F117" s="153" t="s">
        <v>71</v>
      </c>
      <c r="G117" s="153" t="s">
        <v>72</v>
      </c>
      <c r="H117" s="153" t="s">
        <v>73</v>
      </c>
      <c r="I117" s="154" t="s">
        <v>74</v>
      </c>
      <c r="J117" s="155" t="s">
        <v>75</v>
      </c>
      <c r="K117" s="155" t="s">
        <v>76</v>
      </c>
    </row>
    <row r="118" spans="1:19" x14ac:dyDescent="0.25">
      <c r="A118" s="595" t="s">
        <v>36</v>
      </c>
      <c r="B118" s="611"/>
      <c r="C118" s="29">
        <v>2014</v>
      </c>
      <c r="D118" s="34"/>
      <c r="E118" s="31"/>
      <c r="F118" s="31"/>
      <c r="G118" s="31"/>
      <c r="H118" s="31"/>
      <c r="I118" s="35"/>
      <c r="J118" s="156">
        <f t="shared" ref="J118:K124" si="12">D118+F118+H118</f>
        <v>0</v>
      </c>
      <c r="K118" s="156">
        <f t="shared" si="12"/>
        <v>0</v>
      </c>
    </row>
    <row r="119" spans="1:19" x14ac:dyDescent="0.25">
      <c r="A119" s="595"/>
      <c r="B119" s="611"/>
      <c r="C119" s="29">
        <v>2015</v>
      </c>
      <c r="D119" s="34"/>
      <c r="E119" s="31"/>
      <c r="F119" s="31"/>
      <c r="G119" s="31"/>
      <c r="H119" s="31"/>
      <c r="I119" s="35"/>
      <c r="J119" s="156">
        <f t="shared" si="12"/>
        <v>0</v>
      </c>
      <c r="K119" s="156">
        <f t="shared" si="12"/>
        <v>0</v>
      </c>
    </row>
    <row r="120" spans="1:19" x14ac:dyDescent="0.25">
      <c r="A120" s="595"/>
      <c r="B120" s="611"/>
      <c r="C120" s="29">
        <v>2016</v>
      </c>
      <c r="D120" s="34"/>
      <c r="E120" s="31"/>
      <c r="F120" s="31"/>
      <c r="G120" s="31"/>
      <c r="H120" s="31"/>
      <c r="I120" s="35"/>
      <c r="J120" s="156">
        <f t="shared" si="12"/>
        <v>0</v>
      </c>
      <c r="K120" s="156">
        <f t="shared" si="12"/>
        <v>0</v>
      </c>
    </row>
    <row r="121" spans="1:19" x14ac:dyDescent="0.25">
      <c r="A121" s="595"/>
      <c r="B121" s="611"/>
      <c r="C121" s="29">
        <v>2017</v>
      </c>
      <c r="D121" s="39"/>
      <c r="E121" s="37"/>
      <c r="F121" s="37"/>
      <c r="G121" s="37"/>
      <c r="H121" s="37"/>
      <c r="I121" s="40"/>
      <c r="J121" s="156">
        <f t="shared" si="12"/>
        <v>0</v>
      </c>
      <c r="K121" s="156">
        <f t="shared" si="12"/>
        <v>0</v>
      </c>
    </row>
    <row r="122" spans="1:19" x14ac:dyDescent="0.25">
      <c r="A122" s="595"/>
      <c r="B122" s="611"/>
      <c r="C122" s="29">
        <v>2018</v>
      </c>
      <c r="D122" s="34"/>
      <c r="E122" s="31"/>
      <c r="F122" s="31"/>
      <c r="G122" s="31"/>
      <c r="H122" s="31"/>
      <c r="I122" s="35"/>
      <c r="J122" s="156">
        <f t="shared" si="12"/>
        <v>0</v>
      </c>
      <c r="K122" s="156">
        <f t="shared" si="12"/>
        <v>0</v>
      </c>
    </row>
    <row r="123" spans="1:19" x14ac:dyDescent="0.25">
      <c r="A123" s="595"/>
      <c r="B123" s="611"/>
      <c r="C123" s="29">
        <v>2019</v>
      </c>
      <c r="D123" s="34"/>
      <c r="E123" s="31"/>
      <c r="F123" s="31"/>
      <c r="G123" s="31"/>
      <c r="H123" s="31"/>
      <c r="I123" s="35"/>
      <c r="J123" s="156">
        <f t="shared" si="12"/>
        <v>0</v>
      </c>
      <c r="K123" s="156">
        <f t="shared" si="12"/>
        <v>0</v>
      </c>
    </row>
    <row r="124" spans="1:19" x14ac:dyDescent="0.25">
      <c r="A124" s="595"/>
      <c r="B124" s="611"/>
      <c r="C124" s="29">
        <v>2020</v>
      </c>
      <c r="D124" s="34"/>
      <c r="E124" s="31"/>
      <c r="F124" s="31"/>
      <c r="G124" s="31"/>
      <c r="H124" s="31"/>
      <c r="I124" s="35"/>
      <c r="J124" s="156">
        <f t="shared" si="12"/>
        <v>0</v>
      </c>
      <c r="K124" s="156">
        <f t="shared" si="12"/>
        <v>0</v>
      </c>
    </row>
    <row r="125" spans="1:19" ht="51" customHeight="1" thickBot="1" x14ac:dyDescent="0.3">
      <c r="A125" s="612"/>
      <c r="B125" s="613"/>
      <c r="C125" s="45" t="s">
        <v>14</v>
      </c>
      <c r="D125" s="47">
        <f t="shared" ref="D125" si="13">SUM(D118:D124)</f>
        <v>0</v>
      </c>
      <c r="E125" s="47">
        <f>SUM(E118:E124)</f>
        <v>0</v>
      </c>
      <c r="F125" s="47">
        <f t="shared" ref="F125:I125" si="14">SUM(F118:F124)</f>
        <v>0</v>
      </c>
      <c r="G125" s="47">
        <f t="shared" si="14"/>
        <v>0</v>
      </c>
      <c r="H125" s="47">
        <f t="shared" si="14"/>
        <v>0</v>
      </c>
      <c r="I125" s="47">
        <f t="shared" si="14"/>
        <v>0</v>
      </c>
      <c r="J125" s="51">
        <f>SUM(J118:J124)</f>
        <v>0</v>
      </c>
      <c r="K125" s="51">
        <f>SUM(K118:K124)</f>
        <v>0</v>
      </c>
    </row>
    <row r="126" spans="1:19" ht="18.95" customHeight="1" x14ac:dyDescent="0.25">
      <c r="A126" s="157"/>
      <c r="B126" s="122"/>
      <c r="C126" s="52"/>
      <c r="D126" s="52"/>
      <c r="S126" s="82"/>
    </row>
    <row r="127" spans="1:19" ht="21" x14ac:dyDescent="0.35">
      <c r="A127" s="158" t="s">
        <v>77</v>
      </c>
      <c r="B127" s="159"/>
      <c r="C127" s="158"/>
      <c r="D127" s="160"/>
      <c r="E127" s="160"/>
      <c r="F127" s="160"/>
      <c r="G127" s="160"/>
      <c r="H127" s="160"/>
      <c r="I127" s="160"/>
      <c r="J127" s="160"/>
      <c r="K127" s="160"/>
      <c r="L127" s="160"/>
      <c r="M127" s="160"/>
      <c r="N127" s="160"/>
      <c r="O127" s="160"/>
    </row>
    <row r="128" spans="1:19" ht="21.75" thickBot="1" x14ac:dyDescent="0.4">
      <c r="A128" s="98"/>
      <c r="B128" s="83"/>
    </row>
    <row r="129" spans="1:15" s="10" customFormat="1" ht="27" customHeight="1" x14ac:dyDescent="0.25">
      <c r="A129" s="614" t="s">
        <v>78</v>
      </c>
      <c r="B129" s="616" t="s">
        <v>39</v>
      </c>
      <c r="C129" s="618" t="s">
        <v>79</v>
      </c>
      <c r="D129" s="161" t="s">
        <v>80</v>
      </c>
      <c r="E129" s="162"/>
      <c r="F129" s="162"/>
      <c r="G129" s="163"/>
      <c r="H129" s="164"/>
      <c r="I129" s="592" t="s">
        <v>8</v>
      </c>
      <c r="J129" s="593"/>
      <c r="K129" s="593"/>
      <c r="L129" s="593"/>
      <c r="M129" s="593"/>
      <c r="N129" s="593"/>
      <c r="O129" s="594"/>
    </row>
    <row r="130" spans="1:15" s="10" customFormat="1" ht="110.25" customHeight="1" x14ac:dyDescent="0.25">
      <c r="A130" s="615"/>
      <c r="B130" s="617"/>
      <c r="C130" s="619"/>
      <c r="D130" s="165" t="s">
        <v>81</v>
      </c>
      <c r="E130" s="166" t="s">
        <v>82</v>
      </c>
      <c r="F130" s="166" t="s">
        <v>83</v>
      </c>
      <c r="G130" s="167" t="s">
        <v>84</v>
      </c>
      <c r="H130" s="168" t="s">
        <v>85</v>
      </c>
      <c r="I130" s="169" t="s">
        <v>15</v>
      </c>
      <c r="J130" s="169" t="s">
        <v>16</v>
      </c>
      <c r="K130" s="166" t="s">
        <v>17</v>
      </c>
      <c r="L130" s="165" t="s">
        <v>18</v>
      </c>
      <c r="M130" s="165" t="s">
        <v>30</v>
      </c>
      <c r="N130" s="166" t="s">
        <v>20</v>
      </c>
      <c r="O130" s="170" t="s">
        <v>21</v>
      </c>
    </row>
    <row r="131" spans="1:15" ht="15" customHeight="1" x14ac:dyDescent="0.25">
      <c r="A131" s="597" t="s">
        <v>361</v>
      </c>
      <c r="B131" s="596"/>
      <c r="C131" s="29">
        <v>2014</v>
      </c>
      <c r="D131" s="30"/>
      <c r="E131" s="31"/>
      <c r="F131" s="31"/>
      <c r="G131" s="137">
        <f>SUM(D131:F131)</f>
        <v>0</v>
      </c>
      <c r="H131" s="92"/>
      <c r="I131" s="34"/>
      <c r="J131" s="31"/>
      <c r="K131" s="31"/>
      <c r="L131" s="31"/>
      <c r="M131" s="31"/>
      <c r="N131" s="31"/>
      <c r="O131" s="35"/>
    </row>
    <row r="132" spans="1:15" x14ac:dyDescent="0.25">
      <c r="A132" s="597"/>
      <c r="B132" s="596"/>
      <c r="C132" s="29">
        <v>2015</v>
      </c>
      <c r="D132" s="30"/>
      <c r="E132" s="31"/>
      <c r="F132" s="31"/>
      <c r="G132" s="137">
        <f t="shared" ref="G132:G137" si="15">SUM(D132:F132)</f>
        <v>0</v>
      </c>
      <c r="H132" s="92"/>
      <c r="I132" s="34"/>
      <c r="J132" s="31"/>
      <c r="K132" s="31"/>
      <c r="L132" s="31"/>
      <c r="M132" s="31"/>
      <c r="N132" s="31"/>
      <c r="O132" s="35"/>
    </row>
    <row r="133" spans="1:15" x14ac:dyDescent="0.25">
      <c r="A133" s="597"/>
      <c r="B133" s="596"/>
      <c r="C133" s="29">
        <v>2016</v>
      </c>
      <c r="D133" s="30"/>
      <c r="E133" s="31"/>
      <c r="F133" s="31"/>
      <c r="G133" s="137">
        <f t="shared" si="15"/>
        <v>0</v>
      </c>
      <c r="H133" s="92"/>
      <c r="I133" s="34"/>
      <c r="J133" s="31"/>
      <c r="K133" s="31"/>
      <c r="L133" s="31"/>
      <c r="M133" s="31"/>
      <c r="N133" s="31"/>
      <c r="O133" s="35"/>
    </row>
    <row r="134" spans="1:15" x14ac:dyDescent="0.25">
      <c r="A134" s="597"/>
      <c r="B134" s="596"/>
      <c r="C134" s="29">
        <v>2017</v>
      </c>
      <c r="D134" s="36"/>
      <c r="E134" s="37"/>
      <c r="F134" s="37"/>
      <c r="G134" s="137">
        <f t="shared" si="15"/>
        <v>0</v>
      </c>
      <c r="H134" s="92"/>
      <c r="I134" s="39"/>
      <c r="J134" s="37"/>
      <c r="K134" s="37"/>
      <c r="L134" s="37"/>
      <c r="M134" s="37"/>
      <c r="N134" s="37"/>
      <c r="O134" s="40"/>
    </row>
    <row r="135" spans="1:15" x14ac:dyDescent="0.25">
      <c r="A135" s="597"/>
      <c r="B135" s="596"/>
      <c r="C135" s="29">
        <v>2018</v>
      </c>
      <c r="D135" s="30"/>
      <c r="E135" s="31"/>
      <c r="F135" s="31"/>
      <c r="G135" s="137">
        <f t="shared" si="15"/>
        <v>0</v>
      </c>
      <c r="H135" s="92"/>
      <c r="I135" s="34"/>
      <c r="J135" s="31"/>
      <c r="K135" s="31"/>
      <c r="L135" s="31"/>
      <c r="M135" s="31"/>
      <c r="N135" s="31"/>
      <c r="O135" s="35"/>
    </row>
    <row r="136" spans="1:15" x14ac:dyDescent="0.25">
      <c r="A136" s="597"/>
      <c r="B136" s="596"/>
      <c r="C136" s="29">
        <v>2019</v>
      </c>
      <c r="D136" s="30">
        <v>6</v>
      </c>
      <c r="E136" s="31">
        <v>8</v>
      </c>
      <c r="F136" s="31"/>
      <c r="G136" s="137">
        <f t="shared" si="15"/>
        <v>14</v>
      </c>
      <c r="H136" s="92">
        <v>43</v>
      </c>
      <c r="I136" s="34">
        <v>5</v>
      </c>
      <c r="J136" s="31">
        <v>2</v>
      </c>
      <c r="K136" s="31">
        <v>5</v>
      </c>
      <c r="L136" s="31"/>
      <c r="M136" s="31">
        <v>2</v>
      </c>
      <c r="N136" s="31"/>
      <c r="O136" s="35"/>
    </row>
    <row r="137" spans="1:15" x14ac:dyDescent="0.25">
      <c r="A137" s="597"/>
      <c r="B137" s="596"/>
      <c r="C137" s="29">
        <v>2020</v>
      </c>
      <c r="D137" s="30"/>
      <c r="E137" s="31"/>
      <c r="F137" s="31"/>
      <c r="G137" s="137">
        <f t="shared" si="15"/>
        <v>0</v>
      </c>
      <c r="H137" s="92"/>
      <c r="I137" s="34"/>
      <c r="J137" s="31"/>
      <c r="K137" s="31"/>
      <c r="L137" s="31"/>
      <c r="M137" s="31"/>
      <c r="N137" s="31"/>
      <c r="O137" s="35"/>
    </row>
    <row r="138" spans="1:15" ht="36" customHeight="1" thickBot="1" x14ac:dyDescent="0.3">
      <c r="A138" s="598"/>
      <c r="B138" s="599"/>
      <c r="C138" s="45" t="s">
        <v>14</v>
      </c>
      <c r="D138" s="46">
        <f>SUM(D131:D137)</f>
        <v>6</v>
      </c>
      <c r="E138" s="47">
        <f>SUM(E131:E137)</f>
        <v>8</v>
      </c>
      <c r="F138" s="47">
        <f>SUM(F131:F137)</f>
        <v>0</v>
      </c>
      <c r="G138" s="143">
        <f t="shared" ref="G138:O138" si="16">SUM(G131:G137)</f>
        <v>14</v>
      </c>
      <c r="H138" s="171">
        <f t="shared" si="16"/>
        <v>43</v>
      </c>
      <c r="I138" s="50">
        <f t="shared" si="16"/>
        <v>5</v>
      </c>
      <c r="J138" s="47">
        <f t="shared" si="16"/>
        <v>2</v>
      </c>
      <c r="K138" s="47">
        <f t="shared" si="16"/>
        <v>5</v>
      </c>
      <c r="L138" s="47">
        <f t="shared" si="16"/>
        <v>0</v>
      </c>
      <c r="M138" s="47">
        <f t="shared" si="16"/>
        <v>2</v>
      </c>
      <c r="N138" s="47">
        <f t="shared" si="16"/>
        <v>0</v>
      </c>
      <c r="O138" s="51">
        <f t="shared" si="16"/>
        <v>0</v>
      </c>
    </row>
    <row r="139" spans="1:15" ht="15.75" thickBot="1" x14ac:dyDescent="0.3">
      <c r="B139" s="9"/>
    </row>
    <row r="140" spans="1:15" ht="19.5" customHeight="1" x14ac:dyDescent="0.25">
      <c r="A140" s="600" t="s">
        <v>87</v>
      </c>
      <c r="B140" s="602" t="s">
        <v>88</v>
      </c>
      <c r="C140" s="604" t="s">
        <v>6</v>
      </c>
      <c r="D140" s="604" t="s">
        <v>80</v>
      </c>
      <c r="E140" s="604"/>
      <c r="F140" s="604"/>
      <c r="G140" s="606"/>
      <c r="H140" s="607" t="s">
        <v>89</v>
      </c>
      <c r="I140" s="604"/>
      <c r="J140" s="604"/>
      <c r="K140" s="604"/>
      <c r="L140" s="608"/>
    </row>
    <row r="141" spans="1:15" ht="102.75" x14ac:dyDescent="0.25">
      <c r="A141" s="601"/>
      <c r="B141" s="603"/>
      <c r="C141" s="605"/>
      <c r="D141" s="172" t="s">
        <v>90</v>
      </c>
      <c r="E141" s="173" t="s">
        <v>91</v>
      </c>
      <c r="F141" s="172" t="s">
        <v>92</v>
      </c>
      <c r="G141" s="174" t="s">
        <v>93</v>
      </c>
      <c r="H141" s="175" t="s">
        <v>94</v>
      </c>
      <c r="I141" s="172" t="s">
        <v>95</v>
      </c>
      <c r="J141" s="172" t="s">
        <v>96</v>
      </c>
      <c r="K141" s="172" t="s">
        <v>97</v>
      </c>
      <c r="L141" s="176" t="s">
        <v>98</v>
      </c>
    </row>
    <row r="142" spans="1:15" ht="15" customHeight="1" x14ac:dyDescent="0.25">
      <c r="A142" s="684" t="s">
        <v>362</v>
      </c>
      <c r="B142" s="685"/>
      <c r="C142" s="177">
        <v>2014</v>
      </c>
      <c r="D142" s="178"/>
      <c r="E142" s="72"/>
      <c r="F142" s="72"/>
      <c r="G142" s="179">
        <f>SUM(D142:F142)</f>
        <v>0</v>
      </c>
      <c r="H142" s="71"/>
      <c r="I142" s="72"/>
      <c r="J142" s="72"/>
      <c r="K142" s="72"/>
      <c r="L142" s="73"/>
    </row>
    <row r="143" spans="1:15" x14ac:dyDescent="0.25">
      <c r="A143" s="595"/>
      <c r="B143" s="611"/>
      <c r="C143" s="29">
        <v>2015</v>
      </c>
      <c r="D143" s="30"/>
      <c r="E143" s="31"/>
      <c r="F143" s="31"/>
      <c r="G143" s="179">
        <f t="shared" ref="G143:G148" si="17">SUM(D143:F143)</f>
        <v>0</v>
      </c>
      <c r="H143" s="34"/>
      <c r="I143" s="31"/>
      <c r="J143" s="31"/>
      <c r="K143" s="31"/>
      <c r="L143" s="35"/>
    </row>
    <row r="144" spans="1:15" x14ac:dyDescent="0.25">
      <c r="A144" s="595"/>
      <c r="B144" s="611"/>
      <c r="C144" s="29">
        <v>2016</v>
      </c>
      <c r="D144" s="30"/>
      <c r="E144" s="31"/>
      <c r="F144" s="31"/>
      <c r="G144" s="179">
        <f t="shared" si="17"/>
        <v>0</v>
      </c>
      <c r="H144" s="34"/>
      <c r="I144" s="31"/>
      <c r="J144" s="31"/>
      <c r="K144" s="31"/>
      <c r="L144" s="35"/>
    </row>
    <row r="145" spans="1:12" x14ac:dyDescent="0.25">
      <c r="A145" s="595"/>
      <c r="B145" s="611"/>
      <c r="C145" s="29">
        <v>2017</v>
      </c>
      <c r="D145" s="36"/>
      <c r="E145" s="37"/>
      <c r="F145" s="37"/>
      <c r="G145" s="179">
        <f t="shared" si="17"/>
        <v>0</v>
      </c>
      <c r="H145" s="39"/>
      <c r="I145" s="37"/>
      <c r="J145" s="37"/>
      <c r="K145" s="37"/>
      <c r="L145" s="40"/>
    </row>
    <row r="146" spans="1:12" x14ac:dyDescent="0.25">
      <c r="A146" s="595"/>
      <c r="B146" s="611"/>
      <c r="C146" s="29">
        <v>2018</v>
      </c>
      <c r="D146" s="30"/>
      <c r="E146" s="31"/>
      <c r="F146" s="31"/>
      <c r="G146" s="179">
        <f t="shared" si="17"/>
        <v>0</v>
      </c>
      <c r="H146" s="34"/>
      <c r="I146" s="31"/>
      <c r="J146" s="31"/>
      <c r="K146" s="31"/>
      <c r="L146" s="35"/>
    </row>
    <row r="147" spans="1:12" x14ac:dyDescent="0.25">
      <c r="A147" s="595"/>
      <c r="B147" s="611"/>
      <c r="C147" s="29">
        <v>2019</v>
      </c>
      <c r="D147" s="30">
        <v>155</v>
      </c>
      <c r="E147" s="31">
        <v>215</v>
      </c>
      <c r="F147" s="31"/>
      <c r="G147" s="179">
        <f t="shared" si="17"/>
        <v>370</v>
      </c>
      <c r="H147" s="34">
        <v>6</v>
      </c>
      <c r="I147" s="31">
        <v>1</v>
      </c>
      <c r="J147" s="31">
        <v>67</v>
      </c>
      <c r="K147" s="31"/>
      <c r="L147" s="35">
        <v>296</v>
      </c>
    </row>
    <row r="148" spans="1:12" x14ac:dyDescent="0.25">
      <c r="A148" s="595"/>
      <c r="B148" s="611"/>
      <c r="C148" s="29">
        <v>2020</v>
      </c>
      <c r="D148" s="30"/>
      <c r="E148" s="31"/>
      <c r="F148" s="31"/>
      <c r="G148" s="179">
        <f t="shared" si="17"/>
        <v>0</v>
      </c>
      <c r="H148" s="34"/>
      <c r="I148" s="31"/>
      <c r="J148" s="31"/>
      <c r="K148" s="31"/>
      <c r="L148" s="35"/>
    </row>
    <row r="149" spans="1:12" ht="15.75" thickBot="1" x14ac:dyDescent="0.3">
      <c r="A149" s="612"/>
      <c r="B149" s="613"/>
      <c r="C149" s="45" t="s">
        <v>14</v>
      </c>
      <c r="D149" s="46">
        <f t="shared" ref="D149:L149" si="18">SUM(D142:D148)</f>
        <v>155</v>
      </c>
      <c r="E149" s="47">
        <f t="shared" si="18"/>
        <v>215</v>
      </c>
      <c r="F149" s="47">
        <f t="shared" si="18"/>
        <v>0</v>
      </c>
      <c r="G149" s="49">
        <f t="shared" si="18"/>
        <v>370</v>
      </c>
      <c r="H149" s="50">
        <f t="shared" si="18"/>
        <v>6</v>
      </c>
      <c r="I149" s="47">
        <f t="shared" si="18"/>
        <v>1</v>
      </c>
      <c r="J149" s="47">
        <f t="shared" si="18"/>
        <v>67</v>
      </c>
      <c r="K149" s="47">
        <f t="shared" si="18"/>
        <v>0</v>
      </c>
      <c r="L149" s="51">
        <f t="shared" si="18"/>
        <v>296</v>
      </c>
    </row>
    <row r="150" spans="1:12" x14ac:dyDescent="0.25">
      <c r="B150" s="9"/>
    </row>
    <row r="151" spans="1:12" x14ac:dyDescent="0.25">
      <c r="B151" s="9"/>
    </row>
    <row r="152" spans="1:12" ht="21" x14ac:dyDescent="0.35">
      <c r="A152" s="180" t="s">
        <v>100</v>
      </c>
      <c r="B152" s="60"/>
      <c r="C152" s="59"/>
      <c r="D152" s="61"/>
      <c r="E152" s="61"/>
      <c r="F152" s="61"/>
      <c r="G152" s="61"/>
      <c r="H152" s="61"/>
      <c r="I152" s="61"/>
      <c r="J152" s="61"/>
      <c r="K152" s="61"/>
      <c r="L152" s="61"/>
    </row>
    <row r="153" spans="1:12" ht="15.75" thickBot="1" x14ac:dyDescent="0.3">
      <c r="A153" s="82"/>
      <c r="B153" s="83"/>
    </row>
    <row r="154" spans="1:12" s="10" customFormat="1" ht="65.25" x14ac:dyDescent="0.3">
      <c r="A154" s="181" t="s">
        <v>101</v>
      </c>
      <c r="B154" s="182" t="s">
        <v>102</v>
      </c>
      <c r="C154" s="183" t="s">
        <v>103</v>
      </c>
      <c r="D154" s="184" t="s">
        <v>104</v>
      </c>
      <c r="E154" s="185" t="s">
        <v>105</v>
      </c>
      <c r="F154" s="185" t="s">
        <v>106</v>
      </c>
      <c r="G154" s="186" t="s">
        <v>107</v>
      </c>
    </row>
    <row r="155" spans="1:12" ht="15" customHeight="1" x14ac:dyDescent="0.25">
      <c r="A155" s="588" t="s">
        <v>36</v>
      </c>
      <c r="B155" s="589"/>
      <c r="C155" s="29">
        <v>2014</v>
      </c>
      <c r="D155" s="30"/>
      <c r="E155" s="31"/>
      <c r="F155" s="31"/>
      <c r="G155" s="35"/>
    </row>
    <row r="156" spans="1:12" x14ac:dyDescent="0.25">
      <c r="A156" s="588"/>
      <c r="B156" s="589"/>
      <c r="C156" s="29">
        <v>2015</v>
      </c>
      <c r="D156" s="30"/>
      <c r="E156" s="31"/>
      <c r="F156" s="31"/>
      <c r="G156" s="35"/>
    </row>
    <row r="157" spans="1:12" x14ac:dyDescent="0.25">
      <c r="A157" s="588"/>
      <c r="B157" s="589"/>
      <c r="C157" s="29">
        <v>2016</v>
      </c>
      <c r="D157" s="30"/>
      <c r="E157" s="31"/>
      <c r="F157" s="31"/>
      <c r="G157" s="35"/>
    </row>
    <row r="158" spans="1:12" x14ac:dyDescent="0.25">
      <c r="A158" s="588"/>
      <c r="B158" s="589"/>
      <c r="C158" s="29">
        <v>2017</v>
      </c>
      <c r="D158" s="36"/>
      <c r="E158" s="37"/>
      <c r="F158" s="37"/>
      <c r="G158" s="40"/>
    </row>
    <row r="159" spans="1:12" x14ac:dyDescent="0.25">
      <c r="A159" s="588"/>
      <c r="B159" s="589"/>
      <c r="C159" s="29">
        <v>2018</v>
      </c>
      <c r="D159" s="30"/>
      <c r="E159" s="31"/>
      <c r="F159" s="31"/>
      <c r="G159" s="35"/>
    </row>
    <row r="160" spans="1:12" x14ac:dyDescent="0.25">
      <c r="A160" s="588"/>
      <c r="B160" s="589"/>
      <c r="C160" s="29">
        <v>2019</v>
      </c>
      <c r="D160" s="30"/>
      <c r="E160" s="31"/>
      <c r="F160" s="31"/>
      <c r="G160" s="35"/>
    </row>
    <row r="161" spans="1:9" x14ac:dyDescent="0.25">
      <c r="A161" s="588"/>
      <c r="B161" s="589"/>
      <c r="C161" s="29">
        <v>2020</v>
      </c>
      <c r="D161" s="187"/>
      <c r="E161" s="188"/>
      <c r="F161" s="188"/>
      <c r="G161" s="189"/>
    </row>
    <row r="162" spans="1:9" ht="15.75" thickBot="1" x14ac:dyDescent="0.3">
      <c r="A162" s="590"/>
      <c r="B162" s="591"/>
      <c r="C162" s="45" t="s">
        <v>14</v>
      </c>
      <c r="D162" s="46">
        <f>SUM(D155:D161)</f>
        <v>0</v>
      </c>
      <c r="E162" s="46">
        <f t="shared" ref="E162:G162" si="19">SUM(E155:E161)</f>
        <v>0</v>
      </c>
      <c r="F162" s="46">
        <f t="shared" si="19"/>
        <v>0</v>
      </c>
      <c r="G162" s="51">
        <f t="shared" si="19"/>
        <v>0</v>
      </c>
    </row>
    <row r="163" spans="1:9" x14ac:dyDescent="0.25">
      <c r="B163" s="9"/>
    </row>
    <row r="164" spans="1:9" ht="15.75" thickBot="1" x14ac:dyDescent="0.3">
      <c r="B164" s="9"/>
    </row>
    <row r="165" spans="1:9" ht="18.75" x14ac:dyDescent="0.3">
      <c r="A165" s="190" t="s">
        <v>108</v>
      </c>
      <c r="B165" s="191" t="s">
        <v>109</v>
      </c>
      <c r="C165" s="192">
        <v>2014</v>
      </c>
      <c r="D165" s="192">
        <v>2015</v>
      </c>
      <c r="E165" s="192">
        <v>2016</v>
      </c>
      <c r="F165" s="192">
        <v>2017</v>
      </c>
      <c r="G165" s="192">
        <v>2018</v>
      </c>
      <c r="H165" s="192">
        <v>2019</v>
      </c>
      <c r="I165" s="193">
        <v>2020</v>
      </c>
    </row>
    <row r="166" spans="1:9" ht="14.1" customHeight="1" x14ac:dyDescent="0.25">
      <c r="A166" s="194" t="s">
        <v>110</v>
      </c>
      <c r="B166" s="509"/>
      <c r="C166" s="196">
        <f>SUM(C167:C169)</f>
        <v>0</v>
      </c>
      <c r="D166" s="196">
        <f t="shared" ref="D166:I166" si="20">SUM(D167:D169)</f>
        <v>0</v>
      </c>
      <c r="E166" s="196">
        <f t="shared" si="20"/>
        <v>0</v>
      </c>
      <c r="F166" s="196">
        <f t="shared" si="20"/>
        <v>0</v>
      </c>
      <c r="G166" s="196">
        <f t="shared" si="20"/>
        <v>0</v>
      </c>
      <c r="H166" s="196">
        <f t="shared" si="20"/>
        <v>261113.41999999998</v>
      </c>
      <c r="I166" s="197">
        <f t="shared" si="20"/>
        <v>0</v>
      </c>
    </row>
    <row r="167" spans="1:9" ht="15.75" x14ac:dyDescent="0.25">
      <c r="A167" s="198" t="s">
        <v>111</v>
      </c>
      <c r="B167" s="199"/>
      <c r="C167" s="70"/>
      <c r="D167" s="70"/>
      <c r="E167" s="70"/>
      <c r="F167" s="74"/>
      <c r="G167" s="70"/>
      <c r="H167" s="70">
        <v>252973.43</v>
      </c>
      <c r="I167" s="200"/>
    </row>
    <row r="168" spans="1:9" ht="15.75" x14ac:dyDescent="0.25">
      <c r="A168" s="198" t="s">
        <v>112</v>
      </c>
      <c r="B168" s="199"/>
      <c r="C168" s="70"/>
      <c r="D168" s="70"/>
      <c r="E168" s="70"/>
      <c r="F168" s="74"/>
      <c r="G168" s="70"/>
      <c r="H168" s="70">
        <v>8139.99</v>
      </c>
      <c r="I168" s="200"/>
    </row>
    <row r="169" spans="1:9" ht="15.75" x14ac:dyDescent="0.25">
      <c r="A169" s="198" t="s">
        <v>113</v>
      </c>
      <c r="B169" s="199"/>
      <c r="C169" s="70"/>
      <c r="D169" s="70"/>
      <c r="E169" s="70"/>
      <c r="F169" s="74"/>
      <c r="G169" s="70"/>
      <c r="H169" s="70"/>
      <c r="I169" s="200"/>
    </row>
    <row r="170" spans="1:9" ht="114.75" x14ac:dyDescent="0.25">
      <c r="A170" s="194" t="s">
        <v>114</v>
      </c>
      <c r="B170" s="199" t="s">
        <v>363</v>
      </c>
      <c r="C170" s="70"/>
      <c r="D170" s="70"/>
      <c r="E170" s="70"/>
      <c r="F170" s="74"/>
      <c r="G170" s="70"/>
      <c r="H170" s="70">
        <v>124616.21</v>
      </c>
      <c r="I170" s="200"/>
    </row>
    <row r="171" spans="1:9" ht="16.5" thickBot="1" x14ac:dyDescent="0.3">
      <c r="A171" s="203" t="s">
        <v>116</v>
      </c>
      <c r="B171" s="204"/>
      <c r="C171" s="205">
        <f t="shared" ref="C171:I171" si="21">C166+C170</f>
        <v>0</v>
      </c>
      <c r="D171" s="205">
        <f t="shared" si="21"/>
        <v>0</v>
      </c>
      <c r="E171" s="205">
        <f t="shared" si="21"/>
        <v>0</v>
      </c>
      <c r="F171" s="205">
        <f t="shared" si="21"/>
        <v>0</v>
      </c>
      <c r="G171" s="205">
        <f t="shared" si="21"/>
        <v>0</v>
      </c>
      <c r="H171" s="205">
        <f t="shared" si="21"/>
        <v>385729.63</v>
      </c>
      <c r="I171" s="51">
        <f t="shared" si="21"/>
        <v>0</v>
      </c>
    </row>
  </sheetData>
  <mergeCells count="49">
    <mergeCell ref="B10:B11"/>
    <mergeCell ref="C10:C11"/>
    <mergeCell ref="A12:B19"/>
    <mergeCell ref="C21:C22"/>
    <mergeCell ref="A23:B30"/>
    <mergeCell ref="D34:D35"/>
    <mergeCell ref="A36:B43"/>
    <mergeCell ref="A48:A49"/>
    <mergeCell ref="B48:B49"/>
    <mergeCell ref="C48:C49"/>
    <mergeCell ref="D48:D49"/>
    <mergeCell ref="A34:A35"/>
    <mergeCell ref="B34:B35"/>
    <mergeCell ref="C34:C35"/>
    <mergeCell ref="A50:B57"/>
    <mergeCell ref="A61:A62"/>
    <mergeCell ref="B61:B62"/>
    <mergeCell ref="C61:C62"/>
    <mergeCell ref="A63:B70"/>
    <mergeCell ref="D72:D73"/>
    <mergeCell ref="A74:B81"/>
    <mergeCell ref="A83:A84"/>
    <mergeCell ref="B83:B84"/>
    <mergeCell ref="C83:C84"/>
    <mergeCell ref="D83:D84"/>
    <mergeCell ref="A72:A73"/>
    <mergeCell ref="B72:B73"/>
    <mergeCell ref="C72:C73"/>
    <mergeCell ref="A85:B92"/>
    <mergeCell ref="A94:A95"/>
    <mergeCell ref="B94:B95"/>
    <mergeCell ref="A96:B102"/>
    <mergeCell ref="A106:A107"/>
    <mergeCell ref="B106:B107"/>
    <mergeCell ref="C106:C107"/>
    <mergeCell ref="A108:B115"/>
    <mergeCell ref="A118:B125"/>
    <mergeCell ref="A129:A130"/>
    <mergeCell ref="B129:B130"/>
    <mergeCell ref="C129:C130"/>
    <mergeCell ref="A142:B149"/>
    <mergeCell ref="A155:B162"/>
    <mergeCell ref="I129:O129"/>
    <mergeCell ref="A131:B138"/>
    <mergeCell ref="A140:A141"/>
    <mergeCell ref="B140:B141"/>
    <mergeCell ref="C140:C141"/>
    <mergeCell ref="D140:G140"/>
    <mergeCell ref="H140:L140"/>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99014-8164-4E74-94AF-DD9AD317523F}">
  <sheetPr codeName="Arkusz31"/>
  <dimension ref="A1:S188"/>
  <sheetViews>
    <sheetView workbookViewId="0">
      <selection sqref="A1:XFD1048576"/>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364</v>
      </c>
    </row>
    <row r="5" spans="1:17" s="2" customFormat="1" ht="15.75" x14ac:dyDescent="0.25">
      <c r="A5" s="206" t="s">
        <v>136</v>
      </c>
    </row>
    <row r="6" spans="1:17" s="2" customFormat="1" ht="15.75" x14ac:dyDescent="0.25"/>
    <row r="8" spans="1:17" ht="21" x14ac:dyDescent="0.35">
      <c r="A8" s="6" t="s">
        <v>4</v>
      </c>
      <c r="B8" s="7"/>
      <c r="C8" s="8"/>
      <c r="D8" s="8"/>
      <c r="E8" s="8"/>
      <c r="F8" s="8"/>
      <c r="G8" s="8"/>
      <c r="H8" s="8"/>
      <c r="I8" s="8"/>
      <c r="J8" s="8"/>
      <c r="K8" s="8"/>
      <c r="L8" s="8"/>
      <c r="M8" s="8"/>
      <c r="N8" s="8"/>
    </row>
    <row r="9" spans="1:17" ht="15.75" thickBot="1" x14ac:dyDescent="0.3">
      <c r="B9" s="9"/>
      <c r="O9" s="10"/>
      <c r="P9" s="10"/>
    </row>
    <row r="10" spans="1:17" s="10" customFormat="1" ht="18.75" x14ac:dyDescent="0.3">
      <c r="A10" s="11"/>
      <c r="B10" s="649" t="s">
        <v>5</v>
      </c>
      <c r="C10" s="651" t="s">
        <v>6</v>
      </c>
      <c r="D10" s="12"/>
      <c r="E10" s="13"/>
      <c r="F10" s="14" t="s">
        <v>7</v>
      </c>
      <c r="G10" s="15"/>
      <c r="H10" s="16"/>
      <c r="I10" s="17" t="s">
        <v>8</v>
      </c>
      <c r="J10" s="13"/>
      <c r="K10" s="13"/>
      <c r="L10" s="13"/>
      <c r="M10" s="13"/>
      <c r="N10" s="13"/>
      <c r="O10" s="18"/>
    </row>
    <row r="11" spans="1:17" s="10" customFormat="1" ht="90" customHeight="1" x14ac:dyDescent="0.3">
      <c r="A11" s="19" t="s">
        <v>9</v>
      </c>
      <c r="B11" s="650"/>
      <c r="C11" s="652"/>
      <c r="D11" s="20" t="s">
        <v>10</v>
      </c>
      <c r="E11" s="21" t="s">
        <v>11</v>
      </c>
      <c r="F11" s="22" t="s">
        <v>12</v>
      </c>
      <c r="G11" s="23" t="s">
        <v>13</v>
      </c>
      <c r="H11" s="24" t="s">
        <v>14</v>
      </c>
      <c r="I11" s="25" t="s">
        <v>15</v>
      </c>
      <c r="J11" s="26" t="s">
        <v>16</v>
      </c>
      <c r="K11" s="26" t="s">
        <v>17</v>
      </c>
      <c r="L11" s="27" t="s">
        <v>18</v>
      </c>
      <c r="M11" s="27" t="s">
        <v>19</v>
      </c>
      <c r="N11" s="27" t="s">
        <v>20</v>
      </c>
      <c r="O11" s="28" t="s">
        <v>21</v>
      </c>
    </row>
    <row r="12" spans="1:17" ht="15" customHeight="1" x14ac:dyDescent="0.25">
      <c r="A12" s="595" t="s">
        <v>365</v>
      </c>
      <c r="B12" s="611"/>
      <c r="C12" s="29">
        <v>2014</v>
      </c>
      <c r="D12" s="30"/>
      <c r="E12" s="31"/>
      <c r="F12" s="31"/>
      <c r="G12" s="32"/>
      <c r="H12" s="33">
        <f>SUM(D12:G12)</f>
        <v>0</v>
      </c>
      <c r="I12" s="34"/>
      <c r="J12" s="31"/>
      <c r="K12" s="31"/>
      <c r="L12" s="31"/>
      <c r="M12" s="31"/>
      <c r="N12" s="31"/>
      <c r="O12" s="35"/>
      <c r="P12" s="10"/>
      <c r="Q12" s="10"/>
    </row>
    <row r="13" spans="1:17" x14ac:dyDescent="0.25">
      <c r="A13" s="595"/>
      <c r="B13" s="611"/>
      <c r="C13" s="29">
        <v>2015</v>
      </c>
      <c r="D13" s="30"/>
      <c r="E13" s="31"/>
      <c r="F13" s="31"/>
      <c r="G13" s="32"/>
      <c r="H13" s="33">
        <f t="shared" ref="H13:H18" si="0">SUM(D13:G13)</f>
        <v>0</v>
      </c>
      <c r="I13" s="34"/>
      <c r="J13" s="31"/>
      <c r="K13" s="31"/>
      <c r="L13" s="31"/>
      <c r="M13" s="31"/>
      <c r="N13" s="31"/>
      <c r="O13" s="35"/>
      <c r="P13" s="10"/>
      <c r="Q13" s="10"/>
    </row>
    <row r="14" spans="1:17" x14ac:dyDescent="0.25">
      <c r="A14" s="595"/>
      <c r="B14" s="611"/>
      <c r="C14" s="29">
        <v>2016</v>
      </c>
      <c r="D14" s="30"/>
      <c r="E14" s="31"/>
      <c r="F14" s="31"/>
      <c r="G14" s="32"/>
      <c r="H14" s="33">
        <f t="shared" si="0"/>
        <v>0</v>
      </c>
      <c r="I14" s="34"/>
      <c r="J14" s="31"/>
      <c r="K14" s="31"/>
      <c r="L14" s="31"/>
      <c r="M14" s="31"/>
      <c r="N14" s="31"/>
      <c r="O14" s="35"/>
      <c r="P14" s="10"/>
      <c r="Q14" s="10"/>
    </row>
    <row r="15" spans="1:17" x14ac:dyDescent="0.25">
      <c r="A15" s="595"/>
      <c r="B15" s="611"/>
      <c r="C15" s="29">
        <v>2017</v>
      </c>
      <c r="D15" s="36"/>
      <c r="E15" s="37"/>
      <c r="F15" s="37"/>
      <c r="G15" s="38"/>
      <c r="H15" s="33">
        <f t="shared" si="0"/>
        <v>0</v>
      </c>
      <c r="I15" s="39"/>
      <c r="J15" s="37"/>
      <c r="K15" s="37"/>
      <c r="L15" s="37"/>
      <c r="M15" s="37"/>
      <c r="N15" s="37"/>
      <c r="O15" s="40"/>
      <c r="P15" s="10"/>
      <c r="Q15" s="10"/>
    </row>
    <row r="16" spans="1:17" x14ac:dyDescent="0.25">
      <c r="A16" s="595"/>
      <c r="B16" s="611"/>
      <c r="C16" s="29">
        <v>2018</v>
      </c>
      <c r="D16" s="30"/>
      <c r="E16" s="31"/>
      <c r="F16" s="31"/>
      <c r="G16" s="32"/>
      <c r="H16" s="33">
        <f t="shared" si="0"/>
        <v>0</v>
      </c>
      <c r="I16" s="34"/>
      <c r="J16" s="31"/>
      <c r="K16" s="31"/>
      <c r="L16" s="31"/>
      <c r="M16" s="31"/>
      <c r="N16" s="31"/>
      <c r="O16" s="35"/>
      <c r="P16" s="10"/>
      <c r="Q16" s="10"/>
    </row>
    <row r="17" spans="1:17" x14ac:dyDescent="0.25">
      <c r="A17" s="595"/>
      <c r="B17" s="611"/>
      <c r="C17" s="29">
        <v>2019</v>
      </c>
      <c r="D17" s="30">
        <v>4</v>
      </c>
      <c r="E17" s="31"/>
      <c r="F17" s="31"/>
      <c r="G17" s="32"/>
      <c r="H17" s="33">
        <f t="shared" si="0"/>
        <v>4</v>
      </c>
      <c r="I17" s="34">
        <v>4</v>
      </c>
      <c r="J17" s="31"/>
      <c r="K17" s="31"/>
      <c r="L17" s="31"/>
      <c r="M17" s="31"/>
      <c r="N17" s="31"/>
      <c r="O17" s="35"/>
      <c r="P17" s="10"/>
      <c r="Q17" s="10"/>
    </row>
    <row r="18" spans="1:17" x14ac:dyDescent="0.25">
      <c r="A18" s="595"/>
      <c r="B18" s="611"/>
      <c r="C18" s="29">
        <v>2020</v>
      </c>
      <c r="D18" s="30"/>
      <c r="E18" s="31"/>
      <c r="F18" s="31"/>
      <c r="G18" s="32"/>
      <c r="H18" s="33">
        <f t="shared" si="0"/>
        <v>0</v>
      </c>
      <c r="I18" s="34"/>
      <c r="J18" s="31"/>
      <c r="K18" s="31"/>
      <c r="L18" s="31"/>
      <c r="M18" s="31"/>
      <c r="N18" s="31"/>
      <c r="O18" s="35"/>
      <c r="P18" s="10"/>
      <c r="Q18" s="10"/>
    </row>
    <row r="19" spans="1:17" ht="54" customHeight="1" thickBot="1" x14ac:dyDescent="0.3">
      <c r="A19" s="612"/>
      <c r="B19" s="613"/>
      <c r="C19" s="45" t="s">
        <v>14</v>
      </c>
      <c r="D19" s="46">
        <f>SUM(D12:D18)</f>
        <v>4</v>
      </c>
      <c r="E19" s="47">
        <f>SUM(E12:E18)</f>
        <v>0</v>
      </c>
      <c r="F19" s="47">
        <f>SUM(F12:F18)</f>
        <v>0</v>
      </c>
      <c r="G19" s="48"/>
      <c r="H19" s="49">
        <f>SUM(D19:F19)</f>
        <v>4</v>
      </c>
      <c r="I19" s="50">
        <f t="shared" ref="I19:O19" si="1">SUM(I12:I18)</f>
        <v>4</v>
      </c>
      <c r="J19" s="50">
        <f t="shared" si="1"/>
        <v>0</v>
      </c>
      <c r="K19" s="47">
        <f t="shared" si="1"/>
        <v>0</v>
      </c>
      <c r="L19" s="47">
        <f t="shared" si="1"/>
        <v>0</v>
      </c>
      <c r="M19" s="47">
        <f t="shared" si="1"/>
        <v>0</v>
      </c>
      <c r="N19" s="47">
        <f t="shared" si="1"/>
        <v>0</v>
      </c>
      <c r="O19" s="51">
        <f t="shared" si="1"/>
        <v>0</v>
      </c>
      <c r="P19" s="10"/>
      <c r="Q19" s="10"/>
    </row>
    <row r="20" spans="1:17" ht="15.75" thickBot="1" x14ac:dyDescent="0.3">
      <c r="B20" s="9"/>
      <c r="D20" s="52"/>
      <c r="O20" s="10"/>
      <c r="P20" s="10"/>
    </row>
    <row r="21" spans="1:17" s="10" customFormat="1" ht="18.75" x14ac:dyDescent="0.3">
      <c r="A21" s="11"/>
      <c r="B21" s="53"/>
      <c r="C21" s="651" t="s">
        <v>6</v>
      </c>
      <c r="D21" s="12"/>
      <c r="E21" s="13"/>
      <c r="F21" s="14" t="s">
        <v>7</v>
      </c>
      <c r="G21" s="15"/>
      <c r="H21" s="16"/>
    </row>
    <row r="22" spans="1:17" s="10" customFormat="1" ht="44.25" customHeight="1" x14ac:dyDescent="0.3">
      <c r="A22" s="54" t="s">
        <v>23</v>
      </c>
      <c r="B22" s="508" t="s">
        <v>24</v>
      </c>
      <c r="C22" s="652"/>
      <c r="D22" s="20" t="s">
        <v>10</v>
      </c>
      <c r="E22" s="22" t="s">
        <v>11</v>
      </c>
      <c r="F22" s="22" t="s">
        <v>12</v>
      </c>
      <c r="G22" s="23" t="s">
        <v>13</v>
      </c>
      <c r="H22" s="24" t="s">
        <v>14</v>
      </c>
    </row>
    <row r="23" spans="1:17" ht="15" customHeight="1" x14ac:dyDescent="0.25">
      <c r="A23" s="595" t="s">
        <v>366</v>
      </c>
      <c r="B23" s="611"/>
      <c r="C23" s="29">
        <v>2014</v>
      </c>
      <c r="D23" s="30"/>
      <c r="E23" s="31"/>
      <c r="F23" s="31"/>
      <c r="G23" s="32"/>
      <c r="H23" s="33">
        <f>SUM(D23:G23)</f>
        <v>0</v>
      </c>
    </row>
    <row r="24" spans="1:17" x14ac:dyDescent="0.25">
      <c r="A24" s="595"/>
      <c r="B24" s="611"/>
      <c r="C24" s="29">
        <v>2015</v>
      </c>
      <c r="D24" s="30"/>
      <c r="E24" s="31"/>
      <c r="F24" s="31"/>
      <c r="G24" s="32"/>
      <c r="H24" s="33">
        <f t="shared" ref="H24:H29" si="2">SUM(D24:G24)</f>
        <v>0</v>
      </c>
    </row>
    <row r="25" spans="1:17" x14ac:dyDescent="0.25">
      <c r="A25" s="595"/>
      <c r="B25" s="611"/>
      <c r="C25" s="29">
        <v>2016</v>
      </c>
      <c r="D25" s="30"/>
      <c r="E25" s="31"/>
      <c r="F25" s="31"/>
      <c r="G25" s="32"/>
      <c r="H25" s="33">
        <f t="shared" si="2"/>
        <v>0</v>
      </c>
    </row>
    <row r="26" spans="1:17" x14ac:dyDescent="0.25">
      <c r="A26" s="595"/>
      <c r="B26" s="611"/>
      <c r="C26" s="29">
        <v>2017</v>
      </c>
      <c r="D26" s="36"/>
      <c r="E26" s="37"/>
      <c r="F26" s="37"/>
      <c r="G26" s="38"/>
      <c r="H26" s="33">
        <f t="shared" si="2"/>
        <v>0</v>
      </c>
    </row>
    <row r="27" spans="1:17" x14ac:dyDescent="0.25">
      <c r="A27" s="595"/>
      <c r="B27" s="611"/>
      <c r="C27" s="29">
        <v>2018</v>
      </c>
      <c r="D27" s="30"/>
      <c r="E27" s="31"/>
      <c r="F27" s="31"/>
      <c r="G27" s="32"/>
      <c r="H27" s="33">
        <f t="shared" si="2"/>
        <v>0</v>
      </c>
    </row>
    <row r="28" spans="1:17" x14ac:dyDescent="0.25">
      <c r="A28" s="595"/>
      <c r="B28" s="611"/>
      <c r="C28" s="29">
        <v>2019</v>
      </c>
      <c r="D28" s="30">
        <v>800</v>
      </c>
      <c r="E28" s="31"/>
      <c r="F28" s="31"/>
      <c r="G28" s="32"/>
      <c r="H28" s="33">
        <f t="shared" si="2"/>
        <v>800</v>
      </c>
    </row>
    <row r="29" spans="1:17" x14ac:dyDescent="0.25">
      <c r="A29" s="595"/>
      <c r="B29" s="611"/>
      <c r="C29" s="29">
        <v>2020</v>
      </c>
      <c r="D29" s="30"/>
      <c r="E29" s="31"/>
      <c r="F29" s="31"/>
      <c r="G29" s="32"/>
      <c r="H29" s="33">
        <f t="shared" si="2"/>
        <v>0</v>
      </c>
    </row>
    <row r="30" spans="1:17" ht="24" customHeight="1" thickBot="1" x14ac:dyDescent="0.3">
      <c r="A30" s="612"/>
      <c r="B30" s="613"/>
      <c r="C30" s="45" t="s">
        <v>14</v>
      </c>
      <c r="D30" s="46">
        <f>SUM(D23:D29)</f>
        <v>800</v>
      </c>
      <c r="E30" s="47">
        <f>SUM(E23:E29)</f>
        <v>0</v>
      </c>
      <c r="F30" s="47">
        <f>SUM(F23:F29)</f>
        <v>0</v>
      </c>
      <c r="G30" s="47">
        <f>SUM(G23:G29)</f>
        <v>0</v>
      </c>
      <c r="H30" s="49">
        <f t="shared" ref="H30" si="3">SUM(D30:F30)</f>
        <v>800</v>
      </c>
    </row>
    <row r="31" spans="1:17" x14ac:dyDescent="0.25">
      <c r="A31" s="57"/>
      <c r="B31" s="58"/>
      <c r="D31" s="52"/>
    </row>
    <row r="32" spans="1:17" ht="21" x14ac:dyDescent="0.35">
      <c r="A32" s="59" t="s">
        <v>26</v>
      </c>
      <c r="B32" s="60"/>
      <c r="C32" s="59"/>
      <c r="D32" s="61"/>
      <c r="E32" s="61"/>
      <c r="F32" s="61"/>
      <c r="G32" s="61"/>
      <c r="H32" s="61"/>
      <c r="I32" s="61"/>
      <c r="J32" s="61"/>
      <c r="K32" s="61"/>
      <c r="L32" s="61"/>
      <c r="M32" s="61"/>
      <c r="N32" s="61"/>
      <c r="O32" s="61"/>
    </row>
    <row r="33" spans="1:13" ht="15.75" thickBot="1" x14ac:dyDescent="0.3">
      <c r="B33" s="9"/>
    </row>
    <row r="34" spans="1:13" ht="21" customHeight="1" x14ac:dyDescent="0.25">
      <c r="A34" s="653" t="s">
        <v>27</v>
      </c>
      <c r="B34" s="655" t="s">
        <v>28</v>
      </c>
      <c r="C34" s="657" t="s">
        <v>6</v>
      </c>
      <c r="D34" s="635" t="s">
        <v>29</v>
      </c>
      <c r="E34" s="62" t="s">
        <v>8</v>
      </c>
      <c r="F34" s="63"/>
      <c r="G34" s="63"/>
      <c r="H34" s="63"/>
      <c r="I34" s="63"/>
      <c r="J34" s="63"/>
      <c r="K34" s="64"/>
    </row>
    <row r="35" spans="1:13" ht="98.25" customHeight="1" x14ac:dyDescent="0.25">
      <c r="A35" s="654"/>
      <c r="B35" s="656"/>
      <c r="C35" s="658"/>
      <c r="D35" s="636"/>
      <c r="E35" s="65" t="s">
        <v>15</v>
      </c>
      <c r="F35" s="66" t="s">
        <v>16</v>
      </c>
      <c r="G35" s="66" t="s">
        <v>17</v>
      </c>
      <c r="H35" s="67" t="s">
        <v>18</v>
      </c>
      <c r="I35" s="67" t="s">
        <v>30</v>
      </c>
      <c r="J35" s="68" t="s">
        <v>20</v>
      </c>
      <c r="K35" s="69" t="s">
        <v>21</v>
      </c>
    </row>
    <row r="36" spans="1:13" ht="15" customHeight="1" x14ac:dyDescent="0.25">
      <c r="A36" s="588" t="s">
        <v>121</v>
      </c>
      <c r="B36" s="589"/>
      <c r="C36" s="29">
        <v>2014</v>
      </c>
      <c r="D36" s="70"/>
      <c r="E36" s="71"/>
      <c r="F36" s="72"/>
      <c r="G36" s="72"/>
      <c r="H36" s="72"/>
      <c r="I36" s="72"/>
      <c r="J36" s="72"/>
      <c r="K36" s="73"/>
    </row>
    <row r="37" spans="1:13" x14ac:dyDescent="0.25">
      <c r="A37" s="588"/>
      <c r="B37" s="589"/>
      <c r="C37" s="29">
        <v>2015</v>
      </c>
      <c r="D37" s="70"/>
      <c r="E37" s="34"/>
      <c r="F37" s="31"/>
      <c r="G37" s="31"/>
      <c r="H37" s="31"/>
      <c r="I37" s="31"/>
      <c r="J37" s="31"/>
      <c r="K37" s="35"/>
    </row>
    <row r="38" spans="1:13" x14ac:dyDescent="0.25">
      <c r="A38" s="588"/>
      <c r="B38" s="589"/>
      <c r="C38" s="29">
        <v>2016</v>
      </c>
      <c r="D38" s="70"/>
      <c r="E38" s="34"/>
      <c r="F38" s="31"/>
      <c r="G38" s="31"/>
      <c r="H38" s="31"/>
      <c r="I38" s="31"/>
      <c r="J38" s="31"/>
      <c r="K38" s="35"/>
    </row>
    <row r="39" spans="1:13" x14ac:dyDescent="0.25">
      <c r="A39" s="588"/>
      <c r="B39" s="589"/>
      <c r="C39" s="29">
        <v>2017</v>
      </c>
      <c r="D39" s="74"/>
      <c r="E39" s="39"/>
      <c r="F39" s="37"/>
      <c r="G39" s="37"/>
      <c r="H39" s="37"/>
      <c r="I39" s="37"/>
      <c r="J39" s="37"/>
      <c r="K39" s="40"/>
    </row>
    <row r="40" spans="1:13" x14ac:dyDescent="0.25">
      <c r="A40" s="588"/>
      <c r="B40" s="589"/>
      <c r="C40" s="29">
        <v>2018</v>
      </c>
      <c r="D40" s="70"/>
      <c r="E40" s="34"/>
      <c r="F40" s="31"/>
      <c r="G40" s="31"/>
      <c r="H40" s="31"/>
      <c r="I40" s="31"/>
      <c r="J40" s="31"/>
      <c r="K40" s="35"/>
    </row>
    <row r="41" spans="1:13" x14ac:dyDescent="0.25">
      <c r="A41" s="588"/>
      <c r="B41" s="589"/>
      <c r="C41" s="29">
        <v>2019</v>
      </c>
      <c r="D41" s="70"/>
      <c r="E41" s="34"/>
      <c r="F41" s="31"/>
      <c r="G41" s="31"/>
      <c r="H41" s="31"/>
      <c r="I41" s="31"/>
      <c r="J41" s="31"/>
      <c r="K41" s="35"/>
    </row>
    <row r="42" spans="1:13" ht="17.25" customHeight="1" x14ac:dyDescent="0.25">
      <c r="A42" s="588"/>
      <c r="B42" s="589"/>
      <c r="C42" s="29">
        <v>2020</v>
      </c>
      <c r="D42" s="70"/>
      <c r="E42" s="34"/>
      <c r="F42" s="31"/>
      <c r="G42" s="31"/>
      <c r="H42" s="31"/>
      <c r="I42" s="31"/>
      <c r="J42" s="31"/>
      <c r="K42" s="35"/>
    </row>
    <row r="43" spans="1:13" ht="35.25" customHeight="1" thickBot="1" x14ac:dyDescent="0.3">
      <c r="A43" s="590"/>
      <c r="B43" s="591"/>
      <c r="C43" s="45" t="s">
        <v>14</v>
      </c>
      <c r="D43" s="75">
        <f>SUM(D36:D42)</f>
        <v>0</v>
      </c>
      <c r="E43" s="50">
        <f t="shared" ref="E43:J43" si="4">SUM(E36:E42)</f>
        <v>0</v>
      </c>
      <c r="F43" s="47">
        <f t="shared" si="4"/>
        <v>0</v>
      </c>
      <c r="G43" s="47">
        <f t="shared" si="4"/>
        <v>0</v>
      </c>
      <c r="H43" s="47">
        <f t="shared" si="4"/>
        <v>0</v>
      </c>
      <c r="I43" s="47">
        <f t="shared" si="4"/>
        <v>0</v>
      </c>
      <c r="J43" s="47">
        <f t="shared" si="4"/>
        <v>0</v>
      </c>
      <c r="K43" s="51">
        <f>SUM(K36:K42)</f>
        <v>0</v>
      </c>
    </row>
    <row r="44" spans="1:13" x14ac:dyDescent="0.25">
      <c r="B44" s="9"/>
    </row>
    <row r="45" spans="1:13" x14ac:dyDescent="0.25">
      <c r="B45" s="9"/>
    </row>
    <row r="46" spans="1:13" ht="21" x14ac:dyDescent="0.35">
      <c r="A46" s="78" t="s">
        <v>32</v>
      </c>
      <c r="B46" s="79"/>
      <c r="C46" s="78"/>
      <c r="D46" s="80"/>
      <c r="E46" s="80"/>
      <c r="F46" s="80"/>
      <c r="G46" s="80"/>
      <c r="H46" s="80"/>
      <c r="I46" s="80"/>
      <c r="J46" s="80"/>
      <c r="K46" s="80"/>
      <c r="L46" s="81"/>
      <c r="M46" s="81"/>
    </row>
    <row r="47" spans="1:13" ht="14.25" customHeight="1" thickBot="1" x14ac:dyDescent="0.3">
      <c r="A47" s="82"/>
      <c r="B47" s="83"/>
    </row>
    <row r="48" spans="1:13" ht="14.25" customHeight="1" x14ac:dyDescent="0.25">
      <c r="A48" s="641" t="s">
        <v>33</v>
      </c>
      <c r="B48" s="643" t="s">
        <v>34</v>
      </c>
      <c r="C48" s="645" t="s">
        <v>6</v>
      </c>
      <c r="D48" s="647" t="s">
        <v>35</v>
      </c>
      <c r="E48" s="84" t="s">
        <v>8</v>
      </c>
      <c r="F48" s="85"/>
      <c r="G48" s="85"/>
      <c r="H48" s="85"/>
      <c r="I48" s="85"/>
      <c r="J48" s="85"/>
      <c r="K48" s="86"/>
    </row>
    <row r="49" spans="1:14" s="10" customFormat="1" ht="117" customHeight="1" x14ac:dyDescent="0.25">
      <c r="A49" s="642"/>
      <c r="B49" s="644"/>
      <c r="C49" s="646"/>
      <c r="D49" s="648"/>
      <c r="E49" s="87" t="s">
        <v>15</v>
      </c>
      <c r="F49" s="88" t="s">
        <v>16</v>
      </c>
      <c r="G49" s="88" t="s">
        <v>17</v>
      </c>
      <c r="H49" s="89" t="s">
        <v>18</v>
      </c>
      <c r="I49" s="89" t="s">
        <v>30</v>
      </c>
      <c r="J49" s="90" t="s">
        <v>20</v>
      </c>
      <c r="K49" s="91" t="s">
        <v>21</v>
      </c>
    </row>
    <row r="50" spans="1:14" ht="15" customHeight="1" x14ac:dyDescent="0.25">
      <c r="A50" s="595" t="s">
        <v>367</v>
      </c>
      <c r="B50" s="611"/>
      <c r="C50" s="29">
        <v>2014</v>
      </c>
      <c r="D50" s="92"/>
      <c r="E50" s="34"/>
      <c r="F50" s="31"/>
      <c r="G50" s="31"/>
      <c r="H50" s="31"/>
      <c r="I50" s="31"/>
      <c r="J50" s="31"/>
      <c r="K50" s="35"/>
    </row>
    <row r="51" spans="1:14" x14ac:dyDescent="0.25">
      <c r="A51" s="595"/>
      <c r="B51" s="611"/>
      <c r="C51" s="29">
        <v>2015</v>
      </c>
      <c r="D51" s="92"/>
      <c r="E51" s="34"/>
      <c r="F51" s="31"/>
      <c r="G51" s="31"/>
      <c r="H51" s="31"/>
      <c r="I51" s="31"/>
      <c r="J51" s="31"/>
      <c r="K51" s="35"/>
    </row>
    <row r="52" spans="1:14" x14ac:dyDescent="0.25">
      <c r="A52" s="595"/>
      <c r="B52" s="611"/>
      <c r="C52" s="29">
        <v>2016</v>
      </c>
      <c r="D52" s="92"/>
      <c r="E52" s="34"/>
      <c r="F52" s="31"/>
      <c r="G52" s="31"/>
      <c r="H52" s="31"/>
      <c r="I52" s="31"/>
      <c r="J52" s="31"/>
      <c r="K52" s="35"/>
    </row>
    <row r="53" spans="1:14" x14ac:dyDescent="0.25">
      <c r="A53" s="595"/>
      <c r="B53" s="611"/>
      <c r="C53" s="29">
        <v>2017</v>
      </c>
      <c r="D53" s="93"/>
      <c r="E53" s="39"/>
      <c r="F53" s="37"/>
      <c r="G53" s="37"/>
      <c r="H53" s="37"/>
      <c r="I53" s="37"/>
      <c r="J53" s="37"/>
      <c r="K53" s="40"/>
    </row>
    <row r="54" spans="1:14" x14ac:dyDescent="0.25">
      <c r="A54" s="595"/>
      <c r="B54" s="611"/>
      <c r="C54" s="29">
        <v>2018</v>
      </c>
      <c r="D54" s="92"/>
      <c r="E54" s="34"/>
      <c r="F54" s="31"/>
      <c r="G54" s="31"/>
      <c r="H54" s="31"/>
      <c r="I54" s="31"/>
      <c r="J54" s="31"/>
      <c r="K54" s="35"/>
    </row>
    <row r="55" spans="1:14" x14ac:dyDescent="0.25">
      <c r="A55" s="595"/>
      <c r="B55" s="611"/>
      <c r="C55" s="29">
        <v>2019</v>
      </c>
      <c r="D55" s="92">
        <v>3</v>
      </c>
      <c r="E55" s="34">
        <v>3</v>
      </c>
      <c r="F55" s="31"/>
      <c r="G55" s="31"/>
      <c r="H55" s="31"/>
      <c r="I55" s="31"/>
      <c r="J55" s="31"/>
      <c r="K55" s="35"/>
    </row>
    <row r="56" spans="1:14" x14ac:dyDescent="0.25">
      <c r="A56" s="595"/>
      <c r="B56" s="611"/>
      <c r="C56" s="29">
        <v>2020</v>
      </c>
      <c r="D56" s="92"/>
      <c r="E56" s="34"/>
      <c r="F56" s="31"/>
      <c r="G56" s="31"/>
      <c r="H56" s="31"/>
      <c r="I56" s="31"/>
      <c r="J56" s="31"/>
      <c r="K56" s="35"/>
    </row>
    <row r="57" spans="1:14" ht="24.75" customHeight="1" thickBot="1" x14ac:dyDescent="0.3">
      <c r="A57" s="612"/>
      <c r="B57" s="613"/>
      <c r="C57" s="45" t="s">
        <v>14</v>
      </c>
      <c r="D57" s="94">
        <f t="shared" ref="D57:I57" si="5">SUM(D50:D56)</f>
        <v>3</v>
      </c>
      <c r="E57" s="50">
        <f t="shared" si="5"/>
        <v>3</v>
      </c>
      <c r="F57" s="47">
        <f t="shared" si="5"/>
        <v>0</v>
      </c>
      <c r="G57" s="47">
        <f t="shared" si="5"/>
        <v>0</v>
      </c>
      <c r="H57" s="47">
        <f t="shared" si="5"/>
        <v>0</v>
      </c>
      <c r="I57" s="47">
        <f t="shared" si="5"/>
        <v>0</v>
      </c>
      <c r="J57" s="47">
        <f>SUM(J50:J56)</f>
        <v>0</v>
      </c>
      <c r="K57" s="51">
        <f>SUM(K50:K56)</f>
        <v>0</v>
      </c>
    </row>
    <row r="58" spans="1:14" x14ac:dyDescent="0.25">
      <c r="B58" s="9"/>
    </row>
    <row r="59" spans="1:14" ht="21" x14ac:dyDescent="0.35">
      <c r="A59" s="95" t="s">
        <v>37</v>
      </c>
      <c r="B59" s="96"/>
      <c r="C59" s="95"/>
      <c r="D59" s="97"/>
      <c r="E59" s="97"/>
      <c r="F59" s="97"/>
      <c r="G59" s="97"/>
      <c r="H59" s="97"/>
      <c r="I59" s="97"/>
      <c r="J59" s="97"/>
      <c r="K59" s="97"/>
      <c r="L59" s="97"/>
      <c r="M59" s="10"/>
    </row>
    <row r="60" spans="1:14" ht="15" customHeight="1" thickBot="1" x14ac:dyDescent="0.4">
      <c r="A60" s="98"/>
      <c r="B60" s="83"/>
      <c r="M60" s="10"/>
    </row>
    <row r="61" spans="1:14" s="10" customFormat="1" x14ac:dyDescent="0.25">
      <c r="A61" s="630" t="s">
        <v>38</v>
      </c>
      <c r="B61" s="622" t="s">
        <v>39</v>
      </c>
      <c r="C61" s="631" t="s">
        <v>6</v>
      </c>
      <c r="D61" s="99"/>
      <c r="E61" s="100"/>
      <c r="F61" s="101" t="s">
        <v>40</v>
      </c>
      <c r="G61" s="102"/>
      <c r="H61" s="102"/>
      <c r="I61" s="102"/>
      <c r="J61" s="102"/>
      <c r="K61" s="102"/>
      <c r="L61" s="103"/>
      <c r="N61" s="104"/>
    </row>
    <row r="62" spans="1:14" s="10" customFormat="1" ht="90" customHeight="1" x14ac:dyDescent="0.25">
      <c r="A62" s="621"/>
      <c r="B62" s="623"/>
      <c r="C62" s="632"/>
      <c r="D62" s="105" t="s">
        <v>41</v>
      </c>
      <c r="E62" s="106" t="s">
        <v>42</v>
      </c>
      <c r="F62" s="107" t="s">
        <v>15</v>
      </c>
      <c r="G62" s="108" t="s">
        <v>16</v>
      </c>
      <c r="H62" s="108" t="s">
        <v>17</v>
      </c>
      <c r="I62" s="109" t="s">
        <v>18</v>
      </c>
      <c r="J62" s="109" t="s">
        <v>30</v>
      </c>
      <c r="K62" s="110" t="s">
        <v>20</v>
      </c>
      <c r="L62" s="111" t="s">
        <v>21</v>
      </c>
    </row>
    <row r="63" spans="1:14" x14ac:dyDescent="0.25">
      <c r="A63" s="595" t="s">
        <v>36</v>
      </c>
      <c r="B63" s="611"/>
      <c r="C63" s="29">
        <v>2014</v>
      </c>
      <c r="D63" s="30"/>
      <c r="E63" s="31"/>
      <c r="F63" s="34"/>
      <c r="G63" s="31"/>
      <c r="H63" s="31"/>
      <c r="I63" s="31"/>
      <c r="J63" s="31"/>
      <c r="K63" s="31"/>
      <c r="L63" s="35"/>
      <c r="M63" s="10"/>
    </row>
    <row r="64" spans="1:14" x14ac:dyDescent="0.25">
      <c r="A64" s="595"/>
      <c r="B64" s="611"/>
      <c r="C64" s="29">
        <v>2015</v>
      </c>
      <c r="D64" s="30"/>
      <c r="E64" s="31"/>
      <c r="F64" s="34"/>
      <c r="G64" s="31"/>
      <c r="H64" s="31"/>
      <c r="I64" s="31"/>
      <c r="J64" s="31"/>
      <c r="K64" s="31"/>
      <c r="L64" s="35"/>
      <c r="M64" s="10"/>
    </row>
    <row r="65" spans="1:13" x14ac:dyDescent="0.25">
      <c r="A65" s="595"/>
      <c r="B65" s="611"/>
      <c r="C65" s="29">
        <v>2016</v>
      </c>
      <c r="D65" s="30"/>
      <c r="E65" s="31"/>
      <c r="F65" s="34"/>
      <c r="G65" s="31"/>
      <c r="H65" s="31"/>
      <c r="I65" s="31"/>
      <c r="J65" s="31"/>
      <c r="K65" s="31"/>
      <c r="L65" s="35"/>
      <c r="M65" s="10"/>
    </row>
    <row r="66" spans="1:13" x14ac:dyDescent="0.25">
      <c r="A66" s="595"/>
      <c r="B66" s="611"/>
      <c r="C66" s="29">
        <v>2017</v>
      </c>
      <c r="D66" s="36"/>
      <c r="E66" s="37"/>
      <c r="F66" s="39"/>
      <c r="G66" s="37"/>
      <c r="H66" s="37"/>
      <c r="I66" s="37"/>
      <c r="J66" s="37"/>
      <c r="K66" s="37"/>
      <c r="L66" s="40"/>
      <c r="M66" s="10"/>
    </row>
    <row r="67" spans="1:13" x14ac:dyDescent="0.25">
      <c r="A67" s="595"/>
      <c r="B67" s="611"/>
      <c r="C67" s="29">
        <v>2018</v>
      </c>
      <c r="D67" s="30"/>
      <c r="E67" s="31"/>
      <c r="F67" s="34"/>
      <c r="G67" s="31"/>
      <c r="H67" s="31"/>
      <c r="I67" s="31"/>
      <c r="J67" s="31"/>
      <c r="K67" s="31"/>
      <c r="L67" s="35"/>
      <c r="M67" s="10"/>
    </row>
    <row r="68" spans="1:13" x14ac:dyDescent="0.25">
      <c r="A68" s="595"/>
      <c r="B68" s="611"/>
      <c r="C68" s="29">
        <v>2019</v>
      </c>
      <c r="D68" s="30"/>
      <c r="E68" s="31"/>
      <c r="F68" s="34"/>
      <c r="G68" s="31"/>
      <c r="H68" s="31"/>
      <c r="I68" s="31"/>
      <c r="J68" s="31"/>
      <c r="K68" s="31"/>
      <c r="L68" s="35"/>
      <c r="M68" s="10"/>
    </row>
    <row r="69" spans="1:13" x14ac:dyDescent="0.25">
      <c r="A69" s="595"/>
      <c r="B69" s="611"/>
      <c r="C69" s="29">
        <v>2020</v>
      </c>
      <c r="D69" s="30"/>
      <c r="E69" s="31"/>
      <c r="F69" s="34"/>
      <c r="G69" s="31"/>
      <c r="H69" s="31"/>
      <c r="I69" s="31"/>
      <c r="J69" s="31"/>
      <c r="K69" s="31"/>
      <c r="L69" s="35"/>
      <c r="M69" s="10"/>
    </row>
    <row r="70" spans="1:13" ht="33" customHeight="1" thickBot="1" x14ac:dyDescent="0.3">
      <c r="A70" s="612"/>
      <c r="B70" s="613"/>
      <c r="C70" s="45" t="s">
        <v>14</v>
      </c>
      <c r="D70" s="46">
        <f t="shared" ref="D70:K70" si="6">SUM(D63:D69)</f>
        <v>0</v>
      </c>
      <c r="E70" s="47">
        <f t="shared" si="6"/>
        <v>0</v>
      </c>
      <c r="F70" s="50">
        <f t="shared" si="6"/>
        <v>0</v>
      </c>
      <c r="G70" s="47">
        <f t="shared" si="6"/>
        <v>0</v>
      </c>
      <c r="H70" s="47">
        <f t="shared" si="6"/>
        <v>0</v>
      </c>
      <c r="I70" s="47">
        <f t="shared" si="6"/>
        <v>0</v>
      </c>
      <c r="J70" s="47">
        <f t="shared" si="6"/>
        <v>0</v>
      </c>
      <c r="K70" s="47">
        <f t="shared" si="6"/>
        <v>0</v>
      </c>
      <c r="L70" s="51">
        <f>SUM(L63:L69)</f>
        <v>0</v>
      </c>
      <c r="M70" s="10"/>
    </row>
    <row r="71" spans="1:13" ht="15.75" thickBot="1" x14ac:dyDescent="0.3">
      <c r="A71" s="112"/>
      <c r="B71" s="113"/>
      <c r="D71" s="52"/>
    </row>
    <row r="72" spans="1:13" s="10" customFormat="1" ht="18.95" customHeight="1" x14ac:dyDescent="0.25">
      <c r="A72" s="630" t="s">
        <v>43</v>
      </c>
      <c r="B72" s="622" t="s">
        <v>44</v>
      </c>
      <c r="C72" s="631" t="s">
        <v>6</v>
      </c>
      <c r="D72" s="628" t="s">
        <v>45</v>
      </c>
      <c r="E72" s="101" t="s">
        <v>46</v>
      </c>
      <c r="F72" s="102"/>
      <c r="G72" s="102"/>
      <c r="H72" s="102"/>
      <c r="I72" s="102"/>
      <c r="J72" s="102"/>
      <c r="K72" s="103"/>
      <c r="L72"/>
      <c r="M72" s="104"/>
    </row>
    <row r="73" spans="1:13" s="10" customFormat="1" ht="93.75" customHeight="1" x14ac:dyDescent="0.25">
      <c r="A73" s="621"/>
      <c r="B73" s="623"/>
      <c r="C73" s="632"/>
      <c r="D73" s="629"/>
      <c r="E73" s="107" t="s">
        <v>15</v>
      </c>
      <c r="F73" s="114" t="s">
        <v>16</v>
      </c>
      <c r="G73" s="108" t="s">
        <v>17</v>
      </c>
      <c r="H73" s="109" t="s">
        <v>18</v>
      </c>
      <c r="I73" s="109" t="s">
        <v>30</v>
      </c>
      <c r="J73" s="110" t="s">
        <v>20</v>
      </c>
      <c r="K73" s="111" t="s">
        <v>21</v>
      </c>
      <c r="L73"/>
    </row>
    <row r="74" spans="1:13" ht="15" customHeight="1" x14ac:dyDescent="0.25">
      <c r="A74" s="595" t="s">
        <v>368</v>
      </c>
      <c r="B74" s="611"/>
      <c r="C74" s="29">
        <v>2014</v>
      </c>
      <c r="D74" s="31"/>
      <c r="E74" s="34"/>
      <c r="F74" s="31"/>
      <c r="G74" s="31"/>
      <c r="H74" s="31"/>
      <c r="I74" s="31"/>
      <c r="J74" s="31"/>
      <c r="K74" s="35"/>
    </row>
    <row r="75" spans="1:13" x14ac:dyDescent="0.25">
      <c r="A75" s="595"/>
      <c r="B75" s="611"/>
      <c r="C75" s="29">
        <v>2015</v>
      </c>
      <c r="D75" s="31"/>
      <c r="E75" s="34"/>
      <c r="F75" s="31"/>
      <c r="G75" s="31"/>
      <c r="H75" s="31"/>
      <c r="I75" s="31"/>
      <c r="J75" s="31"/>
      <c r="K75" s="35"/>
    </row>
    <row r="76" spans="1:13" x14ac:dyDescent="0.25">
      <c r="A76" s="595"/>
      <c r="B76" s="611"/>
      <c r="C76" s="29">
        <v>2016</v>
      </c>
      <c r="D76" s="31"/>
      <c r="E76" s="34"/>
      <c r="F76" s="31"/>
      <c r="G76" s="31"/>
      <c r="H76" s="31"/>
      <c r="I76" s="31"/>
      <c r="J76" s="31"/>
      <c r="K76" s="35"/>
    </row>
    <row r="77" spans="1:13" x14ac:dyDescent="0.25">
      <c r="A77" s="595"/>
      <c r="B77" s="611"/>
      <c r="C77" s="29">
        <v>2017</v>
      </c>
      <c r="D77" s="37"/>
      <c r="E77" s="39"/>
      <c r="F77" s="37"/>
      <c r="G77" s="37"/>
      <c r="H77" s="37"/>
      <c r="I77" s="37"/>
      <c r="J77" s="37"/>
      <c r="K77" s="40"/>
    </row>
    <row r="78" spans="1:13" x14ac:dyDescent="0.25">
      <c r="A78" s="595"/>
      <c r="B78" s="611"/>
      <c r="C78" s="29">
        <v>2018</v>
      </c>
      <c r="D78" s="31"/>
      <c r="E78" s="34"/>
      <c r="F78" s="31"/>
      <c r="G78" s="31"/>
      <c r="H78" s="31"/>
      <c r="I78" s="31"/>
      <c r="J78" s="31"/>
      <c r="K78" s="35"/>
    </row>
    <row r="79" spans="1:13" x14ac:dyDescent="0.25">
      <c r="A79" s="595"/>
      <c r="B79" s="611"/>
      <c r="C79" s="29">
        <v>2019</v>
      </c>
      <c r="D79" s="31"/>
      <c r="E79" s="34"/>
      <c r="F79" s="31"/>
      <c r="G79" s="31"/>
      <c r="H79" s="31"/>
      <c r="I79" s="31"/>
      <c r="J79" s="31"/>
      <c r="K79" s="35"/>
    </row>
    <row r="80" spans="1:13" x14ac:dyDescent="0.25">
      <c r="A80" s="595"/>
      <c r="B80" s="611"/>
      <c r="C80" s="29">
        <v>2020</v>
      </c>
      <c r="D80" s="31"/>
      <c r="E80" s="34"/>
      <c r="F80" s="31"/>
      <c r="G80" s="31"/>
      <c r="H80" s="31"/>
      <c r="I80" s="31"/>
      <c r="J80" s="31"/>
      <c r="K80" s="35"/>
    </row>
    <row r="81" spans="1:14" ht="42" customHeight="1" thickBot="1" x14ac:dyDescent="0.3">
      <c r="A81" s="612"/>
      <c r="B81" s="613"/>
      <c r="C81" s="45" t="s">
        <v>14</v>
      </c>
      <c r="D81" s="47">
        <f t="shared" ref="D81:J81" si="7">SUM(D74:D80)</f>
        <v>0</v>
      </c>
      <c r="E81" s="50">
        <f t="shared" si="7"/>
        <v>0</v>
      </c>
      <c r="F81" s="47">
        <f t="shared" si="7"/>
        <v>0</v>
      </c>
      <c r="G81" s="47">
        <f t="shared" si="7"/>
        <v>0</v>
      </c>
      <c r="H81" s="47">
        <f t="shared" si="7"/>
        <v>0</v>
      </c>
      <c r="I81" s="47">
        <f t="shared" si="7"/>
        <v>0</v>
      </c>
      <c r="J81" s="47">
        <f t="shared" si="7"/>
        <v>0</v>
      </c>
      <c r="K81" s="51">
        <f>SUM(K74:K80)</f>
        <v>0</v>
      </c>
    </row>
    <row r="82" spans="1:14" ht="15" customHeight="1" thickBot="1" x14ac:dyDescent="0.4">
      <c r="A82" s="98"/>
      <c r="B82" s="83"/>
    </row>
    <row r="83" spans="1:14" ht="24.95" customHeight="1" x14ac:dyDescent="0.25">
      <c r="A83" s="630" t="s">
        <v>47</v>
      </c>
      <c r="B83" s="622" t="s">
        <v>44</v>
      </c>
      <c r="C83" s="631" t="s">
        <v>6</v>
      </c>
      <c r="D83" s="633" t="s">
        <v>48</v>
      </c>
      <c r="E83" s="101" t="s">
        <v>49</v>
      </c>
      <c r="F83" s="102"/>
      <c r="G83" s="102"/>
      <c r="H83" s="102"/>
      <c r="I83" s="102"/>
      <c r="J83" s="102"/>
      <c r="K83" s="103"/>
      <c r="L83" s="10"/>
    </row>
    <row r="84" spans="1:14" s="10" customFormat="1" ht="93.75" customHeight="1" x14ac:dyDescent="0.25">
      <c r="A84" s="621"/>
      <c r="B84" s="623"/>
      <c r="C84" s="632"/>
      <c r="D84" s="634"/>
      <c r="E84" s="107" t="s">
        <v>15</v>
      </c>
      <c r="F84" s="108" t="s">
        <v>16</v>
      </c>
      <c r="G84" s="108" t="s">
        <v>17</v>
      </c>
      <c r="H84" s="109" t="s">
        <v>18</v>
      </c>
      <c r="I84" s="109" t="s">
        <v>30</v>
      </c>
      <c r="J84" s="110" t="s">
        <v>20</v>
      </c>
      <c r="K84" s="111" t="s">
        <v>21</v>
      </c>
      <c r="L84"/>
    </row>
    <row r="85" spans="1:14" s="10" customFormat="1" ht="18" customHeight="1" x14ac:dyDescent="0.25">
      <c r="A85" s="595" t="s">
        <v>36</v>
      </c>
      <c r="B85" s="611"/>
      <c r="C85" s="29">
        <v>2014</v>
      </c>
      <c r="D85" s="31"/>
      <c r="E85" s="34"/>
      <c r="F85" s="31"/>
      <c r="G85" s="31"/>
      <c r="H85" s="31"/>
      <c r="I85" s="31"/>
      <c r="J85" s="31"/>
      <c r="K85" s="35"/>
      <c r="L85"/>
    </row>
    <row r="86" spans="1:14" ht="15.95" customHeight="1" x14ac:dyDescent="0.25">
      <c r="A86" s="595"/>
      <c r="B86" s="611"/>
      <c r="C86" s="29">
        <v>2015</v>
      </c>
      <c r="D86" s="31"/>
      <c r="E86" s="34"/>
      <c r="F86" s="31"/>
      <c r="G86" s="31"/>
      <c r="H86" s="31"/>
      <c r="I86" s="31"/>
      <c r="J86" s="31"/>
      <c r="K86" s="35"/>
    </row>
    <row r="87" spans="1:14" x14ac:dyDescent="0.25">
      <c r="A87" s="595"/>
      <c r="B87" s="611"/>
      <c r="C87" s="29">
        <v>2016</v>
      </c>
      <c r="D87" s="31"/>
      <c r="E87" s="34"/>
      <c r="F87" s="31"/>
      <c r="G87" s="31"/>
      <c r="H87" s="31"/>
      <c r="I87" s="31"/>
      <c r="J87" s="31"/>
      <c r="K87" s="35"/>
    </row>
    <row r="88" spans="1:14" x14ac:dyDescent="0.25">
      <c r="A88" s="595"/>
      <c r="B88" s="611"/>
      <c r="C88" s="29">
        <v>2017</v>
      </c>
      <c r="D88" s="37"/>
      <c r="E88" s="39"/>
      <c r="F88" s="37"/>
      <c r="G88" s="37"/>
      <c r="H88" s="37"/>
      <c r="I88" s="37"/>
      <c r="J88" s="37"/>
      <c r="K88" s="40"/>
    </row>
    <row r="89" spans="1:14" x14ac:dyDescent="0.25">
      <c r="A89" s="595"/>
      <c r="B89" s="611"/>
      <c r="C89" s="29">
        <v>2018</v>
      </c>
      <c r="D89" s="31"/>
      <c r="E89" s="34"/>
      <c r="F89" s="31"/>
      <c r="G89" s="31"/>
      <c r="H89" s="31"/>
      <c r="I89" s="31"/>
      <c r="J89" s="31"/>
      <c r="K89" s="35"/>
      <c r="L89" s="10"/>
    </row>
    <row r="90" spans="1:14" x14ac:dyDescent="0.25">
      <c r="A90" s="595"/>
      <c r="B90" s="611"/>
      <c r="C90" s="29">
        <v>2019</v>
      </c>
      <c r="D90" s="31"/>
      <c r="E90" s="34"/>
      <c r="F90" s="31"/>
      <c r="G90" s="31"/>
      <c r="H90" s="31"/>
      <c r="I90" s="31"/>
      <c r="J90" s="31"/>
      <c r="K90" s="35"/>
    </row>
    <row r="91" spans="1:14" x14ac:dyDescent="0.25">
      <c r="A91" s="595"/>
      <c r="B91" s="611"/>
      <c r="C91" s="29">
        <v>2020</v>
      </c>
      <c r="D91" s="31"/>
      <c r="E91" s="34"/>
      <c r="F91" s="31"/>
      <c r="G91" s="31"/>
      <c r="H91" s="31"/>
      <c r="I91" s="31"/>
      <c r="J91" s="31"/>
      <c r="K91" s="35"/>
    </row>
    <row r="92" spans="1:14" ht="18.95" customHeight="1" thickBot="1" x14ac:dyDescent="0.3">
      <c r="A92" s="612"/>
      <c r="B92" s="613"/>
      <c r="C92" s="45" t="s">
        <v>14</v>
      </c>
      <c r="D92" s="47">
        <f t="shared" ref="D92:J92" si="8">SUM(D85:D91)</f>
        <v>0</v>
      </c>
      <c r="E92" s="50">
        <f t="shared" si="8"/>
        <v>0</v>
      </c>
      <c r="F92" s="47">
        <f t="shared" si="8"/>
        <v>0</v>
      </c>
      <c r="G92" s="47">
        <f t="shared" si="8"/>
        <v>0</v>
      </c>
      <c r="H92" s="47">
        <f t="shared" si="8"/>
        <v>0</v>
      </c>
      <c r="I92" s="47">
        <f t="shared" si="8"/>
        <v>0</v>
      </c>
      <c r="J92" s="47">
        <f t="shared" si="8"/>
        <v>0</v>
      </c>
      <c r="K92" s="51">
        <f>SUM(K85:K91)</f>
        <v>0</v>
      </c>
    </row>
    <row r="93" spans="1:14" ht="18.75" customHeight="1" thickBot="1" x14ac:dyDescent="0.4">
      <c r="A93" s="98"/>
      <c r="B93" s="83"/>
    </row>
    <row r="94" spans="1:14" x14ac:dyDescent="0.25">
      <c r="A94" s="620" t="s">
        <v>50</v>
      </c>
      <c r="B94" s="622" t="s">
        <v>51</v>
      </c>
      <c r="C94" s="506" t="s">
        <v>6</v>
      </c>
      <c r="D94" s="116" t="s">
        <v>52</v>
      </c>
      <c r="E94" s="117"/>
      <c r="F94" s="117"/>
      <c r="G94" s="118"/>
      <c r="H94" s="10"/>
      <c r="I94" s="10"/>
      <c r="J94" s="10"/>
      <c r="K94" s="10"/>
    </row>
    <row r="95" spans="1:14" ht="64.5" x14ac:dyDescent="0.25">
      <c r="A95" s="621"/>
      <c r="B95" s="623"/>
      <c r="C95" s="507"/>
      <c r="D95" s="105" t="s">
        <v>53</v>
      </c>
      <c r="E95" s="106" t="s">
        <v>54</v>
      </c>
      <c r="F95" s="106" t="s">
        <v>55</v>
      </c>
      <c r="G95" s="120" t="s">
        <v>14</v>
      </c>
      <c r="H95" s="10"/>
      <c r="I95" s="10"/>
      <c r="J95" s="10"/>
      <c r="K95" s="10"/>
      <c r="L95" s="10"/>
      <c r="M95" s="10"/>
      <c r="N95" s="10"/>
    </row>
    <row r="96" spans="1:14" s="10" customFormat="1" ht="26.25" customHeight="1" x14ac:dyDescent="0.25">
      <c r="A96" s="595" t="s">
        <v>36</v>
      </c>
      <c r="B96" s="611"/>
      <c r="C96" s="29">
        <v>2015</v>
      </c>
      <c r="D96" s="30"/>
      <c r="E96" s="31"/>
      <c r="F96" s="31"/>
      <c r="G96" s="33">
        <f t="shared" ref="G96:G101" si="9">SUM(D96:F96)</f>
        <v>0</v>
      </c>
      <c r="H96"/>
      <c r="I96"/>
      <c r="J96"/>
      <c r="K96"/>
    </row>
    <row r="97" spans="1:14" s="10" customFormat="1" ht="16.5" customHeight="1" x14ac:dyDescent="0.25">
      <c r="A97" s="595"/>
      <c r="B97" s="611"/>
      <c r="C97" s="29">
        <v>2016</v>
      </c>
      <c r="D97" s="30"/>
      <c r="E97" s="31"/>
      <c r="F97" s="31"/>
      <c r="G97" s="33">
        <f t="shared" si="9"/>
        <v>0</v>
      </c>
      <c r="H97"/>
      <c r="I97"/>
      <c r="J97"/>
      <c r="K97"/>
      <c r="L97"/>
      <c r="M97"/>
      <c r="N97"/>
    </row>
    <row r="98" spans="1:14" x14ac:dyDescent="0.25">
      <c r="A98" s="595"/>
      <c r="B98" s="611"/>
      <c r="C98" s="29">
        <v>2017</v>
      </c>
      <c r="D98" s="36"/>
      <c r="E98" s="37"/>
      <c r="F98" s="37"/>
      <c r="G98" s="33">
        <f t="shared" si="9"/>
        <v>0</v>
      </c>
    </row>
    <row r="99" spans="1:14" x14ac:dyDescent="0.25">
      <c r="A99" s="595"/>
      <c r="B99" s="611"/>
      <c r="C99" s="29">
        <v>2018</v>
      </c>
      <c r="D99" s="30"/>
      <c r="E99" s="31"/>
      <c r="F99" s="31"/>
      <c r="G99" s="33">
        <f t="shared" si="9"/>
        <v>0</v>
      </c>
    </row>
    <row r="100" spans="1:14" x14ac:dyDescent="0.25">
      <c r="A100" s="595"/>
      <c r="B100" s="611"/>
      <c r="C100" s="29">
        <v>2019</v>
      </c>
      <c r="D100" s="30"/>
      <c r="E100" s="31"/>
      <c r="F100" s="31"/>
      <c r="G100" s="33">
        <f t="shared" si="9"/>
        <v>0</v>
      </c>
    </row>
    <row r="101" spans="1:14" x14ac:dyDescent="0.25">
      <c r="A101" s="595"/>
      <c r="B101" s="611"/>
      <c r="C101" s="29">
        <v>2020</v>
      </c>
      <c r="D101" s="30"/>
      <c r="E101" s="31"/>
      <c r="F101" s="31"/>
      <c r="G101" s="33">
        <f t="shared" si="9"/>
        <v>0</v>
      </c>
    </row>
    <row r="102" spans="1:14" ht="15.75" thickBot="1" x14ac:dyDescent="0.3">
      <c r="A102" s="612"/>
      <c r="B102" s="613"/>
      <c r="C102" s="45" t="s">
        <v>14</v>
      </c>
      <c r="D102" s="46">
        <f>SUM(D96:D101)</f>
        <v>0</v>
      </c>
      <c r="E102" s="47">
        <f>SUM(E96:E101)</f>
        <v>0</v>
      </c>
      <c r="F102" s="47">
        <f>SUM(F96:F101)</f>
        <v>0</v>
      </c>
      <c r="G102" s="121">
        <f>SUM(G95:G101)</f>
        <v>0</v>
      </c>
    </row>
    <row r="103" spans="1:14" x14ac:dyDescent="0.25">
      <c r="A103" s="113"/>
      <c r="B103" s="122"/>
      <c r="C103" s="52"/>
      <c r="D103" s="52"/>
      <c r="J103" s="82"/>
    </row>
    <row r="104" spans="1:14" ht="21" x14ac:dyDescent="0.35">
      <c r="A104" s="123" t="s">
        <v>56</v>
      </c>
      <c r="B104" s="124"/>
      <c r="C104" s="123"/>
      <c r="D104" s="125"/>
      <c r="E104" s="125"/>
      <c r="F104" s="125"/>
      <c r="G104" s="125"/>
      <c r="H104" s="125"/>
      <c r="I104" s="125"/>
      <c r="J104" s="125"/>
      <c r="K104" s="125"/>
      <c r="L104" s="125"/>
    </row>
    <row r="105" spans="1:14" ht="15.75" thickBot="1" x14ac:dyDescent="0.3">
      <c r="B105" s="9"/>
    </row>
    <row r="106" spans="1:14" s="10" customFormat="1" ht="47.25" customHeight="1" x14ac:dyDescent="0.25">
      <c r="A106" s="624" t="s">
        <v>57</v>
      </c>
      <c r="B106" s="626" t="s">
        <v>58</v>
      </c>
      <c r="C106" s="609" t="s">
        <v>6</v>
      </c>
      <c r="D106" s="126" t="s">
        <v>59</v>
      </c>
      <c r="E106" s="126"/>
      <c r="F106" s="127"/>
      <c r="G106" s="127"/>
      <c r="H106" s="128" t="s">
        <v>60</v>
      </c>
      <c r="I106" s="126"/>
      <c r="J106" s="129"/>
    </row>
    <row r="107" spans="1:14" s="10" customFormat="1" ht="87.75" customHeight="1" x14ac:dyDescent="0.25">
      <c r="A107" s="625"/>
      <c r="B107" s="627"/>
      <c r="C107" s="610"/>
      <c r="D107" s="130" t="s">
        <v>61</v>
      </c>
      <c r="E107" s="131" t="s">
        <v>62</v>
      </c>
      <c r="F107" s="132" t="s">
        <v>63</v>
      </c>
      <c r="G107" s="133" t="s">
        <v>64</v>
      </c>
      <c r="H107" s="130" t="s">
        <v>65</v>
      </c>
      <c r="I107" s="131" t="s">
        <v>66</v>
      </c>
      <c r="J107" s="134" t="s">
        <v>67</v>
      </c>
    </row>
    <row r="108" spans="1:14" x14ac:dyDescent="0.25">
      <c r="A108" s="595" t="s">
        <v>36</v>
      </c>
      <c r="B108" s="611"/>
      <c r="C108" s="135">
        <v>2014</v>
      </c>
      <c r="D108" s="30"/>
      <c r="E108" s="31"/>
      <c r="F108" s="136"/>
      <c r="G108" s="137">
        <f>SUM(D108:F108)</f>
        <v>0</v>
      </c>
      <c r="H108" s="30"/>
      <c r="I108" s="31"/>
      <c r="J108" s="35"/>
    </row>
    <row r="109" spans="1:14" x14ac:dyDescent="0.25">
      <c r="A109" s="595"/>
      <c r="B109" s="611"/>
      <c r="C109" s="135">
        <v>2015</v>
      </c>
      <c r="D109" s="30"/>
      <c r="E109" s="31"/>
      <c r="F109" s="136"/>
      <c r="G109" s="137">
        <f t="shared" ref="G109:G114" si="10">SUM(D109:F109)</f>
        <v>0</v>
      </c>
      <c r="H109" s="30"/>
      <c r="I109" s="31"/>
      <c r="J109" s="35"/>
    </row>
    <row r="110" spans="1:14" x14ac:dyDescent="0.25">
      <c r="A110" s="595"/>
      <c r="B110" s="611"/>
      <c r="C110" s="135">
        <v>2016</v>
      </c>
      <c r="D110" s="30"/>
      <c r="E110" s="31"/>
      <c r="F110" s="136"/>
      <c r="G110" s="137">
        <f t="shared" si="10"/>
        <v>0</v>
      </c>
      <c r="H110" s="30"/>
      <c r="I110" s="31"/>
      <c r="J110" s="35"/>
    </row>
    <row r="111" spans="1:14" x14ac:dyDescent="0.25">
      <c r="A111" s="595"/>
      <c r="B111" s="611"/>
      <c r="C111" s="135">
        <v>2017</v>
      </c>
      <c r="D111" s="36"/>
      <c r="E111" s="37"/>
      <c r="F111" s="138"/>
      <c r="G111" s="137">
        <f t="shared" si="10"/>
        <v>0</v>
      </c>
      <c r="H111" s="139"/>
      <c r="I111" s="140"/>
      <c r="J111" s="141"/>
    </row>
    <row r="112" spans="1:14" x14ac:dyDescent="0.25">
      <c r="A112" s="595"/>
      <c r="B112" s="611"/>
      <c r="C112" s="135">
        <v>2018</v>
      </c>
      <c r="D112" s="30"/>
      <c r="E112" s="31"/>
      <c r="F112" s="136"/>
      <c r="G112" s="137">
        <f t="shared" si="10"/>
        <v>0</v>
      </c>
      <c r="H112" s="30"/>
      <c r="I112" s="31"/>
      <c r="J112" s="35"/>
    </row>
    <row r="113" spans="1:19" x14ac:dyDescent="0.25">
      <c r="A113" s="595"/>
      <c r="B113" s="611"/>
      <c r="C113" s="135">
        <v>2019</v>
      </c>
      <c r="D113" s="30"/>
      <c r="E113" s="31"/>
      <c r="F113" s="136"/>
      <c r="G113" s="137">
        <f t="shared" si="10"/>
        <v>0</v>
      </c>
      <c r="H113" s="30"/>
      <c r="I113" s="31"/>
      <c r="J113" s="35"/>
    </row>
    <row r="114" spans="1:19" x14ac:dyDescent="0.25">
      <c r="A114" s="595"/>
      <c r="B114" s="611"/>
      <c r="C114" s="135">
        <v>2020</v>
      </c>
      <c r="D114" s="30"/>
      <c r="E114" s="31"/>
      <c r="F114" s="136"/>
      <c r="G114" s="137">
        <f t="shared" si="10"/>
        <v>0</v>
      </c>
      <c r="H114" s="30"/>
      <c r="I114" s="31"/>
      <c r="J114" s="35"/>
    </row>
    <row r="115" spans="1:19" ht="30.6" customHeight="1" thickBot="1" x14ac:dyDescent="0.3">
      <c r="A115" s="612"/>
      <c r="B115" s="613"/>
      <c r="C115" s="142" t="s">
        <v>14</v>
      </c>
      <c r="D115" s="46">
        <f t="shared" ref="D115:J115" si="11">SUM(D108:D114)</f>
        <v>0</v>
      </c>
      <c r="E115" s="47">
        <f t="shared" si="11"/>
        <v>0</v>
      </c>
      <c r="F115" s="143">
        <f t="shared" si="11"/>
        <v>0</v>
      </c>
      <c r="G115" s="143">
        <f t="shared" si="11"/>
        <v>0</v>
      </c>
      <c r="H115" s="46">
        <f t="shared" si="11"/>
        <v>0</v>
      </c>
      <c r="I115" s="47">
        <f t="shared" si="11"/>
        <v>0</v>
      </c>
      <c r="J115" s="144">
        <f t="shared" si="11"/>
        <v>0</v>
      </c>
    </row>
    <row r="116" spans="1:19" ht="17.100000000000001" customHeight="1" thickBot="1" x14ac:dyDescent="0.3">
      <c r="A116" s="145"/>
      <c r="B116" s="122"/>
      <c r="C116" s="146"/>
      <c r="D116" s="147"/>
      <c r="H116" s="148"/>
      <c r="K116" s="82"/>
    </row>
    <row r="117" spans="1:19" s="10" customFormat="1" ht="78" customHeight="1" x14ac:dyDescent="0.3">
      <c r="A117" s="149" t="s">
        <v>68</v>
      </c>
      <c r="B117" s="505" t="s">
        <v>39</v>
      </c>
      <c r="C117" s="151" t="s">
        <v>6</v>
      </c>
      <c r="D117" s="152" t="s">
        <v>69</v>
      </c>
      <c r="E117" s="153" t="s">
        <v>70</v>
      </c>
      <c r="F117" s="153" t="s">
        <v>71</v>
      </c>
      <c r="G117" s="153" t="s">
        <v>72</v>
      </c>
      <c r="H117" s="153" t="s">
        <v>73</v>
      </c>
      <c r="I117" s="154" t="s">
        <v>74</v>
      </c>
      <c r="J117" s="155" t="s">
        <v>75</v>
      </c>
      <c r="K117" s="155" t="s">
        <v>76</v>
      </c>
    </row>
    <row r="118" spans="1:19" x14ac:dyDescent="0.25">
      <c r="A118" s="595" t="s">
        <v>36</v>
      </c>
      <c r="B118" s="611"/>
      <c r="C118" s="29">
        <v>2014</v>
      </c>
      <c r="D118" s="34"/>
      <c r="E118" s="31"/>
      <c r="F118" s="31"/>
      <c r="G118" s="31"/>
      <c r="H118" s="31"/>
      <c r="I118" s="35"/>
      <c r="J118" s="156">
        <f t="shared" ref="J118:K124" si="12">D118+F118+H118</f>
        <v>0</v>
      </c>
      <c r="K118" s="156">
        <f t="shared" si="12"/>
        <v>0</v>
      </c>
    </row>
    <row r="119" spans="1:19" x14ac:dyDescent="0.25">
      <c r="A119" s="595"/>
      <c r="B119" s="611"/>
      <c r="C119" s="29">
        <v>2015</v>
      </c>
      <c r="D119" s="34"/>
      <c r="E119" s="31"/>
      <c r="F119" s="31"/>
      <c r="G119" s="31"/>
      <c r="H119" s="31"/>
      <c r="I119" s="35"/>
      <c r="J119" s="156">
        <f t="shared" si="12"/>
        <v>0</v>
      </c>
      <c r="K119" s="156">
        <f t="shared" si="12"/>
        <v>0</v>
      </c>
    </row>
    <row r="120" spans="1:19" x14ac:dyDescent="0.25">
      <c r="A120" s="595"/>
      <c r="B120" s="611"/>
      <c r="C120" s="29">
        <v>2016</v>
      </c>
      <c r="D120" s="34"/>
      <c r="E120" s="31"/>
      <c r="F120" s="31"/>
      <c r="G120" s="31"/>
      <c r="H120" s="31"/>
      <c r="I120" s="35"/>
      <c r="J120" s="156">
        <f t="shared" si="12"/>
        <v>0</v>
      </c>
      <c r="K120" s="156">
        <f t="shared" si="12"/>
        <v>0</v>
      </c>
    </row>
    <row r="121" spans="1:19" x14ac:dyDescent="0.25">
      <c r="A121" s="595"/>
      <c r="B121" s="611"/>
      <c r="C121" s="29">
        <v>2017</v>
      </c>
      <c r="D121" s="39"/>
      <c r="E121" s="37"/>
      <c r="F121" s="37"/>
      <c r="G121" s="37"/>
      <c r="H121" s="37"/>
      <c r="I121" s="40"/>
      <c r="J121" s="156">
        <f t="shared" si="12"/>
        <v>0</v>
      </c>
      <c r="K121" s="156">
        <f t="shared" si="12"/>
        <v>0</v>
      </c>
    </row>
    <row r="122" spans="1:19" x14ac:dyDescent="0.25">
      <c r="A122" s="595"/>
      <c r="B122" s="611"/>
      <c r="C122" s="29">
        <v>2018</v>
      </c>
      <c r="D122" s="34"/>
      <c r="E122" s="31"/>
      <c r="F122" s="31"/>
      <c r="G122" s="31"/>
      <c r="H122" s="31"/>
      <c r="I122" s="35"/>
      <c r="J122" s="156">
        <f t="shared" si="12"/>
        <v>0</v>
      </c>
      <c r="K122" s="156">
        <f t="shared" si="12"/>
        <v>0</v>
      </c>
    </row>
    <row r="123" spans="1:19" x14ac:dyDescent="0.25">
      <c r="A123" s="595"/>
      <c r="B123" s="611"/>
      <c r="C123" s="29">
        <v>2019</v>
      </c>
      <c r="D123" s="34"/>
      <c r="E123" s="31"/>
      <c r="F123" s="31"/>
      <c r="G123" s="31"/>
      <c r="H123" s="31"/>
      <c r="I123" s="35"/>
      <c r="J123" s="156">
        <f t="shared" si="12"/>
        <v>0</v>
      </c>
      <c r="K123" s="156">
        <f t="shared" si="12"/>
        <v>0</v>
      </c>
    </row>
    <row r="124" spans="1:19" x14ac:dyDescent="0.25">
      <c r="A124" s="595"/>
      <c r="B124" s="611"/>
      <c r="C124" s="29">
        <v>2020</v>
      </c>
      <c r="D124" s="34"/>
      <c r="E124" s="31"/>
      <c r="F124" s="31"/>
      <c r="G124" s="31"/>
      <c r="H124" s="31"/>
      <c r="I124" s="35"/>
      <c r="J124" s="156">
        <f t="shared" si="12"/>
        <v>0</v>
      </c>
      <c r="K124" s="156">
        <f t="shared" si="12"/>
        <v>0</v>
      </c>
    </row>
    <row r="125" spans="1:19" ht="51" customHeight="1" thickBot="1" x14ac:dyDescent="0.3">
      <c r="A125" s="612"/>
      <c r="B125" s="613"/>
      <c r="C125" s="45" t="s">
        <v>14</v>
      </c>
      <c r="D125" s="47">
        <f t="shared" ref="D125" si="13">SUM(D118:D124)</f>
        <v>0</v>
      </c>
      <c r="E125" s="47">
        <f>SUM(E118:E124)</f>
        <v>0</v>
      </c>
      <c r="F125" s="47">
        <f t="shared" ref="F125:I125" si="14">SUM(F118:F124)</f>
        <v>0</v>
      </c>
      <c r="G125" s="47">
        <f t="shared" si="14"/>
        <v>0</v>
      </c>
      <c r="H125" s="47">
        <f t="shared" si="14"/>
        <v>0</v>
      </c>
      <c r="I125" s="47">
        <f t="shared" si="14"/>
        <v>0</v>
      </c>
      <c r="J125" s="51">
        <f>SUM(J118:J124)</f>
        <v>0</v>
      </c>
      <c r="K125" s="51">
        <f>SUM(K118:K124)</f>
        <v>0</v>
      </c>
    </row>
    <row r="126" spans="1:19" ht="18.95" customHeight="1" x14ac:dyDescent="0.25">
      <c r="A126" s="157"/>
      <c r="B126" s="122"/>
      <c r="C126" s="52"/>
      <c r="D126" s="52"/>
      <c r="S126" s="82"/>
    </row>
    <row r="127" spans="1:19" ht="21" x14ac:dyDescent="0.35">
      <c r="A127" s="158" t="s">
        <v>77</v>
      </c>
      <c r="B127" s="159"/>
      <c r="C127" s="158"/>
      <c r="D127" s="160"/>
      <c r="E127" s="160"/>
      <c r="F127" s="160"/>
      <c r="G127" s="160"/>
      <c r="H127" s="160"/>
      <c r="I127" s="160"/>
      <c r="J127" s="160"/>
      <c r="K127" s="160"/>
      <c r="L127" s="160"/>
      <c r="M127" s="160"/>
      <c r="N127" s="160"/>
      <c r="O127" s="160"/>
    </row>
    <row r="128" spans="1:19" ht="21.75" thickBot="1" x14ac:dyDescent="0.4">
      <c r="A128" s="98"/>
      <c r="B128" s="83"/>
    </row>
    <row r="129" spans="1:15" s="10" customFormat="1" ht="27" customHeight="1" x14ac:dyDescent="0.25">
      <c r="A129" s="614" t="s">
        <v>78</v>
      </c>
      <c r="B129" s="616" t="s">
        <v>39</v>
      </c>
      <c r="C129" s="618" t="s">
        <v>79</v>
      </c>
      <c r="D129" s="161" t="s">
        <v>80</v>
      </c>
      <c r="E129" s="162"/>
      <c r="F129" s="162"/>
      <c r="G129" s="163"/>
      <c r="H129" s="164"/>
      <c r="I129" s="592" t="s">
        <v>8</v>
      </c>
      <c r="J129" s="593"/>
      <c r="K129" s="593"/>
      <c r="L129" s="593"/>
      <c r="M129" s="593"/>
      <c r="N129" s="593"/>
      <c r="O129" s="594"/>
    </row>
    <row r="130" spans="1:15" s="10" customFormat="1" ht="110.25" customHeight="1" x14ac:dyDescent="0.25">
      <c r="A130" s="615"/>
      <c r="B130" s="617"/>
      <c r="C130" s="619"/>
      <c r="D130" s="165" t="s">
        <v>81</v>
      </c>
      <c r="E130" s="166" t="s">
        <v>82</v>
      </c>
      <c r="F130" s="166" t="s">
        <v>83</v>
      </c>
      <c r="G130" s="167" t="s">
        <v>84</v>
      </c>
      <c r="H130" s="168" t="s">
        <v>85</v>
      </c>
      <c r="I130" s="169" t="s">
        <v>15</v>
      </c>
      <c r="J130" s="169" t="s">
        <v>16</v>
      </c>
      <c r="K130" s="166" t="s">
        <v>17</v>
      </c>
      <c r="L130" s="165" t="s">
        <v>18</v>
      </c>
      <c r="M130" s="165" t="s">
        <v>30</v>
      </c>
      <c r="N130" s="166" t="s">
        <v>20</v>
      </c>
      <c r="O130" s="170" t="s">
        <v>21</v>
      </c>
    </row>
    <row r="131" spans="1:15" ht="15" customHeight="1" x14ac:dyDescent="0.25">
      <c r="A131" s="597" t="s">
        <v>369</v>
      </c>
      <c r="B131" s="596"/>
      <c r="C131" s="29">
        <v>2014</v>
      </c>
      <c r="D131" s="30"/>
      <c r="E131" s="31"/>
      <c r="F131" s="31"/>
      <c r="G131" s="137">
        <f>SUM(D131:F131)</f>
        <v>0</v>
      </c>
      <c r="H131" s="92"/>
      <c r="I131" s="34"/>
      <c r="J131" s="31"/>
      <c r="K131" s="31"/>
      <c r="L131" s="31"/>
      <c r="M131" s="31"/>
      <c r="N131" s="31"/>
      <c r="O131" s="35"/>
    </row>
    <row r="132" spans="1:15" x14ac:dyDescent="0.25">
      <c r="A132" s="597"/>
      <c r="B132" s="596"/>
      <c r="C132" s="29">
        <v>2015</v>
      </c>
      <c r="D132" s="30"/>
      <c r="E132" s="31"/>
      <c r="F132" s="31"/>
      <c r="G132" s="137">
        <f t="shared" ref="G132:G137" si="15">SUM(D132:F132)</f>
        <v>0</v>
      </c>
      <c r="H132" s="92"/>
      <c r="I132" s="34"/>
      <c r="J132" s="31"/>
      <c r="K132" s="31"/>
      <c r="L132" s="31"/>
      <c r="M132" s="31"/>
      <c r="N132" s="31"/>
      <c r="O132" s="35"/>
    </row>
    <row r="133" spans="1:15" x14ac:dyDescent="0.25">
      <c r="A133" s="597"/>
      <c r="B133" s="596"/>
      <c r="C133" s="29">
        <v>2016</v>
      </c>
      <c r="D133" s="30"/>
      <c r="E133" s="31"/>
      <c r="F133" s="31"/>
      <c r="G133" s="137">
        <f t="shared" si="15"/>
        <v>0</v>
      </c>
      <c r="H133" s="92"/>
      <c r="I133" s="34"/>
      <c r="J133" s="31"/>
      <c r="K133" s="31"/>
      <c r="L133" s="31"/>
      <c r="M133" s="31"/>
      <c r="N133" s="31"/>
      <c r="O133" s="35"/>
    </row>
    <row r="134" spans="1:15" x14ac:dyDescent="0.25">
      <c r="A134" s="597"/>
      <c r="B134" s="596"/>
      <c r="C134" s="29">
        <v>2017</v>
      </c>
      <c r="D134" s="36"/>
      <c r="E134" s="37"/>
      <c r="F134" s="37"/>
      <c r="G134" s="137">
        <f t="shared" si="15"/>
        <v>0</v>
      </c>
      <c r="H134" s="92"/>
      <c r="I134" s="39"/>
      <c r="J134" s="37"/>
      <c r="K134" s="37"/>
      <c r="L134" s="37"/>
      <c r="M134" s="37"/>
      <c r="N134" s="37"/>
      <c r="O134" s="40"/>
    </row>
    <row r="135" spans="1:15" x14ac:dyDescent="0.25">
      <c r="A135" s="597"/>
      <c r="B135" s="596"/>
      <c r="C135" s="29">
        <v>2018</v>
      </c>
      <c r="D135" s="30"/>
      <c r="E135" s="31"/>
      <c r="F135" s="31"/>
      <c r="G135" s="137">
        <f t="shared" si="15"/>
        <v>0</v>
      </c>
      <c r="H135" s="92"/>
      <c r="I135" s="34"/>
      <c r="J135" s="31"/>
      <c r="K135" s="31"/>
      <c r="L135" s="31"/>
      <c r="M135" s="31"/>
      <c r="N135" s="31"/>
      <c r="O135" s="35"/>
    </row>
    <row r="136" spans="1:15" x14ac:dyDescent="0.25">
      <c r="A136" s="597"/>
      <c r="B136" s="596"/>
      <c r="C136" s="29">
        <v>2019</v>
      </c>
      <c r="D136" s="30">
        <v>1</v>
      </c>
      <c r="E136" s="31">
        <v>3</v>
      </c>
      <c r="F136" s="31">
        <v>24</v>
      </c>
      <c r="G136" s="137">
        <f t="shared" si="15"/>
        <v>28</v>
      </c>
      <c r="H136" s="92">
        <v>40</v>
      </c>
      <c r="I136" s="34">
        <v>28</v>
      </c>
      <c r="J136" s="31"/>
      <c r="K136" s="31"/>
      <c r="L136" s="31"/>
      <c r="M136" s="31"/>
      <c r="N136" s="31"/>
      <c r="O136" s="35"/>
    </row>
    <row r="137" spans="1:15" x14ac:dyDescent="0.25">
      <c r="A137" s="597"/>
      <c r="B137" s="596"/>
      <c r="C137" s="29">
        <v>2020</v>
      </c>
      <c r="D137" s="30"/>
      <c r="E137" s="31"/>
      <c r="F137" s="31"/>
      <c r="G137" s="137">
        <f t="shared" si="15"/>
        <v>0</v>
      </c>
      <c r="H137" s="92"/>
      <c r="I137" s="34"/>
      <c r="J137" s="31"/>
      <c r="K137" s="31"/>
      <c r="L137" s="31"/>
      <c r="M137" s="31"/>
      <c r="N137" s="31"/>
      <c r="O137" s="35"/>
    </row>
    <row r="138" spans="1:15" ht="15.95" customHeight="1" thickBot="1" x14ac:dyDescent="0.3">
      <c r="A138" s="598"/>
      <c r="B138" s="599"/>
      <c r="C138" s="45" t="s">
        <v>14</v>
      </c>
      <c r="D138" s="46">
        <f>SUM(D131:D137)</f>
        <v>1</v>
      </c>
      <c r="E138" s="47">
        <f>SUM(E131:E137)</f>
        <v>3</v>
      </c>
      <c r="F138" s="47">
        <f>SUM(F131:F137)</f>
        <v>24</v>
      </c>
      <c r="G138" s="143">
        <f t="shared" ref="G138:O138" si="16">SUM(G131:G137)</f>
        <v>28</v>
      </c>
      <c r="H138" s="171">
        <f t="shared" si="16"/>
        <v>40</v>
      </c>
      <c r="I138" s="50">
        <f t="shared" si="16"/>
        <v>28</v>
      </c>
      <c r="J138" s="47">
        <f t="shared" si="16"/>
        <v>0</v>
      </c>
      <c r="K138" s="47">
        <f t="shared" si="16"/>
        <v>0</v>
      </c>
      <c r="L138" s="47">
        <f t="shared" si="16"/>
        <v>0</v>
      </c>
      <c r="M138" s="47">
        <f t="shared" si="16"/>
        <v>0</v>
      </c>
      <c r="N138" s="47">
        <f t="shared" si="16"/>
        <v>0</v>
      </c>
      <c r="O138" s="51">
        <f t="shared" si="16"/>
        <v>0</v>
      </c>
    </row>
    <row r="139" spans="1:15" ht="15.75" thickBot="1" x14ac:dyDescent="0.3">
      <c r="B139" s="9"/>
    </row>
    <row r="140" spans="1:15" ht="19.5" customHeight="1" x14ac:dyDescent="0.25">
      <c r="A140" s="600" t="s">
        <v>87</v>
      </c>
      <c r="B140" s="602" t="s">
        <v>88</v>
      </c>
      <c r="C140" s="604" t="s">
        <v>6</v>
      </c>
      <c r="D140" s="604" t="s">
        <v>80</v>
      </c>
      <c r="E140" s="604"/>
      <c r="F140" s="604"/>
      <c r="G140" s="606"/>
      <c r="H140" s="607" t="s">
        <v>89</v>
      </c>
      <c r="I140" s="604"/>
      <c r="J140" s="604"/>
      <c r="K140" s="604"/>
      <c r="L140" s="608"/>
    </row>
    <row r="141" spans="1:15" ht="102.75" x14ac:dyDescent="0.25">
      <c r="A141" s="601"/>
      <c r="B141" s="603"/>
      <c r="C141" s="605"/>
      <c r="D141" s="172" t="s">
        <v>90</v>
      </c>
      <c r="E141" s="173" t="s">
        <v>91</v>
      </c>
      <c r="F141" s="172" t="s">
        <v>92</v>
      </c>
      <c r="G141" s="174" t="s">
        <v>93</v>
      </c>
      <c r="H141" s="175" t="s">
        <v>94</v>
      </c>
      <c r="I141" s="172" t="s">
        <v>95</v>
      </c>
      <c r="J141" s="172" t="s">
        <v>96</v>
      </c>
      <c r="K141" s="172" t="s">
        <v>97</v>
      </c>
      <c r="L141" s="176" t="s">
        <v>98</v>
      </c>
    </row>
    <row r="142" spans="1:15" ht="15" customHeight="1" x14ac:dyDescent="0.25">
      <c r="A142" s="684" t="s">
        <v>370</v>
      </c>
      <c r="B142" s="685"/>
      <c r="C142" s="177">
        <v>2014</v>
      </c>
      <c r="D142" s="178"/>
      <c r="E142" s="72"/>
      <c r="F142" s="72"/>
      <c r="G142" s="179">
        <f>SUM(D142:F142)</f>
        <v>0</v>
      </c>
      <c r="H142" s="71"/>
      <c r="I142" s="72"/>
      <c r="J142" s="72"/>
      <c r="K142" s="72"/>
      <c r="L142" s="73"/>
    </row>
    <row r="143" spans="1:15" x14ac:dyDescent="0.25">
      <c r="A143" s="595"/>
      <c r="B143" s="611"/>
      <c r="C143" s="29">
        <v>2015</v>
      </c>
      <c r="D143" s="30"/>
      <c r="E143" s="31"/>
      <c r="F143" s="31"/>
      <c r="G143" s="179">
        <f t="shared" ref="G143:G148" si="17">SUM(D143:F143)</f>
        <v>0</v>
      </c>
      <c r="H143" s="34"/>
      <c r="I143" s="31"/>
      <c r="J143" s="31"/>
      <c r="K143" s="31"/>
      <c r="L143" s="35"/>
    </row>
    <row r="144" spans="1:15" x14ac:dyDescent="0.25">
      <c r="A144" s="595"/>
      <c r="B144" s="611"/>
      <c r="C144" s="29">
        <v>2016</v>
      </c>
      <c r="D144" s="30"/>
      <c r="E144" s="31"/>
      <c r="F144" s="31"/>
      <c r="G144" s="179">
        <f t="shared" si="17"/>
        <v>0</v>
      </c>
      <c r="H144" s="34"/>
      <c r="I144" s="31"/>
      <c r="J144" s="31"/>
      <c r="K144" s="31"/>
      <c r="L144" s="35"/>
    </row>
    <row r="145" spans="1:12" x14ac:dyDescent="0.25">
      <c r="A145" s="595"/>
      <c r="B145" s="611"/>
      <c r="C145" s="29">
        <v>2017</v>
      </c>
      <c r="D145" s="36"/>
      <c r="E145" s="37"/>
      <c r="F145" s="37"/>
      <c r="G145" s="179">
        <f t="shared" si="17"/>
        <v>0</v>
      </c>
      <c r="H145" s="39"/>
      <c r="I145" s="37"/>
      <c r="J145" s="37"/>
      <c r="K145" s="37"/>
      <c r="L145" s="40"/>
    </row>
    <row r="146" spans="1:12" x14ac:dyDescent="0.25">
      <c r="A146" s="595"/>
      <c r="B146" s="611"/>
      <c r="C146" s="29">
        <v>2018</v>
      </c>
      <c r="D146" s="30"/>
      <c r="E146" s="31"/>
      <c r="F146" s="31"/>
      <c r="G146" s="179">
        <f t="shared" si="17"/>
        <v>0</v>
      </c>
      <c r="H146" s="34"/>
      <c r="I146" s="31"/>
      <c r="J146" s="31"/>
      <c r="K146" s="31"/>
      <c r="L146" s="35"/>
    </row>
    <row r="147" spans="1:12" x14ac:dyDescent="0.25">
      <c r="A147" s="595"/>
      <c r="B147" s="611"/>
      <c r="C147" s="29">
        <v>2019</v>
      </c>
      <c r="D147" s="30">
        <v>140</v>
      </c>
      <c r="E147" s="31">
        <v>110</v>
      </c>
      <c r="F147" s="31">
        <v>65</v>
      </c>
      <c r="G147" s="179">
        <f t="shared" si="17"/>
        <v>315</v>
      </c>
      <c r="H147" s="34"/>
      <c r="I147" s="31"/>
      <c r="J147" s="31"/>
      <c r="K147" s="31">
        <v>315</v>
      </c>
      <c r="L147" s="35"/>
    </row>
    <row r="148" spans="1:12" x14ac:dyDescent="0.25">
      <c r="A148" s="595"/>
      <c r="B148" s="611"/>
      <c r="C148" s="29">
        <v>2020</v>
      </c>
      <c r="D148" s="30"/>
      <c r="E148" s="31"/>
      <c r="F148" s="31"/>
      <c r="G148" s="179">
        <f t="shared" si="17"/>
        <v>0</v>
      </c>
      <c r="H148" s="34"/>
      <c r="I148" s="31"/>
      <c r="J148" s="31"/>
      <c r="K148" s="31"/>
      <c r="L148" s="35"/>
    </row>
    <row r="149" spans="1:12" ht="15.75" thickBot="1" x14ac:dyDescent="0.3">
      <c r="A149" s="612"/>
      <c r="B149" s="613"/>
      <c r="C149" s="45" t="s">
        <v>14</v>
      </c>
      <c r="D149" s="46">
        <f t="shared" ref="D149:L149" si="18">SUM(D142:D148)</f>
        <v>140</v>
      </c>
      <c r="E149" s="47">
        <f t="shared" si="18"/>
        <v>110</v>
      </c>
      <c r="F149" s="47">
        <f t="shared" si="18"/>
        <v>65</v>
      </c>
      <c r="G149" s="49">
        <f t="shared" si="18"/>
        <v>315</v>
      </c>
      <c r="H149" s="50">
        <f t="shared" si="18"/>
        <v>0</v>
      </c>
      <c r="I149" s="47">
        <f t="shared" si="18"/>
        <v>0</v>
      </c>
      <c r="J149" s="47">
        <f t="shared" si="18"/>
        <v>0</v>
      </c>
      <c r="K149" s="47">
        <f t="shared" si="18"/>
        <v>315</v>
      </c>
      <c r="L149" s="51">
        <f t="shared" si="18"/>
        <v>0</v>
      </c>
    </row>
    <row r="150" spans="1:12" x14ac:dyDescent="0.25">
      <c r="B150" s="9"/>
    </row>
    <row r="151" spans="1:12" x14ac:dyDescent="0.25">
      <c r="B151" s="9"/>
    </row>
    <row r="152" spans="1:12" ht="21" x14ac:dyDescent="0.35">
      <c r="A152" s="180" t="s">
        <v>100</v>
      </c>
      <c r="B152" s="60"/>
      <c r="C152" s="59"/>
      <c r="D152" s="61"/>
      <c r="E152" s="61"/>
      <c r="F152" s="61"/>
      <c r="G152" s="61"/>
      <c r="H152" s="61"/>
      <c r="I152" s="61"/>
      <c r="J152" s="61"/>
      <c r="K152" s="61"/>
      <c r="L152" s="61"/>
    </row>
    <row r="153" spans="1:12" ht="15.75" thickBot="1" x14ac:dyDescent="0.3">
      <c r="A153" s="82"/>
      <c r="B153" s="83"/>
    </row>
    <row r="154" spans="1:12" s="10" customFormat="1" ht="65.25" x14ac:dyDescent="0.3">
      <c r="A154" s="181" t="s">
        <v>101</v>
      </c>
      <c r="B154" s="182" t="s">
        <v>102</v>
      </c>
      <c r="C154" s="183" t="s">
        <v>103</v>
      </c>
      <c r="D154" s="184" t="s">
        <v>104</v>
      </c>
      <c r="E154" s="185" t="s">
        <v>105</v>
      </c>
      <c r="F154" s="185" t="s">
        <v>106</v>
      </c>
      <c r="G154" s="186" t="s">
        <v>107</v>
      </c>
    </row>
    <row r="155" spans="1:12" ht="15" customHeight="1" x14ac:dyDescent="0.25">
      <c r="A155" s="588" t="s">
        <v>36</v>
      </c>
      <c r="B155" s="589"/>
      <c r="C155" s="29">
        <v>2014</v>
      </c>
      <c r="D155" s="30"/>
      <c r="E155" s="31"/>
      <c r="F155" s="31"/>
      <c r="G155" s="35"/>
    </row>
    <row r="156" spans="1:12" x14ac:dyDescent="0.25">
      <c r="A156" s="588"/>
      <c r="B156" s="589"/>
      <c r="C156" s="29">
        <v>2015</v>
      </c>
      <c r="D156" s="30"/>
      <c r="E156" s="31"/>
      <c r="F156" s="31"/>
      <c r="G156" s="35"/>
    </row>
    <row r="157" spans="1:12" x14ac:dyDescent="0.25">
      <c r="A157" s="588"/>
      <c r="B157" s="589"/>
      <c r="C157" s="29">
        <v>2016</v>
      </c>
      <c r="D157" s="30"/>
      <c r="E157" s="31"/>
      <c r="F157" s="31"/>
      <c r="G157" s="35"/>
    </row>
    <row r="158" spans="1:12" x14ac:dyDescent="0.25">
      <c r="A158" s="588"/>
      <c r="B158" s="589"/>
      <c r="C158" s="29">
        <v>2017</v>
      </c>
      <c r="D158" s="36"/>
      <c r="E158" s="37"/>
      <c r="F158" s="37"/>
      <c r="G158" s="40"/>
    </row>
    <row r="159" spans="1:12" x14ac:dyDescent="0.25">
      <c r="A159" s="588"/>
      <c r="B159" s="589"/>
      <c r="C159" s="29">
        <v>2018</v>
      </c>
      <c r="D159" s="30"/>
      <c r="E159" s="31"/>
      <c r="F159" s="31"/>
      <c r="G159" s="35"/>
    </row>
    <row r="160" spans="1:12" x14ac:dyDescent="0.25">
      <c r="A160" s="588"/>
      <c r="B160" s="589"/>
      <c r="C160" s="29">
        <v>2019</v>
      </c>
      <c r="D160" s="30"/>
      <c r="E160" s="31"/>
      <c r="F160" s="31"/>
      <c r="G160" s="35"/>
    </row>
    <row r="161" spans="1:9" x14ac:dyDescent="0.25">
      <c r="A161" s="588"/>
      <c r="B161" s="589"/>
      <c r="C161" s="29">
        <v>2020</v>
      </c>
      <c r="D161" s="187"/>
      <c r="E161" s="188"/>
      <c r="F161" s="188"/>
      <c r="G161" s="189"/>
    </row>
    <row r="162" spans="1:9" ht="15.75" thickBot="1" x14ac:dyDescent="0.3">
      <c r="A162" s="590"/>
      <c r="B162" s="591"/>
      <c r="C162" s="45" t="s">
        <v>14</v>
      </c>
      <c r="D162" s="46">
        <f>SUM(D155:D161)</f>
        <v>0</v>
      </c>
      <c r="E162" s="46">
        <f t="shared" ref="E162:G162" si="19">SUM(E155:E161)</f>
        <v>0</v>
      </c>
      <c r="F162" s="46">
        <f t="shared" si="19"/>
        <v>0</v>
      </c>
      <c r="G162" s="51">
        <f t="shared" si="19"/>
        <v>0</v>
      </c>
    </row>
    <row r="163" spans="1:9" x14ac:dyDescent="0.25">
      <c r="B163" s="9"/>
    </row>
    <row r="164" spans="1:9" ht="15.75" thickBot="1" x14ac:dyDescent="0.3">
      <c r="B164" s="9"/>
    </row>
    <row r="165" spans="1:9" ht="18.75" x14ac:dyDescent="0.3">
      <c r="A165" s="190" t="s">
        <v>108</v>
      </c>
      <c r="B165" s="191" t="s">
        <v>109</v>
      </c>
      <c r="C165" s="192">
        <v>2014</v>
      </c>
      <c r="D165" s="192">
        <v>2015</v>
      </c>
      <c r="E165" s="192">
        <v>2016</v>
      </c>
      <c r="F165" s="192">
        <v>2017</v>
      </c>
      <c r="G165" s="192">
        <v>2018</v>
      </c>
      <c r="H165" s="192">
        <v>2019</v>
      </c>
      <c r="I165" s="193">
        <v>2020</v>
      </c>
    </row>
    <row r="166" spans="1:9" ht="14.1" customHeight="1" x14ac:dyDescent="0.25">
      <c r="A166" s="194" t="s">
        <v>110</v>
      </c>
      <c r="B166" s="789" t="s">
        <v>371</v>
      </c>
      <c r="C166" s="196">
        <f>SUM(C167:C169)</f>
        <v>0</v>
      </c>
      <c r="D166" s="196">
        <f t="shared" ref="D166:I166" si="20">SUM(D167:D169)</f>
        <v>0</v>
      </c>
      <c r="E166" s="196">
        <f t="shared" si="20"/>
        <v>0</v>
      </c>
      <c r="F166" s="196">
        <f t="shared" si="20"/>
        <v>0</v>
      </c>
      <c r="G166" s="196">
        <f t="shared" si="20"/>
        <v>0</v>
      </c>
      <c r="H166" s="196">
        <f t="shared" si="20"/>
        <v>209653.16</v>
      </c>
      <c r="I166" s="197">
        <f t="shared" si="20"/>
        <v>0</v>
      </c>
    </row>
    <row r="167" spans="1:9" ht="15.75" x14ac:dyDescent="0.25">
      <c r="A167" s="198" t="s">
        <v>111</v>
      </c>
      <c r="B167" s="790"/>
      <c r="C167" s="70"/>
      <c r="D167" s="70"/>
      <c r="E167" s="70"/>
      <c r="F167" s="74"/>
      <c r="G167" s="70"/>
      <c r="H167" s="70">
        <v>209653.16</v>
      </c>
      <c r="I167" s="200"/>
    </row>
    <row r="168" spans="1:9" ht="15.75" x14ac:dyDescent="0.25">
      <c r="A168" s="198" t="s">
        <v>112</v>
      </c>
      <c r="B168" s="790"/>
      <c r="C168" s="70"/>
      <c r="D168" s="70"/>
      <c r="E168" s="70"/>
      <c r="F168" s="74"/>
      <c r="G168" s="70"/>
      <c r="H168" s="70">
        <v>0</v>
      </c>
      <c r="I168" s="200"/>
    </row>
    <row r="169" spans="1:9" ht="15.75" x14ac:dyDescent="0.25">
      <c r="A169" s="198" t="s">
        <v>113</v>
      </c>
      <c r="B169" s="790"/>
      <c r="C169" s="70"/>
      <c r="D169" s="70"/>
      <c r="E169" s="70"/>
      <c r="F169" s="74"/>
      <c r="G169" s="70"/>
      <c r="H169" s="70"/>
      <c r="I169" s="200"/>
    </row>
    <row r="170" spans="1:9" ht="31.5" x14ac:dyDescent="0.25">
      <c r="A170" s="194" t="s">
        <v>114</v>
      </c>
      <c r="B170" s="790"/>
      <c r="C170" s="70"/>
      <c r="D170" s="70"/>
      <c r="E170" s="70"/>
      <c r="F170" s="74"/>
      <c r="G170" s="70"/>
      <c r="H170" s="70">
        <v>132464.5</v>
      </c>
      <c r="I170" s="200"/>
    </row>
    <row r="171" spans="1:9" ht="16.5" thickBot="1" x14ac:dyDescent="0.3">
      <c r="A171" s="203" t="s">
        <v>116</v>
      </c>
      <c r="B171" s="790"/>
      <c r="C171" s="205">
        <f t="shared" ref="C171:I171" si="21">C166+C170</f>
        <v>0</v>
      </c>
      <c r="D171" s="205">
        <f t="shared" si="21"/>
        <v>0</v>
      </c>
      <c r="E171" s="205">
        <f t="shared" si="21"/>
        <v>0</v>
      </c>
      <c r="F171" s="205">
        <f t="shared" si="21"/>
        <v>0</v>
      </c>
      <c r="G171" s="205">
        <f t="shared" si="21"/>
        <v>0</v>
      </c>
      <c r="H171" s="205">
        <v>342117.66</v>
      </c>
      <c r="I171" s="51">
        <f t="shared" si="21"/>
        <v>0</v>
      </c>
    </row>
    <row r="172" spans="1:9" x14ac:dyDescent="0.25">
      <c r="B172" s="791"/>
    </row>
    <row r="173" spans="1:9" x14ac:dyDescent="0.25">
      <c r="B173" s="791"/>
    </row>
    <row r="174" spans="1:9" x14ac:dyDescent="0.25">
      <c r="B174" s="791"/>
    </row>
    <row r="175" spans="1:9" x14ac:dyDescent="0.25">
      <c r="B175" s="791"/>
    </row>
    <row r="176" spans="1:9" x14ac:dyDescent="0.25">
      <c r="B176" s="791"/>
    </row>
    <row r="177" spans="2:2" x14ac:dyDescent="0.25">
      <c r="B177" s="791"/>
    </row>
    <row r="178" spans="2:2" x14ac:dyDescent="0.25">
      <c r="B178" s="791"/>
    </row>
    <row r="179" spans="2:2" x14ac:dyDescent="0.25">
      <c r="B179" s="791"/>
    </row>
    <row r="180" spans="2:2" x14ac:dyDescent="0.25">
      <c r="B180" s="791"/>
    </row>
    <row r="181" spans="2:2" x14ac:dyDescent="0.25">
      <c r="B181" s="791"/>
    </row>
    <row r="182" spans="2:2" x14ac:dyDescent="0.25">
      <c r="B182" s="791"/>
    </row>
    <row r="183" spans="2:2" x14ac:dyDescent="0.25">
      <c r="B183" s="791"/>
    </row>
    <row r="184" spans="2:2" x14ac:dyDescent="0.25">
      <c r="B184" s="791"/>
    </row>
    <row r="185" spans="2:2" x14ac:dyDescent="0.25">
      <c r="B185" s="791"/>
    </row>
    <row r="186" spans="2:2" x14ac:dyDescent="0.25">
      <c r="B186" s="791"/>
    </row>
    <row r="187" spans="2:2" x14ac:dyDescent="0.25">
      <c r="B187" s="791"/>
    </row>
    <row r="188" spans="2:2" x14ac:dyDescent="0.25">
      <c r="B188" s="791"/>
    </row>
  </sheetData>
  <mergeCells count="50">
    <mergeCell ref="B10:B11"/>
    <mergeCell ref="C10:C11"/>
    <mergeCell ref="A12:B19"/>
    <mergeCell ref="C21:C22"/>
    <mergeCell ref="A23:B30"/>
    <mergeCell ref="D34:D35"/>
    <mergeCell ref="A36:B43"/>
    <mergeCell ref="A48:A49"/>
    <mergeCell ref="B48:B49"/>
    <mergeCell ref="C48:C49"/>
    <mergeCell ref="D48:D49"/>
    <mergeCell ref="A34:A35"/>
    <mergeCell ref="B34:B35"/>
    <mergeCell ref="C34:C35"/>
    <mergeCell ref="A50:B57"/>
    <mergeCell ref="A61:A62"/>
    <mergeCell ref="B61:B62"/>
    <mergeCell ref="C61:C62"/>
    <mergeCell ref="A63:B70"/>
    <mergeCell ref="D72:D73"/>
    <mergeCell ref="A74:B81"/>
    <mergeCell ref="A83:A84"/>
    <mergeCell ref="B83:B84"/>
    <mergeCell ref="C83:C84"/>
    <mergeCell ref="D83:D84"/>
    <mergeCell ref="A72:A73"/>
    <mergeCell ref="B72:B73"/>
    <mergeCell ref="C72:C73"/>
    <mergeCell ref="A85:B92"/>
    <mergeCell ref="A94:A95"/>
    <mergeCell ref="B94:B95"/>
    <mergeCell ref="A96:B102"/>
    <mergeCell ref="A106:A107"/>
    <mergeCell ref="B106:B107"/>
    <mergeCell ref="C106:C107"/>
    <mergeCell ref="A108:B115"/>
    <mergeCell ref="A118:B125"/>
    <mergeCell ref="A129:A130"/>
    <mergeCell ref="B129:B130"/>
    <mergeCell ref="C129:C130"/>
    <mergeCell ref="A142:B149"/>
    <mergeCell ref="A155:B162"/>
    <mergeCell ref="B166:B188"/>
    <mergeCell ref="I129:O129"/>
    <mergeCell ref="A131:B138"/>
    <mergeCell ref="A140:A141"/>
    <mergeCell ref="B140:B141"/>
    <mergeCell ref="C140:C141"/>
    <mergeCell ref="D140:G140"/>
    <mergeCell ref="H140:L140"/>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AA16E-409C-4673-9846-829DA1F59756}">
  <sheetPr codeName="Arkusz32"/>
  <dimension ref="A1:S172"/>
  <sheetViews>
    <sheetView topLeftCell="A97" workbookViewId="0">
      <selection activeCell="E28" sqref="E28"/>
    </sheetView>
  </sheetViews>
  <sheetFormatPr defaultColWidth="8.7109375" defaultRowHeight="15" x14ac:dyDescent="0.25"/>
  <cols>
    <col min="1" max="1" width="87.28515625" customWidth="1"/>
    <col min="2" max="2" width="36.7109375" customWidth="1"/>
    <col min="3" max="3" width="15.7109375" customWidth="1"/>
    <col min="4" max="4" width="16.28515625" customWidth="1"/>
    <col min="5" max="5" width="15.28515625" customWidth="1"/>
    <col min="6" max="6" width="18.42578125" customWidth="1"/>
    <col min="7" max="7" width="15.7109375" customWidth="1"/>
    <col min="8" max="8" width="16" customWidth="1"/>
    <col min="9" max="9" width="16.42578125" customWidth="1"/>
    <col min="10" max="10" width="17" customWidth="1"/>
    <col min="11" max="11" width="24.28515625" customWidth="1"/>
    <col min="12" max="12" width="17" customWidth="1"/>
    <col min="13" max="13" width="15.42578125" customWidth="1"/>
    <col min="14" max="14" width="14.7109375" customWidth="1"/>
    <col min="15" max="15" width="13.28515625" customWidth="1"/>
    <col min="16" max="17" width="11.71093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372</v>
      </c>
    </row>
    <row r="5" spans="1:17" s="2" customFormat="1" ht="15.75" x14ac:dyDescent="0.25">
      <c r="A5" s="206" t="s">
        <v>3</v>
      </c>
    </row>
    <row r="6" spans="1:17" s="2" customFormat="1" ht="15.75" x14ac:dyDescent="0.25"/>
    <row r="8" spans="1:17" ht="21" x14ac:dyDescent="0.35">
      <c r="A8" s="6" t="s">
        <v>4</v>
      </c>
      <c r="B8" s="7"/>
      <c r="C8" s="8"/>
      <c r="D8" s="8"/>
      <c r="E8" s="8"/>
      <c r="F8" s="8"/>
      <c r="G8" s="8"/>
      <c r="H8" s="8"/>
      <c r="I8" s="8"/>
      <c r="J8" s="8"/>
      <c r="K8" s="8"/>
      <c r="L8" s="8"/>
      <c r="M8" s="8"/>
      <c r="N8" s="8"/>
    </row>
    <row r="9" spans="1:17" ht="15.75" thickBot="1" x14ac:dyDescent="0.3">
      <c r="B9" s="9"/>
      <c r="O9" s="10"/>
      <c r="P9" s="10"/>
    </row>
    <row r="10" spans="1:17" s="10" customFormat="1" ht="18.75" x14ac:dyDescent="0.3">
      <c r="A10" s="11"/>
      <c r="B10" s="649" t="s">
        <v>5</v>
      </c>
      <c r="C10" s="651" t="s">
        <v>6</v>
      </c>
      <c r="D10" s="12"/>
      <c r="E10" s="13"/>
      <c r="F10" s="14" t="s">
        <v>7</v>
      </c>
      <c r="G10" s="15"/>
      <c r="H10" s="16"/>
      <c r="I10" s="17" t="s">
        <v>8</v>
      </c>
      <c r="J10" s="13"/>
      <c r="K10" s="13"/>
      <c r="L10" s="13"/>
      <c r="M10" s="13"/>
      <c r="N10" s="13"/>
      <c r="O10" s="18"/>
    </row>
    <row r="11" spans="1:17" s="10" customFormat="1" ht="90" customHeight="1" x14ac:dyDescent="0.3">
      <c r="A11" s="19" t="s">
        <v>9</v>
      </c>
      <c r="B11" s="650"/>
      <c r="C11" s="652"/>
      <c r="D11" s="20" t="s">
        <v>10</v>
      </c>
      <c r="E11" s="21" t="s">
        <v>11</v>
      </c>
      <c r="F11" s="22" t="s">
        <v>12</v>
      </c>
      <c r="G11" s="23" t="s">
        <v>13</v>
      </c>
      <c r="H11" s="24" t="s">
        <v>14</v>
      </c>
      <c r="I11" s="25" t="s">
        <v>15</v>
      </c>
      <c r="J11" s="26" t="s">
        <v>16</v>
      </c>
      <c r="K11" s="26" t="s">
        <v>17</v>
      </c>
      <c r="L11" s="27" t="s">
        <v>18</v>
      </c>
      <c r="M11" s="27" t="s">
        <v>19</v>
      </c>
      <c r="N11" s="27" t="s">
        <v>20</v>
      </c>
      <c r="O11" s="28" t="s">
        <v>21</v>
      </c>
    </row>
    <row r="12" spans="1:17" ht="15" customHeight="1" x14ac:dyDescent="0.25">
      <c r="A12" s="595" t="s">
        <v>373</v>
      </c>
      <c r="B12" s="611"/>
      <c r="C12" s="29">
        <v>2014</v>
      </c>
      <c r="D12" s="30"/>
      <c r="E12" s="31"/>
      <c r="F12" s="31"/>
      <c r="G12" s="32"/>
      <c r="H12" s="33">
        <f>SUM(D12:G12)</f>
        <v>0</v>
      </c>
      <c r="I12" s="34"/>
      <c r="J12" s="31"/>
      <c r="K12" s="31"/>
      <c r="L12" s="31"/>
      <c r="M12" s="31"/>
      <c r="N12" s="31"/>
      <c r="O12" s="35"/>
      <c r="P12" s="10"/>
      <c r="Q12" s="10"/>
    </row>
    <row r="13" spans="1:17" x14ac:dyDescent="0.25">
      <c r="A13" s="595"/>
      <c r="B13" s="611"/>
      <c r="C13" s="29">
        <v>2015</v>
      </c>
      <c r="D13" s="30"/>
      <c r="E13" s="31"/>
      <c r="F13" s="31"/>
      <c r="G13" s="32"/>
      <c r="H13" s="33">
        <f t="shared" ref="H13:H18" si="0">SUM(D13:G13)</f>
        <v>0</v>
      </c>
      <c r="I13" s="34"/>
      <c r="J13" s="31"/>
      <c r="K13" s="31"/>
      <c r="L13" s="31"/>
      <c r="M13" s="31"/>
      <c r="N13" s="31"/>
      <c r="O13" s="35"/>
      <c r="P13" s="10"/>
      <c r="Q13" s="10"/>
    </row>
    <row r="14" spans="1:17" x14ac:dyDescent="0.25">
      <c r="A14" s="595"/>
      <c r="B14" s="611"/>
      <c r="C14" s="29">
        <v>2016</v>
      </c>
      <c r="D14" s="30"/>
      <c r="E14" s="31"/>
      <c r="F14" s="31"/>
      <c r="G14" s="32"/>
      <c r="H14" s="33">
        <f t="shared" si="0"/>
        <v>0</v>
      </c>
      <c r="I14" s="34"/>
      <c r="J14" s="31"/>
      <c r="K14" s="31"/>
      <c r="L14" s="31"/>
      <c r="M14" s="31"/>
      <c r="N14" s="31"/>
      <c r="O14" s="35"/>
      <c r="P14" s="10"/>
      <c r="Q14" s="10"/>
    </row>
    <row r="15" spans="1:17" x14ac:dyDescent="0.25">
      <c r="A15" s="595"/>
      <c r="B15" s="611"/>
      <c r="C15" s="29">
        <v>2017</v>
      </c>
      <c r="D15" s="36"/>
      <c r="E15" s="37"/>
      <c r="F15" s="37"/>
      <c r="G15" s="38"/>
      <c r="H15" s="33">
        <f t="shared" si="0"/>
        <v>0</v>
      </c>
      <c r="I15" s="39"/>
      <c r="J15" s="37"/>
      <c r="K15" s="37"/>
      <c r="L15" s="37"/>
      <c r="M15" s="37"/>
      <c r="N15" s="37"/>
      <c r="O15" s="40"/>
      <c r="P15" s="10"/>
      <c r="Q15" s="10"/>
    </row>
    <row r="16" spans="1:17" x14ac:dyDescent="0.25">
      <c r="A16" s="595"/>
      <c r="B16" s="611"/>
      <c r="C16" s="29">
        <v>2018</v>
      </c>
      <c r="D16" s="30"/>
      <c r="E16" s="31"/>
      <c r="F16" s="31"/>
      <c r="G16" s="32"/>
      <c r="H16" s="33">
        <f t="shared" si="0"/>
        <v>0</v>
      </c>
      <c r="I16" s="34"/>
      <c r="J16" s="31"/>
      <c r="K16" s="31"/>
      <c r="L16" s="31"/>
      <c r="M16" s="31"/>
      <c r="N16" s="31"/>
      <c r="O16" s="35"/>
      <c r="P16" s="10"/>
      <c r="Q16" s="10"/>
    </row>
    <row r="17" spans="1:17" x14ac:dyDescent="0.25">
      <c r="A17" s="595"/>
      <c r="B17" s="611"/>
      <c r="C17" s="29">
        <v>2019</v>
      </c>
      <c r="D17" s="30">
        <v>23</v>
      </c>
      <c r="E17" s="31">
        <v>1</v>
      </c>
      <c r="F17" s="31">
        <v>1</v>
      </c>
      <c r="G17" s="32">
        <v>2</v>
      </c>
      <c r="H17" s="33">
        <f t="shared" si="0"/>
        <v>27</v>
      </c>
      <c r="I17" s="34">
        <v>25</v>
      </c>
      <c r="J17" s="31"/>
      <c r="K17" s="31"/>
      <c r="L17" s="31"/>
      <c r="M17" s="31"/>
      <c r="N17" s="31"/>
      <c r="O17" s="35">
        <v>2</v>
      </c>
      <c r="P17" s="10"/>
      <c r="Q17" s="10"/>
    </row>
    <row r="18" spans="1:17" x14ac:dyDescent="0.25">
      <c r="A18" s="595"/>
      <c r="B18" s="611"/>
      <c r="C18" s="29">
        <v>2020</v>
      </c>
      <c r="D18" s="30"/>
      <c r="E18" s="31"/>
      <c r="F18" s="31"/>
      <c r="G18" s="32"/>
      <c r="H18" s="33">
        <f t="shared" si="0"/>
        <v>0</v>
      </c>
      <c r="I18" s="34"/>
      <c r="J18" s="31"/>
      <c r="K18" s="31"/>
      <c r="L18" s="31"/>
      <c r="M18" s="31"/>
      <c r="N18" s="31"/>
      <c r="O18" s="35"/>
      <c r="P18" s="10"/>
      <c r="Q18" s="10"/>
    </row>
    <row r="19" spans="1:17" ht="77.25" customHeight="1" thickBot="1" x14ac:dyDescent="0.3">
      <c r="A19" s="612"/>
      <c r="B19" s="613"/>
      <c r="C19" s="45" t="s">
        <v>14</v>
      </c>
      <c r="D19" s="46">
        <f>SUM(D12:D18)</f>
        <v>23</v>
      </c>
      <c r="E19" s="47">
        <f>SUM(E12:E18)</f>
        <v>1</v>
      </c>
      <c r="F19" s="47">
        <f>SUM(F12:F18)</f>
        <v>1</v>
      </c>
      <c r="G19" s="48"/>
      <c r="H19" s="49">
        <f>SUM(D19:F19)</f>
        <v>25</v>
      </c>
      <c r="I19" s="50">
        <f t="shared" ref="I19:O19" si="1">SUM(I12:I18)</f>
        <v>25</v>
      </c>
      <c r="J19" s="50">
        <f t="shared" si="1"/>
        <v>0</v>
      </c>
      <c r="K19" s="47">
        <f t="shared" si="1"/>
        <v>0</v>
      </c>
      <c r="L19" s="47">
        <f t="shared" si="1"/>
        <v>0</v>
      </c>
      <c r="M19" s="47">
        <f t="shared" si="1"/>
        <v>0</v>
      </c>
      <c r="N19" s="47">
        <f t="shared" si="1"/>
        <v>0</v>
      </c>
      <c r="O19" s="51">
        <f t="shared" si="1"/>
        <v>2</v>
      </c>
      <c r="P19" s="10"/>
      <c r="Q19" s="10"/>
    </row>
    <row r="20" spans="1:17" ht="15.75" thickBot="1" x14ac:dyDescent="0.3">
      <c r="B20" s="9"/>
      <c r="D20" s="52"/>
      <c r="O20" s="10"/>
      <c r="P20" s="10"/>
    </row>
    <row r="21" spans="1:17" s="10" customFormat="1" ht="18.75" x14ac:dyDescent="0.3">
      <c r="A21" s="11"/>
      <c r="B21" s="53"/>
      <c r="C21" s="651" t="s">
        <v>6</v>
      </c>
      <c r="D21" s="12"/>
      <c r="E21" s="13"/>
      <c r="F21" s="14" t="s">
        <v>7</v>
      </c>
      <c r="G21" s="15"/>
      <c r="H21" s="16"/>
    </row>
    <row r="22" spans="1:17" s="10" customFormat="1" ht="44.25" customHeight="1" x14ac:dyDescent="0.3">
      <c r="A22" s="54" t="s">
        <v>23</v>
      </c>
      <c r="B22" s="508" t="s">
        <v>24</v>
      </c>
      <c r="C22" s="652"/>
      <c r="D22" s="20" t="s">
        <v>10</v>
      </c>
      <c r="E22" s="22" t="s">
        <v>11</v>
      </c>
      <c r="F22" s="22" t="s">
        <v>12</v>
      </c>
      <c r="G22" s="23" t="s">
        <v>13</v>
      </c>
      <c r="H22" s="24" t="s">
        <v>14</v>
      </c>
    </row>
    <row r="23" spans="1:17" ht="15" customHeight="1" x14ac:dyDescent="0.25">
      <c r="A23" s="595" t="s">
        <v>374</v>
      </c>
      <c r="B23" s="611"/>
      <c r="C23" s="29">
        <v>2014</v>
      </c>
      <c r="D23" s="30"/>
      <c r="E23" s="31"/>
      <c r="F23" s="31"/>
      <c r="G23" s="32"/>
      <c r="H23" s="33">
        <f>SUM(D23:G23)</f>
        <v>0</v>
      </c>
    </row>
    <row r="24" spans="1:17" x14ac:dyDescent="0.25">
      <c r="A24" s="595"/>
      <c r="B24" s="611"/>
      <c r="C24" s="29">
        <v>2015</v>
      </c>
      <c r="D24" s="30"/>
      <c r="E24" s="31"/>
      <c r="F24" s="31"/>
      <c r="G24" s="32"/>
      <c r="H24" s="33">
        <f t="shared" ref="H24:H29" si="2">SUM(D24:G24)</f>
        <v>0</v>
      </c>
    </row>
    <row r="25" spans="1:17" x14ac:dyDescent="0.25">
      <c r="A25" s="595"/>
      <c r="B25" s="611"/>
      <c r="C25" s="29">
        <v>2016</v>
      </c>
      <c r="D25" s="30"/>
      <c r="E25" s="31"/>
      <c r="F25" s="31"/>
      <c r="G25" s="32"/>
      <c r="H25" s="33">
        <f t="shared" si="2"/>
        <v>0</v>
      </c>
    </row>
    <row r="26" spans="1:17" x14ac:dyDescent="0.25">
      <c r="A26" s="595"/>
      <c r="B26" s="611"/>
      <c r="C26" s="29">
        <v>2017</v>
      </c>
      <c r="D26" s="36"/>
      <c r="E26" s="37"/>
      <c r="F26" s="37"/>
      <c r="G26" s="38"/>
      <c r="H26" s="33">
        <f t="shared" si="2"/>
        <v>0</v>
      </c>
    </row>
    <row r="27" spans="1:17" x14ac:dyDescent="0.25">
      <c r="A27" s="595"/>
      <c r="B27" s="611"/>
      <c r="C27" s="29">
        <v>2018</v>
      </c>
      <c r="D27" s="30"/>
      <c r="E27" s="31"/>
      <c r="F27" s="31"/>
      <c r="G27" s="32"/>
      <c r="H27" s="33">
        <f t="shared" si="2"/>
        <v>0</v>
      </c>
    </row>
    <row r="28" spans="1:17" x14ac:dyDescent="0.25">
      <c r="A28" s="595"/>
      <c r="B28" s="611"/>
      <c r="C28" s="29">
        <v>2019</v>
      </c>
      <c r="D28" s="30">
        <v>590</v>
      </c>
      <c r="E28" s="31"/>
      <c r="F28" s="31"/>
      <c r="G28" s="32">
        <v>90000</v>
      </c>
      <c r="H28" s="33">
        <f t="shared" si="2"/>
        <v>90590</v>
      </c>
    </row>
    <row r="29" spans="1:17" x14ac:dyDescent="0.25">
      <c r="A29" s="595"/>
      <c r="B29" s="611"/>
      <c r="C29" s="29">
        <v>2020</v>
      </c>
      <c r="D29" s="30"/>
      <c r="E29" s="31"/>
      <c r="F29" s="31"/>
      <c r="G29" s="32"/>
      <c r="H29" s="33">
        <f t="shared" si="2"/>
        <v>0</v>
      </c>
    </row>
    <row r="30" spans="1:17" ht="24" customHeight="1" thickBot="1" x14ac:dyDescent="0.3">
      <c r="A30" s="612"/>
      <c r="B30" s="613"/>
      <c r="C30" s="45" t="s">
        <v>14</v>
      </c>
      <c r="D30" s="46">
        <f>SUM(D23:D29)</f>
        <v>590</v>
      </c>
      <c r="E30" s="47">
        <f>SUM(E23:E29)</f>
        <v>0</v>
      </c>
      <c r="F30" s="47">
        <f>SUM(F23:F29)</f>
        <v>0</v>
      </c>
      <c r="G30" s="47">
        <f>SUM(G23:G29)</f>
        <v>90000</v>
      </c>
      <c r="H30" s="49">
        <f t="shared" ref="H30" si="3">SUM(D30:F30)</f>
        <v>590</v>
      </c>
    </row>
    <row r="31" spans="1:17" x14ac:dyDescent="0.25">
      <c r="A31" s="57"/>
      <c r="B31" s="58"/>
      <c r="D31" s="52"/>
    </row>
    <row r="32" spans="1:17" ht="21" x14ac:dyDescent="0.35">
      <c r="A32" s="59" t="s">
        <v>26</v>
      </c>
      <c r="B32" s="60"/>
      <c r="C32" s="59"/>
      <c r="D32" s="61"/>
      <c r="E32" s="61"/>
      <c r="F32" s="61"/>
      <c r="G32" s="61"/>
      <c r="H32" s="61"/>
      <c r="I32" s="61"/>
      <c r="J32" s="61"/>
      <c r="K32" s="61"/>
      <c r="L32" s="61"/>
      <c r="M32" s="61"/>
      <c r="N32" s="61"/>
      <c r="O32" s="61"/>
    </row>
    <row r="33" spans="1:13" ht="15.75" thickBot="1" x14ac:dyDescent="0.3">
      <c r="B33" s="9"/>
    </row>
    <row r="34" spans="1:13" ht="21" customHeight="1" x14ac:dyDescent="0.25">
      <c r="A34" s="653" t="s">
        <v>27</v>
      </c>
      <c r="B34" s="655" t="s">
        <v>28</v>
      </c>
      <c r="C34" s="657" t="s">
        <v>6</v>
      </c>
      <c r="D34" s="635" t="s">
        <v>29</v>
      </c>
      <c r="E34" s="62" t="s">
        <v>8</v>
      </c>
      <c r="F34" s="63"/>
      <c r="G34" s="63"/>
      <c r="H34" s="63"/>
      <c r="I34" s="63"/>
      <c r="J34" s="63"/>
      <c r="K34" s="64"/>
    </row>
    <row r="35" spans="1:13" ht="98.25" customHeight="1" x14ac:dyDescent="0.25">
      <c r="A35" s="654"/>
      <c r="B35" s="656"/>
      <c r="C35" s="658"/>
      <c r="D35" s="636"/>
      <c r="E35" s="65" t="s">
        <v>15</v>
      </c>
      <c r="F35" s="66" t="s">
        <v>16</v>
      </c>
      <c r="G35" s="66" t="s">
        <v>17</v>
      </c>
      <c r="H35" s="67" t="s">
        <v>18</v>
      </c>
      <c r="I35" s="67" t="s">
        <v>30</v>
      </c>
      <c r="J35" s="68" t="s">
        <v>20</v>
      </c>
      <c r="K35" s="69" t="s">
        <v>21</v>
      </c>
    </row>
    <row r="36" spans="1:13" ht="15" customHeight="1" x14ac:dyDescent="0.25">
      <c r="A36" s="588" t="s">
        <v>375</v>
      </c>
      <c r="B36" s="589"/>
      <c r="C36" s="29">
        <v>2014</v>
      </c>
      <c r="D36" s="70"/>
      <c r="E36" s="71"/>
      <c r="F36" s="72"/>
      <c r="G36" s="72"/>
      <c r="H36" s="72"/>
      <c r="I36" s="72"/>
      <c r="J36" s="72"/>
      <c r="K36" s="73"/>
    </row>
    <row r="37" spans="1:13" x14ac:dyDescent="0.25">
      <c r="A37" s="588"/>
      <c r="B37" s="589"/>
      <c r="C37" s="29">
        <v>2015</v>
      </c>
      <c r="D37" s="70"/>
      <c r="E37" s="34"/>
      <c r="F37" s="31"/>
      <c r="G37" s="31"/>
      <c r="H37" s="31"/>
      <c r="I37" s="31"/>
      <c r="J37" s="31"/>
      <c r="K37" s="35"/>
    </row>
    <row r="38" spans="1:13" x14ac:dyDescent="0.25">
      <c r="A38" s="588"/>
      <c r="B38" s="589"/>
      <c r="C38" s="29">
        <v>2016</v>
      </c>
      <c r="D38" s="70"/>
      <c r="E38" s="34"/>
      <c r="F38" s="31"/>
      <c r="G38" s="31"/>
      <c r="H38" s="31"/>
      <c r="I38" s="31"/>
      <c r="J38" s="31"/>
      <c r="K38" s="35"/>
    </row>
    <row r="39" spans="1:13" x14ac:dyDescent="0.25">
      <c r="A39" s="588"/>
      <c r="B39" s="589"/>
      <c r="C39" s="29">
        <v>2017</v>
      </c>
      <c r="D39" s="74"/>
      <c r="E39" s="39"/>
      <c r="F39" s="37"/>
      <c r="G39" s="37"/>
      <c r="H39" s="37"/>
      <c r="I39" s="37"/>
      <c r="J39" s="37"/>
      <c r="K39" s="40"/>
    </row>
    <row r="40" spans="1:13" x14ac:dyDescent="0.25">
      <c r="A40" s="588"/>
      <c r="B40" s="589"/>
      <c r="C40" s="29">
        <v>2018</v>
      </c>
      <c r="D40" s="70"/>
      <c r="E40" s="34"/>
      <c r="F40" s="31"/>
      <c r="G40" s="31"/>
      <c r="H40" s="31"/>
      <c r="I40" s="31"/>
      <c r="J40" s="31"/>
      <c r="K40" s="35"/>
    </row>
    <row r="41" spans="1:13" x14ac:dyDescent="0.25">
      <c r="A41" s="588"/>
      <c r="B41" s="589"/>
      <c r="C41" s="29">
        <v>2019</v>
      </c>
      <c r="D41" s="70">
        <v>25</v>
      </c>
      <c r="E41" s="34">
        <v>25</v>
      </c>
      <c r="F41" s="31"/>
      <c r="G41" s="31"/>
      <c r="H41" s="31"/>
      <c r="I41" s="31"/>
      <c r="J41" s="31"/>
      <c r="K41" s="35"/>
    </row>
    <row r="42" spans="1:13" ht="17.25" customHeight="1" x14ac:dyDescent="0.25">
      <c r="A42" s="588"/>
      <c r="B42" s="589"/>
      <c r="C42" s="29">
        <v>2020</v>
      </c>
      <c r="D42" s="70"/>
      <c r="E42" s="34"/>
      <c r="F42" s="31"/>
      <c r="G42" s="31"/>
      <c r="H42" s="31"/>
      <c r="I42" s="31"/>
      <c r="J42" s="31"/>
      <c r="K42" s="35"/>
    </row>
    <row r="43" spans="1:13" ht="35.25" customHeight="1" thickBot="1" x14ac:dyDescent="0.3">
      <c r="A43" s="590"/>
      <c r="B43" s="591"/>
      <c r="C43" s="45" t="s">
        <v>14</v>
      </c>
      <c r="D43" s="75">
        <f>SUM(D36:D42)</f>
        <v>25</v>
      </c>
      <c r="E43" s="50">
        <f t="shared" ref="E43:J43" si="4">SUM(E36:E42)</f>
        <v>25</v>
      </c>
      <c r="F43" s="47">
        <f t="shared" si="4"/>
        <v>0</v>
      </c>
      <c r="G43" s="47">
        <f t="shared" si="4"/>
        <v>0</v>
      </c>
      <c r="H43" s="47">
        <f t="shared" si="4"/>
        <v>0</v>
      </c>
      <c r="I43" s="47">
        <f t="shared" si="4"/>
        <v>0</v>
      </c>
      <c r="J43" s="47">
        <f t="shared" si="4"/>
        <v>0</v>
      </c>
      <c r="K43" s="51">
        <f>SUM(K36:K42)</f>
        <v>0</v>
      </c>
    </row>
    <row r="44" spans="1:13" x14ac:dyDescent="0.25">
      <c r="B44" s="9"/>
    </row>
    <row r="45" spans="1:13" x14ac:dyDescent="0.25">
      <c r="B45" s="9"/>
    </row>
    <row r="46" spans="1:13" ht="21" x14ac:dyDescent="0.35">
      <c r="A46" s="78" t="s">
        <v>32</v>
      </c>
      <c r="B46" s="79"/>
      <c r="C46" s="78"/>
      <c r="D46" s="80"/>
      <c r="E46" s="80"/>
      <c r="F46" s="80"/>
      <c r="G46" s="80"/>
      <c r="H46" s="80"/>
      <c r="I46" s="80"/>
      <c r="J46" s="80"/>
      <c r="K46" s="80"/>
      <c r="L46" s="81"/>
      <c r="M46" s="81"/>
    </row>
    <row r="47" spans="1:13" ht="14.25" customHeight="1" thickBot="1" x14ac:dyDescent="0.3">
      <c r="A47" s="82"/>
      <c r="B47" s="83"/>
    </row>
    <row r="48" spans="1:13" ht="14.25" customHeight="1" x14ac:dyDescent="0.25">
      <c r="A48" s="641" t="s">
        <v>33</v>
      </c>
      <c r="B48" s="643" t="s">
        <v>34</v>
      </c>
      <c r="C48" s="645" t="s">
        <v>6</v>
      </c>
      <c r="D48" s="647" t="s">
        <v>35</v>
      </c>
      <c r="E48" s="84" t="s">
        <v>8</v>
      </c>
      <c r="F48" s="85"/>
      <c r="G48" s="85"/>
      <c r="H48" s="85"/>
      <c r="I48" s="85"/>
      <c r="J48" s="85"/>
      <c r="K48" s="86"/>
    </row>
    <row r="49" spans="1:14" s="10" customFormat="1" ht="117" customHeight="1" x14ac:dyDescent="0.25">
      <c r="A49" s="642"/>
      <c r="B49" s="644"/>
      <c r="C49" s="646"/>
      <c r="D49" s="648"/>
      <c r="E49" s="87" t="s">
        <v>15</v>
      </c>
      <c r="F49" s="88" t="s">
        <v>16</v>
      </c>
      <c r="G49" s="88" t="s">
        <v>17</v>
      </c>
      <c r="H49" s="89" t="s">
        <v>18</v>
      </c>
      <c r="I49" s="89" t="s">
        <v>30</v>
      </c>
      <c r="J49" s="90" t="s">
        <v>20</v>
      </c>
      <c r="K49" s="91" t="s">
        <v>21</v>
      </c>
    </row>
    <row r="50" spans="1:14" ht="15" customHeight="1" x14ac:dyDescent="0.25">
      <c r="A50" s="595" t="s">
        <v>376</v>
      </c>
      <c r="B50" s="611"/>
      <c r="C50" s="29">
        <v>2014</v>
      </c>
      <c r="D50" s="92"/>
      <c r="E50" s="34"/>
      <c r="F50" s="31"/>
      <c r="G50" s="31"/>
      <c r="H50" s="31"/>
      <c r="I50" s="31"/>
      <c r="J50" s="31"/>
      <c r="K50" s="35"/>
    </row>
    <row r="51" spans="1:14" x14ac:dyDescent="0.25">
      <c r="A51" s="595"/>
      <c r="B51" s="611"/>
      <c r="C51" s="29">
        <v>2015</v>
      </c>
      <c r="D51" s="92"/>
      <c r="E51" s="34"/>
      <c r="F51" s="31"/>
      <c r="G51" s="31"/>
      <c r="H51" s="31"/>
      <c r="I51" s="31"/>
      <c r="J51" s="31"/>
      <c r="K51" s="35"/>
    </row>
    <row r="52" spans="1:14" x14ac:dyDescent="0.25">
      <c r="A52" s="595"/>
      <c r="B52" s="611"/>
      <c r="C52" s="29">
        <v>2016</v>
      </c>
      <c r="D52" s="92"/>
      <c r="E52" s="34"/>
      <c r="F52" s="31"/>
      <c r="G52" s="31"/>
      <c r="H52" s="31"/>
      <c r="I52" s="31"/>
      <c r="J52" s="31"/>
      <c r="K52" s="35"/>
    </row>
    <row r="53" spans="1:14" x14ac:dyDescent="0.25">
      <c r="A53" s="595"/>
      <c r="B53" s="611"/>
      <c r="C53" s="29">
        <v>2017</v>
      </c>
      <c r="D53" s="93"/>
      <c r="E53" s="39"/>
      <c r="F53" s="37"/>
      <c r="G53" s="37"/>
      <c r="H53" s="37"/>
      <c r="I53" s="37"/>
      <c r="J53" s="37"/>
      <c r="K53" s="40"/>
    </row>
    <row r="54" spans="1:14" x14ac:dyDescent="0.25">
      <c r="A54" s="595"/>
      <c r="B54" s="611"/>
      <c r="C54" s="29">
        <v>2018</v>
      </c>
      <c r="D54" s="92"/>
      <c r="E54" s="34"/>
      <c r="F54" s="31"/>
      <c r="G54" s="31"/>
      <c r="H54" s="31"/>
      <c r="I54" s="31"/>
      <c r="J54" s="31"/>
      <c r="K54" s="35"/>
    </row>
    <row r="55" spans="1:14" x14ac:dyDescent="0.25">
      <c r="A55" s="595"/>
      <c r="B55" s="611"/>
      <c r="C55" s="29">
        <v>2019</v>
      </c>
      <c r="D55" s="92">
        <v>2</v>
      </c>
      <c r="E55" s="34">
        <v>1</v>
      </c>
      <c r="F55" s="31">
        <v>1</v>
      </c>
      <c r="G55" s="31"/>
      <c r="H55" s="31"/>
      <c r="I55" s="31"/>
      <c r="J55" s="31"/>
      <c r="K55" s="35"/>
    </row>
    <row r="56" spans="1:14" x14ac:dyDescent="0.25">
      <c r="A56" s="595"/>
      <c r="B56" s="611"/>
      <c r="C56" s="29">
        <v>2020</v>
      </c>
      <c r="D56" s="92"/>
      <c r="E56" s="34"/>
      <c r="F56" s="31"/>
      <c r="G56" s="31"/>
      <c r="H56" s="31"/>
      <c r="I56" s="31"/>
      <c r="J56" s="31"/>
      <c r="K56" s="35"/>
    </row>
    <row r="57" spans="1:14" ht="94.9" customHeight="1" thickBot="1" x14ac:dyDescent="0.3">
      <c r="A57" s="612"/>
      <c r="B57" s="613"/>
      <c r="C57" s="45" t="s">
        <v>14</v>
      </c>
      <c r="D57" s="94">
        <f t="shared" ref="D57:I57" si="5">SUM(D50:D56)</f>
        <v>2</v>
      </c>
      <c r="E57" s="50">
        <f t="shared" si="5"/>
        <v>1</v>
      </c>
      <c r="F57" s="47">
        <f t="shared" si="5"/>
        <v>1</v>
      </c>
      <c r="G57" s="47">
        <f t="shared" si="5"/>
        <v>0</v>
      </c>
      <c r="H57" s="47">
        <f t="shared" si="5"/>
        <v>0</v>
      </c>
      <c r="I57" s="47">
        <f t="shared" si="5"/>
        <v>0</v>
      </c>
      <c r="J57" s="47">
        <f>SUM(J50:J56)</f>
        <v>0</v>
      </c>
      <c r="K57" s="51">
        <f>SUM(K50:K56)</f>
        <v>0</v>
      </c>
    </row>
    <row r="58" spans="1:14" x14ac:dyDescent="0.25">
      <c r="B58" s="9"/>
    </row>
    <row r="59" spans="1:14" ht="21" x14ac:dyDescent="0.35">
      <c r="A59" s="95" t="s">
        <v>37</v>
      </c>
      <c r="B59" s="96"/>
      <c r="C59" s="95"/>
      <c r="D59" s="97"/>
      <c r="E59" s="97"/>
      <c r="F59" s="97"/>
      <c r="G59" s="97"/>
      <c r="H59" s="97"/>
      <c r="I59" s="97"/>
      <c r="J59" s="97"/>
      <c r="K59" s="97"/>
      <c r="L59" s="97"/>
      <c r="M59" s="10"/>
    </row>
    <row r="60" spans="1:14" ht="15" customHeight="1" thickBot="1" x14ac:dyDescent="0.4">
      <c r="A60" s="98"/>
      <c r="B60" s="83"/>
      <c r="M60" s="10"/>
    </row>
    <row r="61" spans="1:14" s="10" customFormat="1" x14ac:dyDescent="0.25">
      <c r="A61" s="630" t="s">
        <v>38</v>
      </c>
      <c r="B61" s="622" t="s">
        <v>39</v>
      </c>
      <c r="C61" s="631" t="s">
        <v>6</v>
      </c>
      <c r="D61" s="99"/>
      <c r="E61" s="100"/>
      <c r="F61" s="101" t="s">
        <v>40</v>
      </c>
      <c r="G61" s="102"/>
      <c r="H61" s="102"/>
      <c r="I61" s="102"/>
      <c r="J61" s="102"/>
      <c r="K61" s="102"/>
      <c r="L61" s="103"/>
      <c r="N61" s="104"/>
    </row>
    <row r="62" spans="1:14" s="10" customFormat="1" ht="90" customHeight="1" x14ac:dyDescent="0.25">
      <c r="A62" s="621"/>
      <c r="B62" s="623"/>
      <c r="C62" s="632"/>
      <c r="D62" s="105" t="s">
        <v>41</v>
      </c>
      <c r="E62" s="106" t="s">
        <v>42</v>
      </c>
      <c r="F62" s="107" t="s">
        <v>15</v>
      </c>
      <c r="G62" s="108" t="s">
        <v>16</v>
      </c>
      <c r="H62" s="108" t="s">
        <v>17</v>
      </c>
      <c r="I62" s="109" t="s">
        <v>18</v>
      </c>
      <c r="J62" s="109" t="s">
        <v>30</v>
      </c>
      <c r="K62" s="110" t="s">
        <v>20</v>
      </c>
      <c r="L62" s="111" t="s">
        <v>21</v>
      </c>
    </row>
    <row r="63" spans="1:14" x14ac:dyDescent="0.25">
      <c r="A63" s="595" t="s">
        <v>208</v>
      </c>
      <c r="B63" s="611"/>
      <c r="C63" s="29">
        <v>2014</v>
      </c>
      <c r="D63" s="30"/>
      <c r="E63" s="31"/>
      <c r="F63" s="34"/>
      <c r="G63" s="31"/>
      <c r="H63" s="31"/>
      <c r="I63" s="31"/>
      <c r="J63" s="31"/>
      <c r="K63" s="31"/>
      <c r="L63" s="35"/>
      <c r="M63" s="10"/>
    </row>
    <row r="64" spans="1:14" x14ac:dyDescent="0.25">
      <c r="A64" s="595"/>
      <c r="B64" s="611"/>
      <c r="C64" s="29">
        <v>2015</v>
      </c>
      <c r="D64" s="30"/>
      <c r="E64" s="31"/>
      <c r="F64" s="34"/>
      <c r="G64" s="31"/>
      <c r="H64" s="31"/>
      <c r="I64" s="31"/>
      <c r="J64" s="31"/>
      <c r="K64" s="31"/>
      <c r="L64" s="35"/>
      <c r="M64" s="10"/>
    </row>
    <row r="65" spans="1:13" x14ac:dyDescent="0.25">
      <c r="A65" s="595"/>
      <c r="B65" s="611"/>
      <c r="C65" s="29">
        <v>2016</v>
      </c>
      <c r="D65" s="30"/>
      <c r="E65" s="31"/>
      <c r="F65" s="34"/>
      <c r="G65" s="31"/>
      <c r="H65" s="31"/>
      <c r="I65" s="31"/>
      <c r="J65" s="31"/>
      <c r="K65" s="31"/>
      <c r="L65" s="35"/>
      <c r="M65" s="10"/>
    </row>
    <row r="66" spans="1:13" x14ac:dyDescent="0.25">
      <c r="A66" s="595"/>
      <c r="B66" s="611"/>
      <c r="C66" s="29">
        <v>2017</v>
      </c>
      <c r="D66" s="36"/>
      <c r="E66" s="37"/>
      <c r="F66" s="39"/>
      <c r="G66" s="37"/>
      <c r="H66" s="37"/>
      <c r="I66" s="37"/>
      <c r="J66" s="37"/>
      <c r="K66" s="37"/>
      <c r="L66" s="40"/>
      <c r="M66" s="10"/>
    </row>
    <row r="67" spans="1:13" x14ac:dyDescent="0.25">
      <c r="A67" s="595"/>
      <c r="B67" s="611"/>
      <c r="C67" s="29">
        <v>2018</v>
      </c>
      <c r="D67" s="30"/>
      <c r="E67" s="31"/>
      <c r="F67" s="34"/>
      <c r="G67" s="31"/>
      <c r="H67" s="31"/>
      <c r="I67" s="31"/>
      <c r="J67" s="31"/>
      <c r="K67" s="31"/>
      <c r="L67" s="35"/>
      <c r="M67" s="10"/>
    </row>
    <row r="68" spans="1:13" x14ac:dyDescent="0.25">
      <c r="A68" s="595"/>
      <c r="B68" s="611"/>
      <c r="C68" s="29">
        <v>2019</v>
      </c>
      <c r="D68" s="30"/>
      <c r="E68" s="31"/>
      <c r="F68" s="34"/>
      <c r="G68" s="31"/>
      <c r="H68" s="31"/>
      <c r="I68" s="31"/>
      <c r="J68" s="31"/>
      <c r="K68" s="31"/>
      <c r="L68" s="35"/>
      <c r="M68" s="10"/>
    </row>
    <row r="69" spans="1:13" x14ac:dyDescent="0.25">
      <c r="A69" s="595"/>
      <c r="B69" s="611"/>
      <c r="C69" s="29">
        <v>2020</v>
      </c>
      <c r="D69" s="30"/>
      <c r="E69" s="31"/>
      <c r="F69" s="34"/>
      <c r="G69" s="31"/>
      <c r="H69" s="31"/>
      <c r="I69" s="31"/>
      <c r="J69" s="31"/>
      <c r="K69" s="31"/>
      <c r="L69" s="35"/>
      <c r="M69" s="10"/>
    </row>
    <row r="70" spans="1:13" ht="33" customHeight="1" thickBot="1" x14ac:dyDescent="0.3">
      <c r="A70" s="612"/>
      <c r="B70" s="613"/>
      <c r="C70" s="45" t="s">
        <v>14</v>
      </c>
      <c r="D70" s="46">
        <f t="shared" ref="D70:K70" si="6">SUM(D63:D69)</f>
        <v>0</v>
      </c>
      <c r="E70" s="47">
        <f t="shared" si="6"/>
        <v>0</v>
      </c>
      <c r="F70" s="50">
        <f t="shared" si="6"/>
        <v>0</v>
      </c>
      <c r="G70" s="47">
        <f t="shared" si="6"/>
        <v>0</v>
      </c>
      <c r="H70" s="47">
        <f t="shared" si="6"/>
        <v>0</v>
      </c>
      <c r="I70" s="47">
        <f t="shared" si="6"/>
        <v>0</v>
      </c>
      <c r="J70" s="47">
        <f t="shared" si="6"/>
        <v>0</v>
      </c>
      <c r="K70" s="47">
        <f t="shared" si="6"/>
        <v>0</v>
      </c>
      <c r="L70" s="51">
        <f>SUM(L63:L69)</f>
        <v>0</v>
      </c>
      <c r="M70" s="10"/>
    </row>
    <row r="71" spans="1:13" ht="15.75" thickBot="1" x14ac:dyDescent="0.3">
      <c r="A71" s="112"/>
      <c r="B71" s="113"/>
      <c r="D71" s="52"/>
    </row>
    <row r="72" spans="1:13" s="10" customFormat="1" ht="19.149999999999999" customHeight="1" x14ac:dyDescent="0.25">
      <c r="A72" s="630" t="s">
        <v>43</v>
      </c>
      <c r="B72" s="622" t="s">
        <v>44</v>
      </c>
      <c r="C72" s="631" t="s">
        <v>6</v>
      </c>
      <c r="D72" s="628" t="s">
        <v>45</v>
      </c>
      <c r="E72" s="101" t="s">
        <v>46</v>
      </c>
      <c r="F72" s="102"/>
      <c r="G72" s="102"/>
      <c r="H72" s="102"/>
      <c r="I72" s="102"/>
      <c r="J72" s="102"/>
      <c r="K72" s="103"/>
      <c r="L72"/>
      <c r="M72" s="104"/>
    </row>
    <row r="73" spans="1:13" s="10" customFormat="1" ht="93.75" customHeight="1" x14ac:dyDescent="0.25">
      <c r="A73" s="621"/>
      <c r="B73" s="623"/>
      <c r="C73" s="632"/>
      <c r="D73" s="629"/>
      <c r="E73" s="107" t="s">
        <v>15</v>
      </c>
      <c r="F73" s="114" t="s">
        <v>16</v>
      </c>
      <c r="G73" s="108" t="s">
        <v>17</v>
      </c>
      <c r="H73" s="109" t="s">
        <v>18</v>
      </c>
      <c r="I73" s="109" t="s">
        <v>30</v>
      </c>
      <c r="J73" s="110" t="s">
        <v>20</v>
      </c>
      <c r="K73" s="111" t="s">
        <v>21</v>
      </c>
      <c r="L73"/>
    </row>
    <row r="74" spans="1:13" ht="15" customHeight="1" x14ac:dyDescent="0.25">
      <c r="A74" s="595" t="s">
        <v>377</v>
      </c>
      <c r="B74" s="611"/>
      <c r="C74" s="29">
        <v>2014</v>
      </c>
      <c r="D74" s="31"/>
      <c r="E74" s="34"/>
      <c r="F74" s="31"/>
      <c r="G74" s="31"/>
      <c r="H74" s="31"/>
      <c r="I74" s="31"/>
      <c r="J74" s="31"/>
      <c r="K74" s="35"/>
    </row>
    <row r="75" spans="1:13" x14ac:dyDescent="0.25">
      <c r="A75" s="595"/>
      <c r="B75" s="611"/>
      <c r="C75" s="29">
        <v>2015</v>
      </c>
      <c r="D75" s="31"/>
      <c r="E75" s="34"/>
      <c r="F75" s="31"/>
      <c r="G75" s="31"/>
      <c r="H75" s="31"/>
      <c r="I75" s="31"/>
      <c r="J75" s="31"/>
      <c r="K75" s="35"/>
    </row>
    <row r="76" spans="1:13" x14ac:dyDescent="0.25">
      <c r="A76" s="595"/>
      <c r="B76" s="611"/>
      <c r="C76" s="29">
        <v>2016</v>
      </c>
      <c r="D76" s="31"/>
      <c r="E76" s="34"/>
      <c r="F76" s="31"/>
      <c r="G76" s="31"/>
      <c r="H76" s="31"/>
      <c r="I76" s="31"/>
      <c r="J76" s="31"/>
      <c r="K76" s="35"/>
    </row>
    <row r="77" spans="1:13" x14ac:dyDescent="0.25">
      <c r="A77" s="595"/>
      <c r="B77" s="611"/>
      <c r="C77" s="29">
        <v>2017</v>
      </c>
      <c r="D77" s="37"/>
      <c r="E77" s="39"/>
      <c r="F77" s="37"/>
      <c r="G77" s="37"/>
      <c r="H77" s="37"/>
      <c r="I77" s="37"/>
      <c r="J77" s="37"/>
      <c r="K77" s="40"/>
    </row>
    <row r="78" spans="1:13" x14ac:dyDescent="0.25">
      <c r="A78" s="595"/>
      <c r="B78" s="611"/>
      <c r="C78" s="29">
        <v>2018</v>
      </c>
      <c r="D78" s="31"/>
      <c r="E78" s="34"/>
      <c r="F78" s="31"/>
      <c r="G78" s="31"/>
      <c r="H78" s="31"/>
      <c r="I78" s="31"/>
      <c r="J78" s="31"/>
      <c r="K78" s="35"/>
    </row>
    <row r="79" spans="1:13" x14ac:dyDescent="0.25">
      <c r="A79" s="595"/>
      <c r="B79" s="611"/>
      <c r="C79" s="29">
        <v>2019</v>
      </c>
      <c r="D79" s="31">
        <v>34</v>
      </c>
      <c r="E79" s="34">
        <v>34</v>
      </c>
      <c r="F79" s="31"/>
      <c r="G79" s="31"/>
      <c r="H79" s="31"/>
      <c r="I79" s="31"/>
      <c r="J79" s="31"/>
      <c r="K79" s="35"/>
    </row>
    <row r="80" spans="1:13" x14ac:dyDescent="0.25">
      <c r="A80" s="595"/>
      <c r="B80" s="611"/>
      <c r="C80" s="29">
        <v>2020</v>
      </c>
      <c r="D80" s="31"/>
      <c r="E80" s="34"/>
      <c r="F80" s="31"/>
      <c r="G80" s="31"/>
      <c r="H80" s="31"/>
      <c r="I80" s="31"/>
      <c r="J80" s="31"/>
      <c r="K80" s="35"/>
    </row>
    <row r="81" spans="1:14" ht="42" customHeight="1" thickBot="1" x14ac:dyDescent="0.3">
      <c r="A81" s="612"/>
      <c r="B81" s="613"/>
      <c r="C81" s="45" t="s">
        <v>14</v>
      </c>
      <c r="D81" s="47">
        <f t="shared" ref="D81:J81" si="7">SUM(D74:D80)</f>
        <v>34</v>
      </c>
      <c r="E81" s="50">
        <f t="shared" si="7"/>
        <v>34</v>
      </c>
      <c r="F81" s="47">
        <f t="shared" si="7"/>
        <v>0</v>
      </c>
      <c r="G81" s="47">
        <f t="shared" si="7"/>
        <v>0</v>
      </c>
      <c r="H81" s="47">
        <f t="shared" si="7"/>
        <v>0</v>
      </c>
      <c r="I81" s="47">
        <f t="shared" si="7"/>
        <v>0</v>
      </c>
      <c r="J81" s="47">
        <f t="shared" si="7"/>
        <v>0</v>
      </c>
      <c r="K81" s="51">
        <f>SUM(K74:K80)</f>
        <v>0</v>
      </c>
    </row>
    <row r="82" spans="1:14" ht="15" customHeight="1" thickBot="1" x14ac:dyDescent="0.4">
      <c r="A82" s="98"/>
      <c r="B82" s="83"/>
    </row>
    <row r="83" spans="1:14" ht="25.15" customHeight="1" x14ac:dyDescent="0.25">
      <c r="A83" s="630" t="s">
        <v>47</v>
      </c>
      <c r="B83" s="622" t="s">
        <v>44</v>
      </c>
      <c r="C83" s="631" t="s">
        <v>6</v>
      </c>
      <c r="D83" s="633" t="s">
        <v>48</v>
      </c>
      <c r="E83" s="101" t="s">
        <v>49</v>
      </c>
      <c r="F83" s="102"/>
      <c r="G83" s="102"/>
      <c r="H83" s="102"/>
      <c r="I83" s="102"/>
      <c r="J83" s="102"/>
      <c r="K83" s="103"/>
      <c r="L83" s="10"/>
    </row>
    <row r="84" spans="1:14" s="10" customFormat="1" ht="93.75" customHeight="1" x14ac:dyDescent="0.25">
      <c r="A84" s="621"/>
      <c r="B84" s="623"/>
      <c r="C84" s="632"/>
      <c r="D84" s="634"/>
      <c r="E84" s="107" t="s">
        <v>15</v>
      </c>
      <c r="F84" s="108" t="s">
        <v>16</v>
      </c>
      <c r="G84" s="108" t="s">
        <v>17</v>
      </c>
      <c r="H84" s="109" t="s">
        <v>18</v>
      </c>
      <c r="I84" s="109" t="s">
        <v>30</v>
      </c>
      <c r="J84" s="110" t="s">
        <v>20</v>
      </c>
      <c r="K84" s="111" t="s">
        <v>21</v>
      </c>
      <c r="L84"/>
    </row>
    <row r="85" spans="1:14" s="10" customFormat="1" ht="18" customHeight="1" x14ac:dyDescent="0.25">
      <c r="A85" s="595" t="s">
        <v>378</v>
      </c>
      <c r="B85" s="611"/>
      <c r="C85" s="29">
        <v>2014</v>
      </c>
      <c r="D85" s="31"/>
      <c r="E85" s="34"/>
      <c r="F85" s="31"/>
      <c r="G85" s="31"/>
      <c r="H85" s="31"/>
      <c r="I85" s="31"/>
      <c r="J85" s="31"/>
      <c r="K85" s="35"/>
      <c r="L85"/>
    </row>
    <row r="86" spans="1:14" ht="16.149999999999999" customHeight="1" x14ac:dyDescent="0.25">
      <c r="A86" s="595"/>
      <c r="B86" s="611"/>
      <c r="C86" s="29">
        <v>2015</v>
      </c>
      <c r="D86" s="31"/>
      <c r="E86" s="34"/>
      <c r="F86" s="31"/>
      <c r="G86" s="31"/>
      <c r="H86" s="31"/>
      <c r="I86" s="31"/>
      <c r="J86" s="31"/>
      <c r="K86" s="35"/>
    </row>
    <row r="87" spans="1:14" x14ac:dyDescent="0.25">
      <c r="A87" s="595"/>
      <c r="B87" s="611"/>
      <c r="C87" s="29">
        <v>2016</v>
      </c>
      <c r="D87" s="31"/>
      <c r="E87" s="34"/>
      <c r="F87" s="31"/>
      <c r="G87" s="31"/>
      <c r="H87" s="31"/>
      <c r="I87" s="31"/>
      <c r="J87" s="31"/>
      <c r="K87" s="35"/>
    </row>
    <row r="88" spans="1:14" x14ac:dyDescent="0.25">
      <c r="A88" s="595"/>
      <c r="B88" s="611"/>
      <c r="C88" s="29">
        <v>2017</v>
      </c>
      <c r="D88" s="37"/>
      <c r="E88" s="39"/>
      <c r="F88" s="37"/>
      <c r="G88" s="37"/>
      <c r="H88" s="37"/>
      <c r="I88" s="37"/>
      <c r="J88" s="37"/>
      <c r="K88" s="40"/>
    </row>
    <row r="89" spans="1:14" x14ac:dyDescent="0.25">
      <c r="A89" s="595"/>
      <c r="B89" s="611"/>
      <c r="C89" s="29">
        <v>2018</v>
      </c>
      <c r="D89" s="31"/>
      <c r="E89" s="34"/>
      <c r="F89" s="31"/>
      <c r="G89" s="31"/>
      <c r="H89" s="31"/>
      <c r="I89" s="31"/>
      <c r="J89" s="31"/>
      <c r="K89" s="35"/>
      <c r="L89" s="10"/>
    </row>
    <row r="90" spans="1:14" x14ac:dyDescent="0.25">
      <c r="A90" s="595"/>
      <c r="B90" s="611"/>
      <c r="C90" s="29">
        <v>2019</v>
      </c>
      <c r="D90" s="31">
        <v>20</v>
      </c>
      <c r="E90" s="34">
        <v>20</v>
      </c>
      <c r="F90" s="31">
        <v>20</v>
      </c>
      <c r="G90" s="31"/>
      <c r="H90" s="31"/>
      <c r="I90" s="31"/>
      <c r="J90" s="31"/>
      <c r="K90" s="35"/>
    </row>
    <row r="91" spans="1:14" x14ac:dyDescent="0.25">
      <c r="A91" s="595"/>
      <c r="B91" s="611"/>
      <c r="C91" s="29">
        <v>2020</v>
      </c>
      <c r="D91" s="31"/>
      <c r="E91" s="34"/>
      <c r="F91" s="31"/>
      <c r="G91" s="31"/>
      <c r="H91" s="31"/>
      <c r="I91" s="31"/>
      <c r="J91" s="31"/>
      <c r="K91" s="35"/>
    </row>
    <row r="92" spans="1:14" ht="19.149999999999999" customHeight="1" thickBot="1" x14ac:dyDescent="0.3">
      <c r="A92" s="612"/>
      <c r="B92" s="613"/>
      <c r="C92" s="45" t="s">
        <v>14</v>
      </c>
      <c r="D92" s="47">
        <f t="shared" ref="D92:J92" si="8">SUM(D85:D91)</f>
        <v>20</v>
      </c>
      <c r="E92" s="50">
        <f t="shared" si="8"/>
        <v>20</v>
      </c>
      <c r="F92" s="47">
        <f t="shared" si="8"/>
        <v>20</v>
      </c>
      <c r="G92" s="47">
        <f t="shared" si="8"/>
        <v>0</v>
      </c>
      <c r="H92" s="47">
        <f t="shared" si="8"/>
        <v>0</v>
      </c>
      <c r="I92" s="47">
        <f t="shared" si="8"/>
        <v>0</v>
      </c>
      <c r="J92" s="47">
        <f t="shared" si="8"/>
        <v>0</v>
      </c>
      <c r="K92" s="51">
        <f>SUM(K85:K91)</f>
        <v>0</v>
      </c>
    </row>
    <row r="93" spans="1:14" ht="18.75" customHeight="1" thickBot="1" x14ac:dyDescent="0.4">
      <c r="A93" s="98"/>
      <c r="B93" s="83"/>
    </row>
    <row r="94" spans="1:14" x14ac:dyDescent="0.25">
      <c r="A94" s="620" t="s">
        <v>50</v>
      </c>
      <c r="B94" s="622" t="s">
        <v>51</v>
      </c>
      <c r="C94" s="506" t="s">
        <v>6</v>
      </c>
      <c r="D94" s="116" t="s">
        <v>52</v>
      </c>
      <c r="E94" s="117"/>
      <c r="F94" s="117"/>
      <c r="G94" s="118"/>
      <c r="H94" s="10"/>
      <c r="I94" s="10"/>
      <c r="J94" s="10"/>
      <c r="K94" s="10"/>
    </row>
    <row r="95" spans="1:14" ht="64.5" x14ac:dyDescent="0.25">
      <c r="A95" s="621"/>
      <c r="B95" s="623"/>
      <c r="C95" s="507"/>
      <c r="D95" s="105" t="s">
        <v>53</v>
      </c>
      <c r="E95" s="106" t="s">
        <v>54</v>
      </c>
      <c r="F95" s="106" t="s">
        <v>55</v>
      </c>
      <c r="G95" s="120" t="s">
        <v>14</v>
      </c>
      <c r="H95" s="10"/>
      <c r="I95" s="10"/>
      <c r="J95" s="10"/>
      <c r="K95" s="10"/>
      <c r="L95" s="10"/>
      <c r="M95" s="10"/>
      <c r="N95" s="10"/>
    </row>
    <row r="96" spans="1:14" s="10" customFormat="1" ht="26.25" customHeight="1" x14ac:dyDescent="0.25">
      <c r="A96" s="595" t="s">
        <v>36</v>
      </c>
      <c r="B96" s="611"/>
      <c r="C96" s="29">
        <v>2015</v>
      </c>
      <c r="D96" s="30"/>
      <c r="E96" s="31"/>
      <c r="F96" s="31"/>
      <c r="G96" s="33">
        <f t="shared" ref="G96:G101" si="9">SUM(D96:F96)</f>
        <v>0</v>
      </c>
      <c r="H96"/>
      <c r="I96"/>
      <c r="J96"/>
      <c r="K96"/>
    </row>
    <row r="97" spans="1:14" s="10" customFormat="1" ht="16.5" customHeight="1" x14ac:dyDescent="0.25">
      <c r="A97" s="595"/>
      <c r="B97" s="611"/>
      <c r="C97" s="29">
        <v>2016</v>
      </c>
      <c r="D97" s="30"/>
      <c r="E97" s="31"/>
      <c r="F97" s="31"/>
      <c r="G97" s="33">
        <f t="shared" si="9"/>
        <v>0</v>
      </c>
      <c r="H97"/>
      <c r="I97"/>
      <c r="J97"/>
      <c r="K97"/>
      <c r="L97"/>
      <c r="M97"/>
      <c r="N97"/>
    </row>
    <row r="98" spans="1:14" x14ac:dyDescent="0.25">
      <c r="A98" s="595"/>
      <c r="B98" s="611"/>
      <c r="C98" s="29">
        <v>2017</v>
      </c>
      <c r="D98" s="36"/>
      <c r="E98" s="37"/>
      <c r="F98" s="37"/>
      <c r="G98" s="33">
        <f t="shared" si="9"/>
        <v>0</v>
      </c>
    </row>
    <row r="99" spans="1:14" x14ac:dyDescent="0.25">
      <c r="A99" s="595"/>
      <c r="B99" s="611"/>
      <c r="C99" s="29">
        <v>2018</v>
      </c>
      <c r="D99" s="30"/>
      <c r="E99" s="31"/>
      <c r="F99" s="31"/>
      <c r="G99" s="33">
        <f t="shared" si="9"/>
        <v>0</v>
      </c>
    </row>
    <row r="100" spans="1:14" x14ac:dyDescent="0.25">
      <c r="A100" s="595"/>
      <c r="B100" s="611"/>
      <c r="C100" s="29">
        <v>2019</v>
      </c>
      <c r="D100" s="30"/>
      <c r="E100" s="31"/>
      <c r="F100" s="31"/>
      <c r="G100" s="33">
        <f t="shared" si="9"/>
        <v>0</v>
      </c>
    </row>
    <row r="101" spans="1:14" x14ac:dyDescent="0.25">
      <c r="A101" s="595"/>
      <c r="B101" s="611"/>
      <c r="C101" s="29">
        <v>2020</v>
      </c>
      <c r="D101" s="30"/>
      <c r="E101" s="31"/>
      <c r="F101" s="31"/>
      <c r="G101" s="33">
        <f t="shared" si="9"/>
        <v>0</v>
      </c>
    </row>
    <row r="102" spans="1:14" ht="15.75" thickBot="1" x14ac:dyDescent="0.3">
      <c r="A102" s="612"/>
      <c r="B102" s="613"/>
      <c r="C102" s="45" t="s">
        <v>14</v>
      </c>
      <c r="D102" s="46">
        <f>SUM(D96:D101)</f>
        <v>0</v>
      </c>
      <c r="E102" s="47">
        <f>SUM(E96:E101)</f>
        <v>0</v>
      </c>
      <c r="F102" s="47">
        <f>SUM(F96:F101)</f>
        <v>0</v>
      </c>
      <c r="G102" s="121">
        <f>SUM(G95:G101)</f>
        <v>0</v>
      </c>
    </row>
    <row r="103" spans="1:14" x14ac:dyDescent="0.25">
      <c r="A103" s="113"/>
      <c r="B103" s="122"/>
      <c r="C103" s="52"/>
      <c r="D103" s="52"/>
      <c r="J103" s="82"/>
    </row>
    <row r="104" spans="1:14" ht="21" x14ac:dyDescent="0.35">
      <c r="A104" s="123" t="s">
        <v>56</v>
      </c>
      <c r="B104" s="124"/>
      <c r="C104" s="123"/>
      <c r="D104" s="125"/>
      <c r="E104" s="125"/>
      <c r="F104" s="125"/>
      <c r="G104" s="125"/>
      <c r="H104" s="125"/>
      <c r="I104" s="125"/>
      <c r="J104" s="125"/>
      <c r="K104" s="125"/>
      <c r="L104" s="125"/>
    </row>
    <row r="105" spans="1:14" ht="15.75" thickBot="1" x14ac:dyDescent="0.3">
      <c r="B105" s="9"/>
    </row>
    <row r="106" spans="1:14" s="10" customFormat="1" ht="47.25" customHeight="1" x14ac:dyDescent="0.25">
      <c r="A106" s="624" t="s">
        <v>57</v>
      </c>
      <c r="B106" s="626" t="s">
        <v>58</v>
      </c>
      <c r="C106" s="609" t="s">
        <v>6</v>
      </c>
      <c r="D106" s="126" t="s">
        <v>59</v>
      </c>
      <c r="E106" s="126"/>
      <c r="F106" s="127"/>
      <c r="G106" s="127"/>
      <c r="H106" s="128" t="s">
        <v>60</v>
      </c>
      <c r="I106" s="126"/>
      <c r="J106" s="129"/>
    </row>
    <row r="107" spans="1:14" s="10" customFormat="1" ht="87.75" customHeight="1" x14ac:dyDescent="0.25">
      <c r="A107" s="625"/>
      <c r="B107" s="627"/>
      <c r="C107" s="610"/>
      <c r="D107" s="130" t="s">
        <v>61</v>
      </c>
      <c r="E107" s="131" t="s">
        <v>62</v>
      </c>
      <c r="F107" s="132" t="s">
        <v>63</v>
      </c>
      <c r="G107" s="133" t="s">
        <v>64</v>
      </c>
      <c r="H107" s="130" t="s">
        <v>65</v>
      </c>
      <c r="I107" s="131" t="s">
        <v>66</v>
      </c>
      <c r="J107" s="134" t="s">
        <v>67</v>
      </c>
    </row>
    <row r="108" spans="1:14" x14ac:dyDescent="0.25">
      <c r="A108" s="595" t="s">
        <v>36</v>
      </c>
      <c r="B108" s="611"/>
      <c r="C108" s="135">
        <v>2014</v>
      </c>
      <c r="D108" s="30"/>
      <c r="E108" s="31"/>
      <c r="F108" s="136"/>
      <c r="G108" s="137">
        <f>SUM(D108:F108)</f>
        <v>0</v>
      </c>
      <c r="H108" s="30"/>
      <c r="I108" s="31"/>
      <c r="J108" s="35"/>
    </row>
    <row r="109" spans="1:14" x14ac:dyDescent="0.25">
      <c r="A109" s="595"/>
      <c r="B109" s="611"/>
      <c r="C109" s="135">
        <v>2015</v>
      </c>
      <c r="D109" s="30"/>
      <c r="E109" s="31"/>
      <c r="F109" s="136"/>
      <c r="G109" s="137">
        <f t="shared" ref="G109:G114" si="10">SUM(D109:F109)</f>
        <v>0</v>
      </c>
      <c r="H109" s="30"/>
      <c r="I109" s="31"/>
      <c r="J109" s="35"/>
    </row>
    <row r="110" spans="1:14" x14ac:dyDescent="0.25">
      <c r="A110" s="595"/>
      <c r="B110" s="611"/>
      <c r="C110" s="135">
        <v>2016</v>
      </c>
      <c r="D110" s="30"/>
      <c r="E110" s="31"/>
      <c r="F110" s="136"/>
      <c r="G110" s="137">
        <f t="shared" si="10"/>
        <v>0</v>
      </c>
      <c r="H110" s="30"/>
      <c r="I110" s="31"/>
      <c r="J110" s="35"/>
    </row>
    <row r="111" spans="1:14" x14ac:dyDescent="0.25">
      <c r="A111" s="595"/>
      <c r="B111" s="611"/>
      <c r="C111" s="135">
        <v>2017</v>
      </c>
      <c r="D111" s="36"/>
      <c r="E111" s="37"/>
      <c r="F111" s="138"/>
      <c r="G111" s="137">
        <f t="shared" si="10"/>
        <v>0</v>
      </c>
      <c r="H111" s="139"/>
      <c r="I111" s="140"/>
      <c r="J111" s="141"/>
    </row>
    <row r="112" spans="1:14" x14ac:dyDescent="0.25">
      <c r="A112" s="595"/>
      <c r="B112" s="611"/>
      <c r="C112" s="135">
        <v>2018</v>
      </c>
      <c r="D112" s="30"/>
      <c r="E112" s="31"/>
      <c r="F112" s="136"/>
      <c r="G112" s="137">
        <f t="shared" si="10"/>
        <v>0</v>
      </c>
      <c r="H112" s="30"/>
      <c r="I112" s="31"/>
      <c r="J112" s="35"/>
    </row>
    <row r="113" spans="1:19" x14ac:dyDescent="0.25">
      <c r="A113" s="595"/>
      <c r="B113" s="611"/>
      <c r="C113" s="135">
        <v>2019</v>
      </c>
      <c r="D113" s="30"/>
      <c r="E113" s="31"/>
      <c r="F113" s="136"/>
      <c r="G113" s="137">
        <f t="shared" si="10"/>
        <v>0</v>
      </c>
      <c r="H113" s="30"/>
      <c r="I113" s="31"/>
      <c r="J113" s="35"/>
    </row>
    <row r="114" spans="1:19" x14ac:dyDescent="0.25">
      <c r="A114" s="595"/>
      <c r="B114" s="611"/>
      <c r="C114" s="135">
        <v>2020</v>
      </c>
      <c r="D114" s="30"/>
      <c r="E114" s="31"/>
      <c r="F114" s="136"/>
      <c r="G114" s="137">
        <f t="shared" si="10"/>
        <v>0</v>
      </c>
      <c r="H114" s="30"/>
      <c r="I114" s="31"/>
      <c r="J114" s="35"/>
    </row>
    <row r="115" spans="1:19" ht="30.6" customHeight="1" thickBot="1" x14ac:dyDescent="0.3">
      <c r="A115" s="612"/>
      <c r="B115" s="613"/>
      <c r="C115" s="142" t="s">
        <v>14</v>
      </c>
      <c r="D115" s="46">
        <f t="shared" ref="D115:J115" si="11">SUM(D108:D114)</f>
        <v>0</v>
      </c>
      <c r="E115" s="47">
        <f t="shared" si="11"/>
        <v>0</v>
      </c>
      <c r="F115" s="143">
        <f t="shared" si="11"/>
        <v>0</v>
      </c>
      <c r="G115" s="143">
        <f t="shared" si="11"/>
        <v>0</v>
      </c>
      <c r="H115" s="46">
        <f t="shared" si="11"/>
        <v>0</v>
      </c>
      <c r="I115" s="47">
        <f t="shared" si="11"/>
        <v>0</v>
      </c>
      <c r="J115" s="144">
        <f t="shared" si="11"/>
        <v>0</v>
      </c>
    </row>
    <row r="116" spans="1:19" ht="17.100000000000001" customHeight="1" thickBot="1" x14ac:dyDescent="0.3">
      <c r="A116" s="145"/>
      <c r="B116" s="122"/>
      <c r="C116" s="146"/>
      <c r="D116" s="147"/>
      <c r="H116" s="148"/>
      <c r="K116" s="82"/>
    </row>
    <row r="117" spans="1:19" s="10" customFormat="1" ht="78" customHeight="1" x14ac:dyDescent="0.3">
      <c r="A117" s="149" t="s">
        <v>68</v>
      </c>
      <c r="B117" s="505" t="s">
        <v>39</v>
      </c>
      <c r="C117" s="151" t="s">
        <v>6</v>
      </c>
      <c r="D117" s="152" t="s">
        <v>69</v>
      </c>
      <c r="E117" s="153" t="s">
        <v>70</v>
      </c>
      <c r="F117" s="153" t="s">
        <v>71</v>
      </c>
      <c r="G117" s="153" t="s">
        <v>72</v>
      </c>
      <c r="H117" s="153" t="s">
        <v>73</v>
      </c>
      <c r="I117" s="154" t="s">
        <v>74</v>
      </c>
      <c r="J117" s="155" t="s">
        <v>75</v>
      </c>
      <c r="K117" s="155" t="s">
        <v>76</v>
      </c>
    </row>
    <row r="118" spans="1:19" x14ac:dyDescent="0.25">
      <c r="A118" s="595" t="s">
        <v>36</v>
      </c>
      <c r="B118" s="611"/>
      <c r="C118" s="29">
        <v>2014</v>
      </c>
      <c r="D118" s="34"/>
      <c r="E118" s="31"/>
      <c r="F118" s="31"/>
      <c r="G118" s="31"/>
      <c r="H118" s="31"/>
      <c r="I118" s="35"/>
      <c r="J118" s="156">
        <f t="shared" ref="J118:K124" si="12">D118+F118+H118</f>
        <v>0</v>
      </c>
      <c r="K118" s="156">
        <f t="shared" si="12"/>
        <v>0</v>
      </c>
    </row>
    <row r="119" spans="1:19" x14ac:dyDescent="0.25">
      <c r="A119" s="595"/>
      <c r="B119" s="611"/>
      <c r="C119" s="29">
        <v>2015</v>
      </c>
      <c r="D119" s="34"/>
      <c r="E119" s="31"/>
      <c r="F119" s="31"/>
      <c r="G119" s="31"/>
      <c r="H119" s="31"/>
      <c r="I119" s="35"/>
      <c r="J119" s="156">
        <f t="shared" si="12"/>
        <v>0</v>
      </c>
      <c r="K119" s="156">
        <f t="shared" si="12"/>
        <v>0</v>
      </c>
    </row>
    <row r="120" spans="1:19" x14ac:dyDescent="0.25">
      <c r="A120" s="595"/>
      <c r="B120" s="611"/>
      <c r="C120" s="29">
        <v>2016</v>
      </c>
      <c r="D120" s="34"/>
      <c r="E120" s="31"/>
      <c r="F120" s="31"/>
      <c r="G120" s="31"/>
      <c r="H120" s="31"/>
      <c r="I120" s="35"/>
      <c r="J120" s="156">
        <f t="shared" si="12"/>
        <v>0</v>
      </c>
      <c r="K120" s="156">
        <f t="shared" si="12"/>
        <v>0</v>
      </c>
    </row>
    <row r="121" spans="1:19" x14ac:dyDescent="0.25">
      <c r="A121" s="595"/>
      <c r="B121" s="611"/>
      <c r="C121" s="29">
        <v>2017</v>
      </c>
      <c r="D121" s="39"/>
      <c r="E121" s="37"/>
      <c r="F121" s="37"/>
      <c r="G121" s="37"/>
      <c r="H121" s="37"/>
      <c r="I121" s="40"/>
      <c r="J121" s="156">
        <f t="shared" si="12"/>
        <v>0</v>
      </c>
      <c r="K121" s="156">
        <f t="shared" si="12"/>
        <v>0</v>
      </c>
    </row>
    <row r="122" spans="1:19" x14ac:dyDescent="0.25">
      <c r="A122" s="595"/>
      <c r="B122" s="611"/>
      <c r="C122" s="29">
        <v>2018</v>
      </c>
      <c r="D122" s="34"/>
      <c r="E122" s="31"/>
      <c r="F122" s="31"/>
      <c r="G122" s="31"/>
      <c r="H122" s="31"/>
      <c r="I122" s="35"/>
      <c r="J122" s="156">
        <f t="shared" si="12"/>
        <v>0</v>
      </c>
      <c r="K122" s="156">
        <f t="shared" si="12"/>
        <v>0</v>
      </c>
    </row>
    <row r="123" spans="1:19" x14ac:dyDescent="0.25">
      <c r="A123" s="595"/>
      <c r="B123" s="611"/>
      <c r="C123" s="29">
        <v>2019</v>
      </c>
      <c r="D123" s="34"/>
      <c r="E123" s="31"/>
      <c r="F123" s="31"/>
      <c r="G123" s="31"/>
      <c r="H123" s="31"/>
      <c r="I123" s="35"/>
      <c r="J123" s="156">
        <f t="shared" si="12"/>
        <v>0</v>
      </c>
      <c r="K123" s="156">
        <f t="shared" si="12"/>
        <v>0</v>
      </c>
    </row>
    <row r="124" spans="1:19" x14ac:dyDescent="0.25">
      <c r="A124" s="595"/>
      <c r="B124" s="611"/>
      <c r="C124" s="29">
        <v>2020</v>
      </c>
      <c r="D124" s="34"/>
      <c r="E124" s="31"/>
      <c r="F124" s="31"/>
      <c r="G124" s="31"/>
      <c r="H124" s="31"/>
      <c r="I124" s="35"/>
      <c r="J124" s="156">
        <f t="shared" si="12"/>
        <v>0</v>
      </c>
      <c r="K124" s="156">
        <f t="shared" si="12"/>
        <v>0</v>
      </c>
    </row>
    <row r="125" spans="1:19" ht="51" customHeight="1" thickBot="1" x14ac:dyDescent="0.3">
      <c r="A125" s="612"/>
      <c r="B125" s="613"/>
      <c r="C125" s="45" t="s">
        <v>14</v>
      </c>
      <c r="D125" s="47">
        <f t="shared" ref="D125" si="13">SUM(D118:D124)</f>
        <v>0</v>
      </c>
      <c r="E125" s="47">
        <f>SUM(E118:E124)</f>
        <v>0</v>
      </c>
      <c r="F125" s="47">
        <f t="shared" ref="F125:I125" si="14">SUM(F118:F124)</f>
        <v>0</v>
      </c>
      <c r="G125" s="47">
        <f t="shared" si="14"/>
        <v>0</v>
      </c>
      <c r="H125" s="47">
        <f t="shared" si="14"/>
        <v>0</v>
      </c>
      <c r="I125" s="47">
        <f t="shared" si="14"/>
        <v>0</v>
      </c>
      <c r="J125" s="51">
        <f>SUM(J118:J124)</f>
        <v>0</v>
      </c>
      <c r="K125" s="51">
        <f>SUM(K118:K124)</f>
        <v>0</v>
      </c>
    </row>
    <row r="126" spans="1:19" ht="19.149999999999999" customHeight="1" x14ac:dyDescent="0.25">
      <c r="A126" s="157"/>
      <c r="B126" s="122"/>
      <c r="C126" s="52"/>
      <c r="D126" s="52"/>
      <c r="S126" s="82"/>
    </row>
    <row r="127" spans="1:19" ht="21" x14ac:dyDescent="0.35">
      <c r="A127" s="158" t="s">
        <v>77</v>
      </c>
      <c r="B127" s="159"/>
      <c r="C127" s="158"/>
      <c r="D127" s="160"/>
      <c r="E127" s="160"/>
      <c r="F127" s="160"/>
      <c r="G127" s="160"/>
      <c r="H127" s="160"/>
      <c r="I127" s="160"/>
      <c r="J127" s="160"/>
      <c r="K127" s="160"/>
      <c r="L127" s="160"/>
      <c r="M127" s="160"/>
      <c r="N127" s="160"/>
      <c r="O127" s="160"/>
    </row>
    <row r="128" spans="1:19" ht="21.75" thickBot="1" x14ac:dyDescent="0.4">
      <c r="A128" s="98"/>
      <c r="B128" s="83"/>
    </row>
    <row r="129" spans="1:15" s="10" customFormat="1" ht="27" customHeight="1" x14ac:dyDescent="0.25">
      <c r="A129" s="614" t="s">
        <v>78</v>
      </c>
      <c r="B129" s="616" t="s">
        <v>39</v>
      </c>
      <c r="C129" s="618" t="s">
        <v>79</v>
      </c>
      <c r="D129" s="161" t="s">
        <v>80</v>
      </c>
      <c r="E129" s="162"/>
      <c r="F129" s="162"/>
      <c r="G129" s="163"/>
      <c r="H129" s="164"/>
      <c r="I129" s="592" t="s">
        <v>8</v>
      </c>
      <c r="J129" s="593"/>
      <c r="K129" s="593"/>
      <c r="L129" s="593"/>
      <c r="M129" s="593"/>
      <c r="N129" s="593"/>
      <c r="O129" s="594"/>
    </row>
    <row r="130" spans="1:15" s="10" customFormat="1" ht="110.25" customHeight="1" x14ac:dyDescent="0.25">
      <c r="A130" s="615"/>
      <c r="B130" s="617"/>
      <c r="C130" s="619"/>
      <c r="D130" s="165" t="s">
        <v>81</v>
      </c>
      <c r="E130" s="166" t="s">
        <v>82</v>
      </c>
      <c r="F130" s="166" t="s">
        <v>83</v>
      </c>
      <c r="G130" s="167" t="s">
        <v>84</v>
      </c>
      <c r="H130" s="168" t="s">
        <v>85</v>
      </c>
      <c r="I130" s="169" t="s">
        <v>15</v>
      </c>
      <c r="J130" s="169" t="s">
        <v>16</v>
      </c>
      <c r="K130" s="166" t="s">
        <v>17</v>
      </c>
      <c r="L130" s="165" t="s">
        <v>18</v>
      </c>
      <c r="M130" s="165" t="s">
        <v>30</v>
      </c>
      <c r="N130" s="166" t="s">
        <v>20</v>
      </c>
      <c r="O130" s="170" t="s">
        <v>21</v>
      </c>
    </row>
    <row r="131" spans="1:15" ht="15" customHeight="1" x14ac:dyDescent="0.25">
      <c r="A131" s="597" t="s">
        <v>379</v>
      </c>
      <c r="B131" s="596"/>
      <c r="C131" s="29">
        <v>2014</v>
      </c>
      <c r="D131" s="30"/>
      <c r="E131" s="31"/>
      <c r="F131" s="31"/>
      <c r="G131" s="137">
        <f>SUM(D131:F131)</f>
        <v>0</v>
      </c>
      <c r="H131" s="92"/>
      <c r="I131" s="34"/>
      <c r="J131" s="31"/>
      <c r="K131" s="31"/>
      <c r="L131" s="31"/>
      <c r="M131" s="31"/>
      <c r="N131" s="31"/>
      <c r="O131" s="35"/>
    </row>
    <row r="132" spans="1:15" x14ac:dyDescent="0.25">
      <c r="A132" s="597"/>
      <c r="B132" s="596"/>
      <c r="C132" s="29">
        <v>2015</v>
      </c>
      <c r="D132" s="30"/>
      <c r="E132" s="31"/>
      <c r="F132" s="31"/>
      <c r="G132" s="137">
        <f t="shared" ref="G132:G137" si="15">SUM(D132:F132)</f>
        <v>0</v>
      </c>
      <c r="H132" s="92"/>
      <c r="I132" s="34"/>
      <c r="J132" s="31"/>
      <c r="K132" s="31"/>
      <c r="L132" s="31"/>
      <c r="M132" s="31"/>
      <c r="N132" s="31"/>
      <c r="O132" s="35"/>
    </row>
    <row r="133" spans="1:15" x14ac:dyDescent="0.25">
      <c r="A133" s="597"/>
      <c r="B133" s="596"/>
      <c r="C133" s="29">
        <v>2016</v>
      </c>
      <c r="D133" s="30"/>
      <c r="E133" s="31"/>
      <c r="F133" s="31"/>
      <c r="G133" s="137">
        <f t="shared" si="15"/>
        <v>0</v>
      </c>
      <c r="H133" s="92"/>
      <c r="I133" s="34"/>
      <c r="J133" s="31"/>
      <c r="K133" s="31"/>
      <c r="L133" s="31"/>
      <c r="M133" s="31"/>
      <c r="N133" s="31"/>
      <c r="O133" s="35"/>
    </row>
    <row r="134" spans="1:15" x14ac:dyDescent="0.25">
      <c r="A134" s="597"/>
      <c r="B134" s="596"/>
      <c r="C134" s="29">
        <v>2017</v>
      </c>
      <c r="D134" s="36"/>
      <c r="E134" s="37"/>
      <c r="F134" s="37"/>
      <c r="G134" s="137">
        <f t="shared" si="15"/>
        <v>0</v>
      </c>
      <c r="H134" s="92"/>
      <c r="I134" s="39"/>
      <c r="J134" s="37"/>
      <c r="K134" s="37"/>
      <c r="L134" s="37"/>
      <c r="M134" s="37"/>
      <c r="N134" s="37"/>
      <c r="O134" s="40"/>
    </row>
    <row r="135" spans="1:15" x14ac:dyDescent="0.25">
      <c r="A135" s="597"/>
      <c r="B135" s="596"/>
      <c r="C135" s="29">
        <v>2018</v>
      </c>
      <c r="D135" s="30"/>
      <c r="E135" s="31"/>
      <c r="F135" s="31"/>
      <c r="G135" s="137">
        <f t="shared" si="15"/>
        <v>0</v>
      </c>
      <c r="H135" s="92"/>
      <c r="I135" s="34"/>
      <c r="J135" s="31"/>
      <c r="K135" s="31"/>
      <c r="L135" s="31"/>
      <c r="M135" s="31"/>
      <c r="N135" s="31"/>
      <c r="O135" s="35"/>
    </row>
    <row r="136" spans="1:15" x14ac:dyDescent="0.25">
      <c r="A136" s="597"/>
      <c r="B136" s="596"/>
      <c r="C136" s="29">
        <v>2019</v>
      </c>
      <c r="D136" s="30">
        <v>43</v>
      </c>
      <c r="E136" s="31">
        <v>2</v>
      </c>
      <c r="F136" s="31">
        <v>2</v>
      </c>
      <c r="G136" s="137">
        <f t="shared" si="15"/>
        <v>47</v>
      </c>
      <c r="H136" s="92">
        <v>55</v>
      </c>
      <c r="I136" s="34">
        <v>43</v>
      </c>
      <c r="J136" s="31"/>
      <c r="K136" s="31"/>
      <c r="L136" s="31"/>
      <c r="M136" s="31"/>
      <c r="N136" s="31"/>
      <c r="O136" s="35"/>
    </row>
    <row r="137" spans="1:15" x14ac:dyDescent="0.25">
      <c r="A137" s="597"/>
      <c r="B137" s="596"/>
      <c r="C137" s="29">
        <v>2020</v>
      </c>
      <c r="D137" s="30"/>
      <c r="E137" s="31"/>
      <c r="F137" s="31"/>
      <c r="G137" s="137">
        <f t="shared" si="15"/>
        <v>0</v>
      </c>
      <c r="H137" s="92"/>
      <c r="I137" s="34"/>
      <c r="J137" s="31"/>
      <c r="K137" s="31"/>
      <c r="L137" s="31"/>
      <c r="M137" s="31"/>
      <c r="N137" s="31"/>
      <c r="O137" s="35"/>
    </row>
    <row r="138" spans="1:15" ht="16.149999999999999" customHeight="1" thickBot="1" x14ac:dyDescent="0.3">
      <c r="A138" s="598"/>
      <c r="B138" s="599"/>
      <c r="C138" s="45" t="s">
        <v>14</v>
      </c>
      <c r="D138" s="46">
        <f>SUM(D131:D137)</f>
        <v>43</v>
      </c>
      <c r="E138" s="47">
        <f>SUM(E131:E137)</f>
        <v>2</v>
      </c>
      <c r="F138" s="47">
        <f>SUM(F131:F137)</f>
        <v>2</v>
      </c>
      <c r="G138" s="143">
        <f t="shared" ref="G138:O138" si="16">SUM(G131:G137)</f>
        <v>47</v>
      </c>
      <c r="H138" s="171">
        <f t="shared" si="16"/>
        <v>55</v>
      </c>
      <c r="I138" s="50">
        <f t="shared" si="16"/>
        <v>43</v>
      </c>
      <c r="J138" s="47">
        <f t="shared" si="16"/>
        <v>0</v>
      </c>
      <c r="K138" s="47">
        <f t="shared" si="16"/>
        <v>0</v>
      </c>
      <c r="L138" s="47">
        <f t="shared" si="16"/>
        <v>0</v>
      </c>
      <c r="M138" s="47">
        <f t="shared" si="16"/>
        <v>0</v>
      </c>
      <c r="N138" s="47">
        <f t="shared" si="16"/>
        <v>0</v>
      </c>
      <c r="O138" s="51">
        <f t="shared" si="16"/>
        <v>0</v>
      </c>
    </row>
    <row r="139" spans="1:15" ht="15.75" thickBot="1" x14ac:dyDescent="0.3">
      <c r="B139" s="9"/>
    </row>
    <row r="140" spans="1:15" ht="19.5" customHeight="1" x14ac:dyDescent="0.25">
      <c r="A140" s="600" t="s">
        <v>87</v>
      </c>
      <c r="B140" s="602" t="s">
        <v>88</v>
      </c>
      <c r="C140" s="604" t="s">
        <v>6</v>
      </c>
      <c r="D140" s="604" t="s">
        <v>80</v>
      </c>
      <c r="E140" s="604"/>
      <c r="F140" s="604"/>
      <c r="G140" s="606"/>
      <c r="H140" s="607" t="s">
        <v>89</v>
      </c>
      <c r="I140" s="604"/>
      <c r="J140" s="604"/>
      <c r="K140" s="604"/>
      <c r="L140" s="608"/>
    </row>
    <row r="141" spans="1:15" ht="64.5" x14ac:dyDescent="0.25">
      <c r="A141" s="601"/>
      <c r="B141" s="603"/>
      <c r="C141" s="605"/>
      <c r="D141" s="172" t="s">
        <v>90</v>
      </c>
      <c r="E141" s="173" t="s">
        <v>91</v>
      </c>
      <c r="F141" s="172" t="s">
        <v>92</v>
      </c>
      <c r="G141" s="174" t="s">
        <v>93</v>
      </c>
      <c r="H141" s="175" t="s">
        <v>94</v>
      </c>
      <c r="I141" s="172" t="s">
        <v>95</v>
      </c>
      <c r="J141" s="172" t="s">
        <v>96</v>
      </c>
      <c r="K141" s="172" t="s">
        <v>97</v>
      </c>
      <c r="L141" s="176" t="s">
        <v>98</v>
      </c>
    </row>
    <row r="142" spans="1:15" ht="15" customHeight="1" x14ac:dyDescent="0.25">
      <c r="A142" s="684" t="s">
        <v>380</v>
      </c>
      <c r="B142" s="685"/>
      <c r="C142" s="177">
        <v>2014</v>
      </c>
      <c r="D142" s="178"/>
      <c r="E142" s="72"/>
      <c r="F142" s="72"/>
      <c r="G142" s="179">
        <f>SUM(D142:F142)</f>
        <v>0</v>
      </c>
      <c r="H142" s="71"/>
      <c r="I142" s="72"/>
      <c r="J142" s="72"/>
      <c r="K142" s="72"/>
      <c r="L142" s="73"/>
    </row>
    <row r="143" spans="1:15" x14ac:dyDescent="0.25">
      <c r="A143" s="595"/>
      <c r="B143" s="611"/>
      <c r="C143" s="29">
        <v>2015</v>
      </c>
      <c r="D143" s="30"/>
      <c r="E143" s="31"/>
      <c r="F143" s="31"/>
      <c r="G143" s="179">
        <f t="shared" ref="G143:G148" si="17">SUM(D143:F143)</f>
        <v>0</v>
      </c>
      <c r="H143" s="34"/>
      <c r="I143" s="31"/>
      <c r="J143" s="31"/>
      <c r="K143" s="31"/>
      <c r="L143" s="35"/>
    </row>
    <row r="144" spans="1:15" x14ac:dyDescent="0.25">
      <c r="A144" s="595"/>
      <c r="B144" s="611"/>
      <c r="C144" s="29">
        <v>2016</v>
      </c>
      <c r="D144" s="30"/>
      <c r="E144" s="31"/>
      <c r="F144" s="31"/>
      <c r="G144" s="179">
        <f t="shared" si="17"/>
        <v>0</v>
      </c>
      <c r="H144" s="34"/>
      <c r="I144" s="31"/>
      <c r="J144" s="31"/>
      <c r="K144" s="31"/>
      <c r="L144" s="35"/>
    </row>
    <row r="145" spans="1:12" x14ac:dyDescent="0.25">
      <c r="A145" s="595"/>
      <c r="B145" s="611"/>
      <c r="C145" s="29">
        <v>2017</v>
      </c>
      <c r="D145" s="36"/>
      <c r="E145" s="37"/>
      <c r="F145" s="37"/>
      <c r="G145" s="179">
        <f t="shared" si="17"/>
        <v>0</v>
      </c>
      <c r="H145" s="39"/>
      <c r="I145" s="37"/>
      <c r="J145" s="37"/>
      <c r="K145" s="37"/>
      <c r="L145" s="40"/>
    </row>
    <row r="146" spans="1:12" x14ac:dyDescent="0.25">
      <c r="A146" s="595"/>
      <c r="B146" s="611"/>
      <c r="C146" s="29">
        <v>2018</v>
      </c>
      <c r="D146" s="30"/>
      <c r="E146" s="31"/>
      <c r="F146" s="31"/>
      <c r="G146" s="179">
        <f t="shared" si="17"/>
        <v>0</v>
      </c>
      <c r="H146" s="34"/>
      <c r="I146" s="31"/>
      <c r="J146" s="31"/>
      <c r="K146" s="31"/>
      <c r="L146" s="35"/>
    </row>
    <row r="147" spans="1:12" x14ac:dyDescent="0.25">
      <c r="A147" s="595"/>
      <c r="B147" s="611"/>
      <c r="C147" s="29">
        <v>2019</v>
      </c>
      <c r="D147" s="30">
        <v>652</v>
      </c>
      <c r="E147" s="31">
        <v>71</v>
      </c>
      <c r="F147" s="31">
        <v>0</v>
      </c>
      <c r="G147" s="179">
        <f t="shared" si="17"/>
        <v>723</v>
      </c>
      <c r="H147" s="34"/>
      <c r="I147" s="31"/>
      <c r="J147" s="31"/>
      <c r="K147" s="31"/>
      <c r="L147" s="35"/>
    </row>
    <row r="148" spans="1:12" x14ac:dyDescent="0.25">
      <c r="A148" s="595"/>
      <c r="B148" s="611"/>
      <c r="C148" s="29">
        <v>2020</v>
      </c>
      <c r="D148" s="30"/>
      <c r="E148" s="31"/>
      <c r="F148" s="31"/>
      <c r="G148" s="179">
        <f t="shared" si="17"/>
        <v>0</v>
      </c>
      <c r="H148" s="34"/>
      <c r="I148" s="31"/>
      <c r="J148" s="31"/>
      <c r="K148" s="31"/>
      <c r="L148" s="35"/>
    </row>
    <row r="149" spans="1:12" ht="15.75" thickBot="1" x14ac:dyDescent="0.3">
      <c r="A149" s="612"/>
      <c r="B149" s="613"/>
      <c r="C149" s="45" t="s">
        <v>14</v>
      </c>
      <c r="D149" s="46">
        <f t="shared" ref="D149:L149" si="18">SUM(D142:D148)</f>
        <v>652</v>
      </c>
      <c r="E149" s="47">
        <f t="shared" si="18"/>
        <v>71</v>
      </c>
      <c r="F149" s="47">
        <f t="shared" si="18"/>
        <v>0</v>
      </c>
      <c r="G149" s="49">
        <f t="shared" si="18"/>
        <v>723</v>
      </c>
      <c r="H149" s="50">
        <f t="shared" si="18"/>
        <v>0</v>
      </c>
      <c r="I149" s="47">
        <f t="shared" si="18"/>
        <v>0</v>
      </c>
      <c r="J149" s="47">
        <f t="shared" si="18"/>
        <v>0</v>
      </c>
      <c r="K149" s="47">
        <f t="shared" si="18"/>
        <v>0</v>
      </c>
      <c r="L149" s="51">
        <f t="shared" si="18"/>
        <v>0</v>
      </c>
    </row>
    <row r="150" spans="1:12" x14ac:dyDescent="0.25">
      <c r="B150" s="9"/>
    </row>
    <row r="151" spans="1:12" x14ac:dyDescent="0.25">
      <c r="B151" s="9"/>
    </row>
    <row r="152" spans="1:12" ht="21" x14ac:dyDescent="0.35">
      <c r="A152" s="180" t="s">
        <v>100</v>
      </c>
      <c r="B152" s="60"/>
      <c r="C152" s="59"/>
      <c r="D152" s="61"/>
      <c r="E152" s="61"/>
      <c r="F152" s="61"/>
      <c r="G152" s="61"/>
      <c r="H152" s="61"/>
      <c r="I152" s="61"/>
      <c r="J152" s="61"/>
      <c r="K152" s="61"/>
      <c r="L152" s="61"/>
    </row>
    <row r="153" spans="1:12" ht="15.75" thickBot="1" x14ac:dyDescent="0.3">
      <c r="A153" s="82"/>
      <c r="B153" s="83"/>
    </row>
    <row r="154" spans="1:12" s="10" customFormat="1" ht="65.25" x14ac:dyDescent="0.3">
      <c r="A154" s="181" t="s">
        <v>101</v>
      </c>
      <c r="B154" s="182" t="s">
        <v>102</v>
      </c>
      <c r="C154" s="183" t="s">
        <v>103</v>
      </c>
      <c r="D154" s="184" t="s">
        <v>104</v>
      </c>
      <c r="E154" s="185" t="s">
        <v>105</v>
      </c>
      <c r="F154" s="185" t="s">
        <v>106</v>
      </c>
      <c r="G154" s="186" t="s">
        <v>107</v>
      </c>
    </row>
    <row r="155" spans="1:12" ht="15" customHeight="1" x14ac:dyDescent="0.25">
      <c r="A155" s="588" t="s">
        <v>36</v>
      </c>
      <c r="B155" s="589"/>
      <c r="C155" s="29">
        <v>2014</v>
      </c>
      <c r="D155" s="30"/>
      <c r="E155" s="31"/>
      <c r="F155" s="31"/>
      <c r="G155" s="35"/>
    </row>
    <row r="156" spans="1:12" x14ac:dyDescent="0.25">
      <c r="A156" s="588"/>
      <c r="B156" s="589"/>
      <c r="C156" s="29">
        <v>2015</v>
      </c>
      <c r="D156" s="30"/>
      <c r="E156" s="31"/>
      <c r="F156" s="31"/>
      <c r="G156" s="35"/>
    </row>
    <row r="157" spans="1:12" x14ac:dyDescent="0.25">
      <c r="A157" s="588"/>
      <c r="B157" s="589"/>
      <c r="C157" s="29">
        <v>2016</v>
      </c>
      <c r="D157" s="30"/>
      <c r="E157" s="31"/>
      <c r="F157" s="31"/>
      <c r="G157" s="35"/>
    </row>
    <row r="158" spans="1:12" x14ac:dyDescent="0.25">
      <c r="A158" s="588"/>
      <c r="B158" s="589"/>
      <c r="C158" s="29">
        <v>2017</v>
      </c>
      <c r="D158" s="36"/>
      <c r="E158" s="37"/>
      <c r="F158" s="37"/>
      <c r="G158" s="40"/>
    </row>
    <row r="159" spans="1:12" x14ac:dyDescent="0.25">
      <c r="A159" s="588"/>
      <c r="B159" s="589"/>
      <c r="C159" s="29">
        <v>2018</v>
      </c>
      <c r="D159" s="30"/>
      <c r="E159" s="31"/>
      <c r="F159" s="31"/>
      <c r="G159" s="35"/>
    </row>
    <row r="160" spans="1:12" x14ac:dyDescent="0.25">
      <c r="A160" s="588"/>
      <c r="B160" s="589"/>
      <c r="C160" s="29">
        <v>2019</v>
      </c>
      <c r="D160" s="30"/>
      <c r="E160" s="31"/>
      <c r="F160" s="31"/>
      <c r="G160" s="35"/>
    </row>
    <row r="161" spans="1:11" x14ac:dyDescent="0.25">
      <c r="A161" s="588"/>
      <c r="B161" s="589"/>
      <c r="C161" s="29">
        <v>2020</v>
      </c>
      <c r="D161" s="187"/>
      <c r="E161" s="188"/>
      <c r="F161" s="188"/>
      <c r="G161" s="189"/>
    </row>
    <row r="162" spans="1:11" ht="15.75" thickBot="1" x14ac:dyDescent="0.3">
      <c r="A162" s="590"/>
      <c r="B162" s="591"/>
      <c r="C162" s="45" t="s">
        <v>14</v>
      </c>
      <c r="D162" s="46">
        <f>SUM(D155:D161)</f>
        <v>0</v>
      </c>
      <c r="E162" s="46">
        <f t="shared" ref="E162:G162" si="19">SUM(E155:E161)</f>
        <v>0</v>
      </c>
      <c r="F162" s="46">
        <f t="shared" si="19"/>
        <v>0</v>
      </c>
      <c r="G162" s="51">
        <f t="shared" si="19"/>
        <v>0</v>
      </c>
    </row>
    <row r="163" spans="1:11" x14ac:dyDescent="0.25">
      <c r="B163" s="9"/>
    </row>
    <row r="164" spans="1:11" ht="15.75" thickBot="1" x14ac:dyDescent="0.3">
      <c r="B164" s="9"/>
    </row>
    <row r="165" spans="1:11" ht="18.75" x14ac:dyDescent="0.3">
      <c r="A165" s="190" t="s">
        <v>108</v>
      </c>
      <c r="B165" s="191" t="s">
        <v>109</v>
      </c>
      <c r="C165" s="192">
        <v>2014</v>
      </c>
      <c r="D165" s="192">
        <v>2015</v>
      </c>
      <c r="E165" s="192">
        <v>2016</v>
      </c>
      <c r="F165" s="192">
        <v>2017</v>
      </c>
      <c r="G165" s="192">
        <v>2018</v>
      </c>
      <c r="H165" s="192">
        <v>2019</v>
      </c>
      <c r="I165" s="193">
        <v>2020</v>
      </c>
    </row>
    <row r="166" spans="1:11" ht="14.1" customHeight="1" x14ac:dyDescent="0.25">
      <c r="A166" s="194" t="s">
        <v>110</v>
      </c>
      <c r="B166" s="792" t="s">
        <v>381</v>
      </c>
      <c r="C166" s="196">
        <f>SUM(C167:C169)</f>
        <v>0</v>
      </c>
      <c r="D166" s="196">
        <f t="shared" ref="D166:I166" si="20">SUM(D167:D169)</f>
        <v>0</v>
      </c>
      <c r="E166" s="196">
        <f t="shared" si="20"/>
        <v>0</v>
      </c>
      <c r="F166" s="196">
        <f t="shared" si="20"/>
        <v>0</v>
      </c>
      <c r="G166" s="196">
        <f t="shared" si="20"/>
        <v>0</v>
      </c>
      <c r="H166" s="260">
        <f>SUM(H167:H169)</f>
        <v>279530.59000000003</v>
      </c>
      <c r="I166" s="197">
        <f t="shared" si="20"/>
        <v>0</v>
      </c>
    </row>
    <row r="167" spans="1:11" ht="15.75" x14ac:dyDescent="0.25">
      <c r="A167" s="198" t="s">
        <v>111</v>
      </c>
      <c r="B167" s="793"/>
      <c r="C167" s="70"/>
      <c r="D167" s="70"/>
      <c r="E167" s="70"/>
      <c r="F167" s="74"/>
      <c r="G167" s="70"/>
      <c r="H167" s="262">
        <v>279530.59000000003</v>
      </c>
      <c r="I167" s="200"/>
    </row>
    <row r="168" spans="1:11" ht="15.75" x14ac:dyDescent="0.25">
      <c r="A168" s="198" t="s">
        <v>112</v>
      </c>
      <c r="B168" s="793"/>
      <c r="C168" s="70"/>
      <c r="D168" s="70"/>
      <c r="E168" s="70"/>
      <c r="F168" s="74"/>
      <c r="G168" s="70"/>
      <c r="H168" s="70"/>
      <c r="I168" s="200"/>
    </row>
    <row r="169" spans="1:11" ht="15.75" x14ac:dyDescent="0.25">
      <c r="A169" s="198" t="s">
        <v>113</v>
      </c>
      <c r="B169" s="793"/>
      <c r="C169" s="70"/>
      <c r="D169" s="70"/>
      <c r="E169" s="70"/>
      <c r="F169" s="74"/>
      <c r="G169" s="70"/>
      <c r="H169" s="70"/>
      <c r="I169" s="200"/>
    </row>
    <row r="170" spans="1:11" ht="31.5" x14ac:dyDescent="0.25">
      <c r="A170" s="194" t="s">
        <v>114</v>
      </c>
      <c r="B170" s="793"/>
      <c r="C170" s="70"/>
      <c r="D170" s="70"/>
      <c r="E170" s="70"/>
      <c r="F170" s="74"/>
      <c r="G170" s="70"/>
      <c r="H170" s="511">
        <v>180947.01</v>
      </c>
      <c r="I170" s="200"/>
    </row>
    <row r="171" spans="1:11" ht="409.15" customHeight="1" thickBot="1" x14ac:dyDescent="0.3">
      <c r="A171" s="203" t="s">
        <v>116</v>
      </c>
      <c r="B171" s="794"/>
      <c r="C171" s="205">
        <f t="shared" ref="C171:I171" si="21">C166+C170</f>
        <v>0</v>
      </c>
      <c r="D171" s="205">
        <f t="shared" si="21"/>
        <v>0</v>
      </c>
      <c r="E171" s="205">
        <f t="shared" si="21"/>
        <v>0</v>
      </c>
      <c r="F171" s="205">
        <f t="shared" si="21"/>
        <v>0</v>
      </c>
      <c r="G171" s="205">
        <f t="shared" si="21"/>
        <v>0</v>
      </c>
      <c r="H171" s="316">
        <f>SUM(H166+H170)</f>
        <v>460477.60000000003</v>
      </c>
      <c r="I171" s="51">
        <f t="shared" si="21"/>
        <v>0</v>
      </c>
      <c r="K171" s="512"/>
    </row>
    <row r="172" spans="1:11" ht="61.15" customHeight="1" x14ac:dyDescent="0.25"/>
  </sheetData>
  <mergeCells count="50">
    <mergeCell ref="B10:B11"/>
    <mergeCell ref="C10:C11"/>
    <mergeCell ref="A12:B19"/>
    <mergeCell ref="C21:C22"/>
    <mergeCell ref="A23:B30"/>
    <mergeCell ref="D34:D35"/>
    <mergeCell ref="A36:B43"/>
    <mergeCell ref="A48:A49"/>
    <mergeCell ref="B48:B49"/>
    <mergeCell ref="C48:C49"/>
    <mergeCell ref="D48:D49"/>
    <mergeCell ref="A34:A35"/>
    <mergeCell ref="B34:B35"/>
    <mergeCell ref="C34:C35"/>
    <mergeCell ref="A50:B57"/>
    <mergeCell ref="A61:A62"/>
    <mergeCell ref="B61:B62"/>
    <mergeCell ref="C61:C62"/>
    <mergeCell ref="A63:B70"/>
    <mergeCell ref="D72:D73"/>
    <mergeCell ref="A74:B81"/>
    <mergeCell ref="A83:A84"/>
    <mergeCell ref="B83:B84"/>
    <mergeCell ref="C83:C84"/>
    <mergeCell ref="D83:D84"/>
    <mergeCell ref="A72:A73"/>
    <mergeCell ref="B72:B73"/>
    <mergeCell ref="C72:C73"/>
    <mergeCell ref="A85:B92"/>
    <mergeCell ref="A94:A95"/>
    <mergeCell ref="B94:B95"/>
    <mergeCell ref="A96:B102"/>
    <mergeCell ref="A106:A107"/>
    <mergeCell ref="B106:B107"/>
    <mergeCell ref="C106:C107"/>
    <mergeCell ref="A108:B115"/>
    <mergeCell ref="A118:B125"/>
    <mergeCell ref="A129:A130"/>
    <mergeCell ref="B129:B130"/>
    <mergeCell ref="C129:C130"/>
    <mergeCell ref="A142:B149"/>
    <mergeCell ref="A155:B162"/>
    <mergeCell ref="B166:B171"/>
    <mergeCell ref="I129:O129"/>
    <mergeCell ref="A131:B138"/>
    <mergeCell ref="A140:A141"/>
    <mergeCell ref="B140:B141"/>
    <mergeCell ref="C140:C141"/>
    <mergeCell ref="D140:G140"/>
    <mergeCell ref="H140:L140"/>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2F5F7-F915-4F97-A9C4-A93B1EBD6724}">
  <sheetPr codeName="Arkusz33"/>
  <dimension ref="A1:S171"/>
  <sheetViews>
    <sheetView workbookViewId="0">
      <selection sqref="A1:XFD1048576"/>
    </sheetView>
  </sheetViews>
  <sheetFormatPr defaultColWidth="8.85546875" defaultRowHeight="15" x14ac:dyDescent="0.25"/>
  <cols>
    <col min="1" max="1" width="87.28515625" style="519" customWidth="1"/>
    <col min="2" max="2" width="29.42578125" style="519" customWidth="1"/>
    <col min="3" max="3" width="15.7109375" style="519" customWidth="1"/>
    <col min="4" max="4" width="16.140625" style="519" customWidth="1"/>
    <col min="5" max="5" width="15.28515625" style="519" customWidth="1"/>
    <col min="6" max="6" width="18.42578125" style="519" customWidth="1"/>
    <col min="7" max="7" width="15.85546875" style="519" customWidth="1"/>
    <col min="8" max="8" width="16" style="519" customWidth="1"/>
    <col min="9" max="9" width="16.42578125" style="519" customWidth="1"/>
    <col min="10" max="10" width="17" style="519" customWidth="1"/>
    <col min="11" max="11" width="16.85546875" style="519" customWidth="1"/>
    <col min="12" max="12" width="17" style="519" customWidth="1"/>
    <col min="13" max="13" width="15.42578125" style="519" customWidth="1"/>
    <col min="14" max="14" width="14.85546875" style="519" customWidth="1"/>
    <col min="15" max="15" width="13.140625" style="519" customWidth="1"/>
    <col min="16" max="17" width="11.85546875" style="519" customWidth="1"/>
    <col min="18" max="18" width="12" style="519" customWidth="1"/>
    <col min="19" max="16384" width="8.85546875" style="519"/>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382</v>
      </c>
    </row>
    <row r="5" spans="1:17" s="2" customFormat="1" ht="15.75" x14ac:dyDescent="0.25">
      <c r="A5" s="206" t="s">
        <v>136</v>
      </c>
    </row>
    <row r="6" spans="1:17" s="2" customFormat="1" ht="15.75" x14ac:dyDescent="0.25"/>
    <row r="8" spans="1:17" ht="21" x14ac:dyDescent="0.35">
      <c r="A8" s="6" t="s">
        <v>4</v>
      </c>
      <c r="B8" s="7"/>
      <c r="C8" s="8"/>
      <c r="D8" s="8"/>
      <c r="E8" s="8"/>
      <c r="F8" s="8"/>
      <c r="G8" s="8"/>
      <c r="H8" s="8"/>
      <c r="I8" s="8"/>
      <c r="J8" s="8"/>
      <c r="K8" s="8"/>
      <c r="L8" s="8"/>
      <c r="M8" s="8"/>
      <c r="N8" s="8"/>
    </row>
    <row r="9" spans="1:17" ht="15.75" thickBot="1" x14ac:dyDescent="0.3">
      <c r="B9" s="9"/>
      <c r="O9" s="10"/>
      <c r="P9" s="10"/>
    </row>
    <row r="10" spans="1:17" s="10" customFormat="1" ht="18.75" x14ac:dyDescent="0.3">
      <c r="A10" s="11"/>
      <c r="B10" s="649" t="s">
        <v>5</v>
      </c>
      <c r="C10" s="651" t="s">
        <v>6</v>
      </c>
      <c r="D10" s="12"/>
      <c r="E10" s="13"/>
      <c r="F10" s="14" t="s">
        <v>7</v>
      </c>
      <c r="G10" s="15"/>
      <c r="H10" s="16"/>
      <c r="I10" s="17" t="s">
        <v>8</v>
      </c>
      <c r="J10" s="13"/>
      <c r="K10" s="13"/>
      <c r="L10" s="13"/>
      <c r="M10" s="13"/>
      <c r="N10" s="13"/>
      <c r="O10" s="18"/>
    </row>
    <row r="11" spans="1:17" s="10" customFormat="1" ht="90" customHeight="1" x14ac:dyDescent="0.3">
      <c r="A11" s="19" t="s">
        <v>9</v>
      </c>
      <c r="B11" s="650"/>
      <c r="C11" s="652"/>
      <c r="D11" s="20" t="s">
        <v>10</v>
      </c>
      <c r="E11" s="21" t="s">
        <v>11</v>
      </c>
      <c r="F11" s="22" t="s">
        <v>12</v>
      </c>
      <c r="G11" s="23" t="s">
        <v>13</v>
      </c>
      <c r="H11" s="24" t="s">
        <v>14</v>
      </c>
      <c r="I11" s="25" t="s">
        <v>15</v>
      </c>
      <c r="J11" s="26" t="s">
        <v>16</v>
      </c>
      <c r="K11" s="26" t="s">
        <v>17</v>
      </c>
      <c r="L11" s="27" t="s">
        <v>18</v>
      </c>
      <c r="M11" s="27" t="s">
        <v>19</v>
      </c>
      <c r="N11" s="27" t="s">
        <v>20</v>
      </c>
      <c r="O11" s="28" t="s">
        <v>21</v>
      </c>
    </row>
    <row r="12" spans="1:17" ht="15" customHeight="1" x14ac:dyDescent="0.25">
      <c r="A12" s="595" t="s">
        <v>383</v>
      </c>
      <c r="B12" s="796" t="s">
        <v>384</v>
      </c>
      <c r="C12" s="29">
        <v>2014</v>
      </c>
      <c r="D12" s="30"/>
      <c r="E12" s="31"/>
      <c r="F12" s="31"/>
      <c r="G12" s="32"/>
      <c r="H12" s="33">
        <f>SUM(D12:G12)</f>
        <v>0</v>
      </c>
      <c r="I12" s="34"/>
      <c r="J12" s="31"/>
      <c r="K12" s="31"/>
      <c r="L12" s="31"/>
      <c r="M12" s="31"/>
      <c r="N12" s="31"/>
      <c r="O12" s="35"/>
      <c r="P12" s="10"/>
      <c r="Q12" s="10"/>
    </row>
    <row r="13" spans="1:17" x14ac:dyDescent="0.25">
      <c r="A13" s="595"/>
      <c r="B13" s="796"/>
      <c r="C13" s="29">
        <v>2015</v>
      </c>
      <c r="D13" s="30"/>
      <c r="E13" s="31"/>
      <c r="F13" s="31"/>
      <c r="G13" s="32"/>
      <c r="H13" s="33">
        <f t="shared" ref="H13:H18" si="0">SUM(D13:G13)</f>
        <v>0</v>
      </c>
      <c r="I13" s="34"/>
      <c r="J13" s="31"/>
      <c r="K13" s="31"/>
      <c r="L13" s="31"/>
      <c r="M13" s="31"/>
      <c r="N13" s="31"/>
      <c r="O13" s="35"/>
      <c r="P13" s="10"/>
      <c r="Q13" s="10"/>
    </row>
    <row r="14" spans="1:17" x14ac:dyDescent="0.25">
      <c r="A14" s="595"/>
      <c r="B14" s="796"/>
      <c r="C14" s="29">
        <v>2016</v>
      </c>
      <c r="D14" s="30"/>
      <c r="E14" s="31"/>
      <c r="F14" s="31"/>
      <c r="G14" s="32"/>
      <c r="H14" s="33">
        <f t="shared" si="0"/>
        <v>0</v>
      </c>
      <c r="I14" s="34"/>
      <c r="J14" s="31"/>
      <c r="K14" s="31"/>
      <c r="L14" s="31"/>
      <c r="M14" s="31"/>
      <c r="N14" s="31"/>
      <c r="O14" s="35"/>
      <c r="P14" s="10"/>
      <c r="Q14" s="10"/>
    </row>
    <row r="15" spans="1:17" x14ac:dyDescent="0.25">
      <c r="A15" s="595"/>
      <c r="B15" s="796"/>
      <c r="C15" s="29">
        <v>2017</v>
      </c>
      <c r="D15" s="36"/>
      <c r="E15" s="37"/>
      <c r="F15" s="37"/>
      <c r="G15" s="38"/>
      <c r="H15" s="33">
        <f t="shared" si="0"/>
        <v>0</v>
      </c>
      <c r="I15" s="39"/>
      <c r="J15" s="37"/>
      <c r="K15" s="37"/>
      <c r="L15" s="37"/>
      <c r="M15" s="37"/>
      <c r="N15" s="37"/>
      <c r="O15" s="40"/>
      <c r="P15" s="10"/>
      <c r="Q15" s="10"/>
    </row>
    <row r="16" spans="1:17" x14ac:dyDescent="0.25">
      <c r="A16" s="595"/>
      <c r="B16" s="796"/>
      <c r="C16" s="29">
        <v>2018</v>
      </c>
      <c r="D16" s="30"/>
      <c r="E16" s="31"/>
      <c r="F16" s="31"/>
      <c r="G16" s="32"/>
      <c r="H16" s="33">
        <f t="shared" si="0"/>
        <v>0</v>
      </c>
      <c r="I16" s="34"/>
      <c r="J16" s="31"/>
      <c r="K16" s="31"/>
      <c r="L16" s="31"/>
      <c r="M16" s="31"/>
      <c r="N16" s="31"/>
      <c r="O16" s="35"/>
      <c r="P16" s="10"/>
      <c r="Q16" s="10"/>
    </row>
    <row r="17" spans="1:17" x14ac:dyDescent="0.25">
      <c r="A17" s="595"/>
      <c r="B17" s="796"/>
      <c r="C17" s="29">
        <v>2019</v>
      </c>
      <c r="D17" s="30">
        <v>13</v>
      </c>
      <c r="E17" s="31"/>
      <c r="F17" s="31"/>
      <c r="G17" s="32"/>
      <c r="H17" s="33">
        <f t="shared" si="0"/>
        <v>13</v>
      </c>
      <c r="I17" s="34">
        <v>12</v>
      </c>
      <c r="J17" s="31"/>
      <c r="K17" s="31"/>
      <c r="L17" s="31"/>
      <c r="M17" s="31"/>
      <c r="N17" s="31"/>
      <c r="O17" s="35">
        <v>1</v>
      </c>
      <c r="P17" s="10"/>
      <c r="Q17" s="10"/>
    </row>
    <row r="18" spans="1:17" x14ac:dyDescent="0.25">
      <c r="A18" s="595"/>
      <c r="B18" s="796"/>
      <c r="C18" s="29">
        <v>2020</v>
      </c>
      <c r="D18" s="30"/>
      <c r="E18" s="31"/>
      <c r="F18" s="31"/>
      <c r="G18" s="32"/>
      <c r="H18" s="33">
        <f t="shared" si="0"/>
        <v>0</v>
      </c>
      <c r="I18" s="34"/>
      <c r="J18" s="31"/>
      <c r="K18" s="31"/>
      <c r="L18" s="31"/>
      <c r="M18" s="31"/>
      <c r="N18" s="31"/>
      <c r="O18" s="35"/>
      <c r="P18" s="10"/>
      <c r="Q18" s="10"/>
    </row>
    <row r="19" spans="1:17" ht="123.75" customHeight="1" thickBot="1" x14ac:dyDescent="0.3">
      <c r="A19" s="612"/>
      <c r="B19" s="797"/>
      <c r="C19" s="45" t="s">
        <v>14</v>
      </c>
      <c r="D19" s="46">
        <f>SUM(D12:D18)</f>
        <v>13</v>
      </c>
      <c r="E19" s="47">
        <f>SUM(E12:E18)</f>
        <v>0</v>
      </c>
      <c r="F19" s="47">
        <f>SUM(F12:F18)</f>
        <v>0</v>
      </c>
      <c r="G19" s="48"/>
      <c r="H19" s="49">
        <f>SUM(D19:F19)</f>
        <v>13</v>
      </c>
      <c r="I19" s="50">
        <f t="shared" ref="I19:O19" si="1">SUM(I12:I18)</f>
        <v>12</v>
      </c>
      <c r="J19" s="50">
        <f t="shared" si="1"/>
        <v>0</v>
      </c>
      <c r="K19" s="47">
        <f t="shared" si="1"/>
        <v>0</v>
      </c>
      <c r="L19" s="47">
        <f t="shared" si="1"/>
        <v>0</v>
      </c>
      <c r="M19" s="47">
        <f t="shared" si="1"/>
        <v>0</v>
      </c>
      <c r="N19" s="47">
        <f t="shared" si="1"/>
        <v>0</v>
      </c>
      <c r="O19" s="51">
        <f t="shared" si="1"/>
        <v>1</v>
      </c>
      <c r="P19" s="10"/>
      <c r="Q19" s="10"/>
    </row>
    <row r="20" spans="1:17" ht="15.75" thickBot="1" x14ac:dyDescent="0.3">
      <c r="B20" s="9"/>
      <c r="D20" s="52"/>
      <c r="O20" s="10"/>
      <c r="P20" s="10"/>
    </row>
    <row r="21" spans="1:17" s="10" customFormat="1" ht="18.75" x14ac:dyDescent="0.3">
      <c r="A21" s="11"/>
      <c r="B21" s="53"/>
      <c r="C21" s="651" t="s">
        <v>6</v>
      </c>
      <c r="D21" s="12"/>
      <c r="E21" s="13"/>
      <c r="F21" s="14" t="s">
        <v>7</v>
      </c>
      <c r="G21" s="15"/>
      <c r="H21" s="16"/>
    </row>
    <row r="22" spans="1:17" s="10" customFormat="1" ht="44.25" customHeight="1" x14ac:dyDescent="0.3">
      <c r="A22" s="54" t="s">
        <v>23</v>
      </c>
      <c r="B22" s="516" t="s">
        <v>24</v>
      </c>
      <c r="C22" s="652"/>
      <c r="D22" s="20" t="s">
        <v>10</v>
      </c>
      <c r="E22" s="22" t="s">
        <v>11</v>
      </c>
      <c r="F22" s="22" t="s">
        <v>12</v>
      </c>
      <c r="G22" s="23" t="s">
        <v>13</v>
      </c>
      <c r="H22" s="24" t="s">
        <v>14</v>
      </c>
    </row>
    <row r="23" spans="1:17" ht="15" customHeight="1" x14ac:dyDescent="0.25">
      <c r="A23" s="595" t="s">
        <v>385</v>
      </c>
      <c r="B23" s="611"/>
      <c r="C23" s="29">
        <v>2014</v>
      </c>
      <c r="D23" s="30"/>
      <c r="E23" s="31"/>
      <c r="F23" s="31"/>
      <c r="G23" s="32"/>
      <c r="H23" s="33">
        <f>SUM(D23:G23)</f>
        <v>0</v>
      </c>
    </row>
    <row r="24" spans="1:17" x14ac:dyDescent="0.25">
      <c r="A24" s="595"/>
      <c r="B24" s="611"/>
      <c r="C24" s="29">
        <v>2015</v>
      </c>
      <c r="D24" s="30"/>
      <c r="E24" s="31"/>
      <c r="F24" s="31"/>
      <c r="G24" s="32"/>
      <c r="H24" s="33">
        <f t="shared" ref="H24:H29" si="2">SUM(D24:G24)</f>
        <v>0</v>
      </c>
    </row>
    <row r="25" spans="1:17" x14ac:dyDescent="0.25">
      <c r="A25" s="595"/>
      <c r="B25" s="611"/>
      <c r="C25" s="29">
        <v>2016</v>
      </c>
      <c r="D25" s="30"/>
      <c r="E25" s="31"/>
      <c r="F25" s="31"/>
      <c r="G25" s="32"/>
      <c r="H25" s="33">
        <f t="shared" si="2"/>
        <v>0</v>
      </c>
    </row>
    <row r="26" spans="1:17" x14ac:dyDescent="0.25">
      <c r="A26" s="595"/>
      <c r="B26" s="611"/>
      <c r="C26" s="29">
        <v>2017</v>
      </c>
      <c r="D26" s="36"/>
      <c r="E26" s="37"/>
      <c r="F26" s="37"/>
      <c r="G26" s="38"/>
      <c r="H26" s="33">
        <f t="shared" si="2"/>
        <v>0</v>
      </c>
    </row>
    <row r="27" spans="1:17" x14ac:dyDescent="0.25">
      <c r="A27" s="595"/>
      <c r="B27" s="611"/>
      <c r="C27" s="29">
        <v>2018</v>
      </c>
      <c r="D27" s="30"/>
      <c r="E27" s="31"/>
      <c r="F27" s="31"/>
      <c r="G27" s="32"/>
      <c r="H27" s="33">
        <f t="shared" si="2"/>
        <v>0</v>
      </c>
    </row>
    <row r="28" spans="1:17" x14ac:dyDescent="0.25">
      <c r="A28" s="595"/>
      <c r="B28" s="611"/>
      <c r="C28" s="29">
        <v>2019</v>
      </c>
      <c r="D28" s="30">
        <v>439</v>
      </c>
      <c r="E28" s="31"/>
      <c r="F28" s="31"/>
      <c r="G28" s="32"/>
      <c r="H28" s="33">
        <f t="shared" si="2"/>
        <v>439</v>
      </c>
    </row>
    <row r="29" spans="1:17" x14ac:dyDescent="0.25">
      <c r="A29" s="595"/>
      <c r="B29" s="611"/>
      <c r="C29" s="29">
        <v>2020</v>
      </c>
      <c r="D29" s="30"/>
      <c r="E29" s="31"/>
      <c r="F29" s="31"/>
      <c r="G29" s="32"/>
      <c r="H29" s="33">
        <f t="shared" si="2"/>
        <v>0</v>
      </c>
    </row>
    <row r="30" spans="1:17" ht="66" customHeight="1" thickBot="1" x14ac:dyDescent="0.3">
      <c r="A30" s="612"/>
      <c r="B30" s="613"/>
      <c r="C30" s="45" t="s">
        <v>14</v>
      </c>
      <c r="D30" s="46">
        <f>SUM(D23:D29)</f>
        <v>439</v>
      </c>
      <c r="E30" s="47">
        <f>SUM(E23:E29)</f>
        <v>0</v>
      </c>
      <c r="F30" s="47">
        <f>SUM(F23:F29)</f>
        <v>0</v>
      </c>
      <c r="G30" s="47">
        <f>SUM(G23:G29)</f>
        <v>0</v>
      </c>
      <c r="H30" s="49">
        <f t="shared" ref="H30" si="3">SUM(D30:F30)</f>
        <v>439</v>
      </c>
    </row>
    <row r="31" spans="1:17" x14ac:dyDescent="0.25">
      <c r="A31" s="518"/>
      <c r="B31" s="58"/>
      <c r="D31" s="52"/>
    </row>
    <row r="32" spans="1:17" ht="21" x14ac:dyDescent="0.35">
      <c r="A32" s="59" t="s">
        <v>26</v>
      </c>
      <c r="B32" s="60"/>
      <c r="C32" s="59"/>
      <c r="D32" s="61"/>
      <c r="E32" s="61"/>
      <c r="F32" s="61"/>
      <c r="G32" s="61"/>
      <c r="H32" s="61"/>
      <c r="I32" s="61"/>
      <c r="J32" s="61"/>
      <c r="K32" s="61"/>
      <c r="L32" s="61"/>
      <c r="M32" s="61"/>
      <c r="N32" s="61"/>
      <c r="O32" s="61"/>
    </row>
    <row r="33" spans="1:13" ht="15.75" thickBot="1" x14ac:dyDescent="0.3">
      <c r="B33" s="9"/>
    </row>
    <row r="34" spans="1:13" ht="21" customHeight="1" x14ac:dyDescent="0.25">
      <c r="A34" s="653" t="s">
        <v>27</v>
      </c>
      <c r="B34" s="655" t="s">
        <v>28</v>
      </c>
      <c r="C34" s="657" t="s">
        <v>6</v>
      </c>
      <c r="D34" s="635" t="s">
        <v>29</v>
      </c>
      <c r="E34" s="62" t="s">
        <v>8</v>
      </c>
      <c r="F34" s="63"/>
      <c r="G34" s="63"/>
      <c r="H34" s="63"/>
      <c r="I34" s="63"/>
      <c r="J34" s="63"/>
      <c r="K34" s="64"/>
    </row>
    <row r="35" spans="1:13" ht="98.25" customHeight="1" x14ac:dyDescent="0.25">
      <c r="A35" s="654"/>
      <c r="B35" s="656"/>
      <c r="C35" s="658"/>
      <c r="D35" s="636"/>
      <c r="E35" s="65" t="s">
        <v>15</v>
      </c>
      <c r="F35" s="66" t="s">
        <v>16</v>
      </c>
      <c r="G35" s="66" t="s">
        <v>17</v>
      </c>
      <c r="H35" s="67" t="s">
        <v>18</v>
      </c>
      <c r="I35" s="67" t="s">
        <v>30</v>
      </c>
      <c r="J35" s="68" t="s">
        <v>20</v>
      </c>
      <c r="K35" s="69" t="s">
        <v>21</v>
      </c>
    </row>
    <row r="36" spans="1:13" ht="15" customHeight="1" x14ac:dyDescent="0.25">
      <c r="A36" s="588" t="s">
        <v>386</v>
      </c>
      <c r="B36" s="800" t="s">
        <v>387</v>
      </c>
      <c r="C36" s="29">
        <v>2014</v>
      </c>
      <c r="D36" s="70"/>
      <c r="E36" s="71"/>
      <c r="F36" s="72"/>
      <c r="G36" s="72"/>
      <c r="H36" s="72"/>
      <c r="I36" s="72"/>
      <c r="J36" s="72"/>
      <c r="K36" s="73"/>
    </row>
    <row r="37" spans="1:13" x14ac:dyDescent="0.25">
      <c r="A37" s="588"/>
      <c r="B37" s="800"/>
      <c r="C37" s="29">
        <v>2015</v>
      </c>
      <c r="D37" s="70"/>
      <c r="E37" s="34"/>
      <c r="F37" s="31"/>
      <c r="G37" s="31"/>
      <c r="H37" s="31"/>
      <c r="I37" s="31"/>
      <c r="J37" s="31"/>
      <c r="K37" s="35"/>
    </row>
    <row r="38" spans="1:13" x14ac:dyDescent="0.25">
      <c r="A38" s="588"/>
      <c r="B38" s="800"/>
      <c r="C38" s="29">
        <v>2016</v>
      </c>
      <c r="D38" s="70"/>
      <c r="E38" s="34"/>
      <c r="F38" s="31"/>
      <c r="G38" s="31"/>
      <c r="H38" s="31"/>
      <c r="I38" s="31"/>
      <c r="J38" s="31"/>
      <c r="K38" s="35"/>
    </row>
    <row r="39" spans="1:13" x14ac:dyDescent="0.25">
      <c r="A39" s="588"/>
      <c r="B39" s="800"/>
      <c r="C39" s="29">
        <v>2017</v>
      </c>
      <c r="D39" s="74"/>
      <c r="E39" s="39"/>
      <c r="F39" s="37"/>
      <c r="G39" s="37"/>
      <c r="H39" s="37"/>
      <c r="I39" s="37"/>
      <c r="J39" s="37"/>
      <c r="K39" s="40"/>
    </row>
    <row r="40" spans="1:13" x14ac:dyDescent="0.25">
      <c r="A40" s="588"/>
      <c r="B40" s="800"/>
      <c r="C40" s="29">
        <v>2018</v>
      </c>
      <c r="D40" s="70"/>
      <c r="E40" s="34"/>
      <c r="F40" s="31"/>
      <c r="G40" s="31"/>
      <c r="H40" s="31"/>
      <c r="I40" s="31"/>
      <c r="J40" s="31"/>
      <c r="K40" s="35"/>
    </row>
    <row r="41" spans="1:13" x14ac:dyDescent="0.25">
      <c r="A41" s="588"/>
      <c r="B41" s="800"/>
      <c r="C41" s="29">
        <v>2019</v>
      </c>
      <c r="D41" s="70">
        <v>1</v>
      </c>
      <c r="E41" s="34"/>
      <c r="F41" s="31"/>
      <c r="G41" s="31"/>
      <c r="H41" s="31"/>
      <c r="I41" s="31"/>
      <c r="J41" s="31"/>
      <c r="K41" s="35">
        <v>1</v>
      </c>
    </row>
    <row r="42" spans="1:13" ht="17.25" customHeight="1" x14ac:dyDescent="0.25">
      <c r="A42" s="588"/>
      <c r="B42" s="800"/>
      <c r="C42" s="29">
        <v>2020</v>
      </c>
      <c r="D42" s="70"/>
      <c r="E42" s="34"/>
      <c r="F42" s="31"/>
      <c r="G42" s="31"/>
      <c r="H42" s="31"/>
      <c r="I42" s="31"/>
      <c r="J42" s="31"/>
      <c r="K42" s="35"/>
    </row>
    <row r="43" spans="1:13" ht="35.25" customHeight="1" thickBot="1" x14ac:dyDescent="0.3">
      <c r="A43" s="590"/>
      <c r="B43" s="801"/>
      <c r="C43" s="45" t="s">
        <v>14</v>
      </c>
      <c r="D43" s="75">
        <f>SUM(D36:D42)</f>
        <v>1</v>
      </c>
      <c r="E43" s="50">
        <f t="shared" ref="E43:J43" si="4">SUM(E36:E42)</f>
        <v>0</v>
      </c>
      <c r="F43" s="47">
        <f t="shared" si="4"/>
        <v>0</v>
      </c>
      <c r="G43" s="47">
        <f t="shared" si="4"/>
        <v>0</v>
      </c>
      <c r="H43" s="47">
        <f t="shared" si="4"/>
        <v>0</v>
      </c>
      <c r="I43" s="47">
        <f t="shared" si="4"/>
        <v>0</v>
      </c>
      <c r="J43" s="47">
        <f t="shared" si="4"/>
        <v>0</v>
      </c>
      <c r="K43" s="51">
        <f>SUM(K36:K42)</f>
        <v>1</v>
      </c>
    </row>
    <row r="44" spans="1:13" x14ac:dyDescent="0.25">
      <c r="B44" s="9"/>
    </row>
    <row r="45" spans="1:13" x14ac:dyDescent="0.25">
      <c r="B45" s="9"/>
    </row>
    <row r="46" spans="1:13" ht="21" x14ac:dyDescent="0.35">
      <c r="A46" s="78" t="s">
        <v>32</v>
      </c>
      <c r="B46" s="79"/>
      <c r="C46" s="78"/>
      <c r="D46" s="80"/>
      <c r="E46" s="80"/>
      <c r="F46" s="80"/>
      <c r="G46" s="80"/>
      <c r="H46" s="80"/>
      <c r="I46" s="80"/>
      <c r="J46" s="80"/>
      <c r="K46" s="80"/>
      <c r="L46" s="81"/>
      <c r="M46" s="81"/>
    </row>
    <row r="47" spans="1:13" ht="14.25" customHeight="1" thickBot="1" x14ac:dyDescent="0.3">
      <c r="A47" s="82"/>
      <c r="B47" s="83"/>
    </row>
    <row r="48" spans="1:13" ht="14.25" customHeight="1" x14ac:dyDescent="0.25">
      <c r="A48" s="641" t="s">
        <v>33</v>
      </c>
      <c r="B48" s="643" t="s">
        <v>34</v>
      </c>
      <c r="C48" s="645" t="s">
        <v>6</v>
      </c>
      <c r="D48" s="647" t="s">
        <v>35</v>
      </c>
      <c r="E48" s="84" t="s">
        <v>8</v>
      </c>
      <c r="F48" s="85"/>
      <c r="G48" s="85"/>
      <c r="H48" s="85"/>
      <c r="I48" s="85"/>
      <c r="J48" s="85"/>
      <c r="K48" s="86"/>
    </row>
    <row r="49" spans="1:14" s="10" customFormat="1" ht="117" customHeight="1" x14ac:dyDescent="0.25">
      <c r="A49" s="642"/>
      <c r="B49" s="644"/>
      <c r="C49" s="646"/>
      <c r="D49" s="648"/>
      <c r="E49" s="87" t="s">
        <v>15</v>
      </c>
      <c r="F49" s="88" t="s">
        <v>16</v>
      </c>
      <c r="G49" s="88" t="s">
        <v>17</v>
      </c>
      <c r="H49" s="89" t="s">
        <v>18</v>
      </c>
      <c r="I49" s="89" t="s">
        <v>30</v>
      </c>
      <c r="J49" s="90" t="s">
        <v>20</v>
      </c>
      <c r="K49" s="91" t="s">
        <v>21</v>
      </c>
    </row>
    <row r="50" spans="1:14" ht="15" customHeight="1" x14ac:dyDescent="0.25">
      <c r="A50" s="595" t="s">
        <v>388</v>
      </c>
      <c r="B50" s="611"/>
      <c r="C50" s="29">
        <v>2014</v>
      </c>
      <c r="D50" s="92"/>
      <c r="E50" s="34"/>
      <c r="F50" s="31"/>
      <c r="G50" s="31"/>
      <c r="H50" s="31"/>
      <c r="I50" s="31"/>
      <c r="J50" s="31"/>
      <c r="K50" s="35"/>
    </row>
    <row r="51" spans="1:14" x14ac:dyDescent="0.25">
      <c r="A51" s="595"/>
      <c r="B51" s="611"/>
      <c r="C51" s="29">
        <v>2015</v>
      </c>
      <c r="D51" s="92"/>
      <c r="E51" s="34"/>
      <c r="F51" s="31"/>
      <c r="G51" s="31"/>
      <c r="H51" s="31"/>
      <c r="I51" s="31"/>
      <c r="J51" s="31"/>
      <c r="K51" s="35"/>
    </row>
    <row r="52" spans="1:14" x14ac:dyDescent="0.25">
      <c r="A52" s="595"/>
      <c r="B52" s="611"/>
      <c r="C52" s="29">
        <v>2016</v>
      </c>
      <c r="D52" s="92"/>
      <c r="E52" s="34"/>
      <c r="F52" s="31"/>
      <c r="G52" s="31"/>
      <c r="H52" s="31"/>
      <c r="I52" s="31"/>
      <c r="J52" s="31"/>
      <c r="K52" s="35"/>
    </row>
    <row r="53" spans="1:14" x14ac:dyDescent="0.25">
      <c r="A53" s="595"/>
      <c r="B53" s="611"/>
      <c r="C53" s="29">
        <v>2017</v>
      </c>
      <c r="D53" s="93"/>
      <c r="E53" s="39"/>
      <c r="F53" s="37"/>
      <c r="G53" s="37"/>
      <c r="H53" s="37"/>
      <c r="I53" s="37"/>
      <c r="J53" s="37"/>
      <c r="K53" s="40"/>
    </row>
    <row r="54" spans="1:14" x14ac:dyDescent="0.25">
      <c r="A54" s="595"/>
      <c r="B54" s="611"/>
      <c r="C54" s="29">
        <v>2018</v>
      </c>
      <c r="D54" s="92"/>
      <c r="E54" s="34"/>
      <c r="F54" s="31"/>
      <c r="G54" s="31"/>
      <c r="H54" s="31"/>
      <c r="I54" s="31"/>
      <c r="J54" s="31"/>
      <c r="K54" s="35"/>
    </row>
    <row r="55" spans="1:14" x14ac:dyDescent="0.25">
      <c r="A55" s="595"/>
      <c r="B55" s="611"/>
      <c r="C55" s="29">
        <v>2019</v>
      </c>
      <c r="D55" s="92">
        <v>3</v>
      </c>
      <c r="E55" s="34">
        <v>3</v>
      </c>
      <c r="F55" s="31"/>
      <c r="G55" s="31"/>
      <c r="H55" s="31"/>
      <c r="I55" s="31"/>
      <c r="J55" s="31"/>
      <c r="K55" s="35"/>
    </row>
    <row r="56" spans="1:14" x14ac:dyDescent="0.25">
      <c r="A56" s="595"/>
      <c r="B56" s="611"/>
      <c r="C56" s="29">
        <v>2020</v>
      </c>
      <c r="D56" s="92"/>
      <c r="E56" s="34"/>
      <c r="F56" s="31"/>
      <c r="G56" s="31"/>
      <c r="H56" s="31"/>
      <c r="I56" s="31"/>
      <c r="J56" s="31"/>
      <c r="K56" s="35"/>
    </row>
    <row r="57" spans="1:14" ht="94.9" customHeight="1" thickBot="1" x14ac:dyDescent="0.3">
      <c r="A57" s="612"/>
      <c r="B57" s="613"/>
      <c r="C57" s="45" t="s">
        <v>14</v>
      </c>
      <c r="D57" s="94">
        <f t="shared" ref="D57:I57" si="5">SUM(D50:D56)</f>
        <v>3</v>
      </c>
      <c r="E57" s="50">
        <f t="shared" si="5"/>
        <v>3</v>
      </c>
      <c r="F57" s="47">
        <f t="shared" si="5"/>
        <v>0</v>
      </c>
      <c r="G57" s="47">
        <f t="shared" si="5"/>
        <v>0</v>
      </c>
      <c r="H57" s="47">
        <f t="shared" si="5"/>
        <v>0</v>
      </c>
      <c r="I57" s="47">
        <f t="shared" si="5"/>
        <v>0</v>
      </c>
      <c r="J57" s="47">
        <f>SUM(J50:J56)</f>
        <v>0</v>
      </c>
      <c r="K57" s="51">
        <f>SUM(K50:K56)</f>
        <v>0</v>
      </c>
    </row>
    <row r="58" spans="1:14" x14ac:dyDescent="0.25">
      <c r="B58" s="9"/>
    </row>
    <row r="59" spans="1:14" ht="21" x14ac:dyDescent="0.35">
      <c r="A59" s="95" t="s">
        <v>37</v>
      </c>
      <c r="B59" s="96"/>
      <c r="C59" s="95"/>
      <c r="D59" s="97"/>
      <c r="E59" s="97"/>
      <c r="F59" s="97"/>
      <c r="G59" s="97"/>
      <c r="H59" s="97"/>
      <c r="I59" s="97"/>
      <c r="J59" s="97"/>
      <c r="K59" s="97"/>
      <c r="L59" s="97"/>
      <c r="M59" s="10"/>
    </row>
    <row r="60" spans="1:14" ht="15" customHeight="1" thickBot="1" x14ac:dyDescent="0.4">
      <c r="A60" s="98"/>
      <c r="B60" s="83"/>
      <c r="M60" s="10"/>
    </row>
    <row r="61" spans="1:14" s="10" customFormat="1" x14ac:dyDescent="0.25">
      <c r="A61" s="630" t="s">
        <v>38</v>
      </c>
      <c r="B61" s="622" t="s">
        <v>39</v>
      </c>
      <c r="C61" s="631" t="s">
        <v>6</v>
      </c>
      <c r="D61" s="99"/>
      <c r="E61" s="100"/>
      <c r="F61" s="101" t="s">
        <v>40</v>
      </c>
      <c r="G61" s="102"/>
      <c r="H61" s="102"/>
      <c r="I61" s="102"/>
      <c r="J61" s="102"/>
      <c r="K61" s="102"/>
      <c r="L61" s="103"/>
      <c r="N61" s="104"/>
    </row>
    <row r="62" spans="1:14" s="10" customFormat="1" ht="90" customHeight="1" x14ac:dyDescent="0.25">
      <c r="A62" s="621"/>
      <c r="B62" s="623"/>
      <c r="C62" s="632"/>
      <c r="D62" s="105" t="s">
        <v>41</v>
      </c>
      <c r="E62" s="106" t="s">
        <v>42</v>
      </c>
      <c r="F62" s="107" t="s">
        <v>15</v>
      </c>
      <c r="G62" s="108" t="s">
        <v>16</v>
      </c>
      <c r="H62" s="108" t="s">
        <v>17</v>
      </c>
      <c r="I62" s="109" t="s">
        <v>18</v>
      </c>
      <c r="J62" s="109" t="s">
        <v>30</v>
      </c>
      <c r="K62" s="110" t="s">
        <v>20</v>
      </c>
      <c r="L62" s="111" t="s">
        <v>21</v>
      </c>
    </row>
    <row r="63" spans="1:14" x14ac:dyDescent="0.25">
      <c r="A63" s="595" t="s">
        <v>36</v>
      </c>
      <c r="B63" s="611"/>
      <c r="C63" s="29">
        <v>2014</v>
      </c>
      <c r="D63" s="30"/>
      <c r="E63" s="31"/>
      <c r="F63" s="34"/>
      <c r="G63" s="31"/>
      <c r="H63" s="31"/>
      <c r="I63" s="31"/>
      <c r="J63" s="31"/>
      <c r="K63" s="31"/>
      <c r="L63" s="35"/>
      <c r="M63" s="10"/>
    </row>
    <row r="64" spans="1:14" x14ac:dyDescent="0.25">
      <c r="A64" s="595"/>
      <c r="B64" s="611"/>
      <c r="C64" s="29">
        <v>2015</v>
      </c>
      <c r="D64" s="30"/>
      <c r="E64" s="31"/>
      <c r="F64" s="34"/>
      <c r="G64" s="31"/>
      <c r="H64" s="31"/>
      <c r="I64" s="31"/>
      <c r="J64" s="31"/>
      <c r="K64" s="31"/>
      <c r="L64" s="35"/>
      <c r="M64" s="10"/>
    </row>
    <row r="65" spans="1:13" x14ac:dyDescent="0.25">
      <c r="A65" s="595"/>
      <c r="B65" s="611"/>
      <c r="C65" s="29">
        <v>2016</v>
      </c>
      <c r="D65" s="30"/>
      <c r="E65" s="31"/>
      <c r="F65" s="34"/>
      <c r="G65" s="31"/>
      <c r="H65" s="31"/>
      <c r="I65" s="31"/>
      <c r="J65" s="31"/>
      <c r="K65" s="31"/>
      <c r="L65" s="35"/>
      <c r="M65" s="10"/>
    </row>
    <row r="66" spans="1:13" x14ac:dyDescent="0.25">
      <c r="A66" s="595"/>
      <c r="B66" s="611"/>
      <c r="C66" s="29">
        <v>2017</v>
      </c>
      <c r="D66" s="36"/>
      <c r="E66" s="37"/>
      <c r="F66" s="39"/>
      <c r="G66" s="37"/>
      <c r="H66" s="37"/>
      <c r="I66" s="37"/>
      <c r="J66" s="37"/>
      <c r="K66" s="37"/>
      <c r="L66" s="40"/>
      <c r="M66" s="10"/>
    </row>
    <row r="67" spans="1:13" x14ac:dyDescent="0.25">
      <c r="A67" s="595"/>
      <c r="B67" s="611"/>
      <c r="C67" s="29">
        <v>2018</v>
      </c>
      <c r="D67" s="30"/>
      <c r="E67" s="31"/>
      <c r="F67" s="34"/>
      <c r="G67" s="31"/>
      <c r="H67" s="31"/>
      <c r="I67" s="31"/>
      <c r="J67" s="31"/>
      <c r="K67" s="31"/>
      <c r="L67" s="35"/>
      <c r="M67" s="10"/>
    </row>
    <row r="68" spans="1:13" x14ac:dyDescent="0.25">
      <c r="A68" s="595"/>
      <c r="B68" s="611"/>
      <c r="C68" s="29">
        <v>2019</v>
      </c>
      <c r="D68" s="30"/>
      <c r="E68" s="31"/>
      <c r="F68" s="34"/>
      <c r="G68" s="31"/>
      <c r="H68" s="31"/>
      <c r="I68" s="31"/>
      <c r="J68" s="31"/>
      <c r="K68" s="31"/>
      <c r="L68" s="35"/>
      <c r="M68" s="10"/>
    </row>
    <row r="69" spans="1:13" x14ac:dyDescent="0.25">
      <c r="A69" s="595"/>
      <c r="B69" s="611"/>
      <c r="C69" s="29">
        <v>2020</v>
      </c>
      <c r="D69" s="30"/>
      <c r="E69" s="31"/>
      <c r="F69" s="34"/>
      <c r="G69" s="31"/>
      <c r="H69" s="31"/>
      <c r="I69" s="31"/>
      <c r="J69" s="31"/>
      <c r="K69" s="31"/>
      <c r="L69" s="35"/>
      <c r="M69" s="10"/>
    </row>
    <row r="70" spans="1:13" ht="33" customHeight="1" thickBot="1" x14ac:dyDescent="0.3">
      <c r="A70" s="612"/>
      <c r="B70" s="613"/>
      <c r="C70" s="45" t="s">
        <v>14</v>
      </c>
      <c r="D70" s="46">
        <f t="shared" ref="D70:K70" si="6">SUM(D63:D69)</f>
        <v>0</v>
      </c>
      <c r="E70" s="47">
        <f t="shared" si="6"/>
        <v>0</v>
      </c>
      <c r="F70" s="50">
        <f t="shared" si="6"/>
        <v>0</v>
      </c>
      <c r="G70" s="47">
        <f t="shared" si="6"/>
        <v>0</v>
      </c>
      <c r="H70" s="47">
        <f t="shared" si="6"/>
        <v>0</v>
      </c>
      <c r="I70" s="47">
        <f t="shared" si="6"/>
        <v>0</v>
      </c>
      <c r="J70" s="47">
        <f t="shared" si="6"/>
        <v>0</v>
      </c>
      <c r="K70" s="47">
        <f t="shared" si="6"/>
        <v>0</v>
      </c>
      <c r="L70" s="51">
        <f>SUM(L63:L69)</f>
        <v>0</v>
      </c>
      <c r="M70" s="10"/>
    </row>
    <row r="71" spans="1:13" ht="15.75" thickBot="1" x14ac:dyDescent="0.3">
      <c r="A71" s="112"/>
      <c r="B71" s="113"/>
      <c r="D71" s="52"/>
    </row>
    <row r="72" spans="1:13" s="10" customFormat="1" ht="18.95" customHeight="1" x14ac:dyDescent="0.25">
      <c r="A72" s="630" t="s">
        <v>43</v>
      </c>
      <c r="B72" s="622" t="s">
        <v>44</v>
      </c>
      <c r="C72" s="631" t="s">
        <v>6</v>
      </c>
      <c r="D72" s="628" t="s">
        <v>45</v>
      </c>
      <c r="E72" s="101" t="s">
        <v>46</v>
      </c>
      <c r="F72" s="102"/>
      <c r="G72" s="102"/>
      <c r="H72" s="102"/>
      <c r="I72" s="102"/>
      <c r="J72" s="102"/>
      <c r="K72" s="103"/>
      <c r="L72" s="519"/>
      <c r="M72" s="104"/>
    </row>
    <row r="73" spans="1:13" s="10" customFormat="1" ht="93.75" customHeight="1" x14ac:dyDescent="0.25">
      <c r="A73" s="621"/>
      <c r="B73" s="623"/>
      <c r="C73" s="632"/>
      <c r="D73" s="629"/>
      <c r="E73" s="107" t="s">
        <v>15</v>
      </c>
      <c r="F73" s="114" t="s">
        <v>16</v>
      </c>
      <c r="G73" s="108" t="s">
        <v>17</v>
      </c>
      <c r="H73" s="109" t="s">
        <v>18</v>
      </c>
      <c r="I73" s="109" t="s">
        <v>30</v>
      </c>
      <c r="J73" s="110" t="s">
        <v>20</v>
      </c>
      <c r="K73" s="111" t="s">
        <v>21</v>
      </c>
      <c r="L73" s="519"/>
    </row>
    <row r="74" spans="1:13" ht="15" customHeight="1" x14ac:dyDescent="0.25">
      <c r="A74" s="595" t="s">
        <v>36</v>
      </c>
      <c r="B74" s="611"/>
      <c r="C74" s="29">
        <v>2014</v>
      </c>
      <c r="D74" s="31"/>
      <c r="E74" s="34"/>
      <c r="F74" s="31"/>
      <c r="G74" s="31"/>
      <c r="H74" s="31"/>
      <c r="I74" s="31"/>
      <c r="J74" s="31"/>
      <c r="K74" s="35"/>
    </row>
    <row r="75" spans="1:13" x14ac:dyDescent="0.25">
      <c r="A75" s="595"/>
      <c r="B75" s="611"/>
      <c r="C75" s="29">
        <v>2015</v>
      </c>
      <c r="D75" s="31"/>
      <c r="E75" s="34"/>
      <c r="F75" s="31"/>
      <c r="G75" s="31"/>
      <c r="H75" s="31"/>
      <c r="I75" s="31"/>
      <c r="J75" s="31"/>
      <c r="K75" s="35"/>
    </row>
    <row r="76" spans="1:13" x14ac:dyDescent="0.25">
      <c r="A76" s="595"/>
      <c r="B76" s="611"/>
      <c r="C76" s="29">
        <v>2016</v>
      </c>
      <c r="D76" s="31"/>
      <c r="E76" s="34"/>
      <c r="F76" s="31"/>
      <c r="G76" s="31"/>
      <c r="H76" s="31"/>
      <c r="I76" s="31"/>
      <c r="J76" s="31"/>
      <c r="K76" s="35"/>
    </row>
    <row r="77" spans="1:13" x14ac:dyDescent="0.25">
      <c r="A77" s="595"/>
      <c r="B77" s="611"/>
      <c r="C77" s="29">
        <v>2017</v>
      </c>
      <c r="D77" s="37"/>
      <c r="E77" s="39"/>
      <c r="F77" s="37"/>
      <c r="G77" s="37"/>
      <c r="H77" s="37"/>
      <c r="I77" s="37"/>
      <c r="J77" s="37"/>
      <c r="K77" s="40"/>
    </row>
    <row r="78" spans="1:13" x14ac:dyDescent="0.25">
      <c r="A78" s="595"/>
      <c r="B78" s="611"/>
      <c r="C78" s="29">
        <v>2018</v>
      </c>
      <c r="D78" s="31"/>
      <c r="E78" s="34"/>
      <c r="F78" s="31"/>
      <c r="G78" s="31"/>
      <c r="H78" s="31"/>
      <c r="I78" s="31"/>
      <c r="J78" s="31"/>
      <c r="K78" s="35"/>
    </row>
    <row r="79" spans="1:13" x14ac:dyDescent="0.25">
      <c r="A79" s="595"/>
      <c r="B79" s="611"/>
      <c r="C79" s="29">
        <v>2019</v>
      </c>
      <c r="D79" s="31"/>
      <c r="E79" s="34"/>
      <c r="F79" s="31"/>
      <c r="G79" s="31"/>
      <c r="H79" s="31"/>
      <c r="I79" s="31"/>
      <c r="J79" s="31"/>
      <c r="K79" s="35"/>
    </row>
    <row r="80" spans="1:13" x14ac:dyDescent="0.25">
      <c r="A80" s="595"/>
      <c r="B80" s="611"/>
      <c r="C80" s="29">
        <v>2020</v>
      </c>
      <c r="D80" s="31"/>
      <c r="E80" s="34"/>
      <c r="F80" s="31"/>
      <c r="G80" s="31"/>
      <c r="H80" s="31"/>
      <c r="I80" s="31"/>
      <c r="J80" s="31"/>
      <c r="K80" s="35"/>
    </row>
    <row r="81" spans="1:14" ht="42" customHeight="1" thickBot="1" x14ac:dyDescent="0.3">
      <c r="A81" s="612"/>
      <c r="B81" s="613"/>
      <c r="C81" s="45" t="s">
        <v>14</v>
      </c>
      <c r="D81" s="47">
        <f t="shared" ref="D81:J81" si="7">SUM(D74:D80)</f>
        <v>0</v>
      </c>
      <c r="E81" s="50">
        <f t="shared" si="7"/>
        <v>0</v>
      </c>
      <c r="F81" s="47">
        <f t="shared" si="7"/>
        <v>0</v>
      </c>
      <c r="G81" s="47">
        <f t="shared" si="7"/>
        <v>0</v>
      </c>
      <c r="H81" s="47">
        <f t="shared" si="7"/>
        <v>0</v>
      </c>
      <c r="I81" s="47">
        <f t="shared" si="7"/>
        <v>0</v>
      </c>
      <c r="J81" s="47">
        <f t="shared" si="7"/>
        <v>0</v>
      </c>
      <c r="K81" s="51">
        <f>SUM(K74:K80)</f>
        <v>0</v>
      </c>
    </row>
    <row r="82" spans="1:14" ht="15" customHeight="1" thickBot="1" x14ac:dyDescent="0.4">
      <c r="A82" s="98"/>
      <c r="B82" s="83"/>
    </row>
    <row r="83" spans="1:14" ht="24.95" customHeight="1" x14ac:dyDescent="0.25">
      <c r="A83" s="630" t="s">
        <v>47</v>
      </c>
      <c r="B83" s="622" t="s">
        <v>44</v>
      </c>
      <c r="C83" s="631" t="s">
        <v>6</v>
      </c>
      <c r="D83" s="633" t="s">
        <v>48</v>
      </c>
      <c r="E83" s="101" t="s">
        <v>49</v>
      </c>
      <c r="F83" s="102"/>
      <c r="G83" s="102"/>
      <c r="H83" s="102"/>
      <c r="I83" s="102"/>
      <c r="J83" s="102"/>
      <c r="K83" s="103"/>
      <c r="L83" s="10"/>
    </row>
    <row r="84" spans="1:14" s="10" customFormat="1" ht="93.75" customHeight="1" x14ac:dyDescent="0.25">
      <c r="A84" s="621"/>
      <c r="B84" s="623"/>
      <c r="C84" s="632"/>
      <c r="D84" s="634"/>
      <c r="E84" s="107" t="s">
        <v>15</v>
      </c>
      <c r="F84" s="108" t="s">
        <v>16</v>
      </c>
      <c r="G84" s="108" t="s">
        <v>17</v>
      </c>
      <c r="H84" s="109" t="s">
        <v>18</v>
      </c>
      <c r="I84" s="109" t="s">
        <v>30</v>
      </c>
      <c r="J84" s="110" t="s">
        <v>20</v>
      </c>
      <c r="K84" s="111" t="s">
        <v>21</v>
      </c>
      <c r="L84" s="519"/>
    </row>
    <row r="85" spans="1:14" s="10" customFormat="1" ht="18" customHeight="1" x14ac:dyDescent="0.25">
      <c r="A85" s="595" t="s">
        <v>36</v>
      </c>
      <c r="B85" s="611"/>
      <c r="C85" s="29">
        <v>2014</v>
      </c>
      <c r="D85" s="31"/>
      <c r="E85" s="34"/>
      <c r="F85" s="31"/>
      <c r="G85" s="31"/>
      <c r="H85" s="31"/>
      <c r="I85" s="31"/>
      <c r="J85" s="31"/>
      <c r="K85" s="35"/>
      <c r="L85" s="519"/>
    </row>
    <row r="86" spans="1:14" ht="15.95" customHeight="1" x14ac:dyDescent="0.25">
      <c r="A86" s="595"/>
      <c r="B86" s="611"/>
      <c r="C86" s="29">
        <v>2015</v>
      </c>
      <c r="D86" s="31"/>
      <c r="E86" s="34"/>
      <c r="F86" s="31"/>
      <c r="G86" s="31"/>
      <c r="H86" s="31"/>
      <c r="I86" s="31"/>
      <c r="J86" s="31"/>
      <c r="K86" s="35"/>
    </row>
    <row r="87" spans="1:14" x14ac:dyDescent="0.25">
      <c r="A87" s="595"/>
      <c r="B87" s="611"/>
      <c r="C87" s="29">
        <v>2016</v>
      </c>
      <c r="D87" s="31"/>
      <c r="E87" s="34"/>
      <c r="F87" s="31"/>
      <c r="G87" s="31"/>
      <c r="H87" s="31"/>
      <c r="I87" s="31"/>
      <c r="J87" s="31"/>
      <c r="K87" s="35"/>
    </row>
    <row r="88" spans="1:14" x14ac:dyDescent="0.25">
      <c r="A88" s="595"/>
      <c r="B88" s="611"/>
      <c r="C88" s="29">
        <v>2017</v>
      </c>
      <c r="D88" s="37"/>
      <c r="E88" s="39"/>
      <c r="F88" s="37"/>
      <c r="G88" s="37"/>
      <c r="H88" s="37"/>
      <c r="I88" s="37"/>
      <c r="J88" s="37"/>
      <c r="K88" s="40"/>
    </row>
    <row r="89" spans="1:14" x14ac:dyDescent="0.25">
      <c r="A89" s="595"/>
      <c r="B89" s="611"/>
      <c r="C89" s="29">
        <v>2018</v>
      </c>
      <c r="D89" s="31"/>
      <c r="E89" s="34"/>
      <c r="F89" s="31"/>
      <c r="G89" s="31"/>
      <c r="H89" s="31"/>
      <c r="I89" s="31"/>
      <c r="J89" s="31"/>
      <c r="K89" s="35"/>
      <c r="L89" s="10"/>
    </row>
    <row r="90" spans="1:14" x14ac:dyDescent="0.25">
      <c r="A90" s="595"/>
      <c r="B90" s="611"/>
      <c r="C90" s="29">
        <v>2019</v>
      </c>
      <c r="D90" s="31"/>
      <c r="E90" s="34"/>
      <c r="F90" s="31"/>
      <c r="G90" s="31"/>
      <c r="H90" s="31"/>
      <c r="I90" s="31"/>
      <c r="J90" s="31"/>
      <c r="K90" s="35"/>
    </row>
    <row r="91" spans="1:14" x14ac:dyDescent="0.25">
      <c r="A91" s="595"/>
      <c r="B91" s="611"/>
      <c r="C91" s="29">
        <v>2020</v>
      </c>
      <c r="D91" s="31"/>
      <c r="E91" s="34"/>
      <c r="F91" s="31"/>
      <c r="G91" s="31"/>
      <c r="H91" s="31"/>
      <c r="I91" s="31"/>
      <c r="J91" s="31"/>
      <c r="K91" s="35"/>
    </row>
    <row r="92" spans="1:14" ht="18.95" customHeight="1" thickBot="1" x14ac:dyDescent="0.3">
      <c r="A92" s="612"/>
      <c r="B92" s="613"/>
      <c r="C92" s="45" t="s">
        <v>14</v>
      </c>
      <c r="D92" s="47">
        <f t="shared" ref="D92:J92" si="8">SUM(D85:D91)</f>
        <v>0</v>
      </c>
      <c r="E92" s="50">
        <f t="shared" si="8"/>
        <v>0</v>
      </c>
      <c r="F92" s="47">
        <f t="shared" si="8"/>
        <v>0</v>
      </c>
      <c r="G92" s="47">
        <f t="shared" si="8"/>
        <v>0</v>
      </c>
      <c r="H92" s="47">
        <f t="shared" si="8"/>
        <v>0</v>
      </c>
      <c r="I92" s="47">
        <f t="shared" si="8"/>
        <v>0</v>
      </c>
      <c r="J92" s="47">
        <f t="shared" si="8"/>
        <v>0</v>
      </c>
      <c r="K92" s="51">
        <f>SUM(K85:K91)</f>
        <v>0</v>
      </c>
    </row>
    <row r="93" spans="1:14" ht="18.75" customHeight="1" thickBot="1" x14ac:dyDescent="0.4">
      <c r="A93" s="98"/>
      <c r="B93" s="83"/>
    </row>
    <row r="94" spans="1:14" x14ac:dyDescent="0.25">
      <c r="A94" s="620" t="s">
        <v>50</v>
      </c>
      <c r="B94" s="622" t="s">
        <v>51</v>
      </c>
      <c r="C94" s="514" t="s">
        <v>6</v>
      </c>
      <c r="D94" s="116" t="s">
        <v>52</v>
      </c>
      <c r="E94" s="117"/>
      <c r="F94" s="117"/>
      <c r="G94" s="118"/>
      <c r="H94" s="10"/>
      <c r="I94" s="10"/>
      <c r="J94" s="10"/>
      <c r="K94" s="10"/>
    </row>
    <row r="95" spans="1:14" ht="64.5" x14ac:dyDescent="0.25">
      <c r="A95" s="621"/>
      <c r="B95" s="623"/>
      <c r="C95" s="515"/>
      <c r="D95" s="105" t="s">
        <v>53</v>
      </c>
      <c r="E95" s="106" t="s">
        <v>54</v>
      </c>
      <c r="F95" s="106" t="s">
        <v>55</v>
      </c>
      <c r="G95" s="120" t="s">
        <v>14</v>
      </c>
      <c r="H95" s="10"/>
      <c r="I95" s="10"/>
      <c r="J95" s="10"/>
      <c r="K95" s="10"/>
      <c r="L95" s="10"/>
      <c r="M95" s="10"/>
      <c r="N95" s="10"/>
    </row>
    <row r="96" spans="1:14" s="10" customFormat="1" ht="26.25" customHeight="1" x14ac:dyDescent="0.25">
      <c r="A96" s="595" t="s">
        <v>36</v>
      </c>
      <c r="B96" s="611"/>
      <c r="C96" s="29">
        <v>2015</v>
      </c>
      <c r="D96" s="30"/>
      <c r="E96" s="31"/>
      <c r="F96" s="31"/>
      <c r="G96" s="33">
        <f t="shared" ref="G96:G101" si="9">SUM(D96:F96)</f>
        <v>0</v>
      </c>
      <c r="H96" s="519"/>
      <c r="I96" s="519"/>
      <c r="J96" s="519"/>
      <c r="K96" s="519"/>
    </row>
    <row r="97" spans="1:14" s="10" customFormat="1" ht="16.5" customHeight="1" x14ac:dyDescent="0.25">
      <c r="A97" s="595"/>
      <c r="B97" s="611"/>
      <c r="C97" s="29">
        <v>2016</v>
      </c>
      <c r="D97" s="30"/>
      <c r="E97" s="31"/>
      <c r="F97" s="31"/>
      <c r="G97" s="33">
        <f t="shared" si="9"/>
        <v>0</v>
      </c>
      <c r="H97" s="519"/>
      <c r="I97" s="519"/>
      <c r="J97" s="519"/>
      <c r="K97" s="519"/>
      <c r="L97" s="519"/>
      <c r="M97" s="519"/>
      <c r="N97" s="519"/>
    </row>
    <row r="98" spans="1:14" x14ac:dyDescent="0.25">
      <c r="A98" s="595"/>
      <c r="B98" s="611"/>
      <c r="C98" s="29">
        <v>2017</v>
      </c>
      <c r="D98" s="36"/>
      <c r="E98" s="37"/>
      <c r="F98" s="37"/>
      <c r="G98" s="33">
        <f t="shared" si="9"/>
        <v>0</v>
      </c>
    </row>
    <row r="99" spans="1:14" x14ac:dyDescent="0.25">
      <c r="A99" s="595"/>
      <c r="B99" s="611"/>
      <c r="C99" s="29">
        <v>2018</v>
      </c>
      <c r="D99" s="30"/>
      <c r="E99" s="31"/>
      <c r="F99" s="31"/>
      <c r="G99" s="33">
        <f t="shared" si="9"/>
        <v>0</v>
      </c>
    </row>
    <row r="100" spans="1:14" x14ac:dyDescent="0.25">
      <c r="A100" s="595"/>
      <c r="B100" s="611"/>
      <c r="C100" s="29">
        <v>2019</v>
      </c>
      <c r="D100" s="30"/>
      <c r="E100" s="31"/>
      <c r="F100" s="31"/>
      <c r="G100" s="33">
        <f t="shared" si="9"/>
        <v>0</v>
      </c>
    </row>
    <row r="101" spans="1:14" x14ac:dyDescent="0.25">
      <c r="A101" s="595"/>
      <c r="B101" s="611"/>
      <c r="C101" s="29">
        <v>2020</v>
      </c>
      <c r="D101" s="30"/>
      <c r="E101" s="31"/>
      <c r="F101" s="31"/>
      <c r="G101" s="33">
        <f t="shared" si="9"/>
        <v>0</v>
      </c>
    </row>
    <row r="102" spans="1:14" ht="15.75" thickBot="1" x14ac:dyDescent="0.3">
      <c r="A102" s="612"/>
      <c r="B102" s="613"/>
      <c r="C102" s="45" t="s">
        <v>14</v>
      </c>
      <c r="D102" s="46">
        <f>SUM(D96:D101)</f>
        <v>0</v>
      </c>
      <c r="E102" s="47">
        <f>SUM(E96:E101)</f>
        <v>0</v>
      </c>
      <c r="F102" s="47">
        <f>SUM(F96:F101)</f>
        <v>0</v>
      </c>
      <c r="G102" s="121">
        <f>SUM(G95:G101)</f>
        <v>0</v>
      </c>
    </row>
    <row r="103" spans="1:14" x14ac:dyDescent="0.25">
      <c r="A103" s="113"/>
      <c r="B103" s="122"/>
      <c r="C103" s="52"/>
      <c r="D103" s="52"/>
      <c r="J103" s="82"/>
    </row>
    <row r="104" spans="1:14" ht="21" x14ac:dyDescent="0.35">
      <c r="A104" s="123" t="s">
        <v>56</v>
      </c>
      <c r="B104" s="124"/>
      <c r="C104" s="123"/>
      <c r="D104" s="125"/>
      <c r="E104" s="125"/>
      <c r="F104" s="125"/>
      <c r="G104" s="125"/>
      <c r="H104" s="125"/>
      <c r="I104" s="125"/>
      <c r="J104" s="125"/>
      <c r="K104" s="125"/>
      <c r="L104" s="125"/>
    </row>
    <row r="105" spans="1:14" ht="15.75" thickBot="1" x14ac:dyDescent="0.3">
      <c r="B105" s="9"/>
    </row>
    <row r="106" spans="1:14" s="10" customFormat="1" ht="47.25" customHeight="1" x14ac:dyDescent="0.25">
      <c r="A106" s="624" t="s">
        <v>57</v>
      </c>
      <c r="B106" s="626" t="s">
        <v>58</v>
      </c>
      <c r="C106" s="609" t="s">
        <v>6</v>
      </c>
      <c r="D106" s="126" t="s">
        <v>59</v>
      </c>
      <c r="E106" s="126"/>
      <c r="F106" s="127"/>
      <c r="G106" s="127"/>
      <c r="H106" s="128" t="s">
        <v>60</v>
      </c>
      <c r="I106" s="126"/>
      <c r="J106" s="129"/>
    </row>
    <row r="107" spans="1:14" s="10" customFormat="1" ht="87.75" customHeight="1" x14ac:dyDescent="0.25">
      <c r="A107" s="625"/>
      <c r="B107" s="627"/>
      <c r="C107" s="610"/>
      <c r="D107" s="130" t="s">
        <v>61</v>
      </c>
      <c r="E107" s="131" t="s">
        <v>62</v>
      </c>
      <c r="F107" s="132" t="s">
        <v>63</v>
      </c>
      <c r="G107" s="133" t="s">
        <v>64</v>
      </c>
      <c r="H107" s="130" t="s">
        <v>65</v>
      </c>
      <c r="I107" s="131" t="s">
        <v>66</v>
      </c>
      <c r="J107" s="134" t="s">
        <v>67</v>
      </c>
    </row>
    <row r="108" spans="1:14" x14ac:dyDescent="0.25">
      <c r="A108" s="595" t="s">
        <v>36</v>
      </c>
      <c r="B108" s="611"/>
      <c r="C108" s="135">
        <v>2014</v>
      </c>
      <c r="D108" s="30"/>
      <c r="E108" s="31"/>
      <c r="F108" s="136"/>
      <c r="G108" s="137">
        <f>SUM(D108:F108)</f>
        <v>0</v>
      </c>
      <c r="H108" s="30"/>
      <c r="I108" s="31"/>
      <c r="J108" s="35"/>
    </row>
    <row r="109" spans="1:14" x14ac:dyDescent="0.25">
      <c r="A109" s="595"/>
      <c r="B109" s="611"/>
      <c r="C109" s="135">
        <v>2015</v>
      </c>
      <c r="D109" s="30"/>
      <c r="E109" s="31"/>
      <c r="F109" s="136"/>
      <c r="G109" s="137">
        <f t="shared" ref="G109:G114" si="10">SUM(D109:F109)</f>
        <v>0</v>
      </c>
      <c r="H109" s="30"/>
      <c r="I109" s="31"/>
      <c r="J109" s="35"/>
    </row>
    <row r="110" spans="1:14" x14ac:dyDescent="0.25">
      <c r="A110" s="595"/>
      <c r="B110" s="611"/>
      <c r="C110" s="135">
        <v>2016</v>
      </c>
      <c r="D110" s="30"/>
      <c r="E110" s="31"/>
      <c r="F110" s="136"/>
      <c r="G110" s="137">
        <f t="shared" si="10"/>
        <v>0</v>
      </c>
      <c r="H110" s="30"/>
      <c r="I110" s="31"/>
      <c r="J110" s="35"/>
    </row>
    <row r="111" spans="1:14" x14ac:dyDescent="0.25">
      <c r="A111" s="595"/>
      <c r="B111" s="611"/>
      <c r="C111" s="135">
        <v>2017</v>
      </c>
      <c r="D111" s="36"/>
      <c r="E111" s="37"/>
      <c r="F111" s="138"/>
      <c r="G111" s="137">
        <f t="shared" si="10"/>
        <v>0</v>
      </c>
      <c r="H111" s="139"/>
      <c r="I111" s="140"/>
      <c r="J111" s="141"/>
    </row>
    <row r="112" spans="1:14" x14ac:dyDescent="0.25">
      <c r="A112" s="595"/>
      <c r="B112" s="611"/>
      <c r="C112" s="135">
        <v>2018</v>
      </c>
      <c r="D112" s="30"/>
      <c r="E112" s="31"/>
      <c r="F112" s="136"/>
      <c r="G112" s="137">
        <f t="shared" si="10"/>
        <v>0</v>
      </c>
      <c r="H112" s="30"/>
      <c r="I112" s="31"/>
      <c r="J112" s="35"/>
    </row>
    <row r="113" spans="1:19" x14ac:dyDescent="0.25">
      <c r="A113" s="595"/>
      <c r="B113" s="611"/>
      <c r="C113" s="135">
        <v>2019</v>
      </c>
      <c r="D113" s="30"/>
      <c r="E113" s="31"/>
      <c r="F113" s="136"/>
      <c r="G113" s="137">
        <f t="shared" si="10"/>
        <v>0</v>
      </c>
      <c r="H113" s="30"/>
      <c r="I113" s="31"/>
      <c r="J113" s="35"/>
    </row>
    <row r="114" spans="1:19" x14ac:dyDescent="0.25">
      <c r="A114" s="595"/>
      <c r="B114" s="611"/>
      <c r="C114" s="135">
        <v>2020</v>
      </c>
      <c r="D114" s="30"/>
      <c r="E114" s="31"/>
      <c r="F114" s="136"/>
      <c r="G114" s="137">
        <f t="shared" si="10"/>
        <v>0</v>
      </c>
      <c r="H114" s="30"/>
      <c r="I114" s="31"/>
      <c r="J114" s="35"/>
    </row>
    <row r="115" spans="1:19" ht="30.6" customHeight="1" thickBot="1" x14ac:dyDescent="0.3">
      <c r="A115" s="612"/>
      <c r="B115" s="613"/>
      <c r="C115" s="142" t="s">
        <v>14</v>
      </c>
      <c r="D115" s="46">
        <f t="shared" ref="D115:J115" si="11">SUM(D108:D114)</f>
        <v>0</v>
      </c>
      <c r="E115" s="47">
        <f t="shared" si="11"/>
        <v>0</v>
      </c>
      <c r="F115" s="143">
        <f t="shared" si="11"/>
        <v>0</v>
      </c>
      <c r="G115" s="143">
        <f t="shared" si="11"/>
        <v>0</v>
      </c>
      <c r="H115" s="46">
        <f t="shared" si="11"/>
        <v>0</v>
      </c>
      <c r="I115" s="47">
        <f t="shared" si="11"/>
        <v>0</v>
      </c>
      <c r="J115" s="144">
        <f t="shared" si="11"/>
        <v>0</v>
      </c>
    </row>
    <row r="116" spans="1:19" ht="17.100000000000001" customHeight="1" thickBot="1" x14ac:dyDescent="0.3">
      <c r="A116" s="145"/>
      <c r="B116" s="122"/>
      <c r="C116" s="146"/>
      <c r="D116" s="147"/>
      <c r="H116" s="148"/>
      <c r="K116" s="82"/>
    </row>
    <row r="117" spans="1:19" s="10" customFormat="1" ht="78" customHeight="1" x14ac:dyDescent="0.3">
      <c r="A117" s="149" t="s">
        <v>68</v>
      </c>
      <c r="B117" s="513" t="s">
        <v>39</v>
      </c>
      <c r="C117" s="151" t="s">
        <v>6</v>
      </c>
      <c r="D117" s="152" t="s">
        <v>69</v>
      </c>
      <c r="E117" s="153" t="s">
        <v>70</v>
      </c>
      <c r="F117" s="153" t="s">
        <v>71</v>
      </c>
      <c r="G117" s="153" t="s">
        <v>72</v>
      </c>
      <c r="H117" s="153" t="s">
        <v>73</v>
      </c>
      <c r="I117" s="154" t="s">
        <v>74</v>
      </c>
      <c r="J117" s="155" t="s">
        <v>75</v>
      </c>
      <c r="K117" s="155" t="s">
        <v>76</v>
      </c>
    </row>
    <row r="118" spans="1:19" x14ac:dyDescent="0.25">
      <c r="A118" s="595" t="s">
        <v>36</v>
      </c>
      <c r="B118" s="611"/>
      <c r="C118" s="29">
        <v>2014</v>
      </c>
      <c r="D118" s="34"/>
      <c r="E118" s="31"/>
      <c r="F118" s="31"/>
      <c r="G118" s="31"/>
      <c r="H118" s="31"/>
      <c r="I118" s="35"/>
      <c r="J118" s="156">
        <f t="shared" ref="J118:K124" si="12">D118+F118+H118</f>
        <v>0</v>
      </c>
      <c r="K118" s="156">
        <f t="shared" si="12"/>
        <v>0</v>
      </c>
    </row>
    <row r="119" spans="1:19" x14ac:dyDescent="0.25">
      <c r="A119" s="595"/>
      <c r="B119" s="611"/>
      <c r="C119" s="29">
        <v>2015</v>
      </c>
      <c r="D119" s="34"/>
      <c r="E119" s="31"/>
      <c r="F119" s="31"/>
      <c r="G119" s="31"/>
      <c r="H119" s="31"/>
      <c r="I119" s="35"/>
      <c r="J119" s="156">
        <f t="shared" si="12"/>
        <v>0</v>
      </c>
      <c r="K119" s="156">
        <f t="shared" si="12"/>
        <v>0</v>
      </c>
    </row>
    <row r="120" spans="1:19" x14ac:dyDescent="0.25">
      <c r="A120" s="595"/>
      <c r="B120" s="611"/>
      <c r="C120" s="29">
        <v>2016</v>
      </c>
      <c r="D120" s="34"/>
      <c r="E120" s="31"/>
      <c r="F120" s="31"/>
      <c r="G120" s="31"/>
      <c r="H120" s="31"/>
      <c r="I120" s="35"/>
      <c r="J120" s="156">
        <f t="shared" si="12"/>
        <v>0</v>
      </c>
      <c r="K120" s="156">
        <f t="shared" si="12"/>
        <v>0</v>
      </c>
    </row>
    <row r="121" spans="1:19" x14ac:dyDescent="0.25">
      <c r="A121" s="595"/>
      <c r="B121" s="611"/>
      <c r="C121" s="29">
        <v>2017</v>
      </c>
      <c r="D121" s="39"/>
      <c r="E121" s="37"/>
      <c r="F121" s="37"/>
      <c r="G121" s="37"/>
      <c r="H121" s="37"/>
      <c r="I121" s="40"/>
      <c r="J121" s="156">
        <f t="shared" si="12"/>
        <v>0</v>
      </c>
      <c r="K121" s="156">
        <f t="shared" si="12"/>
        <v>0</v>
      </c>
    </row>
    <row r="122" spans="1:19" x14ac:dyDescent="0.25">
      <c r="A122" s="595"/>
      <c r="B122" s="611"/>
      <c r="C122" s="29">
        <v>2018</v>
      </c>
      <c r="D122" s="34"/>
      <c r="E122" s="31"/>
      <c r="F122" s="31"/>
      <c r="G122" s="31"/>
      <c r="H122" s="31"/>
      <c r="I122" s="35"/>
      <c r="J122" s="156">
        <f t="shared" si="12"/>
        <v>0</v>
      </c>
      <c r="K122" s="156">
        <f t="shared" si="12"/>
        <v>0</v>
      </c>
    </row>
    <row r="123" spans="1:19" x14ac:dyDescent="0.25">
      <c r="A123" s="595"/>
      <c r="B123" s="611"/>
      <c r="C123" s="29">
        <v>2019</v>
      </c>
      <c r="D123" s="34"/>
      <c r="E123" s="31"/>
      <c r="F123" s="31"/>
      <c r="G123" s="31"/>
      <c r="H123" s="31"/>
      <c r="I123" s="35"/>
      <c r="J123" s="156">
        <f t="shared" si="12"/>
        <v>0</v>
      </c>
      <c r="K123" s="156">
        <f t="shared" si="12"/>
        <v>0</v>
      </c>
    </row>
    <row r="124" spans="1:19" x14ac:dyDescent="0.25">
      <c r="A124" s="595"/>
      <c r="B124" s="611"/>
      <c r="C124" s="29">
        <v>2020</v>
      </c>
      <c r="D124" s="34"/>
      <c r="E124" s="31"/>
      <c r="F124" s="31"/>
      <c r="G124" s="31"/>
      <c r="H124" s="31"/>
      <c r="I124" s="35"/>
      <c r="J124" s="156">
        <f t="shared" si="12"/>
        <v>0</v>
      </c>
      <c r="K124" s="156">
        <f t="shared" si="12"/>
        <v>0</v>
      </c>
    </row>
    <row r="125" spans="1:19" ht="51" customHeight="1" thickBot="1" x14ac:dyDescent="0.3">
      <c r="A125" s="612"/>
      <c r="B125" s="613"/>
      <c r="C125" s="45" t="s">
        <v>14</v>
      </c>
      <c r="D125" s="47">
        <f t="shared" ref="D125" si="13">SUM(D118:D124)</f>
        <v>0</v>
      </c>
      <c r="E125" s="47">
        <f>SUM(E118:E124)</f>
        <v>0</v>
      </c>
      <c r="F125" s="47">
        <f t="shared" ref="F125:I125" si="14">SUM(F118:F124)</f>
        <v>0</v>
      </c>
      <c r="G125" s="47">
        <f t="shared" si="14"/>
        <v>0</v>
      </c>
      <c r="H125" s="47">
        <f t="shared" si="14"/>
        <v>0</v>
      </c>
      <c r="I125" s="47">
        <f t="shared" si="14"/>
        <v>0</v>
      </c>
      <c r="J125" s="51">
        <f>SUM(J118:J124)</f>
        <v>0</v>
      </c>
      <c r="K125" s="51">
        <f>SUM(K118:K124)</f>
        <v>0</v>
      </c>
    </row>
    <row r="126" spans="1:19" ht="18.95" customHeight="1" x14ac:dyDescent="0.25">
      <c r="A126" s="157"/>
      <c r="B126" s="122"/>
      <c r="C126" s="52"/>
      <c r="D126" s="52"/>
      <c r="S126" s="82"/>
    </row>
    <row r="127" spans="1:19" ht="21" x14ac:dyDescent="0.35">
      <c r="A127" s="158" t="s">
        <v>77</v>
      </c>
      <c r="B127" s="159"/>
      <c r="C127" s="158"/>
      <c r="D127" s="160"/>
      <c r="E127" s="160"/>
      <c r="F127" s="160"/>
      <c r="G127" s="160"/>
      <c r="H127" s="160"/>
      <c r="I127" s="160"/>
      <c r="J127" s="160"/>
      <c r="K127" s="160"/>
      <c r="L127" s="160"/>
      <c r="M127" s="160"/>
      <c r="N127" s="160"/>
      <c r="O127" s="160"/>
    </row>
    <row r="128" spans="1:19" ht="21.75" thickBot="1" x14ac:dyDescent="0.4">
      <c r="A128" s="98"/>
      <c r="B128" s="83"/>
    </row>
    <row r="129" spans="1:15" s="10" customFormat="1" ht="27" customHeight="1" x14ac:dyDescent="0.25">
      <c r="A129" s="614" t="s">
        <v>78</v>
      </c>
      <c r="B129" s="616" t="s">
        <v>39</v>
      </c>
      <c r="C129" s="618" t="s">
        <v>79</v>
      </c>
      <c r="D129" s="161" t="s">
        <v>80</v>
      </c>
      <c r="E129" s="162"/>
      <c r="F129" s="162"/>
      <c r="G129" s="163"/>
      <c r="H129" s="164"/>
      <c r="I129" s="592" t="s">
        <v>8</v>
      </c>
      <c r="J129" s="593"/>
      <c r="K129" s="593"/>
      <c r="L129" s="593"/>
      <c r="M129" s="593"/>
      <c r="N129" s="593"/>
      <c r="O129" s="594"/>
    </row>
    <row r="130" spans="1:15" s="10" customFormat="1" ht="110.25" customHeight="1" x14ac:dyDescent="0.25">
      <c r="A130" s="615"/>
      <c r="B130" s="617"/>
      <c r="C130" s="619"/>
      <c r="D130" s="165" t="s">
        <v>81</v>
      </c>
      <c r="E130" s="166" t="s">
        <v>82</v>
      </c>
      <c r="F130" s="166" t="s">
        <v>83</v>
      </c>
      <c r="G130" s="167" t="s">
        <v>84</v>
      </c>
      <c r="H130" s="168" t="s">
        <v>85</v>
      </c>
      <c r="I130" s="169" t="s">
        <v>15</v>
      </c>
      <c r="J130" s="169" t="s">
        <v>16</v>
      </c>
      <c r="K130" s="166" t="s">
        <v>17</v>
      </c>
      <c r="L130" s="165" t="s">
        <v>18</v>
      </c>
      <c r="M130" s="165" t="s">
        <v>30</v>
      </c>
      <c r="N130" s="166" t="s">
        <v>20</v>
      </c>
      <c r="O130" s="170" t="s">
        <v>21</v>
      </c>
    </row>
    <row r="131" spans="1:15" ht="15" customHeight="1" x14ac:dyDescent="0.25">
      <c r="A131" s="597" t="s">
        <v>389</v>
      </c>
      <c r="B131" s="798" t="s">
        <v>390</v>
      </c>
      <c r="C131" s="29">
        <v>2014</v>
      </c>
      <c r="D131" s="30"/>
      <c r="E131" s="31"/>
      <c r="F131" s="31"/>
      <c r="G131" s="137">
        <f>SUM(D131:F131)</f>
        <v>0</v>
      </c>
      <c r="H131" s="92"/>
      <c r="I131" s="34"/>
      <c r="J131" s="31"/>
      <c r="K131" s="31"/>
      <c r="L131" s="31"/>
      <c r="M131" s="31"/>
      <c r="N131" s="31"/>
      <c r="O131" s="35"/>
    </row>
    <row r="132" spans="1:15" x14ac:dyDescent="0.25">
      <c r="A132" s="597"/>
      <c r="B132" s="798"/>
      <c r="C132" s="29">
        <v>2015</v>
      </c>
      <c r="D132" s="30"/>
      <c r="E132" s="31"/>
      <c r="F132" s="31"/>
      <c r="G132" s="137">
        <f t="shared" ref="G132:G137" si="15">SUM(D132:F132)</f>
        <v>0</v>
      </c>
      <c r="H132" s="92"/>
      <c r="I132" s="34"/>
      <c r="J132" s="31"/>
      <c r="K132" s="31"/>
      <c r="L132" s="31"/>
      <c r="M132" s="31"/>
      <c r="N132" s="31"/>
      <c r="O132" s="35"/>
    </row>
    <row r="133" spans="1:15" x14ac:dyDescent="0.25">
      <c r="A133" s="597"/>
      <c r="B133" s="798"/>
      <c r="C133" s="29">
        <v>2016</v>
      </c>
      <c r="D133" s="30"/>
      <c r="E133" s="31"/>
      <c r="F133" s="31"/>
      <c r="G133" s="137">
        <f t="shared" si="15"/>
        <v>0</v>
      </c>
      <c r="H133" s="92"/>
      <c r="I133" s="34"/>
      <c r="J133" s="31"/>
      <c r="K133" s="31"/>
      <c r="L133" s="31"/>
      <c r="M133" s="31"/>
      <c r="N133" s="31"/>
      <c r="O133" s="35"/>
    </row>
    <row r="134" spans="1:15" x14ac:dyDescent="0.25">
      <c r="A134" s="597"/>
      <c r="B134" s="798"/>
      <c r="C134" s="29">
        <v>2017</v>
      </c>
      <c r="D134" s="36"/>
      <c r="E134" s="37"/>
      <c r="F134" s="37"/>
      <c r="G134" s="137">
        <f t="shared" si="15"/>
        <v>0</v>
      </c>
      <c r="H134" s="92"/>
      <c r="I134" s="39"/>
      <c r="J134" s="37"/>
      <c r="K134" s="37"/>
      <c r="L134" s="37"/>
      <c r="M134" s="37"/>
      <c r="N134" s="37"/>
      <c r="O134" s="40"/>
    </row>
    <row r="135" spans="1:15" x14ac:dyDescent="0.25">
      <c r="A135" s="597"/>
      <c r="B135" s="798"/>
      <c r="C135" s="29">
        <v>2018</v>
      </c>
      <c r="D135" s="30"/>
      <c r="E135" s="31"/>
      <c r="F135" s="31"/>
      <c r="G135" s="137">
        <f t="shared" si="15"/>
        <v>0</v>
      </c>
      <c r="H135" s="92"/>
      <c r="I135" s="34"/>
      <c r="J135" s="31"/>
      <c r="K135" s="31"/>
      <c r="L135" s="31"/>
      <c r="M135" s="31"/>
      <c r="N135" s="31"/>
      <c r="O135" s="35"/>
    </row>
    <row r="136" spans="1:15" x14ac:dyDescent="0.25">
      <c r="A136" s="597"/>
      <c r="B136" s="798"/>
      <c r="C136" s="29">
        <v>2019</v>
      </c>
      <c r="D136" s="30">
        <v>5</v>
      </c>
      <c r="E136" s="31">
        <v>4</v>
      </c>
      <c r="F136" s="31">
        <v>3</v>
      </c>
      <c r="G136" s="137">
        <f t="shared" si="15"/>
        <v>12</v>
      </c>
      <c r="H136" s="92"/>
      <c r="I136" s="34">
        <v>11</v>
      </c>
      <c r="J136" s="31"/>
      <c r="K136" s="31"/>
      <c r="L136" s="31"/>
      <c r="M136" s="31"/>
      <c r="N136" s="31"/>
      <c r="O136" s="35">
        <v>1</v>
      </c>
    </row>
    <row r="137" spans="1:15" x14ac:dyDescent="0.25">
      <c r="A137" s="597"/>
      <c r="B137" s="798"/>
      <c r="C137" s="29">
        <v>2020</v>
      </c>
      <c r="D137" s="30"/>
      <c r="E137" s="31"/>
      <c r="F137" s="31"/>
      <c r="G137" s="137">
        <f t="shared" si="15"/>
        <v>0</v>
      </c>
      <c r="H137" s="92"/>
      <c r="I137" s="34"/>
      <c r="J137" s="31"/>
      <c r="K137" s="31"/>
      <c r="L137" s="31"/>
      <c r="M137" s="31"/>
      <c r="N137" s="31"/>
      <c r="O137" s="35"/>
    </row>
    <row r="138" spans="1:15" ht="199.5" customHeight="1" thickBot="1" x14ac:dyDescent="0.3">
      <c r="A138" s="598"/>
      <c r="B138" s="799"/>
      <c r="C138" s="45" t="s">
        <v>14</v>
      </c>
      <c r="D138" s="46">
        <f>SUM(D131:D137)</f>
        <v>5</v>
      </c>
      <c r="E138" s="47">
        <f>SUM(E131:E137)</f>
        <v>4</v>
      </c>
      <c r="F138" s="47">
        <f>SUM(F131:F137)</f>
        <v>3</v>
      </c>
      <c r="G138" s="143">
        <f t="shared" ref="G138:O138" si="16">SUM(G131:G137)</f>
        <v>12</v>
      </c>
      <c r="H138" s="171">
        <f t="shared" si="16"/>
        <v>0</v>
      </c>
      <c r="I138" s="50">
        <f t="shared" si="16"/>
        <v>11</v>
      </c>
      <c r="J138" s="47">
        <f t="shared" si="16"/>
        <v>0</v>
      </c>
      <c r="K138" s="47">
        <f t="shared" si="16"/>
        <v>0</v>
      </c>
      <c r="L138" s="47">
        <f t="shared" si="16"/>
        <v>0</v>
      </c>
      <c r="M138" s="47">
        <f t="shared" si="16"/>
        <v>0</v>
      </c>
      <c r="N138" s="47">
        <f t="shared" si="16"/>
        <v>0</v>
      </c>
      <c r="O138" s="51">
        <f t="shared" si="16"/>
        <v>1</v>
      </c>
    </row>
    <row r="139" spans="1:15" ht="15.75" thickBot="1" x14ac:dyDescent="0.3">
      <c r="B139" s="9"/>
    </row>
    <row r="140" spans="1:15" ht="19.5" customHeight="1" x14ac:dyDescent="0.25">
      <c r="A140" s="600" t="s">
        <v>87</v>
      </c>
      <c r="B140" s="602" t="s">
        <v>88</v>
      </c>
      <c r="C140" s="604" t="s">
        <v>6</v>
      </c>
      <c r="D140" s="604" t="s">
        <v>80</v>
      </c>
      <c r="E140" s="604"/>
      <c r="F140" s="604"/>
      <c r="G140" s="606"/>
      <c r="H140" s="607" t="s">
        <v>89</v>
      </c>
      <c r="I140" s="604"/>
      <c r="J140" s="604"/>
      <c r="K140" s="604"/>
      <c r="L140" s="608"/>
    </row>
    <row r="141" spans="1:15" ht="102.75" x14ac:dyDescent="0.25">
      <c r="A141" s="601"/>
      <c r="B141" s="603"/>
      <c r="C141" s="605"/>
      <c r="D141" s="172" t="s">
        <v>90</v>
      </c>
      <c r="E141" s="173" t="s">
        <v>91</v>
      </c>
      <c r="F141" s="172" t="s">
        <v>92</v>
      </c>
      <c r="G141" s="174" t="s">
        <v>93</v>
      </c>
      <c r="H141" s="175" t="s">
        <v>94</v>
      </c>
      <c r="I141" s="172" t="s">
        <v>95</v>
      </c>
      <c r="J141" s="172" t="s">
        <v>96</v>
      </c>
      <c r="K141" s="172" t="s">
        <v>97</v>
      </c>
      <c r="L141" s="176" t="s">
        <v>98</v>
      </c>
    </row>
    <row r="142" spans="1:15" ht="15" customHeight="1" x14ac:dyDescent="0.25">
      <c r="A142" s="684" t="s">
        <v>391</v>
      </c>
      <c r="B142" s="795" t="s">
        <v>392</v>
      </c>
      <c r="C142" s="177">
        <v>2014</v>
      </c>
      <c r="D142" s="178"/>
      <c r="E142" s="72"/>
      <c r="F142" s="72"/>
      <c r="G142" s="179">
        <f>SUM(D142:F142)</f>
        <v>0</v>
      </c>
      <c r="H142" s="71"/>
      <c r="I142" s="72"/>
      <c r="J142" s="72"/>
      <c r="K142" s="72"/>
      <c r="L142" s="73"/>
    </row>
    <row r="143" spans="1:15" x14ac:dyDescent="0.25">
      <c r="A143" s="595"/>
      <c r="B143" s="796"/>
      <c r="C143" s="29">
        <v>2015</v>
      </c>
      <c r="D143" s="30"/>
      <c r="E143" s="31"/>
      <c r="F143" s="31"/>
      <c r="G143" s="179">
        <f t="shared" ref="G143:G148" si="17">SUM(D143:F143)</f>
        <v>0</v>
      </c>
      <c r="H143" s="34"/>
      <c r="I143" s="31"/>
      <c r="J143" s="31"/>
      <c r="K143" s="31"/>
      <c r="L143" s="35"/>
    </row>
    <row r="144" spans="1:15" x14ac:dyDescent="0.25">
      <c r="A144" s="595"/>
      <c r="B144" s="796"/>
      <c r="C144" s="29">
        <v>2016</v>
      </c>
      <c r="D144" s="30"/>
      <c r="E144" s="31"/>
      <c r="F144" s="31"/>
      <c r="G144" s="179">
        <f t="shared" si="17"/>
        <v>0</v>
      </c>
      <c r="H144" s="34"/>
      <c r="I144" s="31"/>
      <c r="J144" s="31"/>
      <c r="K144" s="31"/>
      <c r="L144" s="35"/>
    </row>
    <row r="145" spans="1:12" x14ac:dyDescent="0.25">
      <c r="A145" s="595"/>
      <c r="B145" s="796"/>
      <c r="C145" s="29">
        <v>2017</v>
      </c>
      <c r="D145" s="36"/>
      <c r="E145" s="37"/>
      <c r="F145" s="37"/>
      <c r="G145" s="179">
        <f t="shared" si="17"/>
        <v>0</v>
      </c>
      <c r="H145" s="39"/>
      <c r="I145" s="37"/>
      <c r="J145" s="37"/>
      <c r="K145" s="37"/>
      <c r="L145" s="40"/>
    </row>
    <row r="146" spans="1:12" x14ac:dyDescent="0.25">
      <c r="A146" s="595"/>
      <c r="B146" s="796"/>
      <c r="C146" s="29">
        <v>2018</v>
      </c>
      <c r="D146" s="30"/>
      <c r="E146" s="31"/>
      <c r="F146" s="31"/>
      <c r="G146" s="179">
        <f t="shared" si="17"/>
        <v>0</v>
      </c>
      <c r="H146" s="34"/>
      <c r="I146" s="31"/>
      <c r="J146" s="31"/>
      <c r="K146" s="31"/>
      <c r="L146" s="35"/>
    </row>
    <row r="147" spans="1:12" x14ac:dyDescent="0.25">
      <c r="A147" s="595"/>
      <c r="B147" s="796"/>
      <c r="C147" s="29">
        <v>2019</v>
      </c>
      <c r="D147" s="30">
        <v>174</v>
      </c>
      <c r="E147" s="31">
        <v>125</v>
      </c>
      <c r="F147" s="31">
        <v>140</v>
      </c>
      <c r="G147" s="179">
        <f t="shared" si="17"/>
        <v>439</v>
      </c>
      <c r="H147" s="34"/>
      <c r="I147" s="31"/>
      <c r="J147" s="31">
        <v>46</v>
      </c>
      <c r="K147" s="31"/>
      <c r="L147" s="35">
        <v>393</v>
      </c>
    </row>
    <row r="148" spans="1:12" x14ac:dyDescent="0.25">
      <c r="A148" s="595"/>
      <c r="B148" s="796"/>
      <c r="C148" s="29">
        <v>2020</v>
      </c>
      <c r="D148" s="30"/>
      <c r="E148" s="31"/>
      <c r="F148" s="31"/>
      <c r="G148" s="179">
        <f t="shared" si="17"/>
        <v>0</v>
      </c>
      <c r="H148" s="34"/>
      <c r="I148" s="31"/>
      <c r="J148" s="31"/>
      <c r="K148" s="31"/>
      <c r="L148" s="35"/>
    </row>
    <row r="149" spans="1:12" ht="240.75" customHeight="1" thickBot="1" x14ac:dyDescent="0.3">
      <c r="A149" s="612"/>
      <c r="B149" s="797"/>
      <c r="C149" s="45" t="s">
        <v>14</v>
      </c>
      <c r="D149" s="46">
        <f t="shared" ref="D149:L149" si="18">SUM(D142:D148)</f>
        <v>174</v>
      </c>
      <c r="E149" s="47">
        <f t="shared" si="18"/>
        <v>125</v>
      </c>
      <c r="F149" s="47">
        <f t="shared" si="18"/>
        <v>140</v>
      </c>
      <c r="G149" s="49">
        <f t="shared" si="18"/>
        <v>439</v>
      </c>
      <c r="H149" s="50">
        <f t="shared" si="18"/>
        <v>0</v>
      </c>
      <c r="I149" s="47">
        <f t="shared" si="18"/>
        <v>0</v>
      </c>
      <c r="J149" s="47">
        <f t="shared" si="18"/>
        <v>46</v>
      </c>
      <c r="K149" s="47">
        <f t="shared" si="18"/>
        <v>0</v>
      </c>
      <c r="L149" s="51">
        <f t="shared" si="18"/>
        <v>393</v>
      </c>
    </row>
    <row r="150" spans="1:12" x14ac:dyDescent="0.25">
      <c r="B150" s="9"/>
    </row>
    <row r="151" spans="1:12" x14ac:dyDescent="0.25">
      <c r="B151" s="9"/>
    </row>
    <row r="152" spans="1:12" ht="21" x14ac:dyDescent="0.35">
      <c r="A152" s="180" t="s">
        <v>100</v>
      </c>
      <c r="B152" s="60"/>
      <c r="C152" s="59"/>
      <c r="D152" s="61"/>
      <c r="E152" s="61"/>
      <c r="F152" s="61"/>
      <c r="G152" s="61"/>
      <c r="H152" s="61"/>
      <c r="I152" s="61"/>
      <c r="J152" s="61"/>
      <c r="K152" s="61"/>
      <c r="L152" s="61"/>
    </row>
    <row r="153" spans="1:12" ht="15.75" thickBot="1" x14ac:dyDescent="0.3">
      <c r="A153" s="82"/>
      <c r="B153" s="83"/>
    </row>
    <row r="154" spans="1:12" s="10" customFormat="1" ht="65.25" x14ac:dyDescent="0.3">
      <c r="A154" s="181" t="s">
        <v>101</v>
      </c>
      <c r="B154" s="182" t="s">
        <v>102</v>
      </c>
      <c r="C154" s="183" t="s">
        <v>103</v>
      </c>
      <c r="D154" s="184" t="s">
        <v>104</v>
      </c>
      <c r="E154" s="185" t="s">
        <v>105</v>
      </c>
      <c r="F154" s="185" t="s">
        <v>106</v>
      </c>
      <c r="G154" s="186" t="s">
        <v>107</v>
      </c>
    </row>
    <row r="155" spans="1:12" ht="15" customHeight="1" x14ac:dyDescent="0.25">
      <c r="A155" s="588" t="s">
        <v>36</v>
      </c>
      <c r="B155" s="589"/>
      <c r="C155" s="29">
        <v>2014</v>
      </c>
      <c r="D155" s="30"/>
      <c r="E155" s="31"/>
      <c r="F155" s="31"/>
      <c r="G155" s="35"/>
    </row>
    <row r="156" spans="1:12" x14ac:dyDescent="0.25">
      <c r="A156" s="588"/>
      <c r="B156" s="589"/>
      <c r="C156" s="29">
        <v>2015</v>
      </c>
      <c r="D156" s="30"/>
      <c r="E156" s="31"/>
      <c r="F156" s="31"/>
      <c r="G156" s="35"/>
    </row>
    <row r="157" spans="1:12" x14ac:dyDescent="0.25">
      <c r="A157" s="588"/>
      <c r="B157" s="589"/>
      <c r="C157" s="29">
        <v>2016</v>
      </c>
      <c r="D157" s="30"/>
      <c r="E157" s="31"/>
      <c r="F157" s="31"/>
      <c r="G157" s="35"/>
    </row>
    <row r="158" spans="1:12" x14ac:dyDescent="0.25">
      <c r="A158" s="588"/>
      <c r="B158" s="589"/>
      <c r="C158" s="29">
        <v>2017</v>
      </c>
      <c r="D158" s="36"/>
      <c r="E158" s="37"/>
      <c r="F158" s="37"/>
      <c r="G158" s="40"/>
    </row>
    <row r="159" spans="1:12" x14ac:dyDescent="0.25">
      <c r="A159" s="588"/>
      <c r="B159" s="589"/>
      <c r="C159" s="29">
        <v>2018</v>
      </c>
      <c r="D159" s="30"/>
      <c r="E159" s="31"/>
      <c r="F159" s="31"/>
      <c r="G159" s="35"/>
    </row>
    <row r="160" spans="1:12" x14ac:dyDescent="0.25">
      <c r="A160" s="588"/>
      <c r="B160" s="589"/>
      <c r="C160" s="29">
        <v>2019</v>
      </c>
      <c r="D160" s="30"/>
      <c r="E160" s="31"/>
      <c r="F160" s="31"/>
      <c r="G160" s="35"/>
    </row>
    <row r="161" spans="1:9" x14ac:dyDescent="0.25">
      <c r="A161" s="588"/>
      <c r="B161" s="589"/>
      <c r="C161" s="29">
        <v>2020</v>
      </c>
      <c r="D161" s="187"/>
      <c r="E161" s="188"/>
      <c r="F161" s="188"/>
      <c r="G161" s="189"/>
    </row>
    <row r="162" spans="1:9" ht="15.75" thickBot="1" x14ac:dyDescent="0.3">
      <c r="A162" s="590"/>
      <c r="B162" s="591"/>
      <c r="C162" s="45" t="s">
        <v>14</v>
      </c>
      <c r="D162" s="46">
        <f>SUM(D155:D161)</f>
        <v>0</v>
      </c>
      <c r="E162" s="46">
        <f t="shared" ref="E162:G162" si="19">SUM(E155:E161)</f>
        <v>0</v>
      </c>
      <c r="F162" s="46">
        <f t="shared" si="19"/>
        <v>0</v>
      </c>
      <c r="G162" s="51">
        <f t="shared" si="19"/>
        <v>0</v>
      </c>
    </row>
    <row r="163" spans="1:9" x14ac:dyDescent="0.25">
      <c r="B163" s="9"/>
    </row>
    <row r="164" spans="1:9" ht="15.75" thickBot="1" x14ac:dyDescent="0.3">
      <c r="B164" s="9"/>
    </row>
    <row r="165" spans="1:9" ht="18.75" x14ac:dyDescent="0.3">
      <c r="A165" s="190" t="s">
        <v>108</v>
      </c>
      <c r="B165" s="191" t="s">
        <v>109</v>
      </c>
      <c r="C165" s="192">
        <v>2014</v>
      </c>
      <c r="D165" s="192">
        <v>2015</v>
      </c>
      <c r="E165" s="192">
        <v>2016</v>
      </c>
      <c r="F165" s="192">
        <v>2017</v>
      </c>
      <c r="G165" s="192">
        <v>2018</v>
      </c>
      <c r="H165" s="192">
        <v>2019</v>
      </c>
      <c r="I165" s="193">
        <v>2020</v>
      </c>
    </row>
    <row r="166" spans="1:9" ht="14.1" customHeight="1" x14ac:dyDescent="0.25">
      <c r="A166" s="194" t="s">
        <v>110</v>
      </c>
      <c r="B166" s="517"/>
      <c r="C166" s="196">
        <f>SUM(C167:C169)</f>
        <v>0</v>
      </c>
      <c r="D166" s="196">
        <f t="shared" ref="D166:I166" si="20">SUM(D167:D169)</f>
        <v>0</v>
      </c>
      <c r="E166" s="196">
        <f t="shared" si="20"/>
        <v>0</v>
      </c>
      <c r="F166" s="196">
        <f t="shared" si="20"/>
        <v>0</v>
      </c>
      <c r="G166" s="196">
        <f t="shared" si="20"/>
        <v>0</v>
      </c>
      <c r="H166" s="260">
        <f t="shared" si="20"/>
        <v>355842.73999999993</v>
      </c>
      <c r="I166" s="197">
        <f t="shared" si="20"/>
        <v>0</v>
      </c>
    </row>
    <row r="167" spans="1:9" ht="15.75" x14ac:dyDescent="0.25">
      <c r="A167" s="198" t="s">
        <v>111</v>
      </c>
      <c r="B167" s="199"/>
      <c r="C167" s="70"/>
      <c r="D167" s="70"/>
      <c r="E167" s="70"/>
      <c r="F167" s="74"/>
      <c r="G167" s="70"/>
      <c r="H167" s="262">
        <v>355842.73999999993</v>
      </c>
      <c r="I167" s="200"/>
    </row>
    <row r="168" spans="1:9" ht="15.75" x14ac:dyDescent="0.25">
      <c r="A168" s="198" t="s">
        <v>112</v>
      </c>
      <c r="B168" s="199"/>
      <c r="C168" s="70"/>
      <c r="D168" s="70"/>
      <c r="E168" s="70"/>
      <c r="F168" s="74"/>
      <c r="G168" s="70"/>
      <c r="H168" s="262"/>
      <c r="I168" s="200"/>
    </row>
    <row r="169" spans="1:9" ht="15.75" x14ac:dyDescent="0.25">
      <c r="A169" s="198" t="s">
        <v>113</v>
      </c>
      <c r="B169" s="199"/>
      <c r="C169" s="70"/>
      <c r="D169" s="70"/>
      <c r="E169" s="70"/>
      <c r="F169" s="74"/>
      <c r="G169" s="70"/>
      <c r="H169" s="262"/>
      <c r="I169" s="200"/>
    </row>
    <row r="170" spans="1:9" ht="31.5" x14ac:dyDescent="0.25">
      <c r="A170" s="194" t="s">
        <v>114</v>
      </c>
      <c r="B170" s="199"/>
      <c r="C170" s="70"/>
      <c r="D170" s="70"/>
      <c r="E170" s="70"/>
      <c r="F170" s="74"/>
      <c r="G170" s="70"/>
      <c r="H170" s="262">
        <v>96268.84</v>
      </c>
      <c r="I170" s="200"/>
    </row>
    <row r="171" spans="1:9" ht="16.5" thickBot="1" x14ac:dyDescent="0.3">
      <c r="A171" s="203" t="s">
        <v>116</v>
      </c>
      <c r="B171" s="204"/>
      <c r="C171" s="205">
        <f t="shared" ref="C171:I171" si="21">C166+C170</f>
        <v>0</v>
      </c>
      <c r="D171" s="205">
        <f t="shared" si="21"/>
        <v>0</v>
      </c>
      <c r="E171" s="205">
        <f t="shared" si="21"/>
        <v>0</v>
      </c>
      <c r="F171" s="205">
        <f t="shared" si="21"/>
        <v>0</v>
      </c>
      <c r="G171" s="205">
        <f t="shared" si="21"/>
        <v>0</v>
      </c>
      <c r="H171" s="316">
        <f t="shared" si="21"/>
        <v>452111.57999999996</v>
      </c>
      <c r="I171" s="51">
        <f t="shared" si="21"/>
        <v>0</v>
      </c>
    </row>
  </sheetData>
  <mergeCells count="53">
    <mergeCell ref="A23:B30"/>
    <mergeCell ref="B10:B11"/>
    <mergeCell ref="C10:C11"/>
    <mergeCell ref="A12:A19"/>
    <mergeCell ref="B12:B19"/>
    <mergeCell ref="C21:C22"/>
    <mergeCell ref="A34:A35"/>
    <mergeCell ref="B34:B35"/>
    <mergeCell ref="C34:C35"/>
    <mergeCell ref="D34:D35"/>
    <mergeCell ref="A36:A43"/>
    <mergeCell ref="B36:B43"/>
    <mergeCell ref="A74:B81"/>
    <mergeCell ref="A48:A49"/>
    <mergeCell ref="B48:B49"/>
    <mergeCell ref="C48:C49"/>
    <mergeCell ref="D48:D49"/>
    <mergeCell ref="A50:B57"/>
    <mergeCell ref="A61:A62"/>
    <mergeCell ref="B61:B62"/>
    <mergeCell ref="C61:C62"/>
    <mergeCell ref="A63:B70"/>
    <mergeCell ref="A72:A73"/>
    <mergeCell ref="B72:B73"/>
    <mergeCell ref="C72:C73"/>
    <mergeCell ref="D72:D73"/>
    <mergeCell ref="A118:B125"/>
    <mergeCell ref="A83:A84"/>
    <mergeCell ref="B83:B84"/>
    <mergeCell ref="C83:C84"/>
    <mergeCell ref="D83:D84"/>
    <mergeCell ref="A85:B92"/>
    <mergeCell ref="A94:A95"/>
    <mergeCell ref="B94:B95"/>
    <mergeCell ref="A96:B102"/>
    <mergeCell ref="A106:A107"/>
    <mergeCell ref="B106:B107"/>
    <mergeCell ref="C106:C107"/>
    <mergeCell ref="A108:B115"/>
    <mergeCell ref="H140:L140"/>
    <mergeCell ref="A142:A149"/>
    <mergeCell ref="B142:B149"/>
    <mergeCell ref="A129:A130"/>
    <mergeCell ref="B129:B130"/>
    <mergeCell ref="C129:C130"/>
    <mergeCell ref="I129:O129"/>
    <mergeCell ref="A131:A138"/>
    <mergeCell ref="B131:B138"/>
    <mergeCell ref="A155:B162"/>
    <mergeCell ref="A140:A141"/>
    <mergeCell ref="B140:B141"/>
    <mergeCell ref="C140:C141"/>
    <mergeCell ref="D140:G140"/>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3A664-8936-4DA9-8C0A-CAA96846BA9C}">
  <sheetPr codeName="Arkusz34"/>
  <dimension ref="A1:S171"/>
  <sheetViews>
    <sheetView workbookViewId="0">
      <selection sqref="A1:XFD1048576"/>
    </sheetView>
  </sheetViews>
  <sheetFormatPr defaultColWidth="8.85546875" defaultRowHeight="15" x14ac:dyDescent="0.25"/>
  <cols>
    <col min="1" max="1" width="71.7109375" style="519" customWidth="1"/>
    <col min="2" max="2" width="40.85546875" style="519" customWidth="1"/>
    <col min="3" max="3" width="15.7109375" style="519" customWidth="1"/>
    <col min="4" max="4" width="16.140625" style="519" customWidth="1"/>
    <col min="5" max="5" width="15.28515625" style="519" customWidth="1"/>
    <col min="6" max="6" width="18.42578125" style="519" customWidth="1"/>
    <col min="7" max="7" width="15.85546875" style="519" customWidth="1"/>
    <col min="8" max="8" width="16" style="519" customWidth="1"/>
    <col min="9" max="9" width="16.42578125" style="519" customWidth="1"/>
    <col min="10" max="10" width="17" style="519" customWidth="1"/>
    <col min="11" max="11" width="16.85546875" style="519" customWidth="1"/>
    <col min="12" max="12" width="17" style="519" customWidth="1"/>
    <col min="13" max="13" width="15.42578125" style="519" customWidth="1"/>
    <col min="14" max="14" width="14.85546875" style="519" customWidth="1"/>
    <col min="15" max="15" width="13.140625" style="519" customWidth="1"/>
    <col min="16" max="17" width="11.85546875" style="519" customWidth="1"/>
    <col min="18" max="18" width="12" style="519" customWidth="1"/>
    <col min="19" max="16384" width="8.85546875" style="519"/>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393</v>
      </c>
    </row>
    <row r="5" spans="1:17" s="2" customFormat="1" ht="15.75" x14ac:dyDescent="0.25">
      <c r="A5" s="520">
        <v>43830</v>
      </c>
    </row>
    <row r="6" spans="1:17" s="2" customFormat="1" ht="15.75" x14ac:dyDescent="0.25"/>
    <row r="8" spans="1:17" ht="21" x14ac:dyDescent="0.35">
      <c r="A8" s="6" t="s">
        <v>4</v>
      </c>
      <c r="B8" s="7"/>
      <c r="C8" s="8"/>
      <c r="D8" s="8"/>
      <c r="E8" s="8"/>
      <c r="F8" s="8"/>
      <c r="G8" s="8"/>
      <c r="H8" s="8"/>
      <c r="I8" s="8"/>
      <c r="J8" s="8"/>
      <c r="K8" s="8"/>
      <c r="L8" s="8"/>
      <c r="M8" s="8"/>
      <c r="N8" s="8"/>
    </row>
    <row r="9" spans="1:17" ht="15.75" thickBot="1" x14ac:dyDescent="0.3">
      <c r="B9" s="9"/>
      <c r="O9" s="10"/>
      <c r="P9" s="10"/>
    </row>
    <row r="10" spans="1:17" s="10" customFormat="1" ht="18.75" x14ac:dyDescent="0.3">
      <c r="A10" s="11"/>
      <c r="B10" s="649" t="s">
        <v>5</v>
      </c>
      <c r="C10" s="651" t="s">
        <v>6</v>
      </c>
      <c r="D10" s="12"/>
      <c r="E10" s="13"/>
      <c r="F10" s="14" t="s">
        <v>7</v>
      </c>
      <c r="G10" s="15"/>
      <c r="H10" s="16"/>
      <c r="I10" s="17" t="s">
        <v>8</v>
      </c>
      <c r="J10" s="13"/>
      <c r="K10" s="13"/>
      <c r="L10" s="13"/>
      <c r="M10" s="13"/>
      <c r="N10" s="13"/>
      <c r="O10" s="18"/>
    </row>
    <row r="11" spans="1:17" s="10" customFormat="1" ht="90" customHeight="1" x14ac:dyDescent="0.3">
      <c r="A11" s="19" t="s">
        <v>9</v>
      </c>
      <c r="B11" s="650"/>
      <c r="C11" s="652"/>
      <c r="D11" s="20" t="s">
        <v>10</v>
      </c>
      <c r="E11" s="21" t="s">
        <v>11</v>
      </c>
      <c r="F11" s="22" t="s">
        <v>12</v>
      </c>
      <c r="G11" s="23" t="s">
        <v>13</v>
      </c>
      <c r="H11" s="24" t="s">
        <v>14</v>
      </c>
      <c r="I11" s="25" t="s">
        <v>15</v>
      </c>
      <c r="J11" s="26" t="s">
        <v>16</v>
      </c>
      <c r="K11" s="26" t="s">
        <v>17</v>
      </c>
      <c r="L11" s="27" t="s">
        <v>18</v>
      </c>
      <c r="M11" s="27" t="s">
        <v>19</v>
      </c>
      <c r="N11" s="27" t="s">
        <v>20</v>
      </c>
      <c r="O11" s="28" t="s">
        <v>21</v>
      </c>
    </row>
    <row r="12" spans="1:17" ht="15" customHeight="1" x14ac:dyDescent="0.25">
      <c r="A12" s="595" t="s">
        <v>394</v>
      </c>
      <c r="B12" s="611"/>
      <c r="C12" s="29">
        <v>2014</v>
      </c>
      <c r="D12" s="30"/>
      <c r="E12" s="31"/>
      <c r="F12" s="31"/>
      <c r="G12" s="32"/>
      <c r="H12" s="33">
        <f>SUM(D12:G12)</f>
        <v>0</v>
      </c>
      <c r="I12" s="34"/>
      <c r="J12" s="31"/>
      <c r="K12" s="31"/>
      <c r="L12" s="31"/>
      <c r="M12" s="31"/>
      <c r="N12" s="31"/>
      <c r="O12" s="35"/>
      <c r="P12" s="10"/>
      <c r="Q12" s="10"/>
    </row>
    <row r="13" spans="1:17" x14ac:dyDescent="0.25">
      <c r="A13" s="595"/>
      <c r="B13" s="611"/>
      <c r="C13" s="29">
        <v>2015</v>
      </c>
      <c r="D13" s="30"/>
      <c r="E13" s="31"/>
      <c r="F13" s="31"/>
      <c r="G13" s="32"/>
      <c r="H13" s="33">
        <f t="shared" ref="H13:H18" si="0">SUM(D13:G13)</f>
        <v>0</v>
      </c>
      <c r="I13" s="34"/>
      <c r="J13" s="31"/>
      <c r="K13" s="31"/>
      <c r="L13" s="31"/>
      <c r="M13" s="31"/>
      <c r="N13" s="31"/>
      <c r="O13" s="35"/>
      <c r="P13" s="10"/>
      <c r="Q13" s="10"/>
    </row>
    <row r="14" spans="1:17" x14ac:dyDescent="0.25">
      <c r="A14" s="595"/>
      <c r="B14" s="611"/>
      <c r="C14" s="29">
        <v>2016</v>
      </c>
      <c r="D14" s="30"/>
      <c r="E14" s="31"/>
      <c r="F14" s="31"/>
      <c r="G14" s="32"/>
      <c r="H14" s="33">
        <f t="shared" si="0"/>
        <v>0</v>
      </c>
      <c r="I14" s="34"/>
      <c r="J14" s="31"/>
      <c r="K14" s="31"/>
      <c r="L14" s="31"/>
      <c r="M14" s="31"/>
      <c r="N14" s="31"/>
      <c r="O14" s="35"/>
      <c r="P14" s="10"/>
      <c r="Q14" s="10"/>
    </row>
    <row r="15" spans="1:17" x14ac:dyDescent="0.25">
      <c r="A15" s="595"/>
      <c r="B15" s="611"/>
      <c r="C15" s="29">
        <v>2017</v>
      </c>
      <c r="D15" s="36"/>
      <c r="E15" s="37"/>
      <c r="F15" s="37"/>
      <c r="G15" s="38"/>
      <c r="H15" s="33">
        <f t="shared" si="0"/>
        <v>0</v>
      </c>
      <c r="I15" s="39"/>
      <c r="J15" s="37"/>
      <c r="K15" s="37"/>
      <c r="L15" s="37"/>
      <c r="M15" s="37"/>
      <c r="N15" s="37"/>
      <c r="O15" s="40"/>
      <c r="P15" s="10"/>
      <c r="Q15" s="10"/>
    </row>
    <row r="16" spans="1:17" x14ac:dyDescent="0.25">
      <c r="A16" s="595"/>
      <c r="B16" s="611"/>
      <c r="C16" s="29">
        <v>2018</v>
      </c>
      <c r="D16" s="30"/>
      <c r="E16" s="31"/>
      <c r="F16" s="31"/>
      <c r="G16" s="32"/>
      <c r="H16" s="33">
        <f t="shared" si="0"/>
        <v>0</v>
      </c>
      <c r="I16" s="34"/>
      <c r="J16" s="31"/>
      <c r="K16" s="31"/>
      <c r="L16" s="31"/>
      <c r="M16" s="31"/>
      <c r="N16" s="31"/>
      <c r="O16" s="35"/>
      <c r="P16" s="10"/>
      <c r="Q16" s="10"/>
    </row>
    <row r="17" spans="1:17" x14ac:dyDescent="0.25">
      <c r="A17" s="595"/>
      <c r="B17" s="611"/>
      <c r="C17" s="29">
        <v>2019</v>
      </c>
      <c r="D17" s="30">
        <v>4</v>
      </c>
      <c r="E17" s="31"/>
      <c r="F17" s="31"/>
      <c r="G17" s="32"/>
      <c r="H17" s="33">
        <f t="shared" si="0"/>
        <v>4</v>
      </c>
      <c r="I17" s="34">
        <v>4</v>
      </c>
      <c r="J17" s="31"/>
      <c r="K17" s="31"/>
      <c r="L17" s="31"/>
      <c r="M17" s="31"/>
      <c r="N17" s="31"/>
      <c r="O17" s="35"/>
      <c r="P17" s="10"/>
      <c r="Q17" s="10"/>
    </row>
    <row r="18" spans="1:17" x14ac:dyDescent="0.25">
      <c r="A18" s="595"/>
      <c r="B18" s="611"/>
      <c r="C18" s="29">
        <v>2020</v>
      </c>
      <c r="D18" s="30"/>
      <c r="E18" s="31"/>
      <c r="F18" s="31"/>
      <c r="G18" s="32"/>
      <c r="H18" s="33">
        <f t="shared" si="0"/>
        <v>0</v>
      </c>
      <c r="I18" s="34"/>
      <c r="J18" s="31"/>
      <c r="K18" s="31"/>
      <c r="L18" s="31"/>
      <c r="M18" s="31"/>
      <c r="N18" s="31"/>
      <c r="O18" s="35"/>
      <c r="P18" s="10"/>
      <c r="Q18" s="10"/>
    </row>
    <row r="19" spans="1:17" ht="77.25" customHeight="1" thickBot="1" x14ac:dyDescent="0.3">
      <c r="A19" s="612"/>
      <c r="B19" s="613"/>
      <c r="C19" s="45" t="s">
        <v>14</v>
      </c>
      <c r="D19" s="46">
        <f>SUM(D12:D18)</f>
        <v>4</v>
      </c>
      <c r="E19" s="47">
        <f>SUM(E12:E18)</f>
        <v>0</v>
      </c>
      <c r="F19" s="47">
        <f>SUM(F12:F18)</f>
        <v>0</v>
      </c>
      <c r="G19" s="48"/>
      <c r="H19" s="49">
        <f>SUM(D19:F19)</f>
        <v>4</v>
      </c>
      <c r="I19" s="50">
        <f t="shared" ref="I19:O19" si="1">SUM(I12:I18)</f>
        <v>4</v>
      </c>
      <c r="J19" s="50">
        <f t="shared" si="1"/>
        <v>0</v>
      </c>
      <c r="K19" s="47">
        <f t="shared" si="1"/>
        <v>0</v>
      </c>
      <c r="L19" s="47">
        <f t="shared" si="1"/>
        <v>0</v>
      </c>
      <c r="M19" s="47">
        <f t="shared" si="1"/>
        <v>0</v>
      </c>
      <c r="N19" s="47">
        <f t="shared" si="1"/>
        <v>0</v>
      </c>
      <c r="O19" s="51">
        <f t="shared" si="1"/>
        <v>0</v>
      </c>
      <c r="P19" s="10"/>
      <c r="Q19" s="10"/>
    </row>
    <row r="20" spans="1:17" ht="15.75" thickBot="1" x14ac:dyDescent="0.3">
      <c r="B20" s="9"/>
      <c r="D20" s="52"/>
      <c r="O20" s="10"/>
      <c r="P20" s="10"/>
    </row>
    <row r="21" spans="1:17" s="10" customFormat="1" ht="18.75" x14ac:dyDescent="0.3">
      <c r="A21" s="11"/>
      <c r="B21" s="53"/>
      <c r="C21" s="651" t="s">
        <v>6</v>
      </c>
      <c r="D21" s="12"/>
      <c r="E21" s="13"/>
      <c r="F21" s="14" t="s">
        <v>7</v>
      </c>
      <c r="G21" s="15"/>
      <c r="H21" s="16"/>
    </row>
    <row r="22" spans="1:17" s="10" customFormat="1" ht="44.25" customHeight="1" x14ac:dyDescent="0.3">
      <c r="A22" s="54" t="s">
        <v>23</v>
      </c>
      <c r="B22" s="516" t="s">
        <v>24</v>
      </c>
      <c r="C22" s="652"/>
      <c r="D22" s="20" t="s">
        <v>10</v>
      </c>
      <c r="E22" s="22" t="s">
        <v>11</v>
      </c>
      <c r="F22" s="22" t="s">
        <v>12</v>
      </c>
      <c r="G22" s="23" t="s">
        <v>13</v>
      </c>
      <c r="H22" s="24" t="s">
        <v>14</v>
      </c>
    </row>
    <row r="23" spans="1:17" ht="15" customHeight="1" x14ac:dyDescent="0.25">
      <c r="A23" s="595" t="s">
        <v>395</v>
      </c>
      <c r="B23" s="611"/>
      <c r="C23" s="29">
        <v>2014</v>
      </c>
      <c r="D23" s="30"/>
      <c r="E23" s="31"/>
      <c r="F23" s="31"/>
      <c r="G23" s="32"/>
      <c r="H23" s="33">
        <f>SUM(D23:G23)</f>
        <v>0</v>
      </c>
    </row>
    <row r="24" spans="1:17" x14ac:dyDescent="0.25">
      <c r="A24" s="595"/>
      <c r="B24" s="611"/>
      <c r="C24" s="29">
        <v>2015</v>
      </c>
      <c r="D24" s="30"/>
      <c r="E24" s="31"/>
      <c r="F24" s="31"/>
      <c r="G24" s="32"/>
      <c r="H24" s="33">
        <f t="shared" ref="H24:H29" si="2">SUM(D24:G24)</f>
        <v>0</v>
      </c>
    </row>
    <row r="25" spans="1:17" x14ac:dyDescent="0.25">
      <c r="A25" s="595"/>
      <c r="B25" s="611"/>
      <c r="C25" s="29">
        <v>2016</v>
      </c>
      <c r="D25" s="30"/>
      <c r="E25" s="31"/>
      <c r="F25" s="31"/>
      <c r="G25" s="32"/>
      <c r="H25" s="33">
        <f t="shared" si="2"/>
        <v>0</v>
      </c>
    </row>
    <row r="26" spans="1:17" x14ac:dyDescent="0.25">
      <c r="A26" s="595"/>
      <c r="B26" s="611"/>
      <c r="C26" s="29">
        <v>2017</v>
      </c>
      <c r="D26" s="36"/>
      <c r="E26" s="37"/>
      <c r="F26" s="37"/>
      <c r="G26" s="38"/>
      <c r="H26" s="33">
        <f t="shared" si="2"/>
        <v>0</v>
      </c>
    </row>
    <row r="27" spans="1:17" x14ac:dyDescent="0.25">
      <c r="A27" s="595"/>
      <c r="B27" s="611"/>
      <c r="C27" s="29">
        <v>2018</v>
      </c>
      <c r="D27" s="30"/>
      <c r="E27" s="31"/>
      <c r="F27" s="31"/>
      <c r="G27" s="32"/>
      <c r="H27" s="33">
        <f t="shared" si="2"/>
        <v>0</v>
      </c>
    </row>
    <row r="28" spans="1:17" x14ac:dyDescent="0.25">
      <c r="A28" s="595"/>
      <c r="B28" s="611"/>
      <c r="C28" s="29">
        <v>2019</v>
      </c>
      <c r="D28" s="30">
        <v>255</v>
      </c>
      <c r="E28" s="31"/>
      <c r="F28" s="31"/>
      <c r="G28" s="32"/>
      <c r="H28" s="33">
        <f t="shared" si="2"/>
        <v>255</v>
      </c>
    </row>
    <row r="29" spans="1:17" x14ac:dyDescent="0.25">
      <c r="A29" s="595"/>
      <c r="B29" s="611"/>
      <c r="C29" s="29">
        <v>2020</v>
      </c>
      <c r="D29" s="30"/>
      <c r="E29" s="31"/>
      <c r="F29" s="31"/>
      <c r="G29" s="32"/>
      <c r="H29" s="33">
        <f t="shared" si="2"/>
        <v>0</v>
      </c>
    </row>
    <row r="30" spans="1:17" ht="24" customHeight="1" thickBot="1" x14ac:dyDescent="0.3">
      <c r="A30" s="612"/>
      <c r="B30" s="613"/>
      <c r="C30" s="45" t="s">
        <v>14</v>
      </c>
      <c r="D30" s="46">
        <f>SUM(D23:D29)</f>
        <v>255</v>
      </c>
      <c r="E30" s="47">
        <f>SUM(E23:E29)</f>
        <v>0</v>
      </c>
      <c r="F30" s="47">
        <f>SUM(F23:F29)</f>
        <v>0</v>
      </c>
      <c r="G30" s="47">
        <f>SUM(G23:G29)</f>
        <v>0</v>
      </c>
      <c r="H30" s="49">
        <f t="shared" ref="H30" si="3">SUM(D30:F30)</f>
        <v>255</v>
      </c>
    </row>
    <row r="31" spans="1:17" x14ac:dyDescent="0.25">
      <c r="A31" s="518"/>
      <c r="B31" s="58"/>
      <c r="D31" s="52"/>
    </row>
    <row r="32" spans="1:17" ht="21" x14ac:dyDescent="0.35">
      <c r="A32" s="59" t="s">
        <v>26</v>
      </c>
      <c r="B32" s="60"/>
      <c r="C32" s="59"/>
      <c r="D32" s="61"/>
      <c r="E32" s="61"/>
      <c r="F32" s="61"/>
      <c r="G32" s="61"/>
      <c r="H32" s="61"/>
      <c r="I32" s="61"/>
      <c r="J32" s="61"/>
      <c r="K32" s="61"/>
      <c r="L32" s="61"/>
      <c r="M32" s="61"/>
      <c r="N32" s="61"/>
      <c r="O32" s="61"/>
    </row>
    <row r="33" spans="1:13" ht="15.75" thickBot="1" x14ac:dyDescent="0.3">
      <c r="B33" s="9"/>
    </row>
    <row r="34" spans="1:13" ht="21" customHeight="1" x14ac:dyDescent="0.25">
      <c r="A34" s="653" t="s">
        <v>27</v>
      </c>
      <c r="B34" s="655" t="s">
        <v>28</v>
      </c>
      <c r="C34" s="657" t="s">
        <v>6</v>
      </c>
      <c r="D34" s="635" t="s">
        <v>29</v>
      </c>
      <c r="E34" s="62" t="s">
        <v>8</v>
      </c>
      <c r="F34" s="63"/>
      <c r="G34" s="63"/>
      <c r="H34" s="63"/>
      <c r="I34" s="63"/>
      <c r="J34" s="63"/>
      <c r="K34" s="64"/>
    </row>
    <row r="35" spans="1:13" ht="98.25" customHeight="1" x14ac:dyDescent="0.25">
      <c r="A35" s="654"/>
      <c r="B35" s="656"/>
      <c r="C35" s="658"/>
      <c r="D35" s="636"/>
      <c r="E35" s="65" t="s">
        <v>15</v>
      </c>
      <c r="F35" s="66" t="s">
        <v>16</v>
      </c>
      <c r="G35" s="66" t="s">
        <v>17</v>
      </c>
      <c r="H35" s="67" t="s">
        <v>18</v>
      </c>
      <c r="I35" s="67" t="s">
        <v>30</v>
      </c>
      <c r="J35" s="68" t="s">
        <v>20</v>
      </c>
      <c r="K35" s="69" t="s">
        <v>21</v>
      </c>
    </row>
    <row r="36" spans="1:13" ht="15" customHeight="1" x14ac:dyDescent="0.25">
      <c r="A36" s="588" t="s">
        <v>396</v>
      </c>
      <c r="B36" s="589"/>
      <c r="C36" s="29">
        <v>2014</v>
      </c>
      <c r="D36" s="70"/>
      <c r="E36" s="71"/>
      <c r="F36" s="72"/>
      <c r="G36" s="72"/>
      <c r="H36" s="72"/>
      <c r="I36" s="72"/>
      <c r="J36" s="72"/>
      <c r="K36" s="73"/>
    </row>
    <row r="37" spans="1:13" x14ac:dyDescent="0.25">
      <c r="A37" s="588"/>
      <c r="B37" s="589"/>
      <c r="C37" s="29">
        <v>2015</v>
      </c>
      <c r="D37" s="70"/>
      <c r="E37" s="34"/>
      <c r="F37" s="31"/>
      <c r="G37" s="31"/>
      <c r="H37" s="31"/>
      <c r="I37" s="31"/>
      <c r="J37" s="31"/>
      <c r="K37" s="35"/>
    </row>
    <row r="38" spans="1:13" x14ac:dyDescent="0.25">
      <c r="A38" s="588"/>
      <c r="B38" s="589"/>
      <c r="C38" s="29">
        <v>2016</v>
      </c>
      <c r="D38" s="70"/>
      <c r="E38" s="34"/>
      <c r="F38" s="31"/>
      <c r="G38" s="31"/>
      <c r="H38" s="31"/>
      <c r="I38" s="31"/>
      <c r="J38" s="31"/>
      <c r="K38" s="35"/>
    </row>
    <row r="39" spans="1:13" x14ac:dyDescent="0.25">
      <c r="A39" s="588"/>
      <c r="B39" s="589"/>
      <c r="C39" s="29">
        <v>2017</v>
      </c>
      <c r="D39" s="74"/>
      <c r="E39" s="39"/>
      <c r="F39" s="37"/>
      <c r="G39" s="37"/>
      <c r="H39" s="37"/>
      <c r="I39" s="37"/>
      <c r="J39" s="37"/>
      <c r="K39" s="40"/>
    </row>
    <row r="40" spans="1:13" x14ac:dyDescent="0.25">
      <c r="A40" s="588"/>
      <c r="B40" s="589"/>
      <c r="C40" s="29">
        <v>2018</v>
      </c>
      <c r="D40" s="70"/>
      <c r="E40" s="34"/>
      <c r="F40" s="31"/>
      <c r="G40" s="31"/>
      <c r="H40" s="31"/>
      <c r="I40" s="31"/>
      <c r="J40" s="31"/>
      <c r="K40" s="35"/>
    </row>
    <row r="41" spans="1:13" x14ac:dyDescent="0.25">
      <c r="A41" s="588"/>
      <c r="B41" s="589"/>
      <c r="C41" s="29">
        <v>2019</v>
      </c>
      <c r="D41" s="70">
        <v>3</v>
      </c>
      <c r="E41" s="34">
        <v>3</v>
      </c>
      <c r="F41" s="31"/>
      <c r="G41" s="31"/>
      <c r="H41" s="31"/>
      <c r="I41" s="31"/>
      <c r="J41" s="31"/>
      <c r="K41" s="35"/>
    </row>
    <row r="42" spans="1:13" ht="17.25" customHeight="1" x14ac:dyDescent="0.25">
      <c r="A42" s="588"/>
      <c r="B42" s="589"/>
      <c r="C42" s="29">
        <v>2020</v>
      </c>
      <c r="D42" s="70"/>
      <c r="E42" s="34"/>
      <c r="F42" s="31"/>
      <c r="G42" s="31"/>
      <c r="H42" s="31"/>
      <c r="I42" s="31"/>
      <c r="J42" s="31"/>
      <c r="K42" s="35"/>
    </row>
    <row r="43" spans="1:13" ht="35.25" customHeight="1" thickBot="1" x14ac:dyDescent="0.3">
      <c r="A43" s="590"/>
      <c r="B43" s="591"/>
      <c r="C43" s="45" t="s">
        <v>14</v>
      </c>
      <c r="D43" s="75">
        <f>SUM(D36:D42)</f>
        <v>3</v>
      </c>
      <c r="E43" s="50">
        <f t="shared" ref="E43:J43" si="4">SUM(E36:E42)</f>
        <v>3</v>
      </c>
      <c r="F43" s="47">
        <f t="shared" si="4"/>
        <v>0</v>
      </c>
      <c r="G43" s="47">
        <f t="shared" si="4"/>
        <v>0</v>
      </c>
      <c r="H43" s="47">
        <f t="shared" si="4"/>
        <v>0</v>
      </c>
      <c r="I43" s="47">
        <f t="shared" si="4"/>
        <v>0</v>
      </c>
      <c r="J43" s="47">
        <f t="shared" si="4"/>
        <v>0</v>
      </c>
      <c r="K43" s="51">
        <f>SUM(K36:K42)</f>
        <v>0</v>
      </c>
    </row>
    <row r="44" spans="1:13" ht="7.5" customHeight="1" x14ac:dyDescent="0.25">
      <c r="B44" s="9"/>
    </row>
    <row r="45" spans="1:13" ht="8.25" customHeight="1" x14ac:dyDescent="0.25">
      <c r="B45" s="9"/>
    </row>
    <row r="46" spans="1:13" ht="21" x14ac:dyDescent="0.35">
      <c r="A46" s="78" t="s">
        <v>32</v>
      </c>
      <c r="B46" s="79"/>
      <c r="C46" s="78"/>
      <c r="D46" s="80"/>
      <c r="E46" s="80"/>
      <c r="F46" s="80"/>
      <c r="G46" s="80"/>
      <c r="H46" s="80"/>
      <c r="I46" s="80"/>
      <c r="J46" s="80"/>
      <c r="K46" s="80"/>
      <c r="L46" s="81"/>
      <c r="M46" s="81"/>
    </row>
    <row r="47" spans="1:13" ht="14.25" customHeight="1" thickBot="1" x14ac:dyDescent="0.3">
      <c r="A47" s="82"/>
      <c r="B47" s="83"/>
    </row>
    <row r="48" spans="1:13" ht="14.25" customHeight="1" x14ac:dyDescent="0.25">
      <c r="A48" s="641" t="s">
        <v>33</v>
      </c>
      <c r="B48" s="643" t="s">
        <v>34</v>
      </c>
      <c r="C48" s="645" t="s">
        <v>6</v>
      </c>
      <c r="D48" s="647" t="s">
        <v>35</v>
      </c>
      <c r="E48" s="84" t="s">
        <v>8</v>
      </c>
      <c r="F48" s="85"/>
      <c r="G48" s="85"/>
      <c r="H48" s="85"/>
      <c r="I48" s="85"/>
      <c r="J48" s="85"/>
      <c r="K48" s="86"/>
    </row>
    <row r="49" spans="1:14" s="10" customFormat="1" ht="117" customHeight="1" x14ac:dyDescent="0.25">
      <c r="A49" s="642"/>
      <c r="B49" s="644"/>
      <c r="C49" s="646"/>
      <c r="D49" s="648"/>
      <c r="E49" s="87" t="s">
        <v>15</v>
      </c>
      <c r="F49" s="88" t="s">
        <v>16</v>
      </c>
      <c r="G49" s="88" t="s">
        <v>17</v>
      </c>
      <c r="H49" s="89" t="s">
        <v>18</v>
      </c>
      <c r="I49" s="89" t="s">
        <v>30</v>
      </c>
      <c r="J49" s="90" t="s">
        <v>20</v>
      </c>
      <c r="K49" s="91" t="s">
        <v>21</v>
      </c>
    </row>
    <row r="50" spans="1:14" ht="15" customHeight="1" x14ac:dyDescent="0.25">
      <c r="A50" s="595" t="s">
        <v>36</v>
      </c>
      <c r="B50" s="611"/>
      <c r="C50" s="29">
        <v>2014</v>
      </c>
      <c r="D50" s="92"/>
      <c r="E50" s="34"/>
      <c r="F50" s="31"/>
      <c r="G50" s="31"/>
      <c r="H50" s="31"/>
      <c r="I50" s="31"/>
      <c r="J50" s="31"/>
      <c r="K50" s="35"/>
    </row>
    <row r="51" spans="1:14" x14ac:dyDescent="0.25">
      <c r="A51" s="595"/>
      <c r="B51" s="611"/>
      <c r="C51" s="29">
        <v>2015</v>
      </c>
      <c r="D51" s="92"/>
      <c r="E51" s="34"/>
      <c r="F51" s="31"/>
      <c r="G51" s="31"/>
      <c r="H51" s="31"/>
      <c r="I51" s="31"/>
      <c r="J51" s="31"/>
      <c r="K51" s="35"/>
    </row>
    <row r="52" spans="1:14" x14ac:dyDescent="0.25">
      <c r="A52" s="595"/>
      <c r="B52" s="611"/>
      <c r="C52" s="29">
        <v>2016</v>
      </c>
      <c r="D52" s="92"/>
      <c r="E52" s="34"/>
      <c r="F52" s="31"/>
      <c r="G52" s="31"/>
      <c r="H52" s="31"/>
      <c r="I52" s="31"/>
      <c r="J52" s="31"/>
      <c r="K52" s="35"/>
    </row>
    <row r="53" spans="1:14" x14ac:dyDescent="0.25">
      <c r="A53" s="595"/>
      <c r="B53" s="611"/>
      <c r="C53" s="29">
        <v>2017</v>
      </c>
      <c r="D53" s="93"/>
      <c r="E53" s="39"/>
      <c r="F53" s="37"/>
      <c r="G53" s="37"/>
      <c r="H53" s="37"/>
      <c r="I53" s="37"/>
      <c r="J53" s="37"/>
      <c r="K53" s="40"/>
    </row>
    <row r="54" spans="1:14" x14ac:dyDescent="0.25">
      <c r="A54" s="595"/>
      <c r="B54" s="611"/>
      <c r="C54" s="29">
        <v>2018</v>
      </c>
      <c r="D54" s="92"/>
      <c r="E54" s="34"/>
      <c r="F54" s="31"/>
      <c r="G54" s="31"/>
      <c r="H54" s="31"/>
      <c r="I54" s="31"/>
      <c r="J54" s="31"/>
      <c r="K54" s="35"/>
    </row>
    <row r="55" spans="1:14" x14ac:dyDescent="0.25">
      <c r="A55" s="595"/>
      <c r="B55" s="611"/>
      <c r="C55" s="29">
        <v>2019</v>
      </c>
      <c r="D55" s="92"/>
      <c r="E55" s="34"/>
      <c r="F55" s="31"/>
      <c r="G55" s="31"/>
      <c r="H55" s="31"/>
      <c r="I55" s="31"/>
      <c r="J55" s="31"/>
      <c r="K55" s="35"/>
    </row>
    <row r="56" spans="1:14" x14ac:dyDescent="0.25">
      <c r="A56" s="595"/>
      <c r="B56" s="611"/>
      <c r="C56" s="29">
        <v>2020</v>
      </c>
      <c r="D56" s="92"/>
      <c r="E56" s="34"/>
      <c r="F56" s="31"/>
      <c r="G56" s="31"/>
      <c r="H56" s="31"/>
      <c r="I56" s="31"/>
      <c r="J56" s="31"/>
      <c r="K56" s="35"/>
    </row>
    <row r="57" spans="1:14" ht="94.9" customHeight="1" thickBot="1" x14ac:dyDescent="0.3">
      <c r="A57" s="612"/>
      <c r="B57" s="613"/>
      <c r="C57" s="45" t="s">
        <v>14</v>
      </c>
      <c r="D57" s="94">
        <f t="shared" ref="D57:I57" si="5">SUM(D50:D56)</f>
        <v>0</v>
      </c>
      <c r="E57" s="50">
        <f t="shared" si="5"/>
        <v>0</v>
      </c>
      <c r="F57" s="47">
        <f t="shared" si="5"/>
        <v>0</v>
      </c>
      <c r="G57" s="47">
        <f t="shared" si="5"/>
        <v>0</v>
      </c>
      <c r="H57" s="47">
        <f t="shared" si="5"/>
        <v>0</v>
      </c>
      <c r="I57" s="47">
        <f t="shared" si="5"/>
        <v>0</v>
      </c>
      <c r="J57" s="47">
        <f>SUM(J50:J56)</f>
        <v>0</v>
      </c>
      <c r="K57" s="51">
        <f>SUM(K50:K56)</f>
        <v>0</v>
      </c>
    </row>
    <row r="58" spans="1:14" x14ac:dyDescent="0.25">
      <c r="B58" s="9"/>
    </row>
    <row r="59" spans="1:14" ht="21" x14ac:dyDescent="0.35">
      <c r="A59" s="95" t="s">
        <v>37</v>
      </c>
      <c r="B59" s="96"/>
      <c r="C59" s="95"/>
      <c r="D59" s="97"/>
      <c r="E59" s="97"/>
      <c r="F59" s="97"/>
      <c r="G59" s="97"/>
      <c r="H59" s="97"/>
      <c r="I59" s="97"/>
      <c r="J59" s="97"/>
      <c r="K59" s="97"/>
      <c r="L59" s="97"/>
      <c r="M59" s="10"/>
    </row>
    <row r="60" spans="1:14" ht="9" customHeight="1" thickBot="1" x14ac:dyDescent="0.4">
      <c r="A60" s="98"/>
      <c r="B60" s="83"/>
      <c r="M60" s="10"/>
    </row>
    <row r="61" spans="1:14" s="10" customFormat="1" x14ac:dyDescent="0.25">
      <c r="A61" s="630" t="s">
        <v>38</v>
      </c>
      <c r="B61" s="622" t="s">
        <v>39</v>
      </c>
      <c r="C61" s="631" t="s">
        <v>6</v>
      </c>
      <c r="D61" s="99"/>
      <c r="E61" s="100"/>
      <c r="F61" s="101" t="s">
        <v>40</v>
      </c>
      <c r="G61" s="102"/>
      <c r="H61" s="102"/>
      <c r="I61" s="102"/>
      <c r="J61" s="102"/>
      <c r="K61" s="102"/>
      <c r="L61" s="103"/>
      <c r="N61" s="104"/>
    </row>
    <row r="62" spans="1:14" s="10" customFormat="1" ht="76.5" customHeight="1" x14ac:dyDescent="0.25">
      <c r="A62" s="621"/>
      <c r="B62" s="623"/>
      <c r="C62" s="632"/>
      <c r="D62" s="105" t="s">
        <v>41</v>
      </c>
      <c r="E62" s="106" t="s">
        <v>42</v>
      </c>
      <c r="F62" s="107" t="s">
        <v>15</v>
      </c>
      <c r="G62" s="108" t="s">
        <v>16</v>
      </c>
      <c r="H62" s="108" t="s">
        <v>17</v>
      </c>
      <c r="I62" s="109" t="s">
        <v>18</v>
      </c>
      <c r="J62" s="109" t="s">
        <v>30</v>
      </c>
      <c r="K62" s="110" t="s">
        <v>20</v>
      </c>
      <c r="L62" s="111" t="s">
        <v>21</v>
      </c>
    </row>
    <row r="63" spans="1:14" x14ac:dyDescent="0.25">
      <c r="A63" s="595" t="s">
        <v>208</v>
      </c>
      <c r="B63" s="611"/>
      <c r="C63" s="29">
        <v>2014</v>
      </c>
      <c r="D63" s="30"/>
      <c r="E63" s="31"/>
      <c r="F63" s="34"/>
      <c r="G63" s="31"/>
      <c r="H63" s="31"/>
      <c r="I63" s="31"/>
      <c r="J63" s="31"/>
      <c r="K63" s="31"/>
      <c r="L63" s="35"/>
      <c r="M63" s="10"/>
    </row>
    <row r="64" spans="1:14" x14ac:dyDescent="0.25">
      <c r="A64" s="595"/>
      <c r="B64" s="611"/>
      <c r="C64" s="29">
        <v>2015</v>
      </c>
      <c r="D64" s="30"/>
      <c r="E64" s="31"/>
      <c r="F64" s="34"/>
      <c r="G64" s="31"/>
      <c r="H64" s="31"/>
      <c r="I64" s="31"/>
      <c r="J64" s="31"/>
      <c r="K64" s="31"/>
      <c r="L64" s="35"/>
      <c r="M64" s="10"/>
    </row>
    <row r="65" spans="1:13" x14ac:dyDescent="0.25">
      <c r="A65" s="595"/>
      <c r="B65" s="611"/>
      <c r="C65" s="29">
        <v>2016</v>
      </c>
      <c r="D65" s="30"/>
      <c r="E65" s="31"/>
      <c r="F65" s="34"/>
      <c r="G65" s="31"/>
      <c r="H65" s="31"/>
      <c r="I65" s="31"/>
      <c r="J65" s="31"/>
      <c r="K65" s="31"/>
      <c r="L65" s="35"/>
      <c r="M65" s="10"/>
    </row>
    <row r="66" spans="1:13" x14ac:dyDescent="0.25">
      <c r="A66" s="595"/>
      <c r="B66" s="611"/>
      <c r="C66" s="29">
        <v>2017</v>
      </c>
      <c r="D66" s="36"/>
      <c r="E66" s="37"/>
      <c r="F66" s="39"/>
      <c r="G66" s="37"/>
      <c r="H66" s="37"/>
      <c r="I66" s="37"/>
      <c r="J66" s="37"/>
      <c r="K66" s="37"/>
      <c r="L66" s="40"/>
      <c r="M66" s="10"/>
    </row>
    <row r="67" spans="1:13" x14ac:dyDescent="0.25">
      <c r="A67" s="595"/>
      <c r="B67" s="611"/>
      <c r="C67" s="29">
        <v>2018</v>
      </c>
      <c r="D67" s="30"/>
      <c r="E67" s="31"/>
      <c r="F67" s="34"/>
      <c r="G67" s="31"/>
      <c r="H67" s="31"/>
      <c r="I67" s="31"/>
      <c r="J67" s="31"/>
      <c r="K67" s="31"/>
      <c r="L67" s="35"/>
      <c r="M67" s="10"/>
    </row>
    <row r="68" spans="1:13" x14ac:dyDescent="0.25">
      <c r="A68" s="595"/>
      <c r="B68" s="611"/>
      <c r="C68" s="29">
        <v>2019</v>
      </c>
      <c r="D68" s="30"/>
      <c r="E68" s="31"/>
      <c r="F68" s="34"/>
      <c r="G68" s="31"/>
      <c r="H68" s="31"/>
      <c r="I68" s="31"/>
      <c r="J68" s="31"/>
      <c r="K68" s="31"/>
      <c r="L68" s="35"/>
      <c r="M68" s="10"/>
    </row>
    <row r="69" spans="1:13" x14ac:dyDescent="0.25">
      <c r="A69" s="595"/>
      <c r="B69" s="611"/>
      <c r="C69" s="29">
        <v>2020</v>
      </c>
      <c r="D69" s="30"/>
      <c r="E69" s="31"/>
      <c r="F69" s="34"/>
      <c r="G69" s="31"/>
      <c r="H69" s="31"/>
      <c r="I69" s="31"/>
      <c r="J69" s="31"/>
      <c r="K69" s="31"/>
      <c r="L69" s="35"/>
      <c r="M69" s="10"/>
    </row>
    <row r="70" spans="1:13" ht="19.5" customHeight="1" thickBot="1" x14ac:dyDescent="0.3">
      <c r="A70" s="612"/>
      <c r="B70" s="613"/>
      <c r="C70" s="45" t="s">
        <v>14</v>
      </c>
      <c r="D70" s="46">
        <f t="shared" ref="D70:K70" si="6">SUM(D63:D69)</f>
        <v>0</v>
      </c>
      <c r="E70" s="47">
        <f t="shared" si="6"/>
        <v>0</v>
      </c>
      <c r="F70" s="50">
        <f t="shared" si="6"/>
        <v>0</v>
      </c>
      <c r="G70" s="47">
        <f t="shared" si="6"/>
        <v>0</v>
      </c>
      <c r="H70" s="47">
        <f t="shared" si="6"/>
        <v>0</v>
      </c>
      <c r="I70" s="47">
        <f t="shared" si="6"/>
        <v>0</v>
      </c>
      <c r="J70" s="47">
        <f t="shared" si="6"/>
        <v>0</v>
      </c>
      <c r="K70" s="47">
        <f t="shared" si="6"/>
        <v>0</v>
      </c>
      <c r="L70" s="51">
        <f>SUM(L63:L69)</f>
        <v>0</v>
      </c>
      <c r="M70" s="10"/>
    </row>
    <row r="71" spans="1:13" ht="4.5" customHeight="1" thickBot="1" x14ac:dyDescent="0.3">
      <c r="A71" s="112"/>
      <c r="B71" s="113"/>
      <c r="D71" s="52"/>
    </row>
    <row r="72" spans="1:13" s="10" customFormat="1" ht="18.95" customHeight="1" x14ac:dyDescent="0.25">
      <c r="A72" s="630" t="s">
        <v>43</v>
      </c>
      <c r="B72" s="622" t="s">
        <v>44</v>
      </c>
      <c r="C72" s="631" t="s">
        <v>6</v>
      </c>
      <c r="D72" s="628" t="s">
        <v>45</v>
      </c>
      <c r="E72" s="101" t="s">
        <v>46</v>
      </c>
      <c r="F72" s="102"/>
      <c r="G72" s="102"/>
      <c r="H72" s="102"/>
      <c r="I72" s="102"/>
      <c r="J72" s="102"/>
      <c r="K72" s="103"/>
      <c r="L72" s="519"/>
      <c r="M72" s="104"/>
    </row>
    <row r="73" spans="1:13" s="10" customFormat="1" ht="93.75" customHeight="1" x14ac:dyDescent="0.25">
      <c r="A73" s="621"/>
      <c r="B73" s="623"/>
      <c r="C73" s="632"/>
      <c r="D73" s="629"/>
      <c r="E73" s="107" t="s">
        <v>15</v>
      </c>
      <c r="F73" s="114" t="s">
        <v>16</v>
      </c>
      <c r="G73" s="108" t="s">
        <v>17</v>
      </c>
      <c r="H73" s="109" t="s">
        <v>18</v>
      </c>
      <c r="I73" s="109" t="s">
        <v>30</v>
      </c>
      <c r="J73" s="110" t="s">
        <v>20</v>
      </c>
      <c r="K73" s="111" t="s">
        <v>21</v>
      </c>
      <c r="L73" s="519"/>
    </row>
    <row r="74" spans="1:13" ht="15" customHeight="1" x14ac:dyDescent="0.25">
      <c r="A74" s="595" t="s">
        <v>397</v>
      </c>
      <c r="B74" s="611"/>
      <c r="C74" s="29">
        <v>2014</v>
      </c>
      <c r="D74" s="31"/>
      <c r="E74" s="34"/>
      <c r="F74" s="31"/>
      <c r="G74" s="31"/>
      <c r="H74" s="31"/>
      <c r="I74" s="31"/>
      <c r="J74" s="31"/>
      <c r="K74" s="35"/>
    </row>
    <row r="75" spans="1:13" x14ac:dyDescent="0.25">
      <c r="A75" s="595"/>
      <c r="B75" s="611"/>
      <c r="C75" s="29">
        <v>2015</v>
      </c>
      <c r="D75" s="31"/>
      <c r="E75" s="34"/>
      <c r="F75" s="31"/>
      <c r="G75" s="31"/>
      <c r="H75" s="31"/>
      <c r="I75" s="31"/>
      <c r="J75" s="31"/>
      <c r="K75" s="35"/>
    </row>
    <row r="76" spans="1:13" x14ac:dyDescent="0.25">
      <c r="A76" s="595"/>
      <c r="B76" s="611"/>
      <c r="C76" s="29">
        <v>2016</v>
      </c>
      <c r="D76" s="31"/>
      <c r="E76" s="34"/>
      <c r="F76" s="31"/>
      <c r="G76" s="31"/>
      <c r="H76" s="31"/>
      <c r="I76" s="31"/>
      <c r="J76" s="31"/>
      <c r="K76" s="35"/>
    </row>
    <row r="77" spans="1:13" x14ac:dyDescent="0.25">
      <c r="A77" s="595"/>
      <c r="B77" s="611"/>
      <c r="C77" s="29">
        <v>2017</v>
      </c>
      <c r="D77" s="37"/>
      <c r="E77" s="39"/>
      <c r="F77" s="37"/>
      <c r="G77" s="37"/>
      <c r="H77" s="37"/>
      <c r="I77" s="37"/>
      <c r="J77" s="37"/>
      <c r="K77" s="40"/>
    </row>
    <row r="78" spans="1:13" x14ac:dyDescent="0.25">
      <c r="A78" s="595"/>
      <c r="B78" s="611"/>
      <c r="C78" s="29">
        <v>2018</v>
      </c>
      <c r="D78" s="31"/>
      <c r="E78" s="34"/>
      <c r="F78" s="31"/>
      <c r="G78" s="31"/>
      <c r="H78" s="31"/>
      <c r="I78" s="31"/>
      <c r="J78" s="31"/>
      <c r="K78" s="35"/>
    </row>
    <row r="79" spans="1:13" x14ac:dyDescent="0.25">
      <c r="A79" s="595"/>
      <c r="B79" s="611"/>
      <c r="C79" s="29">
        <v>2019</v>
      </c>
      <c r="D79" s="31">
        <v>3</v>
      </c>
      <c r="E79" s="34">
        <v>3</v>
      </c>
      <c r="F79" s="31"/>
      <c r="G79" s="31"/>
      <c r="H79" s="31"/>
      <c r="I79" s="31"/>
      <c r="J79" s="31"/>
      <c r="K79" s="35"/>
    </row>
    <row r="80" spans="1:13" x14ac:dyDescent="0.25">
      <c r="A80" s="595"/>
      <c r="B80" s="611"/>
      <c r="C80" s="29">
        <v>2020</v>
      </c>
      <c r="D80" s="31"/>
      <c r="E80" s="34"/>
      <c r="F80" s="31"/>
      <c r="G80" s="31"/>
      <c r="H80" s="31"/>
      <c r="I80" s="31"/>
      <c r="J80" s="31"/>
      <c r="K80" s="35"/>
    </row>
    <row r="81" spans="1:14" ht="18" customHeight="1" thickBot="1" x14ac:dyDescent="0.3">
      <c r="A81" s="612"/>
      <c r="B81" s="613"/>
      <c r="C81" s="45" t="s">
        <v>14</v>
      </c>
      <c r="D81" s="47">
        <f t="shared" ref="D81:J81" si="7">SUM(D74:D80)</f>
        <v>3</v>
      </c>
      <c r="E81" s="50">
        <f t="shared" si="7"/>
        <v>3</v>
      </c>
      <c r="F81" s="47">
        <f t="shared" si="7"/>
        <v>0</v>
      </c>
      <c r="G81" s="47">
        <f t="shared" si="7"/>
        <v>0</v>
      </c>
      <c r="H81" s="47">
        <f t="shared" si="7"/>
        <v>0</v>
      </c>
      <c r="I81" s="47">
        <f t="shared" si="7"/>
        <v>0</v>
      </c>
      <c r="J81" s="47">
        <f t="shared" si="7"/>
        <v>0</v>
      </c>
      <c r="K81" s="51">
        <f>SUM(K74:K80)</f>
        <v>0</v>
      </c>
    </row>
    <row r="82" spans="1:14" ht="9" customHeight="1" thickBot="1" x14ac:dyDescent="0.4">
      <c r="A82" s="98"/>
      <c r="B82" s="83"/>
    </row>
    <row r="83" spans="1:14" ht="24.95" customHeight="1" x14ac:dyDescent="0.25">
      <c r="A83" s="630" t="s">
        <v>47</v>
      </c>
      <c r="B83" s="622" t="s">
        <v>44</v>
      </c>
      <c r="C83" s="631" t="s">
        <v>6</v>
      </c>
      <c r="D83" s="633" t="s">
        <v>48</v>
      </c>
      <c r="E83" s="101" t="s">
        <v>49</v>
      </c>
      <c r="F83" s="102"/>
      <c r="G83" s="102"/>
      <c r="H83" s="102"/>
      <c r="I83" s="102"/>
      <c r="J83" s="102"/>
      <c r="K83" s="103"/>
      <c r="L83" s="10"/>
    </row>
    <row r="84" spans="1:14" s="10" customFormat="1" ht="79.5" customHeight="1" x14ac:dyDescent="0.25">
      <c r="A84" s="621"/>
      <c r="B84" s="623"/>
      <c r="C84" s="632"/>
      <c r="D84" s="634"/>
      <c r="E84" s="107" t="s">
        <v>15</v>
      </c>
      <c r="F84" s="108" t="s">
        <v>16</v>
      </c>
      <c r="G84" s="108" t="s">
        <v>17</v>
      </c>
      <c r="H84" s="109" t="s">
        <v>18</v>
      </c>
      <c r="I84" s="109" t="s">
        <v>30</v>
      </c>
      <c r="J84" s="110" t="s">
        <v>20</v>
      </c>
      <c r="K84" s="111" t="s">
        <v>21</v>
      </c>
      <c r="L84" s="519"/>
    </row>
    <row r="85" spans="1:14" s="10" customFormat="1" ht="18" customHeight="1" x14ac:dyDescent="0.25">
      <c r="A85" s="595" t="s">
        <v>36</v>
      </c>
      <c r="B85" s="611"/>
      <c r="C85" s="29">
        <v>2014</v>
      </c>
      <c r="D85" s="31"/>
      <c r="E85" s="34"/>
      <c r="F85" s="31"/>
      <c r="G85" s="31"/>
      <c r="H85" s="31"/>
      <c r="I85" s="31"/>
      <c r="J85" s="31"/>
      <c r="K85" s="35"/>
      <c r="L85" s="519"/>
    </row>
    <row r="86" spans="1:14" ht="15.95" customHeight="1" x14ac:dyDescent="0.25">
      <c r="A86" s="595"/>
      <c r="B86" s="611"/>
      <c r="C86" s="29">
        <v>2015</v>
      </c>
      <c r="D86" s="31"/>
      <c r="E86" s="34"/>
      <c r="F86" s="31"/>
      <c r="G86" s="31"/>
      <c r="H86" s="31"/>
      <c r="I86" s="31"/>
      <c r="J86" s="31"/>
      <c r="K86" s="35"/>
    </row>
    <row r="87" spans="1:14" x14ac:dyDescent="0.25">
      <c r="A87" s="595"/>
      <c r="B87" s="611"/>
      <c r="C87" s="29">
        <v>2016</v>
      </c>
      <c r="D87" s="31"/>
      <c r="E87" s="34"/>
      <c r="F87" s="31"/>
      <c r="G87" s="31"/>
      <c r="H87" s="31"/>
      <c r="I87" s="31"/>
      <c r="J87" s="31"/>
      <c r="K87" s="35"/>
    </row>
    <row r="88" spans="1:14" x14ac:dyDescent="0.25">
      <c r="A88" s="595"/>
      <c r="B88" s="611"/>
      <c r="C88" s="29">
        <v>2017</v>
      </c>
      <c r="D88" s="37"/>
      <c r="E88" s="39"/>
      <c r="F88" s="37"/>
      <c r="G88" s="37"/>
      <c r="H88" s="37"/>
      <c r="I88" s="37"/>
      <c r="J88" s="37"/>
      <c r="K88" s="40"/>
    </row>
    <row r="89" spans="1:14" x14ac:dyDescent="0.25">
      <c r="A89" s="595"/>
      <c r="B89" s="611"/>
      <c r="C89" s="29">
        <v>2018</v>
      </c>
      <c r="D89" s="31"/>
      <c r="E89" s="34"/>
      <c r="F89" s="31"/>
      <c r="G89" s="31"/>
      <c r="H89" s="31"/>
      <c r="I89" s="31"/>
      <c r="J89" s="31"/>
      <c r="K89" s="35"/>
      <c r="L89" s="10"/>
    </row>
    <row r="90" spans="1:14" x14ac:dyDescent="0.25">
      <c r="A90" s="595"/>
      <c r="B90" s="611"/>
      <c r="C90" s="29">
        <v>2019</v>
      </c>
      <c r="D90" s="31"/>
      <c r="E90" s="34"/>
      <c r="F90" s="31"/>
      <c r="G90" s="31"/>
      <c r="H90" s="31"/>
      <c r="I90" s="31"/>
      <c r="J90" s="31"/>
      <c r="K90" s="35"/>
    </row>
    <row r="91" spans="1:14" x14ac:dyDescent="0.25">
      <c r="A91" s="595"/>
      <c r="B91" s="611"/>
      <c r="C91" s="29">
        <v>2020</v>
      </c>
      <c r="D91" s="31"/>
      <c r="E91" s="34"/>
      <c r="F91" s="31"/>
      <c r="G91" s="31"/>
      <c r="H91" s="31"/>
      <c r="I91" s="31"/>
      <c r="J91" s="31"/>
      <c r="K91" s="35"/>
    </row>
    <row r="92" spans="1:14" ht="18.95" customHeight="1" thickBot="1" x14ac:dyDescent="0.3">
      <c r="A92" s="612"/>
      <c r="B92" s="613"/>
      <c r="C92" s="45" t="s">
        <v>14</v>
      </c>
      <c r="D92" s="47">
        <f t="shared" ref="D92:J92" si="8">SUM(D85:D91)</f>
        <v>0</v>
      </c>
      <c r="E92" s="50">
        <f t="shared" si="8"/>
        <v>0</v>
      </c>
      <c r="F92" s="47">
        <f t="shared" si="8"/>
        <v>0</v>
      </c>
      <c r="G92" s="47">
        <f t="shared" si="8"/>
        <v>0</v>
      </c>
      <c r="H92" s="47">
        <f t="shared" si="8"/>
        <v>0</v>
      </c>
      <c r="I92" s="47">
        <f t="shared" si="8"/>
        <v>0</v>
      </c>
      <c r="J92" s="47">
        <f t="shared" si="8"/>
        <v>0</v>
      </c>
      <c r="K92" s="51">
        <f>SUM(K85:K91)</f>
        <v>0</v>
      </c>
    </row>
    <row r="93" spans="1:14" ht="4.5" customHeight="1" thickBot="1" x14ac:dyDescent="0.4">
      <c r="A93" s="98"/>
      <c r="B93" s="83"/>
    </row>
    <row r="94" spans="1:14" x14ac:dyDescent="0.25">
      <c r="A94" s="620" t="s">
        <v>50</v>
      </c>
      <c r="B94" s="622" t="s">
        <v>51</v>
      </c>
      <c r="C94" s="514" t="s">
        <v>6</v>
      </c>
      <c r="D94" s="116" t="s">
        <v>52</v>
      </c>
      <c r="E94" s="117"/>
      <c r="F94" s="117"/>
      <c r="G94" s="118"/>
      <c r="H94" s="10"/>
      <c r="I94" s="10"/>
      <c r="J94" s="10"/>
      <c r="K94" s="10"/>
    </row>
    <row r="95" spans="1:14" ht="64.5" x14ac:dyDescent="0.25">
      <c r="A95" s="621"/>
      <c r="B95" s="623"/>
      <c r="C95" s="515"/>
      <c r="D95" s="105" t="s">
        <v>53</v>
      </c>
      <c r="E95" s="106" t="s">
        <v>54</v>
      </c>
      <c r="F95" s="106" t="s">
        <v>55</v>
      </c>
      <c r="G95" s="120" t="s">
        <v>14</v>
      </c>
      <c r="H95" s="10"/>
      <c r="I95" s="10"/>
      <c r="J95" s="10"/>
      <c r="K95" s="10"/>
      <c r="L95" s="10"/>
      <c r="M95" s="10"/>
      <c r="N95" s="10"/>
    </row>
    <row r="96" spans="1:14" s="10" customFormat="1" ht="26.25" customHeight="1" x14ac:dyDescent="0.25">
      <c r="A96" s="595" t="s">
        <v>398</v>
      </c>
      <c r="B96" s="611"/>
      <c r="C96" s="29">
        <v>2015</v>
      </c>
      <c r="D96" s="30"/>
      <c r="E96" s="31"/>
      <c r="F96" s="31"/>
      <c r="G96" s="33">
        <f t="shared" ref="G96:G101" si="9">SUM(D96:F96)</f>
        <v>0</v>
      </c>
      <c r="H96" s="519"/>
      <c r="I96" s="519"/>
      <c r="J96" s="519"/>
      <c r="K96" s="519"/>
    </row>
    <row r="97" spans="1:14" s="10" customFormat="1" ht="16.5" customHeight="1" x14ac:dyDescent="0.25">
      <c r="A97" s="595"/>
      <c r="B97" s="611"/>
      <c r="C97" s="29">
        <v>2016</v>
      </c>
      <c r="D97" s="30"/>
      <c r="E97" s="31"/>
      <c r="F97" s="31"/>
      <c r="G97" s="33">
        <f t="shared" si="9"/>
        <v>0</v>
      </c>
      <c r="H97" s="519"/>
      <c r="I97" s="519"/>
      <c r="J97" s="519"/>
      <c r="K97" s="519"/>
      <c r="L97" s="519"/>
      <c r="M97" s="519"/>
      <c r="N97" s="519"/>
    </row>
    <row r="98" spans="1:14" x14ac:dyDescent="0.25">
      <c r="A98" s="595"/>
      <c r="B98" s="611"/>
      <c r="C98" s="29">
        <v>2017</v>
      </c>
      <c r="D98" s="36"/>
      <c r="E98" s="37"/>
      <c r="F98" s="37"/>
      <c r="G98" s="33">
        <f t="shared" si="9"/>
        <v>0</v>
      </c>
    </row>
    <row r="99" spans="1:14" x14ac:dyDescent="0.25">
      <c r="A99" s="595"/>
      <c r="B99" s="611"/>
      <c r="C99" s="29">
        <v>2018</v>
      </c>
      <c r="D99" s="30"/>
      <c r="E99" s="31"/>
      <c r="F99" s="31"/>
      <c r="G99" s="33">
        <f t="shared" si="9"/>
        <v>0</v>
      </c>
    </row>
    <row r="100" spans="1:14" x14ac:dyDescent="0.25">
      <c r="A100" s="595"/>
      <c r="B100" s="611"/>
      <c r="C100" s="29">
        <v>2019</v>
      </c>
      <c r="D100" s="30"/>
      <c r="E100" s="31">
        <v>10</v>
      </c>
      <c r="F100" s="31"/>
      <c r="G100" s="33">
        <f t="shared" si="9"/>
        <v>10</v>
      </c>
    </row>
    <row r="101" spans="1:14" x14ac:dyDescent="0.25">
      <c r="A101" s="595"/>
      <c r="B101" s="611"/>
      <c r="C101" s="29">
        <v>2020</v>
      </c>
      <c r="D101" s="30"/>
      <c r="E101" s="31"/>
      <c r="F101" s="31"/>
      <c r="G101" s="33">
        <f t="shared" si="9"/>
        <v>0</v>
      </c>
    </row>
    <row r="102" spans="1:14" ht="15.75" thickBot="1" x14ac:dyDescent="0.3">
      <c r="A102" s="612"/>
      <c r="B102" s="613"/>
      <c r="C102" s="45" t="s">
        <v>14</v>
      </c>
      <c r="D102" s="46">
        <f>SUM(D96:D101)</f>
        <v>0</v>
      </c>
      <c r="E102" s="47">
        <f>SUM(E96:E101)</f>
        <v>10</v>
      </c>
      <c r="F102" s="47">
        <f>SUM(F96:F101)</f>
        <v>0</v>
      </c>
      <c r="G102" s="121">
        <f>SUM(G95:G101)</f>
        <v>10</v>
      </c>
    </row>
    <row r="103" spans="1:14" x14ac:dyDescent="0.25">
      <c r="A103" s="113"/>
      <c r="B103" s="122"/>
      <c r="C103" s="52"/>
      <c r="D103" s="52"/>
      <c r="J103" s="82"/>
    </row>
    <row r="104" spans="1:14" ht="21" x14ac:dyDescent="0.35">
      <c r="A104" s="123" t="s">
        <v>56</v>
      </c>
      <c r="B104" s="124"/>
      <c r="C104" s="123"/>
      <c r="D104" s="125"/>
      <c r="E104" s="125"/>
      <c r="F104" s="125"/>
      <c r="G104" s="125"/>
      <c r="H104" s="125"/>
      <c r="I104" s="125"/>
      <c r="J104" s="125"/>
      <c r="K104" s="125"/>
      <c r="L104" s="125"/>
    </row>
    <row r="105" spans="1:14" ht="15.75" thickBot="1" x14ac:dyDescent="0.3">
      <c r="B105" s="9"/>
    </row>
    <row r="106" spans="1:14" s="10" customFormat="1" ht="47.25" customHeight="1" x14ac:dyDescent="0.25">
      <c r="A106" s="624" t="s">
        <v>57</v>
      </c>
      <c r="B106" s="626" t="s">
        <v>58</v>
      </c>
      <c r="C106" s="609" t="s">
        <v>6</v>
      </c>
      <c r="D106" s="126" t="s">
        <v>59</v>
      </c>
      <c r="E106" s="126"/>
      <c r="F106" s="127"/>
      <c r="G106" s="127"/>
      <c r="H106" s="128" t="s">
        <v>60</v>
      </c>
      <c r="I106" s="126"/>
      <c r="J106" s="129"/>
    </row>
    <row r="107" spans="1:14" s="10" customFormat="1" ht="87.75" customHeight="1" x14ac:dyDescent="0.25">
      <c r="A107" s="625"/>
      <c r="B107" s="627"/>
      <c r="C107" s="610"/>
      <c r="D107" s="130" t="s">
        <v>61</v>
      </c>
      <c r="E107" s="131" t="s">
        <v>62</v>
      </c>
      <c r="F107" s="132" t="s">
        <v>63</v>
      </c>
      <c r="G107" s="133" t="s">
        <v>64</v>
      </c>
      <c r="H107" s="130" t="s">
        <v>65</v>
      </c>
      <c r="I107" s="131" t="s">
        <v>66</v>
      </c>
      <c r="J107" s="134" t="s">
        <v>67</v>
      </c>
    </row>
    <row r="108" spans="1:14" x14ac:dyDescent="0.25">
      <c r="A108" s="595" t="s">
        <v>36</v>
      </c>
      <c r="B108" s="611"/>
      <c r="C108" s="135">
        <v>2014</v>
      </c>
      <c r="D108" s="30"/>
      <c r="E108" s="31"/>
      <c r="F108" s="136"/>
      <c r="G108" s="137">
        <f>SUM(D108:F108)</f>
        <v>0</v>
      </c>
      <c r="H108" s="30"/>
      <c r="I108" s="31"/>
      <c r="J108" s="35"/>
    </row>
    <row r="109" spans="1:14" x14ac:dyDescent="0.25">
      <c r="A109" s="595"/>
      <c r="B109" s="611"/>
      <c r="C109" s="135">
        <v>2015</v>
      </c>
      <c r="D109" s="30"/>
      <c r="E109" s="31"/>
      <c r="F109" s="136"/>
      <c r="G109" s="137">
        <f t="shared" ref="G109:G114" si="10">SUM(D109:F109)</f>
        <v>0</v>
      </c>
      <c r="H109" s="30"/>
      <c r="I109" s="31"/>
      <c r="J109" s="35"/>
    </row>
    <row r="110" spans="1:14" x14ac:dyDescent="0.25">
      <c r="A110" s="595"/>
      <c r="B110" s="611"/>
      <c r="C110" s="135">
        <v>2016</v>
      </c>
      <c r="D110" s="30"/>
      <c r="E110" s="31"/>
      <c r="F110" s="136"/>
      <c r="G110" s="137">
        <f t="shared" si="10"/>
        <v>0</v>
      </c>
      <c r="H110" s="30"/>
      <c r="I110" s="31"/>
      <c r="J110" s="35"/>
    </row>
    <row r="111" spans="1:14" x14ac:dyDescent="0.25">
      <c r="A111" s="595"/>
      <c r="B111" s="611"/>
      <c r="C111" s="135">
        <v>2017</v>
      </c>
      <c r="D111" s="36"/>
      <c r="E111" s="37"/>
      <c r="F111" s="138"/>
      <c r="G111" s="137">
        <f t="shared" si="10"/>
        <v>0</v>
      </c>
      <c r="H111" s="139"/>
      <c r="I111" s="140"/>
      <c r="J111" s="141"/>
    </row>
    <row r="112" spans="1:14" x14ac:dyDescent="0.25">
      <c r="A112" s="595"/>
      <c r="B112" s="611"/>
      <c r="C112" s="135">
        <v>2018</v>
      </c>
      <c r="D112" s="30"/>
      <c r="E112" s="31"/>
      <c r="F112" s="136"/>
      <c r="G112" s="137">
        <f t="shared" si="10"/>
        <v>0</v>
      </c>
      <c r="H112" s="30"/>
      <c r="I112" s="31"/>
      <c r="J112" s="35"/>
    </row>
    <row r="113" spans="1:19" x14ac:dyDescent="0.25">
      <c r="A113" s="595"/>
      <c r="B113" s="611"/>
      <c r="C113" s="135">
        <v>2019</v>
      </c>
      <c r="D113" s="30"/>
      <c r="E113" s="31"/>
      <c r="F113" s="136"/>
      <c r="G113" s="137">
        <f t="shared" si="10"/>
        <v>0</v>
      </c>
      <c r="H113" s="30"/>
      <c r="I113" s="31"/>
      <c r="J113" s="35"/>
    </row>
    <row r="114" spans="1:19" x14ac:dyDescent="0.25">
      <c r="A114" s="595"/>
      <c r="B114" s="611"/>
      <c r="C114" s="135">
        <v>2020</v>
      </c>
      <c r="D114" s="30"/>
      <c r="E114" s="31"/>
      <c r="F114" s="136"/>
      <c r="G114" s="137">
        <f t="shared" si="10"/>
        <v>0</v>
      </c>
      <c r="H114" s="30"/>
      <c r="I114" s="31"/>
      <c r="J114" s="35"/>
    </row>
    <row r="115" spans="1:19" ht="30.6" customHeight="1" thickBot="1" x14ac:dyDescent="0.3">
      <c r="A115" s="612"/>
      <c r="B115" s="613"/>
      <c r="C115" s="142" t="s">
        <v>14</v>
      </c>
      <c r="D115" s="46">
        <f t="shared" ref="D115:J115" si="11">SUM(D108:D114)</f>
        <v>0</v>
      </c>
      <c r="E115" s="47">
        <f t="shared" si="11"/>
        <v>0</v>
      </c>
      <c r="F115" s="143">
        <f t="shared" si="11"/>
        <v>0</v>
      </c>
      <c r="G115" s="143">
        <f t="shared" si="11"/>
        <v>0</v>
      </c>
      <c r="H115" s="46">
        <f t="shared" si="11"/>
        <v>0</v>
      </c>
      <c r="I115" s="47">
        <f t="shared" si="11"/>
        <v>0</v>
      </c>
      <c r="J115" s="144">
        <f t="shared" si="11"/>
        <v>0</v>
      </c>
    </row>
    <row r="116" spans="1:19" ht="17.100000000000001" customHeight="1" thickBot="1" x14ac:dyDescent="0.3">
      <c r="A116" s="145"/>
      <c r="B116" s="122"/>
      <c r="C116" s="146"/>
      <c r="D116" s="147"/>
      <c r="H116" s="148"/>
      <c r="K116" s="82"/>
    </row>
    <row r="117" spans="1:19" s="10" customFormat="1" ht="78" customHeight="1" x14ac:dyDescent="0.3">
      <c r="A117" s="149" t="s">
        <v>68</v>
      </c>
      <c r="B117" s="513" t="s">
        <v>39</v>
      </c>
      <c r="C117" s="151" t="s">
        <v>6</v>
      </c>
      <c r="D117" s="152" t="s">
        <v>69</v>
      </c>
      <c r="E117" s="153" t="s">
        <v>70</v>
      </c>
      <c r="F117" s="153" t="s">
        <v>71</v>
      </c>
      <c r="G117" s="153" t="s">
        <v>72</v>
      </c>
      <c r="H117" s="153" t="s">
        <v>73</v>
      </c>
      <c r="I117" s="154" t="s">
        <v>74</v>
      </c>
      <c r="J117" s="155" t="s">
        <v>75</v>
      </c>
      <c r="K117" s="155" t="s">
        <v>76</v>
      </c>
    </row>
    <row r="118" spans="1:19" x14ac:dyDescent="0.25">
      <c r="A118" s="595" t="s">
        <v>36</v>
      </c>
      <c r="B118" s="611"/>
      <c r="C118" s="29">
        <v>2014</v>
      </c>
      <c r="D118" s="34"/>
      <c r="E118" s="31"/>
      <c r="F118" s="31"/>
      <c r="G118" s="31"/>
      <c r="H118" s="31"/>
      <c r="I118" s="35"/>
      <c r="J118" s="156">
        <f t="shared" ref="J118:K124" si="12">D118+F118+H118</f>
        <v>0</v>
      </c>
      <c r="K118" s="156">
        <f t="shared" si="12"/>
        <v>0</v>
      </c>
    </row>
    <row r="119" spans="1:19" x14ac:dyDescent="0.25">
      <c r="A119" s="595"/>
      <c r="B119" s="611"/>
      <c r="C119" s="29">
        <v>2015</v>
      </c>
      <c r="D119" s="34"/>
      <c r="E119" s="31"/>
      <c r="F119" s="31"/>
      <c r="G119" s="31"/>
      <c r="H119" s="31"/>
      <c r="I119" s="35"/>
      <c r="J119" s="156">
        <f t="shared" si="12"/>
        <v>0</v>
      </c>
      <c r="K119" s="156">
        <f t="shared" si="12"/>
        <v>0</v>
      </c>
    </row>
    <row r="120" spans="1:19" x14ac:dyDescent="0.25">
      <c r="A120" s="595"/>
      <c r="B120" s="611"/>
      <c r="C120" s="29">
        <v>2016</v>
      </c>
      <c r="D120" s="34"/>
      <c r="E120" s="31"/>
      <c r="F120" s="31"/>
      <c r="G120" s="31"/>
      <c r="H120" s="31"/>
      <c r="I120" s="35"/>
      <c r="J120" s="156">
        <f t="shared" si="12"/>
        <v>0</v>
      </c>
      <c r="K120" s="156">
        <f t="shared" si="12"/>
        <v>0</v>
      </c>
    </row>
    <row r="121" spans="1:19" x14ac:dyDescent="0.25">
      <c r="A121" s="595"/>
      <c r="B121" s="611"/>
      <c r="C121" s="29">
        <v>2017</v>
      </c>
      <c r="D121" s="39"/>
      <c r="E121" s="37"/>
      <c r="F121" s="37"/>
      <c r="G121" s="37"/>
      <c r="H121" s="37"/>
      <c r="I121" s="40"/>
      <c r="J121" s="156">
        <f t="shared" si="12"/>
        <v>0</v>
      </c>
      <c r="K121" s="156">
        <f t="shared" si="12"/>
        <v>0</v>
      </c>
    </row>
    <row r="122" spans="1:19" x14ac:dyDescent="0.25">
      <c r="A122" s="595"/>
      <c r="B122" s="611"/>
      <c r="C122" s="29">
        <v>2018</v>
      </c>
      <c r="D122" s="34"/>
      <c r="E122" s="31"/>
      <c r="F122" s="31"/>
      <c r="G122" s="31"/>
      <c r="H122" s="31"/>
      <c r="I122" s="35"/>
      <c r="J122" s="156">
        <f t="shared" si="12"/>
        <v>0</v>
      </c>
      <c r="K122" s="156">
        <f t="shared" si="12"/>
        <v>0</v>
      </c>
    </row>
    <row r="123" spans="1:19" x14ac:dyDescent="0.25">
      <c r="A123" s="595"/>
      <c r="B123" s="611"/>
      <c r="C123" s="29">
        <v>2019</v>
      </c>
      <c r="D123" s="34"/>
      <c r="E123" s="31"/>
      <c r="F123" s="31"/>
      <c r="G123" s="31"/>
      <c r="H123" s="31"/>
      <c r="I123" s="35"/>
      <c r="J123" s="156">
        <f t="shared" si="12"/>
        <v>0</v>
      </c>
      <c r="K123" s="156">
        <f t="shared" si="12"/>
        <v>0</v>
      </c>
    </row>
    <row r="124" spans="1:19" x14ac:dyDescent="0.25">
      <c r="A124" s="595"/>
      <c r="B124" s="611"/>
      <c r="C124" s="29">
        <v>2020</v>
      </c>
      <c r="D124" s="34"/>
      <c r="E124" s="31"/>
      <c r="F124" s="31"/>
      <c r="G124" s="31"/>
      <c r="H124" s="31"/>
      <c r="I124" s="35"/>
      <c r="J124" s="156">
        <f t="shared" si="12"/>
        <v>0</v>
      </c>
      <c r="K124" s="156">
        <f t="shared" si="12"/>
        <v>0</v>
      </c>
    </row>
    <row r="125" spans="1:19" ht="51" customHeight="1" thickBot="1" x14ac:dyDescent="0.3">
      <c r="A125" s="612"/>
      <c r="B125" s="613"/>
      <c r="C125" s="45" t="s">
        <v>14</v>
      </c>
      <c r="D125" s="47">
        <f t="shared" ref="D125" si="13">SUM(D118:D124)</f>
        <v>0</v>
      </c>
      <c r="E125" s="47">
        <f>SUM(E118:E124)</f>
        <v>0</v>
      </c>
      <c r="F125" s="47">
        <f t="shared" ref="F125:I125" si="14">SUM(F118:F124)</f>
        <v>0</v>
      </c>
      <c r="G125" s="47">
        <f t="shared" si="14"/>
        <v>0</v>
      </c>
      <c r="H125" s="47">
        <f t="shared" si="14"/>
        <v>0</v>
      </c>
      <c r="I125" s="47">
        <f t="shared" si="14"/>
        <v>0</v>
      </c>
      <c r="J125" s="51">
        <f>SUM(J118:J124)</f>
        <v>0</v>
      </c>
      <c r="K125" s="51">
        <f>SUM(K118:K124)</f>
        <v>0</v>
      </c>
    </row>
    <row r="126" spans="1:19" ht="18.95" customHeight="1" x14ac:dyDescent="0.25">
      <c r="A126" s="157"/>
      <c r="B126" s="122"/>
      <c r="C126" s="52"/>
      <c r="D126" s="52"/>
      <c r="S126" s="82"/>
    </row>
    <row r="127" spans="1:19" ht="21" x14ac:dyDescent="0.35">
      <c r="A127" s="158" t="s">
        <v>77</v>
      </c>
      <c r="B127" s="159"/>
      <c r="C127" s="158"/>
      <c r="D127" s="160"/>
      <c r="E127" s="160"/>
      <c r="F127" s="160"/>
      <c r="G127" s="160"/>
      <c r="H127" s="160"/>
      <c r="I127" s="160"/>
      <c r="J127" s="160"/>
      <c r="K127" s="160"/>
      <c r="L127" s="160"/>
      <c r="M127" s="160"/>
      <c r="N127" s="160"/>
      <c r="O127" s="160"/>
    </row>
    <row r="128" spans="1:19" ht="21.75" thickBot="1" x14ac:dyDescent="0.4">
      <c r="A128" s="98"/>
      <c r="B128" s="83"/>
    </row>
    <row r="129" spans="1:15" s="10" customFormat="1" ht="27" customHeight="1" x14ac:dyDescent="0.25">
      <c r="A129" s="614" t="s">
        <v>78</v>
      </c>
      <c r="B129" s="616" t="s">
        <v>39</v>
      </c>
      <c r="C129" s="618" t="s">
        <v>79</v>
      </c>
      <c r="D129" s="161" t="s">
        <v>80</v>
      </c>
      <c r="E129" s="162"/>
      <c r="F129" s="162"/>
      <c r="G129" s="163"/>
      <c r="H129" s="164"/>
      <c r="I129" s="592" t="s">
        <v>8</v>
      </c>
      <c r="J129" s="593"/>
      <c r="K129" s="593"/>
      <c r="L129" s="593"/>
      <c r="M129" s="593"/>
      <c r="N129" s="593"/>
      <c r="O129" s="594"/>
    </row>
    <row r="130" spans="1:15" s="10" customFormat="1" ht="110.25" customHeight="1" x14ac:dyDescent="0.25">
      <c r="A130" s="615"/>
      <c r="B130" s="617"/>
      <c r="C130" s="619"/>
      <c r="D130" s="165" t="s">
        <v>81</v>
      </c>
      <c r="E130" s="166" t="s">
        <v>82</v>
      </c>
      <c r="F130" s="166" t="s">
        <v>83</v>
      </c>
      <c r="G130" s="167" t="s">
        <v>84</v>
      </c>
      <c r="H130" s="168" t="s">
        <v>85</v>
      </c>
      <c r="I130" s="169" t="s">
        <v>15</v>
      </c>
      <c r="J130" s="169" t="s">
        <v>16</v>
      </c>
      <c r="K130" s="166" t="s">
        <v>17</v>
      </c>
      <c r="L130" s="165" t="s">
        <v>18</v>
      </c>
      <c r="M130" s="165" t="s">
        <v>30</v>
      </c>
      <c r="N130" s="166" t="s">
        <v>20</v>
      </c>
      <c r="O130" s="170" t="s">
        <v>21</v>
      </c>
    </row>
    <row r="131" spans="1:15" ht="15" customHeight="1" x14ac:dyDescent="0.25">
      <c r="A131" s="597" t="s">
        <v>399</v>
      </c>
      <c r="B131" s="596"/>
      <c r="C131" s="29">
        <v>2014</v>
      </c>
      <c r="D131" s="30"/>
      <c r="E131" s="31"/>
      <c r="F131" s="31"/>
      <c r="G131" s="137">
        <f>SUM(D131:F131)</f>
        <v>0</v>
      </c>
      <c r="H131" s="92"/>
      <c r="I131" s="34"/>
      <c r="J131" s="31"/>
      <c r="K131" s="31"/>
      <c r="L131" s="31"/>
      <c r="M131" s="31"/>
      <c r="N131" s="31"/>
      <c r="O131" s="35"/>
    </row>
    <row r="132" spans="1:15" x14ac:dyDescent="0.25">
      <c r="A132" s="597"/>
      <c r="B132" s="596"/>
      <c r="C132" s="29">
        <v>2015</v>
      </c>
      <c r="D132" s="30"/>
      <c r="E132" s="31"/>
      <c r="F132" s="31"/>
      <c r="G132" s="137">
        <f t="shared" ref="G132:G137" si="15">SUM(D132:F132)</f>
        <v>0</v>
      </c>
      <c r="H132" s="92"/>
      <c r="I132" s="34"/>
      <c r="J132" s="31"/>
      <c r="K132" s="31"/>
      <c r="L132" s="31"/>
      <c r="M132" s="31"/>
      <c r="N132" s="31"/>
      <c r="O132" s="35"/>
    </row>
    <row r="133" spans="1:15" x14ac:dyDescent="0.25">
      <c r="A133" s="597"/>
      <c r="B133" s="596"/>
      <c r="C133" s="29">
        <v>2016</v>
      </c>
      <c r="D133" s="30"/>
      <c r="E133" s="31"/>
      <c r="F133" s="31"/>
      <c r="G133" s="137">
        <f t="shared" si="15"/>
        <v>0</v>
      </c>
      <c r="H133" s="92"/>
      <c r="I133" s="34"/>
      <c r="J133" s="31"/>
      <c r="K133" s="31"/>
      <c r="L133" s="31"/>
      <c r="M133" s="31"/>
      <c r="N133" s="31"/>
      <c r="O133" s="35"/>
    </row>
    <row r="134" spans="1:15" x14ac:dyDescent="0.25">
      <c r="A134" s="597"/>
      <c r="B134" s="596"/>
      <c r="C134" s="29">
        <v>2017</v>
      </c>
      <c r="D134" s="36"/>
      <c r="E134" s="37"/>
      <c r="F134" s="37"/>
      <c r="G134" s="137">
        <f t="shared" si="15"/>
        <v>0</v>
      </c>
      <c r="H134" s="92"/>
      <c r="I134" s="39"/>
      <c r="J134" s="37"/>
      <c r="K134" s="37"/>
      <c r="L134" s="37"/>
      <c r="M134" s="37"/>
      <c r="N134" s="37"/>
      <c r="O134" s="40"/>
    </row>
    <row r="135" spans="1:15" x14ac:dyDescent="0.25">
      <c r="A135" s="597"/>
      <c r="B135" s="596"/>
      <c r="C135" s="29">
        <v>2018</v>
      </c>
      <c r="D135" s="30"/>
      <c r="E135" s="31"/>
      <c r="F135" s="31"/>
      <c r="G135" s="137">
        <f t="shared" si="15"/>
        <v>0</v>
      </c>
      <c r="H135" s="92"/>
      <c r="I135" s="34"/>
      <c r="J135" s="31"/>
      <c r="K135" s="31"/>
      <c r="L135" s="31"/>
      <c r="M135" s="31"/>
      <c r="N135" s="31"/>
      <c r="O135" s="35"/>
    </row>
    <row r="136" spans="1:15" x14ac:dyDescent="0.25">
      <c r="A136" s="597"/>
      <c r="B136" s="596"/>
      <c r="C136" s="29">
        <v>2019</v>
      </c>
      <c r="D136" s="30">
        <v>3</v>
      </c>
      <c r="E136" s="31"/>
      <c r="F136" s="31">
        <v>1</v>
      </c>
      <c r="G136" s="137">
        <f t="shared" si="15"/>
        <v>4</v>
      </c>
      <c r="H136" s="92">
        <v>8</v>
      </c>
      <c r="I136" s="34">
        <v>4</v>
      </c>
      <c r="J136" s="31"/>
      <c r="K136" s="31"/>
      <c r="L136" s="31"/>
      <c r="M136" s="31"/>
      <c r="N136" s="31"/>
      <c r="O136" s="35"/>
    </row>
    <row r="137" spans="1:15" x14ac:dyDescent="0.25">
      <c r="A137" s="597"/>
      <c r="B137" s="596"/>
      <c r="C137" s="29">
        <v>2020</v>
      </c>
      <c r="D137" s="30"/>
      <c r="E137" s="31"/>
      <c r="F137" s="31"/>
      <c r="G137" s="137">
        <f t="shared" si="15"/>
        <v>0</v>
      </c>
      <c r="H137" s="92"/>
      <c r="I137" s="34"/>
      <c r="J137" s="31"/>
      <c r="K137" s="31"/>
      <c r="L137" s="31"/>
      <c r="M137" s="31"/>
      <c r="N137" s="31"/>
      <c r="O137" s="35"/>
    </row>
    <row r="138" spans="1:15" ht="15.95" customHeight="1" thickBot="1" x14ac:dyDescent="0.3">
      <c r="A138" s="598"/>
      <c r="B138" s="599"/>
      <c r="C138" s="45" t="s">
        <v>14</v>
      </c>
      <c r="D138" s="46">
        <f>SUM(D131:D137)</f>
        <v>3</v>
      </c>
      <c r="E138" s="47">
        <f>SUM(E131:E137)</f>
        <v>0</v>
      </c>
      <c r="F138" s="47">
        <f>SUM(F131:F137)</f>
        <v>1</v>
      </c>
      <c r="G138" s="143">
        <f t="shared" ref="G138:O138" si="16">SUM(G131:G137)</f>
        <v>4</v>
      </c>
      <c r="H138" s="171">
        <f t="shared" si="16"/>
        <v>8</v>
      </c>
      <c r="I138" s="50">
        <f t="shared" si="16"/>
        <v>4</v>
      </c>
      <c r="J138" s="47">
        <f t="shared" si="16"/>
        <v>0</v>
      </c>
      <c r="K138" s="47">
        <f t="shared" si="16"/>
        <v>0</v>
      </c>
      <c r="L138" s="47">
        <f t="shared" si="16"/>
        <v>0</v>
      </c>
      <c r="M138" s="47">
        <f t="shared" si="16"/>
        <v>0</v>
      </c>
      <c r="N138" s="47">
        <f t="shared" si="16"/>
        <v>0</v>
      </c>
      <c r="O138" s="51">
        <f t="shared" si="16"/>
        <v>0</v>
      </c>
    </row>
    <row r="139" spans="1:15" ht="15.75" thickBot="1" x14ac:dyDescent="0.3">
      <c r="B139" s="9"/>
    </row>
    <row r="140" spans="1:15" ht="19.5" customHeight="1" x14ac:dyDescent="0.25">
      <c r="A140" s="600" t="s">
        <v>87</v>
      </c>
      <c r="B140" s="602" t="s">
        <v>88</v>
      </c>
      <c r="C140" s="604" t="s">
        <v>6</v>
      </c>
      <c r="D140" s="604" t="s">
        <v>80</v>
      </c>
      <c r="E140" s="604"/>
      <c r="F140" s="604"/>
      <c r="G140" s="606"/>
      <c r="H140" s="607" t="s">
        <v>89</v>
      </c>
      <c r="I140" s="604"/>
      <c r="J140" s="604"/>
      <c r="K140" s="604"/>
      <c r="L140" s="608"/>
    </row>
    <row r="141" spans="1:15" ht="102.75" x14ac:dyDescent="0.25">
      <c r="A141" s="601"/>
      <c r="B141" s="603"/>
      <c r="C141" s="605"/>
      <c r="D141" s="172" t="s">
        <v>90</v>
      </c>
      <c r="E141" s="173" t="s">
        <v>91</v>
      </c>
      <c r="F141" s="172" t="s">
        <v>92</v>
      </c>
      <c r="G141" s="174" t="s">
        <v>93</v>
      </c>
      <c r="H141" s="175" t="s">
        <v>94</v>
      </c>
      <c r="I141" s="172" t="s">
        <v>95</v>
      </c>
      <c r="J141" s="172" t="s">
        <v>96</v>
      </c>
      <c r="K141" s="172" t="s">
        <v>97</v>
      </c>
      <c r="L141" s="176" t="s">
        <v>98</v>
      </c>
    </row>
    <row r="142" spans="1:15" ht="15" customHeight="1" x14ac:dyDescent="0.25">
      <c r="A142" s="684" t="s">
        <v>395</v>
      </c>
      <c r="B142" s="685"/>
      <c r="C142" s="177">
        <v>2014</v>
      </c>
      <c r="D142" s="178"/>
      <c r="E142" s="72"/>
      <c r="F142" s="72"/>
      <c r="G142" s="179">
        <f>SUM(D142:F142)</f>
        <v>0</v>
      </c>
      <c r="H142" s="71"/>
      <c r="I142" s="72"/>
      <c r="J142" s="72"/>
      <c r="K142" s="72"/>
      <c r="L142" s="73"/>
    </row>
    <row r="143" spans="1:15" x14ac:dyDescent="0.25">
      <c r="A143" s="595"/>
      <c r="B143" s="611"/>
      <c r="C143" s="29">
        <v>2015</v>
      </c>
      <c r="D143" s="30"/>
      <c r="E143" s="31"/>
      <c r="F143" s="31"/>
      <c r="G143" s="179">
        <f t="shared" ref="G143:G148" si="17">SUM(D143:F143)</f>
        <v>0</v>
      </c>
      <c r="H143" s="34"/>
      <c r="I143" s="31"/>
      <c r="J143" s="31"/>
      <c r="K143" s="31"/>
      <c r="L143" s="35"/>
    </row>
    <row r="144" spans="1:15" x14ac:dyDescent="0.25">
      <c r="A144" s="595"/>
      <c r="B144" s="611"/>
      <c r="C144" s="29">
        <v>2016</v>
      </c>
      <c r="D144" s="30"/>
      <c r="E144" s="31"/>
      <c r="F144" s="31"/>
      <c r="G144" s="179">
        <f t="shared" si="17"/>
        <v>0</v>
      </c>
      <c r="H144" s="34"/>
      <c r="I144" s="31"/>
      <c r="J144" s="31"/>
      <c r="K144" s="31"/>
      <c r="L144" s="35"/>
    </row>
    <row r="145" spans="1:12" x14ac:dyDescent="0.25">
      <c r="A145" s="595"/>
      <c r="B145" s="611"/>
      <c r="C145" s="29">
        <v>2017</v>
      </c>
      <c r="D145" s="36"/>
      <c r="E145" s="37"/>
      <c r="F145" s="37"/>
      <c r="G145" s="179">
        <f t="shared" si="17"/>
        <v>0</v>
      </c>
      <c r="H145" s="39"/>
      <c r="I145" s="37"/>
      <c r="J145" s="37"/>
      <c r="K145" s="37"/>
      <c r="L145" s="40"/>
    </row>
    <row r="146" spans="1:12" x14ac:dyDescent="0.25">
      <c r="A146" s="595"/>
      <c r="B146" s="611"/>
      <c r="C146" s="29">
        <v>2018</v>
      </c>
      <c r="D146" s="30"/>
      <c r="E146" s="31"/>
      <c r="F146" s="31"/>
      <c r="G146" s="179">
        <f t="shared" si="17"/>
        <v>0</v>
      </c>
      <c r="H146" s="34"/>
      <c r="I146" s="31"/>
      <c r="J146" s="31"/>
      <c r="K146" s="31"/>
      <c r="L146" s="35"/>
    </row>
    <row r="147" spans="1:12" x14ac:dyDescent="0.25">
      <c r="A147" s="595"/>
      <c r="B147" s="611"/>
      <c r="C147" s="29">
        <v>2019</v>
      </c>
      <c r="D147" s="30">
        <v>230</v>
      </c>
      <c r="E147" s="31"/>
      <c r="F147" s="31">
        <v>25</v>
      </c>
      <c r="G147" s="179">
        <f t="shared" si="17"/>
        <v>255</v>
      </c>
      <c r="H147" s="34"/>
      <c r="I147" s="31"/>
      <c r="J147" s="31">
        <v>59</v>
      </c>
      <c r="K147" s="31">
        <v>196</v>
      </c>
      <c r="L147" s="35"/>
    </row>
    <row r="148" spans="1:12" x14ac:dyDescent="0.25">
      <c r="A148" s="595"/>
      <c r="B148" s="611"/>
      <c r="C148" s="29">
        <v>2020</v>
      </c>
      <c r="D148" s="30"/>
      <c r="E148" s="31"/>
      <c r="F148" s="31"/>
      <c r="G148" s="179">
        <f t="shared" si="17"/>
        <v>0</v>
      </c>
      <c r="H148" s="34"/>
      <c r="I148" s="31"/>
      <c r="J148" s="31"/>
      <c r="K148" s="31"/>
      <c r="L148" s="35"/>
    </row>
    <row r="149" spans="1:12" ht="15.75" thickBot="1" x14ac:dyDescent="0.3">
      <c r="A149" s="612"/>
      <c r="B149" s="613"/>
      <c r="C149" s="45" t="s">
        <v>14</v>
      </c>
      <c r="D149" s="46">
        <f t="shared" ref="D149:L149" si="18">SUM(D142:D148)</f>
        <v>230</v>
      </c>
      <c r="E149" s="47">
        <f t="shared" si="18"/>
        <v>0</v>
      </c>
      <c r="F149" s="47">
        <f t="shared" si="18"/>
        <v>25</v>
      </c>
      <c r="G149" s="49">
        <f t="shared" si="18"/>
        <v>255</v>
      </c>
      <c r="H149" s="50">
        <f t="shared" si="18"/>
        <v>0</v>
      </c>
      <c r="I149" s="47">
        <f t="shared" si="18"/>
        <v>0</v>
      </c>
      <c r="J149" s="47">
        <f t="shared" si="18"/>
        <v>59</v>
      </c>
      <c r="K149" s="47">
        <f t="shared" si="18"/>
        <v>196</v>
      </c>
      <c r="L149" s="51">
        <f t="shared" si="18"/>
        <v>0</v>
      </c>
    </row>
    <row r="150" spans="1:12" x14ac:dyDescent="0.25">
      <c r="B150" s="9"/>
    </row>
    <row r="151" spans="1:12" x14ac:dyDescent="0.25">
      <c r="B151" s="9"/>
    </row>
    <row r="152" spans="1:12" ht="21" x14ac:dyDescent="0.35">
      <c r="A152" s="180" t="s">
        <v>100</v>
      </c>
      <c r="B152" s="60"/>
      <c r="C152" s="59"/>
      <c r="D152" s="61"/>
      <c r="E152" s="61"/>
      <c r="F152" s="61"/>
      <c r="G152" s="61"/>
      <c r="H152" s="61"/>
      <c r="I152" s="61"/>
      <c r="J152" s="61"/>
      <c r="K152" s="61"/>
      <c r="L152" s="61"/>
    </row>
    <row r="153" spans="1:12" ht="15.75" thickBot="1" x14ac:dyDescent="0.3">
      <c r="A153" s="82"/>
      <c r="B153" s="83"/>
    </row>
    <row r="154" spans="1:12" s="10" customFormat="1" ht="65.25" x14ac:dyDescent="0.3">
      <c r="A154" s="181" t="s">
        <v>101</v>
      </c>
      <c r="B154" s="182" t="s">
        <v>102</v>
      </c>
      <c r="C154" s="183" t="s">
        <v>103</v>
      </c>
      <c r="D154" s="184" t="s">
        <v>104</v>
      </c>
      <c r="E154" s="185" t="s">
        <v>105</v>
      </c>
      <c r="F154" s="185" t="s">
        <v>106</v>
      </c>
      <c r="G154" s="186" t="s">
        <v>107</v>
      </c>
    </row>
    <row r="155" spans="1:12" ht="15" customHeight="1" x14ac:dyDescent="0.25">
      <c r="A155" s="588" t="s">
        <v>36</v>
      </c>
      <c r="B155" s="589"/>
      <c r="C155" s="29">
        <v>2014</v>
      </c>
      <c r="D155" s="30"/>
      <c r="E155" s="31"/>
      <c r="F155" s="31"/>
      <c r="G155" s="35"/>
    </row>
    <row r="156" spans="1:12" x14ac:dyDescent="0.25">
      <c r="A156" s="588"/>
      <c r="B156" s="589"/>
      <c r="C156" s="29">
        <v>2015</v>
      </c>
      <c r="D156" s="30"/>
      <c r="E156" s="31"/>
      <c r="F156" s="31"/>
      <c r="G156" s="35"/>
    </row>
    <row r="157" spans="1:12" x14ac:dyDescent="0.25">
      <c r="A157" s="588"/>
      <c r="B157" s="589"/>
      <c r="C157" s="29">
        <v>2016</v>
      </c>
      <c r="D157" s="30"/>
      <c r="E157" s="31"/>
      <c r="F157" s="31"/>
      <c r="G157" s="35"/>
    </row>
    <row r="158" spans="1:12" x14ac:dyDescent="0.25">
      <c r="A158" s="588"/>
      <c r="B158" s="589"/>
      <c r="C158" s="29">
        <v>2017</v>
      </c>
      <c r="D158" s="36"/>
      <c r="E158" s="37"/>
      <c r="F158" s="37"/>
      <c r="G158" s="40"/>
    </row>
    <row r="159" spans="1:12" x14ac:dyDescent="0.25">
      <c r="A159" s="588"/>
      <c r="B159" s="589"/>
      <c r="C159" s="29">
        <v>2018</v>
      </c>
      <c r="D159" s="30"/>
      <c r="E159" s="31"/>
      <c r="F159" s="31"/>
      <c r="G159" s="35"/>
    </row>
    <row r="160" spans="1:12" x14ac:dyDescent="0.25">
      <c r="A160" s="588"/>
      <c r="B160" s="589"/>
      <c r="C160" s="29">
        <v>2019</v>
      </c>
      <c r="D160" s="30"/>
      <c r="E160" s="31"/>
      <c r="F160" s="31"/>
      <c r="G160" s="35"/>
    </row>
    <row r="161" spans="1:9" x14ac:dyDescent="0.25">
      <c r="A161" s="588"/>
      <c r="B161" s="589"/>
      <c r="C161" s="29">
        <v>2020</v>
      </c>
      <c r="D161" s="187"/>
      <c r="E161" s="188"/>
      <c r="F161" s="188"/>
      <c r="G161" s="189"/>
    </row>
    <row r="162" spans="1:9" ht="15.75" thickBot="1" x14ac:dyDescent="0.3">
      <c r="A162" s="590"/>
      <c r="B162" s="591"/>
      <c r="C162" s="45" t="s">
        <v>14</v>
      </c>
      <c r="D162" s="46">
        <f>SUM(D155:D161)</f>
        <v>0</v>
      </c>
      <c r="E162" s="46">
        <f t="shared" ref="E162:G162" si="19">SUM(E155:E161)</f>
        <v>0</v>
      </c>
      <c r="F162" s="46">
        <f t="shared" si="19"/>
        <v>0</v>
      </c>
      <c r="G162" s="51">
        <f t="shared" si="19"/>
        <v>0</v>
      </c>
    </row>
    <row r="163" spans="1:9" x14ac:dyDescent="0.25">
      <c r="B163" s="9"/>
    </row>
    <row r="164" spans="1:9" ht="15.75" thickBot="1" x14ac:dyDescent="0.3">
      <c r="B164" s="9"/>
    </row>
    <row r="165" spans="1:9" ht="18.75" x14ac:dyDescent="0.3">
      <c r="A165" s="190" t="s">
        <v>108</v>
      </c>
      <c r="B165" s="191" t="s">
        <v>109</v>
      </c>
      <c r="C165" s="192">
        <v>2014</v>
      </c>
      <c r="D165" s="192">
        <v>2015</v>
      </c>
      <c r="E165" s="192">
        <v>2016</v>
      </c>
      <c r="F165" s="192">
        <v>2017</v>
      </c>
      <c r="G165" s="192">
        <v>2018</v>
      </c>
      <c r="H165" s="192">
        <v>2019</v>
      </c>
      <c r="I165" s="193">
        <v>2020</v>
      </c>
    </row>
    <row r="166" spans="1:9" ht="60" customHeight="1" x14ac:dyDescent="0.25">
      <c r="A166" s="194" t="s">
        <v>110</v>
      </c>
      <c r="B166" s="697" t="s">
        <v>400</v>
      </c>
      <c r="C166" s="196">
        <f>SUM(C167:C169)</f>
        <v>0</v>
      </c>
      <c r="D166" s="196">
        <f t="shared" ref="D166:I166" si="20">SUM(D167:D169)</f>
        <v>0</v>
      </c>
      <c r="E166" s="196">
        <f t="shared" si="20"/>
        <v>0</v>
      </c>
      <c r="F166" s="196">
        <f t="shared" si="20"/>
        <v>0</v>
      </c>
      <c r="G166" s="196">
        <f t="shared" si="20"/>
        <v>0</v>
      </c>
      <c r="H166" s="521">
        <f t="shared" si="20"/>
        <v>138449.75</v>
      </c>
      <c r="I166" s="197">
        <f t="shared" si="20"/>
        <v>0</v>
      </c>
    </row>
    <row r="167" spans="1:9" ht="42" customHeight="1" x14ac:dyDescent="0.25">
      <c r="A167" s="198" t="s">
        <v>111</v>
      </c>
      <c r="B167" s="698"/>
      <c r="C167" s="70"/>
      <c r="D167" s="70"/>
      <c r="E167" s="70"/>
      <c r="F167" s="74"/>
      <c r="G167" s="70"/>
      <c r="H167" s="522">
        <v>132754.85</v>
      </c>
      <c r="I167" s="200"/>
    </row>
    <row r="168" spans="1:9" ht="39" customHeight="1" x14ac:dyDescent="0.25">
      <c r="A168" s="198" t="s">
        <v>112</v>
      </c>
      <c r="B168" s="698"/>
      <c r="C168" s="70"/>
      <c r="D168" s="70"/>
      <c r="E168" s="70"/>
      <c r="F168" s="74"/>
      <c r="G168" s="70"/>
      <c r="H168" s="522">
        <v>5694.9</v>
      </c>
      <c r="I168" s="200"/>
    </row>
    <row r="169" spans="1:9" ht="44.25" customHeight="1" x14ac:dyDescent="0.25">
      <c r="A169" s="198" t="s">
        <v>113</v>
      </c>
      <c r="B169" s="698"/>
      <c r="C169" s="70"/>
      <c r="D169" s="70"/>
      <c r="E169" s="70"/>
      <c r="F169" s="74"/>
      <c r="G169" s="70"/>
      <c r="H169" s="522">
        <v>0</v>
      </c>
      <c r="I169" s="200"/>
    </row>
    <row r="170" spans="1:9" ht="66.75" customHeight="1" x14ac:dyDescent="0.25">
      <c r="A170" s="194" t="s">
        <v>114</v>
      </c>
      <c r="B170" s="698"/>
      <c r="C170" s="70"/>
      <c r="D170" s="70"/>
      <c r="E170" s="70"/>
      <c r="F170" s="74"/>
      <c r="G170" s="70"/>
      <c r="H170" s="522">
        <v>154225.15</v>
      </c>
      <c r="I170" s="200"/>
    </row>
    <row r="171" spans="1:9" ht="40.5" customHeight="1" thickBot="1" x14ac:dyDescent="0.3">
      <c r="A171" s="203" t="s">
        <v>116</v>
      </c>
      <c r="B171" s="699"/>
      <c r="C171" s="205">
        <f t="shared" ref="C171:I171" si="21">C166+C170</f>
        <v>0</v>
      </c>
      <c r="D171" s="205">
        <f t="shared" si="21"/>
        <v>0</v>
      </c>
      <c r="E171" s="205">
        <f t="shared" si="21"/>
        <v>0</v>
      </c>
      <c r="F171" s="205">
        <f t="shared" si="21"/>
        <v>0</v>
      </c>
      <c r="G171" s="205">
        <f t="shared" si="21"/>
        <v>0</v>
      </c>
      <c r="H171" s="523">
        <f t="shared" si="21"/>
        <v>292674.90000000002</v>
      </c>
      <c r="I171" s="51">
        <f t="shared" si="21"/>
        <v>0</v>
      </c>
    </row>
  </sheetData>
  <mergeCells count="50">
    <mergeCell ref="B10:B11"/>
    <mergeCell ref="C10:C11"/>
    <mergeCell ref="A12:B19"/>
    <mergeCell ref="C21:C22"/>
    <mergeCell ref="A23:B30"/>
    <mergeCell ref="D34:D35"/>
    <mergeCell ref="A36:B43"/>
    <mergeCell ref="A48:A49"/>
    <mergeCell ref="B48:B49"/>
    <mergeCell ref="C48:C49"/>
    <mergeCell ref="D48:D49"/>
    <mergeCell ref="A34:A35"/>
    <mergeCell ref="B34:B35"/>
    <mergeCell ref="C34:C35"/>
    <mergeCell ref="A50:B57"/>
    <mergeCell ref="A61:A62"/>
    <mergeCell ref="B61:B62"/>
    <mergeCell ref="C61:C62"/>
    <mergeCell ref="A63:B70"/>
    <mergeCell ref="D72:D73"/>
    <mergeCell ref="A74:B81"/>
    <mergeCell ref="A83:A84"/>
    <mergeCell ref="B83:B84"/>
    <mergeCell ref="C83:C84"/>
    <mergeCell ref="D83:D84"/>
    <mergeCell ref="A72:A73"/>
    <mergeCell ref="B72:B73"/>
    <mergeCell ref="C72:C73"/>
    <mergeCell ref="A85:B92"/>
    <mergeCell ref="A94:A95"/>
    <mergeCell ref="B94:B95"/>
    <mergeCell ref="A96:B102"/>
    <mergeCell ref="A106:A107"/>
    <mergeCell ref="B106:B107"/>
    <mergeCell ref="C106:C107"/>
    <mergeCell ref="A108:B115"/>
    <mergeCell ref="A118:B125"/>
    <mergeCell ref="A129:A130"/>
    <mergeCell ref="B129:B130"/>
    <mergeCell ref="C129:C130"/>
    <mergeCell ref="A142:B149"/>
    <mergeCell ref="A155:B162"/>
    <mergeCell ref="B166:B171"/>
    <mergeCell ref="I129:O129"/>
    <mergeCell ref="A131:B138"/>
    <mergeCell ref="A140:A141"/>
    <mergeCell ref="B140:B141"/>
    <mergeCell ref="C140:C141"/>
    <mergeCell ref="D140:G140"/>
    <mergeCell ref="H140:L140"/>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BA056-0944-4854-99CA-25CB4E5F134C}">
  <sheetPr codeName="Arkusz35"/>
  <dimension ref="A1:S171"/>
  <sheetViews>
    <sheetView workbookViewId="0">
      <selection sqref="A1:XFD1048576"/>
    </sheetView>
  </sheetViews>
  <sheetFormatPr defaultColWidth="8.85546875" defaultRowHeight="15" x14ac:dyDescent="0.25"/>
  <cols>
    <col min="1" max="1" width="87.28515625" style="519" customWidth="1"/>
    <col min="2" max="2" width="29.42578125" style="519" customWidth="1"/>
    <col min="3" max="3" width="15.7109375" style="519" customWidth="1"/>
    <col min="4" max="4" width="16.140625" style="519" customWidth="1"/>
    <col min="5" max="5" width="15.28515625" style="519" customWidth="1"/>
    <col min="6" max="6" width="18.42578125" style="519" customWidth="1"/>
    <col min="7" max="7" width="15.85546875" style="519" customWidth="1"/>
    <col min="8" max="8" width="16" style="519" customWidth="1"/>
    <col min="9" max="9" width="16.42578125" style="519" customWidth="1"/>
    <col min="10" max="10" width="17" style="519" customWidth="1"/>
    <col min="11" max="11" width="16.85546875" style="519" customWidth="1"/>
    <col min="12" max="12" width="17" style="519" customWidth="1"/>
    <col min="13" max="13" width="15.42578125" style="519" customWidth="1"/>
    <col min="14" max="14" width="14.85546875" style="519" customWidth="1"/>
    <col min="15" max="15" width="13.140625" style="519" customWidth="1"/>
    <col min="16" max="16" width="55.5703125" style="519" customWidth="1"/>
    <col min="17" max="17" width="11.85546875" style="519" customWidth="1"/>
    <col min="18" max="18" width="12" style="519" customWidth="1"/>
    <col min="19" max="16384" width="8.85546875" style="519"/>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401</v>
      </c>
    </row>
    <row r="5" spans="1:17" s="2" customFormat="1" ht="15.75" x14ac:dyDescent="0.25">
      <c r="A5" s="206" t="s">
        <v>200</v>
      </c>
    </row>
    <row r="6" spans="1:17" s="2" customFormat="1" ht="15.75" x14ac:dyDescent="0.25"/>
    <row r="8" spans="1:17" ht="21" x14ac:dyDescent="0.35">
      <c r="A8" s="6" t="s">
        <v>4</v>
      </c>
      <c r="B8" s="7"/>
      <c r="C8" s="8"/>
      <c r="D8" s="8"/>
      <c r="E8" s="8"/>
      <c r="F8" s="8"/>
      <c r="G8" s="8"/>
      <c r="H8" s="8"/>
      <c r="I8" s="8"/>
      <c r="J8" s="8"/>
      <c r="K8" s="8"/>
      <c r="L8" s="8"/>
      <c r="M8" s="8"/>
      <c r="N8" s="8"/>
    </row>
    <row r="9" spans="1:17" ht="15.75" thickBot="1" x14ac:dyDescent="0.3">
      <c r="B9" s="9"/>
      <c r="O9" s="10"/>
      <c r="P9" s="10"/>
    </row>
    <row r="10" spans="1:17" s="10" customFormat="1" ht="18.75" x14ac:dyDescent="0.3">
      <c r="A10" s="11"/>
      <c r="B10" s="649" t="s">
        <v>5</v>
      </c>
      <c r="C10" s="651" t="s">
        <v>6</v>
      </c>
      <c r="D10" s="12"/>
      <c r="E10" s="13"/>
      <c r="F10" s="14" t="s">
        <v>7</v>
      </c>
      <c r="G10" s="15"/>
      <c r="H10" s="16"/>
      <c r="I10" s="17" t="s">
        <v>8</v>
      </c>
      <c r="J10" s="13"/>
      <c r="K10" s="13"/>
      <c r="L10" s="13"/>
      <c r="M10" s="13"/>
      <c r="N10" s="13"/>
      <c r="O10" s="18"/>
    </row>
    <row r="11" spans="1:17" s="10" customFormat="1" ht="90" customHeight="1" x14ac:dyDescent="0.3">
      <c r="A11" s="19" t="s">
        <v>9</v>
      </c>
      <c r="B11" s="650"/>
      <c r="C11" s="652"/>
      <c r="D11" s="20" t="s">
        <v>10</v>
      </c>
      <c r="E11" s="21" t="s">
        <v>11</v>
      </c>
      <c r="F11" s="22" t="s">
        <v>12</v>
      </c>
      <c r="G11" s="23" t="s">
        <v>13</v>
      </c>
      <c r="H11" s="24" t="s">
        <v>14</v>
      </c>
      <c r="I11" s="25" t="s">
        <v>15</v>
      </c>
      <c r="J11" s="26" t="s">
        <v>16</v>
      </c>
      <c r="K11" s="26" t="s">
        <v>17</v>
      </c>
      <c r="L11" s="27" t="s">
        <v>18</v>
      </c>
      <c r="M11" s="27" t="s">
        <v>19</v>
      </c>
      <c r="N11" s="27" t="s">
        <v>20</v>
      </c>
      <c r="O11" s="28" t="s">
        <v>21</v>
      </c>
    </row>
    <row r="12" spans="1:17" ht="15" customHeight="1" x14ac:dyDescent="0.25">
      <c r="A12" s="595" t="s">
        <v>36</v>
      </c>
      <c r="B12" s="611"/>
      <c r="C12" s="29">
        <v>2014</v>
      </c>
      <c r="D12" s="30"/>
      <c r="E12" s="31"/>
      <c r="F12" s="31"/>
      <c r="G12" s="32"/>
      <c r="H12" s="33">
        <f>SUM(D12:G12)</f>
        <v>0</v>
      </c>
      <c r="I12" s="34"/>
      <c r="J12" s="31"/>
      <c r="K12" s="31"/>
      <c r="L12" s="31"/>
      <c r="M12" s="31"/>
      <c r="N12" s="31"/>
      <c r="O12" s="35"/>
      <c r="P12" s="10"/>
      <c r="Q12" s="10"/>
    </row>
    <row r="13" spans="1:17" ht="18" customHeight="1" x14ac:dyDescent="0.25">
      <c r="A13" s="595"/>
      <c r="B13" s="611"/>
      <c r="C13" s="29">
        <v>2015</v>
      </c>
      <c r="D13" s="30"/>
      <c r="E13" s="31"/>
      <c r="F13" s="31"/>
      <c r="G13" s="32"/>
      <c r="H13" s="33">
        <f t="shared" ref="H13:H18" si="0">SUM(D13:G13)</f>
        <v>0</v>
      </c>
      <c r="I13" s="34"/>
      <c r="J13" s="31"/>
      <c r="K13" s="31"/>
      <c r="L13" s="31"/>
      <c r="M13" s="31"/>
      <c r="N13" s="31"/>
      <c r="O13" s="35"/>
      <c r="P13" s="10"/>
      <c r="Q13" s="10"/>
    </row>
    <row r="14" spans="1:17" ht="15.75" customHeight="1" x14ac:dyDescent="0.25">
      <c r="A14" s="595"/>
      <c r="B14" s="611"/>
      <c r="C14" s="29">
        <v>2016</v>
      </c>
      <c r="D14" s="30"/>
      <c r="E14" s="31"/>
      <c r="F14" s="31"/>
      <c r="G14" s="32"/>
      <c r="H14" s="33">
        <f t="shared" si="0"/>
        <v>0</v>
      </c>
      <c r="I14" s="34"/>
      <c r="J14" s="31"/>
      <c r="K14" s="31"/>
      <c r="L14" s="31"/>
      <c r="M14" s="31"/>
      <c r="N14" s="31"/>
      <c r="O14" s="35"/>
      <c r="P14" s="10"/>
      <c r="Q14" s="10"/>
    </row>
    <row r="15" spans="1:17" x14ac:dyDescent="0.25">
      <c r="A15" s="595"/>
      <c r="B15" s="611"/>
      <c r="C15" s="29">
        <v>2017</v>
      </c>
      <c r="D15" s="36"/>
      <c r="E15" s="37"/>
      <c r="F15" s="37"/>
      <c r="G15" s="38"/>
      <c r="H15" s="33">
        <f t="shared" si="0"/>
        <v>0</v>
      </c>
      <c r="I15" s="39"/>
      <c r="J15" s="37"/>
      <c r="K15" s="37"/>
      <c r="L15" s="37"/>
      <c r="M15" s="37"/>
      <c r="N15" s="37"/>
      <c r="O15" s="40"/>
      <c r="P15" s="10"/>
      <c r="Q15" s="10"/>
    </row>
    <row r="16" spans="1:17" x14ac:dyDescent="0.25">
      <c r="A16" s="595"/>
      <c r="B16" s="611"/>
      <c r="C16" s="29">
        <v>2018</v>
      </c>
      <c r="D16" s="30"/>
      <c r="E16" s="31"/>
      <c r="F16" s="31"/>
      <c r="G16" s="32"/>
      <c r="H16" s="33">
        <f t="shared" si="0"/>
        <v>0</v>
      </c>
      <c r="I16" s="34"/>
      <c r="J16" s="31"/>
      <c r="K16" s="31"/>
      <c r="L16" s="31"/>
      <c r="M16" s="31"/>
      <c r="N16" s="31"/>
      <c r="O16" s="35"/>
      <c r="P16" s="10"/>
      <c r="Q16" s="10"/>
    </row>
    <row r="17" spans="1:17" x14ac:dyDescent="0.25">
      <c r="A17" s="595"/>
      <c r="B17" s="611"/>
      <c r="C17" s="29">
        <v>2019</v>
      </c>
      <c r="D17" s="30">
        <v>5</v>
      </c>
      <c r="E17" s="31"/>
      <c r="F17" s="31"/>
      <c r="G17" s="32"/>
      <c r="H17" s="33">
        <f t="shared" si="0"/>
        <v>5</v>
      </c>
      <c r="I17" s="34">
        <v>5</v>
      </c>
      <c r="J17" s="31"/>
      <c r="K17" s="31"/>
      <c r="L17" s="31"/>
      <c r="M17" s="31"/>
      <c r="N17" s="31"/>
      <c r="O17" s="35"/>
      <c r="P17" s="10"/>
      <c r="Q17" s="10"/>
    </row>
    <row r="18" spans="1:17" x14ac:dyDescent="0.25">
      <c r="A18" s="595"/>
      <c r="B18" s="611"/>
      <c r="C18" s="29">
        <v>2020</v>
      </c>
      <c r="D18" s="30"/>
      <c r="E18" s="31"/>
      <c r="F18" s="31"/>
      <c r="G18" s="32"/>
      <c r="H18" s="33">
        <f t="shared" si="0"/>
        <v>0</v>
      </c>
      <c r="I18" s="34"/>
      <c r="J18" s="31"/>
      <c r="K18" s="31"/>
      <c r="L18" s="31"/>
      <c r="M18" s="31"/>
      <c r="N18" s="31"/>
      <c r="O18" s="35"/>
      <c r="P18" s="10"/>
      <c r="Q18" s="10"/>
    </row>
    <row r="19" spans="1:17" ht="77.25" customHeight="1" thickBot="1" x14ac:dyDescent="0.3">
      <c r="A19" s="612"/>
      <c r="B19" s="613"/>
      <c r="C19" s="45" t="s">
        <v>14</v>
      </c>
      <c r="D19" s="46">
        <f>SUM(D12:D18)</f>
        <v>5</v>
      </c>
      <c r="E19" s="47">
        <f>SUM(E12:E18)</f>
        <v>0</v>
      </c>
      <c r="F19" s="47">
        <f>SUM(F12:F18)</f>
        <v>0</v>
      </c>
      <c r="G19" s="48"/>
      <c r="H19" s="49">
        <f>SUM(D19:F19)</f>
        <v>5</v>
      </c>
      <c r="I19" s="50">
        <f t="shared" ref="I19:O19" si="1">SUM(I12:I18)</f>
        <v>5</v>
      </c>
      <c r="J19" s="50">
        <f t="shared" si="1"/>
        <v>0</v>
      </c>
      <c r="K19" s="47">
        <f t="shared" si="1"/>
        <v>0</v>
      </c>
      <c r="L19" s="47">
        <f t="shared" si="1"/>
        <v>0</v>
      </c>
      <c r="M19" s="47">
        <f t="shared" si="1"/>
        <v>0</v>
      </c>
      <c r="N19" s="47">
        <f t="shared" si="1"/>
        <v>0</v>
      </c>
      <c r="O19" s="51">
        <f t="shared" si="1"/>
        <v>0</v>
      </c>
      <c r="P19" s="10"/>
      <c r="Q19" s="10"/>
    </row>
    <row r="20" spans="1:17" ht="15.75" thickBot="1" x14ac:dyDescent="0.3">
      <c r="B20" s="9"/>
      <c r="D20" s="52"/>
      <c r="O20" s="10"/>
      <c r="P20" s="10"/>
    </row>
    <row r="21" spans="1:17" s="10" customFormat="1" ht="18.75" x14ac:dyDescent="0.3">
      <c r="A21" s="11"/>
      <c r="B21" s="53"/>
      <c r="C21" s="651" t="s">
        <v>6</v>
      </c>
      <c r="D21" s="12"/>
      <c r="E21" s="13"/>
      <c r="F21" s="14" t="s">
        <v>7</v>
      </c>
      <c r="G21" s="15"/>
      <c r="H21" s="16"/>
    </row>
    <row r="22" spans="1:17" s="10" customFormat="1" ht="44.25" customHeight="1" x14ac:dyDescent="0.3">
      <c r="A22" s="54" t="s">
        <v>23</v>
      </c>
      <c r="B22" s="516" t="s">
        <v>24</v>
      </c>
      <c r="C22" s="652"/>
      <c r="D22" s="20" t="s">
        <v>10</v>
      </c>
      <c r="E22" s="22" t="s">
        <v>11</v>
      </c>
      <c r="F22" s="22" t="s">
        <v>12</v>
      </c>
      <c r="G22" s="23" t="s">
        <v>13</v>
      </c>
      <c r="H22" s="24" t="s">
        <v>14</v>
      </c>
    </row>
    <row r="23" spans="1:17" ht="15" customHeight="1" x14ac:dyDescent="0.25">
      <c r="A23" s="595" t="s">
        <v>208</v>
      </c>
      <c r="B23" s="611"/>
      <c r="C23" s="29">
        <v>2014</v>
      </c>
      <c r="D23" s="30"/>
      <c r="E23" s="31"/>
      <c r="F23" s="31"/>
      <c r="G23" s="32"/>
      <c r="H23" s="33">
        <f>SUM(D23:G23)</f>
        <v>0</v>
      </c>
    </row>
    <row r="24" spans="1:17" x14ac:dyDescent="0.25">
      <c r="A24" s="595"/>
      <c r="B24" s="611"/>
      <c r="C24" s="29">
        <v>2015</v>
      </c>
      <c r="D24" s="30"/>
      <c r="E24" s="31"/>
      <c r="F24" s="31"/>
      <c r="G24" s="32"/>
      <c r="H24" s="33">
        <f t="shared" ref="H24:H29" si="2">SUM(D24:G24)</f>
        <v>0</v>
      </c>
    </row>
    <row r="25" spans="1:17" x14ac:dyDescent="0.25">
      <c r="A25" s="595"/>
      <c r="B25" s="611"/>
      <c r="C25" s="29">
        <v>2016</v>
      </c>
      <c r="D25" s="30"/>
      <c r="E25" s="31"/>
      <c r="F25" s="31"/>
      <c r="G25" s="32"/>
      <c r="H25" s="33">
        <f t="shared" si="2"/>
        <v>0</v>
      </c>
    </row>
    <row r="26" spans="1:17" x14ac:dyDescent="0.25">
      <c r="A26" s="595"/>
      <c r="B26" s="611"/>
      <c r="C26" s="29">
        <v>2017</v>
      </c>
      <c r="D26" s="36"/>
      <c r="E26" s="37"/>
      <c r="F26" s="37"/>
      <c r="G26" s="38"/>
      <c r="H26" s="33">
        <f t="shared" si="2"/>
        <v>0</v>
      </c>
    </row>
    <row r="27" spans="1:17" x14ac:dyDescent="0.25">
      <c r="A27" s="595"/>
      <c r="B27" s="611"/>
      <c r="C27" s="29">
        <v>2018</v>
      </c>
      <c r="D27" s="30"/>
      <c r="E27" s="31"/>
      <c r="F27" s="31"/>
      <c r="G27" s="32"/>
      <c r="H27" s="33">
        <f t="shared" si="2"/>
        <v>0</v>
      </c>
    </row>
    <row r="28" spans="1:17" x14ac:dyDescent="0.25">
      <c r="A28" s="595"/>
      <c r="B28" s="611"/>
      <c r="C28" s="29">
        <v>2019</v>
      </c>
      <c r="D28" s="30">
        <v>372</v>
      </c>
      <c r="E28" s="31"/>
      <c r="F28" s="31"/>
      <c r="G28" s="32"/>
      <c r="H28" s="33">
        <f t="shared" si="2"/>
        <v>372</v>
      </c>
    </row>
    <row r="29" spans="1:17" x14ac:dyDescent="0.25">
      <c r="A29" s="595"/>
      <c r="B29" s="611"/>
      <c r="C29" s="29">
        <v>2020</v>
      </c>
      <c r="D29" s="30"/>
      <c r="E29" s="31"/>
      <c r="F29" s="31"/>
      <c r="G29" s="32"/>
      <c r="H29" s="33">
        <f t="shared" si="2"/>
        <v>0</v>
      </c>
    </row>
    <row r="30" spans="1:17" ht="24" customHeight="1" thickBot="1" x14ac:dyDescent="0.3">
      <c r="A30" s="612"/>
      <c r="B30" s="613"/>
      <c r="C30" s="45" t="s">
        <v>14</v>
      </c>
      <c r="D30" s="46">
        <f>SUM(D23:D29)</f>
        <v>372</v>
      </c>
      <c r="E30" s="47">
        <f>SUM(E23:E29)</f>
        <v>0</v>
      </c>
      <c r="F30" s="47">
        <f>SUM(F23:F29)</f>
        <v>0</v>
      </c>
      <c r="G30" s="47">
        <f>SUM(G23:G29)</f>
        <v>0</v>
      </c>
      <c r="H30" s="49">
        <f t="shared" ref="H30" si="3">SUM(D30:F30)</f>
        <v>372</v>
      </c>
      <c r="I30" s="77"/>
      <c r="J30" s="524"/>
    </row>
    <row r="31" spans="1:17" x14ac:dyDescent="0.25">
      <c r="A31" s="518"/>
      <c r="B31" s="58"/>
      <c r="D31" s="52"/>
    </row>
    <row r="32" spans="1:17" ht="21" x14ac:dyDescent="0.35">
      <c r="A32" s="59" t="s">
        <v>26</v>
      </c>
      <c r="B32" s="60"/>
      <c r="C32" s="59"/>
      <c r="D32" s="61"/>
      <c r="E32" s="61"/>
      <c r="F32" s="61"/>
      <c r="G32" s="61"/>
      <c r="H32" s="61"/>
      <c r="I32" s="61"/>
      <c r="J32" s="61"/>
      <c r="K32" s="61"/>
      <c r="L32" s="61"/>
      <c r="M32" s="61"/>
      <c r="N32" s="61"/>
      <c r="O32" s="61"/>
    </row>
    <row r="33" spans="1:13" ht="15.75" thickBot="1" x14ac:dyDescent="0.3">
      <c r="B33" s="9"/>
    </row>
    <row r="34" spans="1:13" ht="21" customHeight="1" x14ac:dyDescent="0.25">
      <c r="A34" s="653" t="s">
        <v>27</v>
      </c>
      <c r="B34" s="655" t="s">
        <v>28</v>
      </c>
      <c r="C34" s="657" t="s">
        <v>6</v>
      </c>
      <c r="D34" s="635" t="s">
        <v>29</v>
      </c>
      <c r="E34" s="62" t="s">
        <v>8</v>
      </c>
      <c r="F34" s="63"/>
      <c r="G34" s="63"/>
      <c r="H34" s="63"/>
      <c r="I34" s="63"/>
      <c r="J34" s="63"/>
      <c r="K34" s="64"/>
    </row>
    <row r="35" spans="1:13" ht="98.25" customHeight="1" x14ac:dyDescent="0.25">
      <c r="A35" s="654"/>
      <c r="B35" s="656"/>
      <c r="C35" s="658"/>
      <c r="D35" s="636"/>
      <c r="E35" s="65" t="s">
        <v>15</v>
      </c>
      <c r="F35" s="66" t="s">
        <v>16</v>
      </c>
      <c r="G35" s="66" t="s">
        <v>17</v>
      </c>
      <c r="H35" s="67" t="s">
        <v>18</v>
      </c>
      <c r="I35" s="67" t="s">
        <v>30</v>
      </c>
      <c r="J35" s="68" t="s">
        <v>20</v>
      </c>
      <c r="K35" s="69" t="s">
        <v>21</v>
      </c>
    </row>
    <row r="36" spans="1:13" ht="15" customHeight="1" x14ac:dyDescent="0.25">
      <c r="A36" s="588" t="s">
        <v>402</v>
      </c>
      <c r="B36" s="589"/>
      <c r="C36" s="29">
        <v>2014</v>
      </c>
      <c r="D36" s="70"/>
      <c r="E36" s="71"/>
      <c r="F36" s="72"/>
      <c r="G36" s="72"/>
      <c r="H36" s="72"/>
      <c r="I36" s="72"/>
      <c r="J36" s="72"/>
      <c r="K36" s="73"/>
    </row>
    <row r="37" spans="1:13" x14ac:dyDescent="0.25">
      <c r="A37" s="588"/>
      <c r="B37" s="589"/>
      <c r="C37" s="29">
        <v>2015</v>
      </c>
      <c r="D37" s="70"/>
      <c r="E37" s="34"/>
      <c r="F37" s="31"/>
      <c r="G37" s="31"/>
      <c r="H37" s="31"/>
      <c r="I37" s="31"/>
      <c r="J37" s="31"/>
      <c r="K37" s="35"/>
    </row>
    <row r="38" spans="1:13" x14ac:dyDescent="0.25">
      <c r="A38" s="588"/>
      <c r="B38" s="589"/>
      <c r="C38" s="29">
        <v>2016</v>
      </c>
      <c r="D38" s="70"/>
      <c r="E38" s="34"/>
      <c r="F38" s="31"/>
      <c r="G38" s="31"/>
      <c r="H38" s="31"/>
      <c r="I38" s="31"/>
      <c r="J38" s="31"/>
      <c r="K38" s="35"/>
    </row>
    <row r="39" spans="1:13" x14ac:dyDescent="0.25">
      <c r="A39" s="588"/>
      <c r="B39" s="589"/>
      <c r="C39" s="29">
        <v>2017</v>
      </c>
      <c r="D39" s="74"/>
      <c r="E39" s="39"/>
      <c r="F39" s="37"/>
      <c r="G39" s="37"/>
      <c r="H39" s="37"/>
      <c r="I39" s="37"/>
      <c r="J39" s="37"/>
      <c r="K39" s="40"/>
    </row>
    <row r="40" spans="1:13" x14ac:dyDescent="0.25">
      <c r="A40" s="588"/>
      <c r="B40" s="589"/>
      <c r="C40" s="29">
        <v>2018</v>
      </c>
      <c r="D40" s="70"/>
      <c r="E40" s="34"/>
      <c r="F40" s="31"/>
      <c r="G40" s="31"/>
      <c r="H40" s="31"/>
      <c r="I40" s="31"/>
      <c r="J40" s="31"/>
      <c r="K40" s="35"/>
    </row>
    <row r="41" spans="1:13" x14ac:dyDescent="0.25">
      <c r="A41" s="588"/>
      <c r="B41" s="589"/>
      <c r="C41" s="29">
        <v>2019</v>
      </c>
      <c r="D41" s="70">
        <v>3</v>
      </c>
      <c r="E41" s="34">
        <v>3</v>
      </c>
      <c r="F41" s="31"/>
      <c r="G41" s="31"/>
      <c r="H41" s="31"/>
      <c r="I41" s="31"/>
      <c r="J41" s="31"/>
      <c r="K41" s="35"/>
    </row>
    <row r="42" spans="1:13" ht="17.25" customHeight="1" x14ac:dyDescent="0.25">
      <c r="A42" s="588"/>
      <c r="B42" s="589"/>
      <c r="C42" s="29">
        <v>2020</v>
      </c>
      <c r="D42" s="70"/>
      <c r="E42" s="34"/>
      <c r="F42" s="31"/>
      <c r="G42" s="31"/>
      <c r="H42" s="31"/>
      <c r="I42" s="31"/>
      <c r="J42" s="31"/>
      <c r="K42" s="35"/>
    </row>
    <row r="43" spans="1:13" ht="35.25" customHeight="1" thickBot="1" x14ac:dyDescent="0.3">
      <c r="A43" s="590"/>
      <c r="B43" s="591"/>
      <c r="C43" s="45" t="s">
        <v>14</v>
      </c>
      <c r="D43" s="75">
        <f>SUM(D36:D42)</f>
        <v>3</v>
      </c>
      <c r="E43" s="50">
        <f t="shared" ref="E43:J43" si="4">SUM(E36:E42)</f>
        <v>3</v>
      </c>
      <c r="F43" s="47">
        <f t="shared" si="4"/>
        <v>0</v>
      </c>
      <c r="G43" s="47">
        <f t="shared" si="4"/>
        <v>0</v>
      </c>
      <c r="H43" s="47">
        <f t="shared" si="4"/>
        <v>0</v>
      </c>
      <c r="I43" s="47">
        <f t="shared" si="4"/>
        <v>0</v>
      </c>
      <c r="J43" s="47">
        <f t="shared" si="4"/>
        <v>0</v>
      </c>
      <c r="K43" s="51">
        <f>SUM(K36:K42)</f>
        <v>0</v>
      </c>
    </row>
    <row r="44" spans="1:13" x14ac:dyDescent="0.25">
      <c r="B44" s="9"/>
    </row>
    <row r="45" spans="1:13" x14ac:dyDescent="0.25">
      <c r="B45" s="9"/>
    </row>
    <row r="46" spans="1:13" ht="21" x14ac:dyDescent="0.35">
      <c r="A46" s="78" t="s">
        <v>32</v>
      </c>
      <c r="B46" s="79"/>
      <c r="C46" s="78"/>
      <c r="D46" s="80"/>
      <c r="E46" s="80"/>
      <c r="F46" s="80"/>
      <c r="G46" s="80"/>
      <c r="H46" s="80"/>
      <c r="I46" s="80"/>
      <c r="J46" s="80"/>
      <c r="K46" s="80"/>
      <c r="L46" s="81"/>
      <c r="M46" s="81"/>
    </row>
    <row r="47" spans="1:13" ht="14.25" customHeight="1" thickBot="1" x14ac:dyDescent="0.3">
      <c r="A47" s="82"/>
      <c r="B47" s="83"/>
    </row>
    <row r="48" spans="1:13" ht="14.25" customHeight="1" x14ac:dyDescent="0.25">
      <c r="A48" s="641" t="s">
        <v>33</v>
      </c>
      <c r="B48" s="643" t="s">
        <v>34</v>
      </c>
      <c r="C48" s="645" t="s">
        <v>6</v>
      </c>
      <c r="D48" s="647" t="s">
        <v>35</v>
      </c>
      <c r="E48" s="84" t="s">
        <v>8</v>
      </c>
      <c r="F48" s="85"/>
      <c r="G48" s="85"/>
      <c r="H48" s="85"/>
      <c r="I48" s="85"/>
      <c r="J48" s="85"/>
      <c r="K48" s="86"/>
    </row>
    <row r="49" spans="1:14" s="10" customFormat="1" ht="117" customHeight="1" x14ac:dyDescent="0.25">
      <c r="A49" s="642"/>
      <c r="B49" s="644"/>
      <c r="C49" s="646"/>
      <c r="D49" s="648"/>
      <c r="E49" s="87" t="s">
        <v>15</v>
      </c>
      <c r="F49" s="88" t="s">
        <v>16</v>
      </c>
      <c r="G49" s="88" t="s">
        <v>17</v>
      </c>
      <c r="H49" s="89" t="s">
        <v>18</v>
      </c>
      <c r="I49" s="89" t="s">
        <v>30</v>
      </c>
      <c r="J49" s="90" t="s">
        <v>20</v>
      </c>
      <c r="K49" s="91" t="s">
        <v>21</v>
      </c>
    </row>
    <row r="50" spans="1:14" ht="15" customHeight="1" x14ac:dyDescent="0.25">
      <c r="A50" s="595" t="s">
        <v>36</v>
      </c>
      <c r="B50" s="611"/>
      <c r="C50" s="29">
        <v>2014</v>
      </c>
      <c r="D50" s="92"/>
      <c r="E50" s="34"/>
      <c r="F50" s="31"/>
      <c r="G50" s="31"/>
      <c r="H50" s="31"/>
      <c r="I50" s="31"/>
      <c r="J50" s="31"/>
      <c r="K50" s="35"/>
    </row>
    <row r="51" spans="1:14" x14ac:dyDescent="0.25">
      <c r="A51" s="595"/>
      <c r="B51" s="611"/>
      <c r="C51" s="29">
        <v>2015</v>
      </c>
      <c r="D51" s="92"/>
      <c r="E51" s="34"/>
      <c r="F51" s="31"/>
      <c r="G51" s="31"/>
      <c r="H51" s="31"/>
      <c r="I51" s="31"/>
      <c r="J51" s="31"/>
      <c r="K51" s="35"/>
    </row>
    <row r="52" spans="1:14" x14ac:dyDescent="0.25">
      <c r="A52" s="595"/>
      <c r="B52" s="611"/>
      <c r="C52" s="29">
        <v>2016</v>
      </c>
      <c r="D52" s="92"/>
      <c r="E52" s="34"/>
      <c r="F52" s="31"/>
      <c r="G52" s="31"/>
      <c r="H52" s="31"/>
      <c r="I52" s="31"/>
      <c r="J52" s="31"/>
      <c r="K52" s="35"/>
    </row>
    <row r="53" spans="1:14" x14ac:dyDescent="0.25">
      <c r="A53" s="595"/>
      <c r="B53" s="611"/>
      <c r="C53" s="29">
        <v>2017</v>
      </c>
      <c r="D53" s="93"/>
      <c r="E53" s="39"/>
      <c r="F53" s="37"/>
      <c r="G53" s="37"/>
      <c r="H53" s="37"/>
      <c r="I53" s="37"/>
      <c r="J53" s="37"/>
      <c r="K53" s="40"/>
    </row>
    <row r="54" spans="1:14" x14ac:dyDescent="0.25">
      <c r="A54" s="595"/>
      <c r="B54" s="611"/>
      <c r="C54" s="29">
        <v>2018</v>
      </c>
      <c r="D54" s="92"/>
      <c r="E54" s="34"/>
      <c r="F54" s="31"/>
      <c r="G54" s="31"/>
      <c r="H54" s="31"/>
      <c r="I54" s="31"/>
      <c r="J54" s="31"/>
      <c r="K54" s="35"/>
    </row>
    <row r="55" spans="1:14" x14ac:dyDescent="0.25">
      <c r="A55" s="595"/>
      <c r="B55" s="611"/>
      <c r="C55" s="29">
        <v>2019</v>
      </c>
      <c r="D55" s="92"/>
      <c r="E55" s="34"/>
      <c r="F55" s="31"/>
      <c r="G55" s="31"/>
      <c r="H55" s="31"/>
      <c r="I55" s="31"/>
      <c r="J55" s="31"/>
      <c r="K55" s="35"/>
    </row>
    <row r="56" spans="1:14" x14ac:dyDescent="0.25">
      <c r="A56" s="595"/>
      <c r="B56" s="611"/>
      <c r="C56" s="29">
        <v>2020</v>
      </c>
      <c r="D56" s="92"/>
      <c r="E56" s="34"/>
      <c r="F56" s="31"/>
      <c r="G56" s="31"/>
      <c r="H56" s="31"/>
      <c r="I56" s="31"/>
      <c r="J56" s="31"/>
      <c r="K56" s="35"/>
    </row>
    <row r="57" spans="1:14" ht="94.9" customHeight="1" thickBot="1" x14ac:dyDescent="0.3">
      <c r="A57" s="612"/>
      <c r="B57" s="613"/>
      <c r="C57" s="45" t="s">
        <v>14</v>
      </c>
      <c r="D57" s="94">
        <f t="shared" ref="D57:I57" si="5">SUM(D50:D56)</f>
        <v>0</v>
      </c>
      <c r="E57" s="50">
        <f t="shared" si="5"/>
        <v>0</v>
      </c>
      <c r="F57" s="47">
        <f t="shared" si="5"/>
        <v>0</v>
      </c>
      <c r="G57" s="47">
        <f t="shared" si="5"/>
        <v>0</v>
      </c>
      <c r="H57" s="47">
        <f t="shared" si="5"/>
        <v>0</v>
      </c>
      <c r="I57" s="47">
        <f t="shared" si="5"/>
        <v>0</v>
      </c>
      <c r="J57" s="47">
        <f>SUM(J50:J56)</f>
        <v>0</v>
      </c>
      <c r="K57" s="51">
        <f>SUM(K50:K56)</f>
        <v>0</v>
      </c>
    </row>
    <row r="58" spans="1:14" x14ac:dyDescent="0.25">
      <c r="B58" s="9"/>
    </row>
    <row r="59" spans="1:14" ht="21" x14ac:dyDescent="0.35">
      <c r="A59" s="95" t="s">
        <v>37</v>
      </c>
      <c r="B59" s="96"/>
      <c r="C59" s="95"/>
      <c r="D59" s="97"/>
      <c r="E59" s="97"/>
      <c r="F59" s="97"/>
      <c r="G59" s="97"/>
      <c r="H59" s="97"/>
      <c r="I59" s="97"/>
      <c r="J59" s="97"/>
      <c r="K59" s="97"/>
      <c r="L59" s="97"/>
      <c r="M59" s="10"/>
    </row>
    <row r="60" spans="1:14" ht="15" customHeight="1" thickBot="1" x14ac:dyDescent="0.4">
      <c r="A60" s="98"/>
      <c r="B60" s="83"/>
      <c r="M60" s="10"/>
    </row>
    <row r="61" spans="1:14" s="10" customFormat="1" x14ac:dyDescent="0.25">
      <c r="A61" s="630" t="s">
        <v>38</v>
      </c>
      <c r="B61" s="622" t="s">
        <v>39</v>
      </c>
      <c r="C61" s="631" t="s">
        <v>6</v>
      </c>
      <c r="D61" s="99"/>
      <c r="E61" s="100"/>
      <c r="F61" s="101" t="s">
        <v>40</v>
      </c>
      <c r="G61" s="102"/>
      <c r="H61" s="102"/>
      <c r="I61" s="102"/>
      <c r="J61" s="102"/>
      <c r="K61" s="102"/>
      <c r="L61" s="103"/>
      <c r="N61" s="104"/>
    </row>
    <row r="62" spans="1:14" s="10" customFormat="1" ht="90" customHeight="1" x14ac:dyDescent="0.25">
      <c r="A62" s="621"/>
      <c r="B62" s="623"/>
      <c r="C62" s="632"/>
      <c r="D62" s="105" t="s">
        <v>41</v>
      </c>
      <c r="E62" s="106" t="s">
        <v>42</v>
      </c>
      <c r="F62" s="107" t="s">
        <v>15</v>
      </c>
      <c r="G62" s="108" t="s">
        <v>16</v>
      </c>
      <c r="H62" s="108" t="s">
        <v>17</v>
      </c>
      <c r="I62" s="109" t="s">
        <v>18</v>
      </c>
      <c r="J62" s="109" t="s">
        <v>30</v>
      </c>
      <c r="K62" s="110" t="s">
        <v>20</v>
      </c>
      <c r="L62" s="111" t="s">
        <v>21</v>
      </c>
    </row>
    <row r="63" spans="1:14" x14ac:dyDescent="0.25">
      <c r="A63" s="595" t="s">
        <v>36</v>
      </c>
      <c r="B63" s="611"/>
      <c r="C63" s="29">
        <v>2014</v>
      </c>
      <c r="D63" s="30"/>
      <c r="E63" s="31"/>
      <c r="F63" s="34"/>
      <c r="G63" s="31"/>
      <c r="H63" s="31"/>
      <c r="I63" s="31"/>
      <c r="J63" s="31"/>
      <c r="K63" s="31"/>
      <c r="L63" s="35"/>
      <c r="M63" s="10"/>
    </row>
    <row r="64" spans="1:14" x14ac:dyDescent="0.25">
      <c r="A64" s="595"/>
      <c r="B64" s="611"/>
      <c r="C64" s="29">
        <v>2015</v>
      </c>
      <c r="D64" s="30"/>
      <c r="E64" s="31"/>
      <c r="F64" s="34"/>
      <c r="G64" s="31"/>
      <c r="H64" s="31"/>
      <c r="I64" s="31"/>
      <c r="J64" s="31"/>
      <c r="K64" s="31"/>
      <c r="L64" s="35"/>
      <c r="M64" s="10"/>
    </row>
    <row r="65" spans="1:13" x14ac:dyDescent="0.25">
      <c r="A65" s="595"/>
      <c r="B65" s="611"/>
      <c r="C65" s="29">
        <v>2016</v>
      </c>
      <c r="D65" s="30"/>
      <c r="E65" s="31"/>
      <c r="F65" s="34"/>
      <c r="G65" s="31"/>
      <c r="H65" s="31"/>
      <c r="I65" s="31"/>
      <c r="J65" s="31"/>
      <c r="K65" s="31"/>
      <c r="L65" s="35"/>
      <c r="M65" s="10"/>
    </row>
    <row r="66" spans="1:13" x14ac:dyDescent="0.25">
      <c r="A66" s="595"/>
      <c r="B66" s="611"/>
      <c r="C66" s="29">
        <v>2017</v>
      </c>
      <c r="D66" s="36"/>
      <c r="E66" s="37"/>
      <c r="F66" s="39"/>
      <c r="G66" s="37"/>
      <c r="H66" s="37"/>
      <c r="I66" s="37"/>
      <c r="J66" s="37"/>
      <c r="K66" s="37"/>
      <c r="L66" s="40"/>
      <c r="M66" s="10"/>
    </row>
    <row r="67" spans="1:13" x14ac:dyDescent="0.25">
      <c r="A67" s="595"/>
      <c r="B67" s="611"/>
      <c r="C67" s="29">
        <v>2018</v>
      </c>
      <c r="D67" s="30"/>
      <c r="E67" s="31"/>
      <c r="F67" s="34"/>
      <c r="G67" s="31"/>
      <c r="H67" s="31"/>
      <c r="I67" s="31"/>
      <c r="J67" s="31"/>
      <c r="K67" s="31"/>
      <c r="L67" s="35"/>
      <c r="M67" s="10"/>
    </row>
    <row r="68" spans="1:13" x14ac:dyDescent="0.25">
      <c r="A68" s="595"/>
      <c r="B68" s="611"/>
      <c r="C68" s="29">
        <v>2019</v>
      </c>
      <c r="D68" s="30"/>
      <c r="E68" s="31"/>
      <c r="F68" s="34"/>
      <c r="G68" s="31"/>
      <c r="H68" s="31"/>
      <c r="I68" s="31"/>
      <c r="J68" s="31"/>
      <c r="K68" s="31"/>
      <c r="L68" s="35"/>
      <c r="M68" s="10"/>
    </row>
    <row r="69" spans="1:13" x14ac:dyDescent="0.25">
      <c r="A69" s="595"/>
      <c r="B69" s="611"/>
      <c r="C69" s="29">
        <v>2020</v>
      </c>
      <c r="D69" s="30"/>
      <c r="E69" s="31"/>
      <c r="F69" s="34"/>
      <c r="G69" s="31"/>
      <c r="H69" s="31"/>
      <c r="I69" s="31"/>
      <c r="J69" s="31"/>
      <c r="K69" s="31"/>
      <c r="L69" s="35"/>
      <c r="M69" s="10"/>
    </row>
    <row r="70" spans="1:13" ht="33" customHeight="1" thickBot="1" x14ac:dyDescent="0.3">
      <c r="A70" s="612"/>
      <c r="B70" s="613"/>
      <c r="C70" s="45" t="s">
        <v>14</v>
      </c>
      <c r="D70" s="46">
        <f t="shared" ref="D70:K70" si="6">SUM(D63:D69)</f>
        <v>0</v>
      </c>
      <c r="E70" s="47">
        <f t="shared" si="6"/>
        <v>0</v>
      </c>
      <c r="F70" s="50">
        <f t="shared" si="6"/>
        <v>0</v>
      </c>
      <c r="G70" s="47">
        <f t="shared" si="6"/>
        <v>0</v>
      </c>
      <c r="H70" s="47">
        <f t="shared" si="6"/>
        <v>0</v>
      </c>
      <c r="I70" s="47">
        <f t="shared" si="6"/>
        <v>0</v>
      </c>
      <c r="J70" s="47">
        <f t="shared" si="6"/>
        <v>0</v>
      </c>
      <c r="K70" s="47">
        <f t="shared" si="6"/>
        <v>0</v>
      </c>
      <c r="L70" s="51">
        <f>SUM(L63:L69)</f>
        <v>0</v>
      </c>
      <c r="M70" s="10"/>
    </row>
    <row r="71" spans="1:13" ht="15.75" thickBot="1" x14ac:dyDescent="0.3">
      <c r="A71" s="112"/>
      <c r="B71" s="113"/>
      <c r="D71" s="52"/>
    </row>
    <row r="72" spans="1:13" s="10" customFormat="1" ht="18.95" customHeight="1" x14ac:dyDescent="0.25">
      <c r="A72" s="630" t="s">
        <v>43</v>
      </c>
      <c r="B72" s="622" t="s">
        <v>44</v>
      </c>
      <c r="C72" s="631" t="s">
        <v>6</v>
      </c>
      <c r="D72" s="628" t="s">
        <v>45</v>
      </c>
      <c r="E72" s="101" t="s">
        <v>46</v>
      </c>
      <c r="F72" s="102"/>
      <c r="G72" s="102"/>
      <c r="H72" s="102"/>
      <c r="I72" s="102"/>
      <c r="J72" s="102"/>
      <c r="K72" s="103"/>
      <c r="L72" s="519"/>
      <c r="M72" s="104"/>
    </row>
    <row r="73" spans="1:13" s="10" customFormat="1" ht="93.75" customHeight="1" x14ac:dyDescent="0.25">
      <c r="A73" s="621"/>
      <c r="B73" s="623"/>
      <c r="C73" s="632"/>
      <c r="D73" s="629"/>
      <c r="E73" s="107" t="s">
        <v>15</v>
      </c>
      <c r="F73" s="114" t="s">
        <v>16</v>
      </c>
      <c r="G73" s="108" t="s">
        <v>17</v>
      </c>
      <c r="H73" s="109" t="s">
        <v>18</v>
      </c>
      <c r="I73" s="109" t="s">
        <v>30</v>
      </c>
      <c r="J73" s="110" t="s">
        <v>20</v>
      </c>
      <c r="K73" s="111" t="s">
        <v>21</v>
      </c>
      <c r="L73" s="519"/>
    </row>
    <row r="74" spans="1:13" ht="15" customHeight="1" x14ac:dyDescent="0.25">
      <c r="A74" s="595" t="s">
        <v>36</v>
      </c>
      <c r="B74" s="611"/>
      <c r="C74" s="29">
        <v>2014</v>
      </c>
      <c r="D74" s="31"/>
      <c r="E74" s="34"/>
      <c r="F74" s="31"/>
      <c r="G74" s="31"/>
      <c r="H74" s="31"/>
      <c r="I74" s="31"/>
      <c r="J74" s="31"/>
      <c r="K74" s="35"/>
    </row>
    <row r="75" spans="1:13" x14ac:dyDescent="0.25">
      <c r="A75" s="595"/>
      <c r="B75" s="611"/>
      <c r="C75" s="29">
        <v>2015</v>
      </c>
      <c r="D75" s="31"/>
      <c r="E75" s="34"/>
      <c r="F75" s="31"/>
      <c r="G75" s="31"/>
      <c r="H75" s="31"/>
      <c r="I75" s="31"/>
      <c r="J75" s="31"/>
      <c r="K75" s="35"/>
    </row>
    <row r="76" spans="1:13" x14ac:dyDescent="0.25">
      <c r="A76" s="595"/>
      <c r="B76" s="611"/>
      <c r="C76" s="29">
        <v>2016</v>
      </c>
      <c r="D76" s="31"/>
      <c r="E76" s="34"/>
      <c r="F76" s="31"/>
      <c r="G76" s="31"/>
      <c r="H76" s="31"/>
      <c r="I76" s="31"/>
      <c r="J76" s="31"/>
      <c r="K76" s="35"/>
    </row>
    <row r="77" spans="1:13" x14ac:dyDescent="0.25">
      <c r="A77" s="595"/>
      <c r="B77" s="611"/>
      <c r="C77" s="29">
        <v>2017</v>
      </c>
      <c r="D77" s="37"/>
      <c r="E77" s="39"/>
      <c r="F77" s="37"/>
      <c r="G77" s="37"/>
      <c r="H77" s="37"/>
      <c r="I77" s="37"/>
      <c r="J77" s="37"/>
      <c r="K77" s="40"/>
    </row>
    <row r="78" spans="1:13" x14ac:dyDescent="0.25">
      <c r="A78" s="595"/>
      <c r="B78" s="611"/>
      <c r="C78" s="29">
        <v>2018</v>
      </c>
      <c r="D78" s="31"/>
      <c r="E78" s="34"/>
      <c r="F78" s="31"/>
      <c r="G78" s="31"/>
      <c r="H78" s="31"/>
      <c r="I78" s="31"/>
      <c r="J78" s="31"/>
      <c r="K78" s="35"/>
    </row>
    <row r="79" spans="1:13" x14ac:dyDescent="0.25">
      <c r="A79" s="595"/>
      <c r="B79" s="611"/>
      <c r="C79" s="29">
        <v>2019</v>
      </c>
      <c r="D79" s="31"/>
      <c r="E79" s="34"/>
      <c r="F79" s="31"/>
      <c r="G79" s="31"/>
      <c r="H79" s="31"/>
      <c r="I79" s="31"/>
      <c r="J79" s="31"/>
      <c r="K79" s="35"/>
    </row>
    <row r="80" spans="1:13" x14ac:dyDescent="0.25">
      <c r="A80" s="595"/>
      <c r="B80" s="611"/>
      <c r="C80" s="29">
        <v>2020</v>
      </c>
      <c r="D80" s="31"/>
      <c r="E80" s="34"/>
      <c r="F80" s="31"/>
      <c r="G80" s="31"/>
      <c r="H80" s="31"/>
      <c r="I80" s="31"/>
      <c r="J80" s="31"/>
      <c r="K80" s="35"/>
    </row>
    <row r="81" spans="1:14" ht="42" customHeight="1" thickBot="1" x14ac:dyDescent="0.3">
      <c r="A81" s="612"/>
      <c r="B81" s="613"/>
      <c r="C81" s="45" t="s">
        <v>14</v>
      </c>
      <c r="D81" s="47">
        <f t="shared" ref="D81:J81" si="7">SUM(D74:D80)</f>
        <v>0</v>
      </c>
      <c r="E81" s="50">
        <f t="shared" si="7"/>
        <v>0</v>
      </c>
      <c r="F81" s="47">
        <f t="shared" si="7"/>
        <v>0</v>
      </c>
      <c r="G81" s="47">
        <f t="shared" si="7"/>
        <v>0</v>
      </c>
      <c r="H81" s="47">
        <f t="shared" si="7"/>
        <v>0</v>
      </c>
      <c r="I81" s="47">
        <f t="shared" si="7"/>
        <v>0</v>
      </c>
      <c r="J81" s="47">
        <f t="shared" si="7"/>
        <v>0</v>
      </c>
      <c r="K81" s="51">
        <f>SUM(K74:K80)</f>
        <v>0</v>
      </c>
    </row>
    <row r="82" spans="1:14" ht="15" customHeight="1" thickBot="1" x14ac:dyDescent="0.4">
      <c r="A82" s="98"/>
      <c r="B82" s="83"/>
    </row>
    <row r="83" spans="1:14" ht="24.95" customHeight="1" x14ac:dyDescent="0.25">
      <c r="A83" s="630" t="s">
        <v>47</v>
      </c>
      <c r="B83" s="622" t="s">
        <v>44</v>
      </c>
      <c r="C83" s="631" t="s">
        <v>6</v>
      </c>
      <c r="D83" s="633" t="s">
        <v>48</v>
      </c>
      <c r="E83" s="101" t="s">
        <v>49</v>
      </c>
      <c r="F83" s="102"/>
      <c r="G83" s="102"/>
      <c r="H83" s="102"/>
      <c r="I83" s="102"/>
      <c r="J83" s="102"/>
      <c r="K83" s="103"/>
      <c r="L83" s="10"/>
    </row>
    <row r="84" spans="1:14" s="10" customFormat="1" ht="93.75" customHeight="1" x14ac:dyDescent="0.25">
      <c r="A84" s="621"/>
      <c r="B84" s="623"/>
      <c r="C84" s="632"/>
      <c r="D84" s="634"/>
      <c r="E84" s="107" t="s">
        <v>15</v>
      </c>
      <c r="F84" s="108" t="s">
        <v>16</v>
      </c>
      <c r="G84" s="108" t="s">
        <v>17</v>
      </c>
      <c r="H84" s="109" t="s">
        <v>18</v>
      </c>
      <c r="I84" s="109" t="s">
        <v>30</v>
      </c>
      <c r="J84" s="110" t="s">
        <v>20</v>
      </c>
      <c r="K84" s="111" t="s">
        <v>21</v>
      </c>
      <c r="L84" s="519"/>
    </row>
    <row r="85" spans="1:14" s="10" customFormat="1" ht="18" customHeight="1" x14ac:dyDescent="0.25">
      <c r="A85" s="595" t="s">
        <v>36</v>
      </c>
      <c r="B85" s="611"/>
      <c r="C85" s="29">
        <v>2014</v>
      </c>
      <c r="D85" s="31"/>
      <c r="E85" s="34"/>
      <c r="F85" s="31"/>
      <c r="G85" s="31"/>
      <c r="H85" s="31"/>
      <c r="I85" s="31"/>
      <c r="J85" s="31"/>
      <c r="K85" s="35"/>
      <c r="L85" s="519"/>
    </row>
    <row r="86" spans="1:14" ht="15.95" customHeight="1" x14ac:dyDescent="0.25">
      <c r="A86" s="595"/>
      <c r="B86" s="611"/>
      <c r="C86" s="29">
        <v>2015</v>
      </c>
      <c r="D86" s="31"/>
      <c r="E86" s="34"/>
      <c r="F86" s="31"/>
      <c r="G86" s="31"/>
      <c r="H86" s="31"/>
      <c r="I86" s="31"/>
      <c r="J86" s="31"/>
      <c r="K86" s="35"/>
    </row>
    <row r="87" spans="1:14" x14ac:dyDescent="0.25">
      <c r="A87" s="595"/>
      <c r="B87" s="611"/>
      <c r="C87" s="29">
        <v>2016</v>
      </c>
      <c r="D87" s="31"/>
      <c r="E87" s="34"/>
      <c r="F87" s="31"/>
      <c r="G87" s="31"/>
      <c r="H87" s="31"/>
      <c r="I87" s="31"/>
      <c r="J87" s="31"/>
      <c r="K87" s="35"/>
    </row>
    <row r="88" spans="1:14" x14ac:dyDescent="0.25">
      <c r="A88" s="595"/>
      <c r="B88" s="611"/>
      <c r="C88" s="29">
        <v>2017</v>
      </c>
      <c r="D88" s="37"/>
      <c r="E88" s="39"/>
      <c r="F88" s="37"/>
      <c r="G88" s="37"/>
      <c r="H88" s="37"/>
      <c r="I88" s="37"/>
      <c r="J88" s="37"/>
      <c r="K88" s="40"/>
    </row>
    <row r="89" spans="1:14" x14ac:dyDescent="0.25">
      <c r="A89" s="595"/>
      <c r="B89" s="611"/>
      <c r="C89" s="29">
        <v>2018</v>
      </c>
      <c r="D89" s="31"/>
      <c r="E89" s="34"/>
      <c r="F89" s="31"/>
      <c r="G89" s="31"/>
      <c r="H89" s="31"/>
      <c r="I89" s="31"/>
      <c r="J89" s="31"/>
      <c r="K89" s="35"/>
      <c r="L89" s="10"/>
    </row>
    <row r="90" spans="1:14" x14ac:dyDescent="0.25">
      <c r="A90" s="595"/>
      <c r="B90" s="611"/>
      <c r="C90" s="29">
        <v>2019</v>
      </c>
      <c r="D90" s="31"/>
      <c r="E90" s="34"/>
      <c r="F90" s="31"/>
      <c r="G90" s="31"/>
      <c r="H90" s="31"/>
      <c r="I90" s="31"/>
      <c r="J90" s="31"/>
      <c r="K90" s="35"/>
    </row>
    <row r="91" spans="1:14" x14ac:dyDescent="0.25">
      <c r="A91" s="595"/>
      <c r="B91" s="611"/>
      <c r="C91" s="29">
        <v>2020</v>
      </c>
      <c r="D91" s="31"/>
      <c r="E91" s="34"/>
      <c r="F91" s="31"/>
      <c r="G91" s="31"/>
      <c r="H91" s="31"/>
      <c r="I91" s="31"/>
      <c r="J91" s="31"/>
      <c r="K91" s="35"/>
    </row>
    <row r="92" spans="1:14" ht="18.95" customHeight="1" thickBot="1" x14ac:dyDescent="0.3">
      <c r="A92" s="612"/>
      <c r="B92" s="613"/>
      <c r="C92" s="45" t="s">
        <v>14</v>
      </c>
      <c r="D92" s="47">
        <f t="shared" ref="D92:J92" si="8">SUM(D85:D91)</f>
        <v>0</v>
      </c>
      <c r="E92" s="50">
        <f t="shared" si="8"/>
        <v>0</v>
      </c>
      <c r="F92" s="47">
        <f t="shared" si="8"/>
        <v>0</v>
      </c>
      <c r="G92" s="47">
        <f t="shared" si="8"/>
        <v>0</v>
      </c>
      <c r="H92" s="47">
        <f t="shared" si="8"/>
        <v>0</v>
      </c>
      <c r="I92" s="47">
        <f t="shared" si="8"/>
        <v>0</v>
      </c>
      <c r="J92" s="47">
        <f t="shared" si="8"/>
        <v>0</v>
      </c>
      <c r="K92" s="51">
        <f>SUM(K85:K91)</f>
        <v>0</v>
      </c>
    </row>
    <row r="93" spans="1:14" ht="18.75" customHeight="1" thickBot="1" x14ac:dyDescent="0.4">
      <c r="A93" s="98"/>
      <c r="B93" s="83"/>
    </row>
    <row r="94" spans="1:14" x14ac:dyDescent="0.25">
      <c r="A94" s="620" t="s">
        <v>50</v>
      </c>
      <c r="B94" s="622" t="s">
        <v>51</v>
      </c>
      <c r="C94" s="514" t="s">
        <v>6</v>
      </c>
      <c r="D94" s="116" t="s">
        <v>52</v>
      </c>
      <c r="E94" s="117"/>
      <c r="F94" s="117"/>
      <c r="G94" s="118"/>
      <c r="H94" s="10"/>
      <c r="I94" s="10"/>
      <c r="J94" s="10"/>
      <c r="K94" s="10"/>
    </row>
    <row r="95" spans="1:14" ht="64.5" x14ac:dyDescent="0.25">
      <c r="A95" s="621"/>
      <c r="B95" s="623"/>
      <c r="C95" s="515"/>
      <c r="D95" s="105" t="s">
        <v>53</v>
      </c>
      <c r="E95" s="106" t="s">
        <v>54</v>
      </c>
      <c r="F95" s="106" t="s">
        <v>55</v>
      </c>
      <c r="G95" s="120" t="s">
        <v>14</v>
      </c>
      <c r="H95" s="10"/>
      <c r="I95" s="10"/>
      <c r="J95" s="10"/>
      <c r="K95" s="10"/>
      <c r="L95" s="10"/>
      <c r="M95" s="10"/>
      <c r="N95" s="10"/>
    </row>
    <row r="96" spans="1:14" s="10" customFormat="1" ht="26.25" customHeight="1" x14ac:dyDescent="0.25">
      <c r="A96" s="595" t="s">
        <v>36</v>
      </c>
      <c r="B96" s="611"/>
      <c r="C96" s="29">
        <v>2015</v>
      </c>
      <c r="D96" s="30"/>
      <c r="E96" s="31"/>
      <c r="F96" s="31"/>
      <c r="G96" s="33">
        <f t="shared" ref="G96:G101" si="9">SUM(D96:F96)</f>
        <v>0</v>
      </c>
      <c r="H96" s="519"/>
      <c r="I96" s="519"/>
      <c r="J96" s="519"/>
      <c r="K96" s="519"/>
    </row>
    <row r="97" spans="1:14" s="10" customFormat="1" ht="16.5" customHeight="1" x14ac:dyDescent="0.25">
      <c r="A97" s="595"/>
      <c r="B97" s="611"/>
      <c r="C97" s="29">
        <v>2016</v>
      </c>
      <c r="D97" s="30"/>
      <c r="E97" s="31"/>
      <c r="F97" s="31"/>
      <c r="G97" s="33">
        <f t="shared" si="9"/>
        <v>0</v>
      </c>
      <c r="H97" s="519"/>
      <c r="I97" s="519"/>
      <c r="J97" s="519"/>
      <c r="K97" s="519"/>
      <c r="L97" s="519"/>
      <c r="M97" s="519"/>
      <c r="N97" s="519"/>
    </row>
    <row r="98" spans="1:14" x14ac:dyDescent="0.25">
      <c r="A98" s="595"/>
      <c r="B98" s="611"/>
      <c r="C98" s="29">
        <v>2017</v>
      </c>
      <c r="D98" s="36"/>
      <c r="E98" s="37"/>
      <c r="F98" s="37"/>
      <c r="G98" s="33">
        <f t="shared" si="9"/>
        <v>0</v>
      </c>
    </row>
    <row r="99" spans="1:14" x14ac:dyDescent="0.25">
      <c r="A99" s="595"/>
      <c r="B99" s="611"/>
      <c r="C99" s="29">
        <v>2018</v>
      </c>
      <c r="D99" s="30"/>
      <c r="E99" s="31"/>
      <c r="F99" s="31"/>
      <c r="G99" s="33">
        <f t="shared" si="9"/>
        <v>0</v>
      </c>
    </row>
    <row r="100" spans="1:14" x14ac:dyDescent="0.25">
      <c r="A100" s="595"/>
      <c r="B100" s="611"/>
      <c r="C100" s="29">
        <v>2019</v>
      </c>
      <c r="D100" s="30"/>
      <c r="E100" s="31"/>
      <c r="F100" s="31"/>
      <c r="G100" s="33">
        <f t="shared" si="9"/>
        <v>0</v>
      </c>
    </row>
    <row r="101" spans="1:14" x14ac:dyDescent="0.25">
      <c r="A101" s="595"/>
      <c r="B101" s="611"/>
      <c r="C101" s="29">
        <v>2020</v>
      </c>
      <c r="D101" s="30"/>
      <c r="E101" s="31"/>
      <c r="F101" s="31"/>
      <c r="G101" s="33">
        <f t="shared" si="9"/>
        <v>0</v>
      </c>
    </row>
    <row r="102" spans="1:14" ht="15.75" thickBot="1" x14ac:dyDescent="0.3">
      <c r="A102" s="612"/>
      <c r="B102" s="613"/>
      <c r="C102" s="45" t="s">
        <v>14</v>
      </c>
      <c r="D102" s="46">
        <f>SUM(D96:D101)</f>
        <v>0</v>
      </c>
      <c r="E102" s="47">
        <f>SUM(E96:E101)</f>
        <v>0</v>
      </c>
      <c r="F102" s="47">
        <f>SUM(F96:F101)</f>
        <v>0</v>
      </c>
      <c r="G102" s="121">
        <f>SUM(G95:G101)</f>
        <v>0</v>
      </c>
    </row>
    <row r="103" spans="1:14" x14ac:dyDescent="0.25">
      <c r="A103" s="113"/>
      <c r="B103" s="122"/>
      <c r="C103" s="52"/>
      <c r="D103" s="52"/>
      <c r="J103" s="82"/>
    </row>
    <row r="104" spans="1:14" ht="21" x14ac:dyDescent="0.35">
      <c r="A104" s="123" t="s">
        <v>56</v>
      </c>
      <c r="B104" s="124"/>
      <c r="C104" s="123"/>
      <c r="D104" s="125"/>
      <c r="E104" s="125"/>
      <c r="F104" s="125"/>
      <c r="G104" s="125"/>
      <c r="H104" s="125"/>
      <c r="I104" s="125"/>
      <c r="J104" s="125"/>
      <c r="K104" s="125"/>
      <c r="L104" s="125"/>
    </row>
    <row r="105" spans="1:14" ht="15.75" thickBot="1" x14ac:dyDescent="0.3">
      <c r="B105" s="9"/>
    </row>
    <row r="106" spans="1:14" s="10" customFormat="1" ht="47.25" customHeight="1" x14ac:dyDescent="0.25">
      <c r="A106" s="624" t="s">
        <v>57</v>
      </c>
      <c r="B106" s="626" t="s">
        <v>58</v>
      </c>
      <c r="C106" s="609" t="s">
        <v>6</v>
      </c>
      <c r="D106" s="126" t="s">
        <v>59</v>
      </c>
      <c r="E106" s="126"/>
      <c r="F106" s="127"/>
      <c r="G106" s="127"/>
      <c r="H106" s="128" t="s">
        <v>60</v>
      </c>
      <c r="I106" s="126"/>
      <c r="J106" s="129"/>
    </row>
    <row r="107" spans="1:14" s="10" customFormat="1" ht="87.75" customHeight="1" x14ac:dyDescent="0.25">
      <c r="A107" s="625"/>
      <c r="B107" s="627"/>
      <c r="C107" s="610"/>
      <c r="D107" s="130" t="s">
        <v>61</v>
      </c>
      <c r="E107" s="131" t="s">
        <v>62</v>
      </c>
      <c r="F107" s="132" t="s">
        <v>63</v>
      </c>
      <c r="G107" s="133" t="s">
        <v>64</v>
      </c>
      <c r="H107" s="130" t="s">
        <v>65</v>
      </c>
      <c r="I107" s="131" t="s">
        <v>66</v>
      </c>
      <c r="J107" s="134" t="s">
        <v>67</v>
      </c>
    </row>
    <row r="108" spans="1:14" x14ac:dyDescent="0.25">
      <c r="A108" s="595" t="s">
        <v>36</v>
      </c>
      <c r="B108" s="611"/>
      <c r="C108" s="135">
        <v>2014</v>
      </c>
      <c r="D108" s="30"/>
      <c r="E108" s="31"/>
      <c r="F108" s="136"/>
      <c r="G108" s="137">
        <f>SUM(D108:F108)</f>
        <v>0</v>
      </c>
      <c r="H108" s="30"/>
      <c r="I108" s="31"/>
      <c r="J108" s="35"/>
    </row>
    <row r="109" spans="1:14" x14ac:dyDescent="0.25">
      <c r="A109" s="595"/>
      <c r="B109" s="611"/>
      <c r="C109" s="135">
        <v>2015</v>
      </c>
      <c r="D109" s="30"/>
      <c r="E109" s="31"/>
      <c r="F109" s="136"/>
      <c r="G109" s="137">
        <f t="shared" ref="G109:G114" si="10">SUM(D109:F109)</f>
        <v>0</v>
      </c>
      <c r="H109" s="30"/>
      <c r="I109" s="31"/>
      <c r="J109" s="35"/>
    </row>
    <row r="110" spans="1:14" x14ac:dyDescent="0.25">
      <c r="A110" s="595"/>
      <c r="B110" s="611"/>
      <c r="C110" s="135">
        <v>2016</v>
      </c>
      <c r="D110" s="30"/>
      <c r="E110" s="31"/>
      <c r="F110" s="136"/>
      <c r="G110" s="137">
        <f t="shared" si="10"/>
        <v>0</v>
      </c>
      <c r="H110" s="30"/>
      <c r="I110" s="31"/>
      <c r="J110" s="35"/>
    </row>
    <row r="111" spans="1:14" x14ac:dyDescent="0.25">
      <c r="A111" s="595"/>
      <c r="B111" s="611"/>
      <c r="C111" s="135">
        <v>2017</v>
      </c>
      <c r="D111" s="36"/>
      <c r="E111" s="37"/>
      <c r="F111" s="138"/>
      <c r="G111" s="137">
        <f t="shared" si="10"/>
        <v>0</v>
      </c>
      <c r="H111" s="139"/>
      <c r="I111" s="140"/>
      <c r="J111" s="141"/>
    </row>
    <row r="112" spans="1:14" x14ac:dyDescent="0.25">
      <c r="A112" s="595"/>
      <c r="B112" s="611"/>
      <c r="C112" s="135">
        <v>2018</v>
      </c>
      <c r="D112" s="30"/>
      <c r="E112" s="31"/>
      <c r="F112" s="136"/>
      <c r="G112" s="137">
        <f t="shared" si="10"/>
        <v>0</v>
      </c>
      <c r="H112" s="30"/>
      <c r="I112" s="31"/>
      <c r="J112" s="35"/>
    </row>
    <row r="113" spans="1:19" x14ac:dyDescent="0.25">
      <c r="A113" s="595"/>
      <c r="B113" s="611"/>
      <c r="C113" s="135">
        <v>2019</v>
      </c>
      <c r="D113" s="30"/>
      <c r="E113" s="31"/>
      <c r="F113" s="136"/>
      <c r="G113" s="137">
        <f t="shared" si="10"/>
        <v>0</v>
      </c>
      <c r="H113" s="30"/>
      <c r="I113" s="31"/>
      <c r="J113" s="35"/>
    </row>
    <row r="114" spans="1:19" x14ac:dyDescent="0.25">
      <c r="A114" s="595"/>
      <c r="B114" s="611"/>
      <c r="C114" s="135">
        <v>2020</v>
      </c>
      <c r="D114" s="30"/>
      <c r="E114" s="31"/>
      <c r="F114" s="136"/>
      <c r="G114" s="137">
        <f t="shared" si="10"/>
        <v>0</v>
      </c>
      <c r="H114" s="30"/>
      <c r="I114" s="31"/>
      <c r="J114" s="35"/>
    </row>
    <row r="115" spans="1:19" ht="30.6" customHeight="1" thickBot="1" x14ac:dyDescent="0.3">
      <c r="A115" s="612"/>
      <c r="B115" s="613"/>
      <c r="C115" s="142" t="s">
        <v>14</v>
      </c>
      <c r="D115" s="46">
        <f t="shared" ref="D115:J115" si="11">SUM(D108:D114)</f>
        <v>0</v>
      </c>
      <c r="E115" s="47">
        <f t="shared" si="11"/>
        <v>0</v>
      </c>
      <c r="F115" s="143">
        <f t="shared" si="11"/>
        <v>0</v>
      </c>
      <c r="G115" s="143">
        <f t="shared" si="11"/>
        <v>0</v>
      </c>
      <c r="H115" s="46">
        <f t="shared" si="11"/>
        <v>0</v>
      </c>
      <c r="I115" s="47">
        <f t="shared" si="11"/>
        <v>0</v>
      </c>
      <c r="J115" s="144">
        <f t="shared" si="11"/>
        <v>0</v>
      </c>
    </row>
    <row r="116" spans="1:19" ht="17.100000000000001" customHeight="1" thickBot="1" x14ac:dyDescent="0.3">
      <c r="A116" s="145"/>
      <c r="B116" s="122"/>
      <c r="C116" s="146"/>
      <c r="D116" s="147"/>
      <c r="H116" s="148"/>
      <c r="K116" s="82"/>
    </row>
    <row r="117" spans="1:19" s="10" customFormat="1" ht="78" customHeight="1" x14ac:dyDescent="0.3">
      <c r="A117" s="149" t="s">
        <v>68</v>
      </c>
      <c r="B117" s="513" t="s">
        <v>39</v>
      </c>
      <c r="C117" s="151" t="s">
        <v>6</v>
      </c>
      <c r="D117" s="152" t="s">
        <v>69</v>
      </c>
      <c r="E117" s="153" t="s">
        <v>70</v>
      </c>
      <c r="F117" s="153" t="s">
        <v>71</v>
      </c>
      <c r="G117" s="153" t="s">
        <v>72</v>
      </c>
      <c r="H117" s="153" t="s">
        <v>73</v>
      </c>
      <c r="I117" s="154" t="s">
        <v>74</v>
      </c>
      <c r="J117" s="155" t="s">
        <v>75</v>
      </c>
      <c r="K117" s="155" t="s">
        <v>76</v>
      </c>
    </row>
    <row r="118" spans="1:19" x14ac:dyDescent="0.25">
      <c r="A118" s="595" t="s">
        <v>36</v>
      </c>
      <c r="B118" s="611"/>
      <c r="C118" s="29">
        <v>2014</v>
      </c>
      <c r="D118" s="34"/>
      <c r="E118" s="31"/>
      <c r="F118" s="31"/>
      <c r="G118" s="31"/>
      <c r="H118" s="31"/>
      <c r="I118" s="35"/>
      <c r="J118" s="156">
        <f t="shared" ref="J118:K124" si="12">D118+F118+H118</f>
        <v>0</v>
      </c>
      <c r="K118" s="156">
        <f t="shared" si="12"/>
        <v>0</v>
      </c>
    </row>
    <row r="119" spans="1:19" x14ac:dyDescent="0.25">
      <c r="A119" s="595"/>
      <c r="B119" s="611"/>
      <c r="C119" s="29">
        <v>2015</v>
      </c>
      <c r="D119" s="34"/>
      <c r="E119" s="31"/>
      <c r="F119" s="31"/>
      <c r="G119" s="31"/>
      <c r="H119" s="31"/>
      <c r="I119" s="35"/>
      <c r="J119" s="156">
        <f t="shared" si="12"/>
        <v>0</v>
      </c>
      <c r="K119" s="156">
        <f t="shared" si="12"/>
        <v>0</v>
      </c>
    </row>
    <row r="120" spans="1:19" x14ac:dyDescent="0.25">
      <c r="A120" s="595"/>
      <c r="B120" s="611"/>
      <c r="C120" s="29">
        <v>2016</v>
      </c>
      <c r="D120" s="34"/>
      <c r="E120" s="31"/>
      <c r="F120" s="31"/>
      <c r="G120" s="31"/>
      <c r="H120" s="31"/>
      <c r="I120" s="35"/>
      <c r="J120" s="156">
        <f t="shared" si="12"/>
        <v>0</v>
      </c>
      <c r="K120" s="156">
        <f t="shared" si="12"/>
        <v>0</v>
      </c>
    </row>
    <row r="121" spans="1:19" x14ac:dyDescent="0.25">
      <c r="A121" s="595"/>
      <c r="B121" s="611"/>
      <c r="C121" s="29">
        <v>2017</v>
      </c>
      <c r="D121" s="39"/>
      <c r="E121" s="37"/>
      <c r="F121" s="37"/>
      <c r="G121" s="37"/>
      <c r="H121" s="37"/>
      <c r="I121" s="40"/>
      <c r="J121" s="156">
        <f t="shared" si="12"/>
        <v>0</v>
      </c>
      <c r="K121" s="156">
        <f t="shared" si="12"/>
        <v>0</v>
      </c>
    </row>
    <row r="122" spans="1:19" x14ac:dyDescent="0.25">
      <c r="A122" s="595"/>
      <c r="B122" s="611"/>
      <c r="C122" s="29">
        <v>2018</v>
      </c>
      <c r="D122" s="34"/>
      <c r="E122" s="31"/>
      <c r="F122" s="31"/>
      <c r="G122" s="31"/>
      <c r="H122" s="31"/>
      <c r="I122" s="35"/>
      <c r="J122" s="156">
        <f t="shared" si="12"/>
        <v>0</v>
      </c>
      <c r="K122" s="156">
        <f t="shared" si="12"/>
        <v>0</v>
      </c>
    </row>
    <row r="123" spans="1:19" x14ac:dyDescent="0.25">
      <c r="A123" s="595"/>
      <c r="B123" s="611"/>
      <c r="C123" s="29">
        <v>2019</v>
      </c>
      <c r="D123" s="34"/>
      <c r="E123" s="31"/>
      <c r="F123" s="31"/>
      <c r="G123" s="31"/>
      <c r="H123" s="31"/>
      <c r="I123" s="35"/>
      <c r="J123" s="156">
        <f t="shared" si="12"/>
        <v>0</v>
      </c>
      <c r="K123" s="156">
        <f t="shared" si="12"/>
        <v>0</v>
      </c>
    </row>
    <row r="124" spans="1:19" x14ac:dyDescent="0.25">
      <c r="A124" s="595"/>
      <c r="B124" s="611"/>
      <c r="C124" s="29">
        <v>2020</v>
      </c>
      <c r="D124" s="34"/>
      <c r="E124" s="31"/>
      <c r="F124" s="31"/>
      <c r="G124" s="31"/>
      <c r="H124" s="31"/>
      <c r="I124" s="35"/>
      <c r="J124" s="156">
        <f t="shared" si="12"/>
        <v>0</v>
      </c>
      <c r="K124" s="156">
        <f t="shared" si="12"/>
        <v>0</v>
      </c>
    </row>
    <row r="125" spans="1:19" ht="51" customHeight="1" thickBot="1" x14ac:dyDescent="0.3">
      <c r="A125" s="612"/>
      <c r="B125" s="613"/>
      <c r="C125" s="45" t="s">
        <v>14</v>
      </c>
      <c r="D125" s="47">
        <f t="shared" ref="D125" si="13">SUM(D118:D124)</f>
        <v>0</v>
      </c>
      <c r="E125" s="47">
        <f>SUM(E118:E124)</f>
        <v>0</v>
      </c>
      <c r="F125" s="47">
        <f t="shared" ref="F125:I125" si="14">SUM(F118:F124)</f>
        <v>0</v>
      </c>
      <c r="G125" s="47">
        <f t="shared" si="14"/>
        <v>0</v>
      </c>
      <c r="H125" s="47">
        <f t="shared" si="14"/>
        <v>0</v>
      </c>
      <c r="I125" s="47">
        <f t="shared" si="14"/>
        <v>0</v>
      </c>
      <c r="J125" s="51">
        <f>SUM(J118:J124)</f>
        <v>0</v>
      </c>
      <c r="K125" s="51">
        <f>SUM(K118:K124)</f>
        <v>0</v>
      </c>
    </row>
    <row r="126" spans="1:19" ht="18.95" customHeight="1" x14ac:dyDescent="0.25">
      <c r="A126" s="157"/>
      <c r="B126" s="122"/>
      <c r="C126" s="52"/>
      <c r="D126" s="52"/>
      <c r="S126" s="82"/>
    </row>
    <row r="127" spans="1:19" ht="21" x14ac:dyDescent="0.35">
      <c r="A127" s="158" t="s">
        <v>77</v>
      </c>
      <c r="B127" s="159"/>
      <c r="C127" s="158"/>
      <c r="D127" s="160"/>
      <c r="E127" s="160"/>
      <c r="F127" s="160"/>
      <c r="G127" s="160"/>
      <c r="H127" s="160"/>
      <c r="I127" s="160"/>
      <c r="J127" s="160"/>
      <c r="K127" s="160"/>
      <c r="L127" s="160"/>
      <c r="M127" s="160"/>
      <c r="N127" s="160"/>
      <c r="O127" s="160"/>
    </row>
    <row r="128" spans="1:19" ht="21.75" thickBot="1" x14ac:dyDescent="0.4">
      <c r="A128" s="98"/>
      <c r="B128" s="83"/>
    </row>
    <row r="129" spans="1:15" s="10" customFormat="1" ht="27" customHeight="1" x14ac:dyDescent="0.25">
      <c r="A129" s="614" t="s">
        <v>78</v>
      </c>
      <c r="B129" s="616" t="s">
        <v>39</v>
      </c>
      <c r="C129" s="618" t="s">
        <v>79</v>
      </c>
      <c r="D129" s="161" t="s">
        <v>80</v>
      </c>
      <c r="E129" s="162"/>
      <c r="F129" s="162"/>
      <c r="G129" s="163"/>
      <c r="H129" s="164"/>
      <c r="I129" s="592" t="s">
        <v>8</v>
      </c>
      <c r="J129" s="593"/>
      <c r="K129" s="593"/>
      <c r="L129" s="593"/>
      <c r="M129" s="593"/>
      <c r="N129" s="593"/>
      <c r="O129" s="594"/>
    </row>
    <row r="130" spans="1:15" s="10" customFormat="1" ht="110.25" customHeight="1" x14ac:dyDescent="0.25">
      <c r="A130" s="615"/>
      <c r="B130" s="617"/>
      <c r="C130" s="619"/>
      <c r="D130" s="165" t="s">
        <v>81</v>
      </c>
      <c r="E130" s="166" t="s">
        <v>82</v>
      </c>
      <c r="F130" s="166" t="s">
        <v>83</v>
      </c>
      <c r="G130" s="167" t="s">
        <v>84</v>
      </c>
      <c r="H130" s="168" t="s">
        <v>85</v>
      </c>
      <c r="I130" s="169" t="s">
        <v>15</v>
      </c>
      <c r="J130" s="169" t="s">
        <v>16</v>
      </c>
      <c r="K130" s="166" t="s">
        <v>17</v>
      </c>
      <c r="L130" s="165" t="s">
        <v>18</v>
      </c>
      <c r="M130" s="165" t="s">
        <v>30</v>
      </c>
      <c r="N130" s="166" t="s">
        <v>20</v>
      </c>
      <c r="O130" s="170" t="s">
        <v>21</v>
      </c>
    </row>
    <row r="131" spans="1:15" ht="15" customHeight="1" x14ac:dyDescent="0.25">
      <c r="A131" s="597" t="s">
        <v>36</v>
      </c>
      <c r="B131" s="596"/>
      <c r="C131" s="29">
        <v>2014</v>
      </c>
      <c r="D131" s="30"/>
      <c r="E131" s="31"/>
      <c r="F131" s="31"/>
      <c r="G131" s="137">
        <f>SUM(D131:F131)</f>
        <v>0</v>
      </c>
      <c r="H131" s="92"/>
      <c r="I131" s="34"/>
      <c r="J131" s="31"/>
      <c r="K131" s="31"/>
      <c r="L131" s="31"/>
      <c r="M131" s="31"/>
      <c r="N131" s="31"/>
      <c r="O131" s="35"/>
    </row>
    <row r="132" spans="1:15" x14ac:dyDescent="0.25">
      <c r="A132" s="597"/>
      <c r="B132" s="596"/>
      <c r="C132" s="29">
        <v>2015</v>
      </c>
      <c r="D132" s="30"/>
      <c r="E132" s="31"/>
      <c r="F132" s="31"/>
      <c r="G132" s="137">
        <f t="shared" ref="G132:G137" si="15">SUM(D132:F132)</f>
        <v>0</v>
      </c>
      <c r="H132" s="92"/>
      <c r="I132" s="34"/>
      <c r="J132" s="31"/>
      <c r="K132" s="31"/>
      <c r="L132" s="31"/>
      <c r="M132" s="31"/>
      <c r="N132" s="31"/>
      <c r="O132" s="35"/>
    </row>
    <row r="133" spans="1:15" x14ac:dyDescent="0.25">
      <c r="A133" s="597"/>
      <c r="B133" s="596"/>
      <c r="C133" s="29">
        <v>2016</v>
      </c>
      <c r="D133" s="30"/>
      <c r="E133" s="31"/>
      <c r="F133" s="31"/>
      <c r="G133" s="137">
        <f t="shared" si="15"/>
        <v>0</v>
      </c>
      <c r="H133" s="92"/>
      <c r="I133" s="34"/>
      <c r="J133" s="31"/>
      <c r="K133" s="31"/>
      <c r="L133" s="31"/>
      <c r="M133" s="31"/>
      <c r="N133" s="31"/>
      <c r="O133" s="35"/>
    </row>
    <row r="134" spans="1:15" x14ac:dyDescent="0.25">
      <c r="A134" s="597"/>
      <c r="B134" s="596"/>
      <c r="C134" s="29">
        <v>2017</v>
      </c>
      <c r="D134" s="36"/>
      <c r="E134" s="37"/>
      <c r="F134" s="37"/>
      <c r="G134" s="137">
        <f t="shared" si="15"/>
        <v>0</v>
      </c>
      <c r="H134" s="92"/>
      <c r="I134" s="39"/>
      <c r="J134" s="37"/>
      <c r="K134" s="37"/>
      <c r="L134" s="37"/>
      <c r="M134" s="37"/>
      <c r="N134" s="37"/>
      <c r="O134" s="40"/>
    </row>
    <row r="135" spans="1:15" x14ac:dyDescent="0.25">
      <c r="A135" s="597"/>
      <c r="B135" s="596"/>
      <c r="C135" s="29">
        <v>2018</v>
      </c>
      <c r="D135" s="30"/>
      <c r="E135" s="31"/>
      <c r="F135" s="31"/>
      <c r="G135" s="137">
        <f t="shared" si="15"/>
        <v>0</v>
      </c>
      <c r="H135" s="92"/>
      <c r="I135" s="34"/>
      <c r="J135" s="31"/>
      <c r="K135" s="31"/>
      <c r="L135" s="31"/>
      <c r="M135" s="31"/>
      <c r="N135" s="31"/>
      <c r="O135" s="35"/>
    </row>
    <row r="136" spans="1:15" x14ac:dyDescent="0.25">
      <c r="A136" s="597"/>
      <c r="B136" s="596"/>
      <c r="C136" s="29">
        <v>2019</v>
      </c>
      <c r="D136" s="30"/>
      <c r="E136" s="31">
        <v>5</v>
      </c>
      <c r="F136" s="31"/>
      <c r="G136" s="137">
        <f t="shared" si="15"/>
        <v>5</v>
      </c>
      <c r="H136" s="92">
        <v>16</v>
      </c>
      <c r="I136" s="34">
        <v>5</v>
      </c>
      <c r="J136" s="31"/>
      <c r="K136" s="31"/>
      <c r="L136" s="31"/>
      <c r="M136" s="31"/>
      <c r="N136" s="31"/>
      <c r="O136" s="35"/>
    </row>
    <row r="137" spans="1:15" x14ac:dyDescent="0.25">
      <c r="A137" s="597"/>
      <c r="B137" s="596"/>
      <c r="C137" s="29">
        <v>2020</v>
      </c>
      <c r="D137" s="30"/>
      <c r="E137" s="31"/>
      <c r="F137" s="31"/>
      <c r="G137" s="137">
        <f t="shared" si="15"/>
        <v>0</v>
      </c>
      <c r="H137" s="92"/>
      <c r="I137" s="34"/>
      <c r="J137" s="31"/>
      <c r="K137" s="31"/>
      <c r="L137" s="31"/>
      <c r="M137" s="31"/>
      <c r="N137" s="31"/>
      <c r="O137" s="35"/>
    </row>
    <row r="138" spans="1:15" ht="15.95" customHeight="1" thickBot="1" x14ac:dyDescent="0.3">
      <c r="A138" s="598"/>
      <c r="B138" s="599"/>
      <c r="C138" s="45" t="s">
        <v>14</v>
      </c>
      <c r="D138" s="46">
        <f>SUM(D131:D137)</f>
        <v>0</v>
      </c>
      <c r="E138" s="47">
        <f>SUM(E131:E137)</f>
        <v>5</v>
      </c>
      <c r="F138" s="47">
        <f>SUM(F131:F137)</f>
        <v>0</v>
      </c>
      <c r="G138" s="143">
        <f t="shared" ref="G138:O138" si="16">SUM(G131:G137)</f>
        <v>5</v>
      </c>
      <c r="H138" s="171">
        <f t="shared" si="16"/>
        <v>16</v>
      </c>
      <c r="I138" s="50">
        <f t="shared" si="16"/>
        <v>5</v>
      </c>
      <c r="J138" s="47">
        <f t="shared" si="16"/>
        <v>0</v>
      </c>
      <c r="K138" s="47">
        <f t="shared" si="16"/>
        <v>0</v>
      </c>
      <c r="L138" s="47">
        <f t="shared" si="16"/>
        <v>0</v>
      </c>
      <c r="M138" s="47">
        <f t="shared" si="16"/>
        <v>0</v>
      </c>
      <c r="N138" s="47">
        <f t="shared" si="16"/>
        <v>0</v>
      </c>
      <c r="O138" s="51">
        <f t="shared" si="16"/>
        <v>0</v>
      </c>
    </row>
    <row r="139" spans="1:15" ht="15.75" thickBot="1" x14ac:dyDescent="0.3">
      <c r="B139" s="9"/>
    </row>
    <row r="140" spans="1:15" ht="19.5" customHeight="1" x14ac:dyDescent="0.25">
      <c r="A140" s="600" t="s">
        <v>87</v>
      </c>
      <c r="B140" s="602" t="s">
        <v>88</v>
      </c>
      <c r="C140" s="604" t="s">
        <v>6</v>
      </c>
      <c r="D140" s="604" t="s">
        <v>80</v>
      </c>
      <c r="E140" s="604"/>
      <c r="F140" s="604"/>
      <c r="G140" s="606"/>
      <c r="H140" s="607" t="s">
        <v>89</v>
      </c>
      <c r="I140" s="604"/>
      <c r="J140" s="604"/>
      <c r="K140" s="604"/>
      <c r="L140" s="608"/>
    </row>
    <row r="141" spans="1:15" ht="102.75" x14ac:dyDescent="0.25">
      <c r="A141" s="601"/>
      <c r="B141" s="603"/>
      <c r="C141" s="605"/>
      <c r="D141" s="172" t="s">
        <v>90</v>
      </c>
      <c r="E141" s="173" t="s">
        <v>91</v>
      </c>
      <c r="F141" s="172" t="s">
        <v>92</v>
      </c>
      <c r="G141" s="174" t="s">
        <v>93</v>
      </c>
      <c r="H141" s="175" t="s">
        <v>94</v>
      </c>
      <c r="I141" s="172" t="s">
        <v>95</v>
      </c>
      <c r="J141" s="172" t="s">
        <v>96</v>
      </c>
      <c r="K141" s="172" t="s">
        <v>97</v>
      </c>
      <c r="L141" s="176" t="s">
        <v>98</v>
      </c>
    </row>
    <row r="142" spans="1:15" ht="15" customHeight="1" x14ac:dyDescent="0.25">
      <c r="A142" s="684" t="s">
        <v>403</v>
      </c>
      <c r="B142" s="685"/>
      <c r="C142" s="177">
        <v>2014</v>
      </c>
      <c r="D142" s="178"/>
      <c r="E142" s="72"/>
      <c r="F142" s="72"/>
      <c r="G142" s="179">
        <f>SUM(D142:F142)</f>
        <v>0</v>
      </c>
      <c r="H142" s="71"/>
      <c r="I142" s="72"/>
      <c r="J142" s="72"/>
      <c r="K142" s="72"/>
      <c r="L142" s="73"/>
    </row>
    <row r="143" spans="1:15" x14ac:dyDescent="0.25">
      <c r="A143" s="595"/>
      <c r="B143" s="611"/>
      <c r="C143" s="29">
        <v>2015</v>
      </c>
      <c r="D143" s="30"/>
      <c r="E143" s="31"/>
      <c r="F143" s="31"/>
      <c r="G143" s="179">
        <f t="shared" ref="G143:G148" si="17">SUM(D143:F143)</f>
        <v>0</v>
      </c>
      <c r="H143" s="34"/>
      <c r="I143" s="31"/>
      <c r="J143" s="31"/>
      <c r="K143" s="31"/>
      <c r="L143" s="35"/>
    </row>
    <row r="144" spans="1:15" x14ac:dyDescent="0.25">
      <c r="A144" s="595"/>
      <c r="B144" s="611"/>
      <c r="C144" s="29">
        <v>2016</v>
      </c>
      <c r="D144" s="30"/>
      <c r="E144" s="31"/>
      <c r="F144" s="31"/>
      <c r="G144" s="179">
        <f t="shared" si="17"/>
        <v>0</v>
      </c>
      <c r="H144" s="34"/>
      <c r="I144" s="31"/>
      <c r="J144" s="31"/>
      <c r="K144" s="31"/>
      <c r="L144" s="35"/>
    </row>
    <row r="145" spans="1:12" x14ac:dyDescent="0.25">
      <c r="A145" s="595"/>
      <c r="B145" s="611"/>
      <c r="C145" s="29">
        <v>2017</v>
      </c>
      <c r="D145" s="36"/>
      <c r="E145" s="37"/>
      <c r="F145" s="37"/>
      <c r="G145" s="179">
        <f t="shared" si="17"/>
        <v>0</v>
      </c>
      <c r="H145" s="39"/>
      <c r="I145" s="37"/>
      <c r="J145" s="37"/>
      <c r="K145" s="37"/>
      <c r="L145" s="40"/>
    </row>
    <row r="146" spans="1:12" ht="15.75" thickBot="1" x14ac:dyDescent="0.3">
      <c r="A146" s="595"/>
      <c r="B146" s="611"/>
      <c r="C146" s="29">
        <v>2018</v>
      </c>
      <c r="D146" s="30"/>
      <c r="E146" s="31"/>
      <c r="F146" s="31"/>
      <c r="G146" s="179">
        <f t="shared" si="17"/>
        <v>0</v>
      </c>
      <c r="H146" s="34"/>
      <c r="I146" s="31"/>
      <c r="J146" s="31"/>
      <c r="K146" s="31"/>
      <c r="L146" s="35"/>
    </row>
    <row r="147" spans="1:12" ht="15.75" thickBot="1" x14ac:dyDescent="0.3">
      <c r="A147" s="595"/>
      <c r="B147" s="611"/>
      <c r="C147" s="29">
        <v>2019</v>
      </c>
      <c r="D147" s="30"/>
      <c r="E147" s="31">
        <v>143</v>
      </c>
      <c r="F147" s="31"/>
      <c r="G147" s="179">
        <f t="shared" si="17"/>
        <v>143</v>
      </c>
      <c r="H147" s="525"/>
      <c r="I147" s="526">
        <v>2</v>
      </c>
      <c r="J147" s="526">
        <v>25</v>
      </c>
      <c r="K147" s="526">
        <v>102</v>
      </c>
      <c r="L147" s="526">
        <v>24</v>
      </c>
    </row>
    <row r="148" spans="1:12" x14ac:dyDescent="0.25">
      <c r="A148" s="595"/>
      <c r="B148" s="611"/>
      <c r="C148" s="29">
        <v>2020</v>
      </c>
      <c r="D148" s="30"/>
      <c r="E148" s="31"/>
      <c r="F148" s="31"/>
      <c r="G148" s="179">
        <f t="shared" si="17"/>
        <v>0</v>
      </c>
      <c r="H148" s="527"/>
      <c r="I148" s="528"/>
      <c r="J148" s="528"/>
      <c r="K148" s="528"/>
      <c r="L148" s="529"/>
    </row>
    <row r="149" spans="1:12" ht="15.75" thickBot="1" x14ac:dyDescent="0.3">
      <c r="A149" s="612"/>
      <c r="B149" s="613"/>
      <c r="C149" s="45" t="s">
        <v>14</v>
      </c>
      <c r="D149" s="46">
        <f t="shared" ref="D149:L149" si="18">SUM(D142:D148)</f>
        <v>0</v>
      </c>
      <c r="E149" s="47">
        <f t="shared" si="18"/>
        <v>143</v>
      </c>
      <c r="F149" s="47">
        <f t="shared" si="18"/>
        <v>0</v>
      </c>
      <c r="G149" s="49">
        <f t="shared" si="18"/>
        <v>143</v>
      </c>
      <c r="H149" s="530">
        <f t="shared" si="18"/>
        <v>0</v>
      </c>
      <c r="I149" s="531">
        <f t="shared" si="18"/>
        <v>2</v>
      </c>
      <c r="J149" s="531">
        <f t="shared" si="18"/>
        <v>25</v>
      </c>
      <c r="K149" s="531">
        <f t="shared" si="18"/>
        <v>102</v>
      </c>
      <c r="L149" s="499">
        <f t="shared" si="18"/>
        <v>24</v>
      </c>
    </row>
    <row r="150" spans="1:12" x14ac:dyDescent="0.25">
      <c r="B150" s="9"/>
    </row>
    <row r="151" spans="1:12" x14ac:dyDescent="0.25">
      <c r="B151" s="9"/>
    </row>
    <row r="152" spans="1:12" ht="21" x14ac:dyDescent="0.35">
      <c r="A152" s="180" t="s">
        <v>100</v>
      </c>
      <c r="B152" s="60"/>
      <c r="C152" s="59"/>
      <c r="D152" s="61"/>
      <c r="E152" s="61"/>
      <c r="F152" s="61"/>
      <c r="G152" s="61"/>
      <c r="H152" s="61"/>
      <c r="I152" s="61"/>
      <c r="J152" s="61"/>
      <c r="K152" s="61"/>
      <c r="L152" s="61"/>
    </row>
    <row r="153" spans="1:12" ht="15.75" thickBot="1" x14ac:dyDescent="0.3">
      <c r="A153" s="82"/>
      <c r="B153" s="83"/>
    </row>
    <row r="154" spans="1:12" s="10" customFormat="1" ht="65.25" x14ac:dyDescent="0.3">
      <c r="A154" s="181" t="s">
        <v>101</v>
      </c>
      <c r="B154" s="182" t="s">
        <v>102</v>
      </c>
      <c r="C154" s="183" t="s">
        <v>103</v>
      </c>
      <c r="D154" s="184" t="s">
        <v>104</v>
      </c>
      <c r="E154" s="185" t="s">
        <v>105</v>
      </c>
      <c r="F154" s="185" t="s">
        <v>106</v>
      </c>
      <c r="G154" s="186" t="s">
        <v>107</v>
      </c>
    </row>
    <row r="155" spans="1:12" ht="15" customHeight="1" x14ac:dyDescent="0.25">
      <c r="A155" s="588" t="s">
        <v>36</v>
      </c>
      <c r="B155" s="589"/>
      <c r="C155" s="29">
        <v>2014</v>
      </c>
      <c r="D155" s="30"/>
      <c r="E155" s="31"/>
      <c r="F155" s="31"/>
      <c r="G155" s="35"/>
    </row>
    <row r="156" spans="1:12" x14ac:dyDescent="0.25">
      <c r="A156" s="588"/>
      <c r="B156" s="589"/>
      <c r="C156" s="29">
        <v>2015</v>
      </c>
      <c r="D156" s="30"/>
      <c r="E156" s="31"/>
      <c r="F156" s="31"/>
      <c r="G156" s="35"/>
    </row>
    <row r="157" spans="1:12" x14ac:dyDescent="0.25">
      <c r="A157" s="588"/>
      <c r="B157" s="589"/>
      <c r="C157" s="29">
        <v>2016</v>
      </c>
      <c r="D157" s="30"/>
      <c r="E157" s="31"/>
      <c r="F157" s="31"/>
      <c r="G157" s="35"/>
    </row>
    <row r="158" spans="1:12" x14ac:dyDescent="0.25">
      <c r="A158" s="588"/>
      <c r="B158" s="589"/>
      <c r="C158" s="29">
        <v>2017</v>
      </c>
      <c r="D158" s="36"/>
      <c r="E158" s="37"/>
      <c r="F158" s="37"/>
      <c r="G158" s="40"/>
    </row>
    <row r="159" spans="1:12" x14ac:dyDescent="0.25">
      <c r="A159" s="588"/>
      <c r="B159" s="589"/>
      <c r="C159" s="29">
        <v>2018</v>
      </c>
      <c r="D159" s="30"/>
      <c r="E159" s="31"/>
      <c r="F159" s="31"/>
      <c r="G159" s="35"/>
    </row>
    <row r="160" spans="1:12" x14ac:dyDescent="0.25">
      <c r="A160" s="588"/>
      <c r="B160" s="589"/>
      <c r="C160" s="29">
        <v>2019</v>
      </c>
      <c r="D160" s="30"/>
      <c r="E160" s="31"/>
      <c r="F160" s="31"/>
      <c r="G160" s="35"/>
    </row>
    <row r="161" spans="1:9" x14ac:dyDescent="0.25">
      <c r="A161" s="588"/>
      <c r="B161" s="589"/>
      <c r="C161" s="29">
        <v>2020</v>
      </c>
      <c r="D161" s="187"/>
      <c r="E161" s="188"/>
      <c r="F161" s="188"/>
      <c r="G161" s="189"/>
    </row>
    <row r="162" spans="1:9" ht="15.75" thickBot="1" x14ac:dyDescent="0.3">
      <c r="A162" s="590"/>
      <c r="B162" s="591"/>
      <c r="C162" s="45" t="s">
        <v>14</v>
      </c>
      <c r="D162" s="46">
        <f>SUM(D155:D161)</f>
        <v>0</v>
      </c>
      <c r="E162" s="46">
        <f t="shared" ref="E162:G162" si="19">SUM(E155:E161)</f>
        <v>0</v>
      </c>
      <c r="F162" s="46">
        <f t="shared" si="19"/>
        <v>0</v>
      </c>
      <c r="G162" s="51">
        <f t="shared" si="19"/>
        <v>0</v>
      </c>
    </row>
    <row r="163" spans="1:9" x14ac:dyDescent="0.25">
      <c r="B163" s="9"/>
    </row>
    <row r="164" spans="1:9" ht="15.75" thickBot="1" x14ac:dyDescent="0.3">
      <c r="B164" s="9"/>
    </row>
    <row r="165" spans="1:9" ht="18.75" x14ac:dyDescent="0.3">
      <c r="A165" s="190" t="s">
        <v>108</v>
      </c>
      <c r="B165" s="191" t="s">
        <v>109</v>
      </c>
      <c r="C165" s="192">
        <v>2014</v>
      </c>
      <c r="D165" s="192">
        <v>2015</v>
      </c>
      <c r="E165" s="192">
        <v>2016</v>
      </c>
      <c r="F165" s="192">
        <v>2017</v>
      </c>
      <c r="G165" s="192">
        <v>2018</v>
      </c>
      <c r="H165" s="192">
        <v>2019</v>
      </c>
      <c r="I165" s="193">
        <v>2020</v>
      </c>
    </row>
    <row r="166" spans="1:9" ht="14.1" customHeight="1" x14ac:dyDescent="0.25">
      <c r="A166" s="194" t="s">
        <v>110</v>
      </c>
      <c r="B166" s="517"/>
      <c r="C166" s="196">
        <f>SUM(C167:C169)</f>
        <v>0</v>
      </c>
      <c r="D166" s="196">
        <f t="shared" ref="D166:I166" si="20">SUM(D167:D169)</f>
        <v>0</v>
      </c>
      <c r="E166" s="196">
        <f t="shared" si="20"/>
        <v>0</v>
      </c>
      <c r="F166" s="196">
        <f t="shared" si="20"/>
        <v>0</v>
      </c>
      <c r="G166" s="196">
        <f t="shared" si="20"/>
        <v>0</v>
      </c>
      <c r="H166" s="196">
        <f t="shared" si="20"/>
        <v>364444.9</v>
      </c>
      <c r="I166" s="197">
        <f t="shared" si="20"/>
        <v>0</v>
      </c>
    </row>
    <row r="167" spans="1:9" ht="15.75" x14ac:dyDescent="0.25">
      <c r="A167" s="198" t="s">
        <v>111</v>
      </c>
      <c r="B167" s="199"/>
      <c r="C167" s="70"/>
      <c r="D167" s="70"/>
      <c r="E167" s="70"/>
      <c r="F167" s="74"/>
      <c r="G167" s="70"/>
      <c r="H167" s="70">
        <v>364444.9</v>
      </c>
      <c r="I167" s="200"/>
    </row>
    <row r="168" spans="1:9" ht="15.75" x14ac:dyDescent="0.25">
      <c r="A168" s="198" t="s">
        <v>112</v>
      </c>
      <c r="B168" s="199"/>
      <c r="C168" s="70"/>
      <c r="D168" s="70"/>
      <c r="E168" s="70"/>
      <c r="F168" s="74"/>
      <c r="G168" s="70"/>
      <c r="H168" s="70"/>
      <c r="I168" s="200"/>
    </row>
    <row r="169" spans="1:9" ht="38.25" x14ac:dyDescent="0.25">
      <c r="A169" s="198" t="s">
        <v>113</v>
      </c>
      <c r="B169" s="199" t="s">
        <v>404</v>
      </c>
      <c r="C169" s="70"/>
      <c r="D169" s="70"/>
      <c r="E169" s="70"/>
      <c r="F169" s="74"/>
      <c r="G169" s="70"/>
      <c r="H169" s="70"/>
      <c r="I169" s="200"/>
    </row>
    <row r="170" spans="1:9" ht="31.5" x14ac:dyDescent="0.25">
      <c r="A170" s="194" t="s">
        <v>114</v>
      </c>
      <c r="B170" s="199"/>
      <c r="C170" s="70"/>
      <c r="D170" s="70"/>
      <c r="E170" s="70"/>
      <c r="F170" s="74"/>
      <c r="G170" s="70"/>
      <c r="H170" s="70">
        <v>150154.01</v>
      </c>
      <c r="I170" s="200"/>
    </row>
    <row r="171" spans="1:9" ht="16.5" thickBot="1" x14ac:dyDescent="0.3">
      <c r="A171" s="203" t="s">
        <v>116</v>
      </c>
      <c r="B171" s="204"/>
      <c r="C171" s="205">
        <f t="shared" ref="C171:I171" si="21">C166+C170</f>
        <v>0</v>
      </c>
      <c r="D171" s="205">
        <f t="shared" si="21"/>
        <v>0</v>
      </c>
      <c r="E171" s="205">
        <f t="shared" si="21"/>
        <v>0</v>
      </c>
      <c r="F171" s="205">
        <f t="shared" si="21"/>
        <v>0</v>
      </c>
      <c r="G171" s="205">
        <f t="shared" si="21"/>
        <v>0</v>
      </c>
      <c r="H171" s="205">
        <f t="shared" si="21"/>
        <v>514598.91000000003</v>
      </c>
      <c r="I171" s="51">
        <f t="shared" si="21"/>
        <v>0</v>
      </c>
    </row>
  </sheetData>
  <mergeCells count="49">
    <mergeCell ref="B10:B11"/>
    <mergeCell ref="C10:C11"/>
    <mergeCell ref="A12:B19"/>
    <mergeCell ref="C21:C22"/>
    <mergeCell ref="A23:B30"/>
    <mergeCell ref="D34:D35"/>
    <mergeCell ref="A36:B43"/>
    <mergeCell ref="A48:A49"/>
    <mergeCell ref="B48:B49"/>
    <mergeCell ref="C48:C49"/>
    <mergeCell ref="D48:D49"/>
    <mergeCell ref="A34:A35"/>
    <mergeCell ref="B34:B35"/>
    <mergeCell ref="C34:C35"/>
    <mergeCell ref="A50:B57"/>
    <mergeCell ref="A61:A62"/>
    <mergeCell ref="B61:B62"/>
    <mergeCell ref="C61:C62"/>
    <mergeCell ref="A63:B70"/>
    <mergeCell ref="D72:D73"/>
    <mergeCell ref="A74:B81"/>
    <mergeCell ref="A83:A84"/>
    <mergeCell ref="B83:B84"/>
    <mergeCell ref="C83:C84"/>
    <mergeCell ref="D83:D84"/>
    <mergeCell ref="A72:A73"/>
    <mergeCell ref="B72:B73"/>
    <mergeCell ref="C72:C73"/>
    <mergeCell ref="A85:B92"/>
    <mergeCell ref="A94:A95"/>
    <mergeCell ref="B94:B95"/>
    <mergeCell ref="A96:B102"/>
    <mergeCell ref="A106:A107"/>
    <mergeCell ref="B106:B107"/>
    <mergeCell ref="C106:C107"/>
    <mergeCell ref="A108:B115"/>
    <mergeCell ref="A118:B125"/>
    <mergeCell ref="A129:A130"/>
    <mergeCell ref="B129:B130"/>
    <mergeCell ref="C129:C130"/>
    <mergeCell ref="A142:B149"/>
    <mergeCell ref="A155:B162"/>
    <mergeCell ref="I129:O129"/>
    <mergeCell ref="A131:B138"/>
    <mergeCell ref="A140:A141"/>
    <mergeCell ref="B140:B141"/>
    <mergeCell ref="C140:C141"/>
    <mergeCell ref="D140:G140"/>
    <mergeCell ref="H140:L140"/>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29982-25B2-4978-8947-6F2B02ECC807}">
  <sheetPr codeName="Arkusz36"/>
  <dimension ref="A1:S171"/>
  <sheetViews>
    <sheetView workbookViewId="0">
      <selection activeCell="D22" sqref="D22"/>
    </sheetView>
  </sheetViews>
  <sheetFormatPr defaultColWidth="8.85546875" defaultRowHeight="15" x14ac:dyDescent="0.25"/>
  <cols>
    <col min="1" max="1" width="87.28515625" style="537" customWidth="1"/>
    <col min="2" max="2" width="29.42578125" style="537" customWidth="1"/>
    <col min="3" max="3" width="15.7109375" style="537" customWidth="1"/>
    <col min="4" max="4" width="16.140625" style="537" customWidth="1"/>
    <col min="5" max="5" width="15.28515625" style="537" customWidth="1"/>
    <col min="6" max="6" width="18.42578125" style="537" customWidth="1"/>
    <col min="7" max="7" width="15.85546875" style="537" customWidth="1"/>
    <col min="8" max="8" width="16" style="537" customWidth="1"/>
    <col min="9" max="9" width="16.42578125" style="537" customWidth="1"/>
    <col min="10" max="10" width="17" style="537" customWidth="1"/>
    <col min="11" max="11" width="16.85546875" style="537" customWidth="1"/>
    <col min="12" max="12" width="17" style="537" customWidth="1"/>
    <col min="13" max="13" width="15.42578125" style="537" customWidth="1"/>
    <col min="14" max="14" width="14.85546875" style="537" customWidth="1"/>
    <col min="15" max="15" width="13.140625" style="537" customWidth="1"/>
    <col min="16" max="17" width="11.85546875" style="537" customWidth="1"/>
    <col min="18" max="18" width="12" style="537" customWidth="1"/>
    <col min="19" max="16384" width="8.85546875" style="537"/>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405</v>
      </c>
    </row>
    <row r="5" spans="1:17" s="2" customFormat="1" ht="15.75" x14ac:dyDescent="0.25">
      <c r="A5" s="206" t="s">
        <v>136</v>
      </c>
    </row>
    <row r="6" spans="1:17" s="2" customFormat="1" ht="15.75" x14ac:dyDescent="0.25"/>
    <row r="8" spans="1:17" ht="21" x14ac:dyDescent="0.35">
      <c r="A8" s="6" t="s">
        <v>4</v>
      </c>
      <c r="B8" s="7"/>
      <c r="C8" s="8"/>
      <c r="D8" s="8"/>
      <c r="E8" s="8"/>
      <c r="F8" s="8"/>
      <c r="G8" s="8"/>
      <c r="H8" s="8"/>
      <c r="I8" s="8"/>
      <c r="J8" s="8"/>
      <c r="K8" s="8"/>
      <c r="L8" s="8"/>
      <c r="M8" s="8"/>
      <c r="N8" s="8"/>
    </row>
    <row r="9" spans="1:17" ht="15.75" thickBot="1" x14ac:dyDescent="0.3">
      <c r="B9" s="9"/>
      <c r="O9" s="10"/>
      <c r="P9" s="10"/>
    </row>
    <row r="10" spans="1:17" s="10" customFormat="1" ht="18.75" x14ac:dyDescent="0.3">
      <c r="A10" s="11"/>
      <c r="B10" s="649" t="s">
        <v>5</v>
      </c>
      <c r="C10" s="651" t="s">
        <v>6</v>
      </c>
      <c r="D10" s="12"/>
      <c r="E10" s="13"/>
      <c r="F10" s="14" t="s">
        <v>7</v>
      </c>
      <c r="G10" s="15"/>
      <c r="H10" s="16"/>
      <c r="I10" s="17" t="s">
        <v>8</v>
      </c>
      <c r="J10" s="13"/>
      <c r="K10" s="13"/>
      <c r="L10" s="13"/>
      <c r="M10" s="13"/>
      <c r="N10" s="13"/>
      <c r="O10" s="18"/>
    </row>
    <row r="11" spans="1:17" s="10" customFormat="1" ht="90" customHeight="1" x14ac:dyDescent="0.3">
      <c r="A11" s="19" t="s">
        <v>9</v>
      </c>
      <c r="B11" s="650"/>
      <c r="C11" s="652"/>
      <c r="D11" s="20" t="s">
        <v>10</v>
      </c>
      <c r="E11" s="21" t="s">
        <v>11</v>
      </c>
      <c r="F11" s="22" t="s">
        <v>12</v>
      </c>
      <c r="G11" s="23" t="s">
        <v>13</v>
      </c>
      <c r="H11" s="24" t="s">
        <v>14</v>
      </c>
      <c r="I11" s="25" t="s">
        <v>15</v>
      </c>
      <c r="J11" s="26" t="s">
        <v>16</v>
      </c>
      <c r="K11" s="26" t="s">
        <v>17</v>
      </c>
      <c r="L11" s="27" t="s">
        <v>18</v>
      </c>
      <c r="M11" s="27" t="s">
        <v>19</v>
      </c>
      <c r="N11" s="27" t="s">
        <v>20</v>
      </c>
      <c r="O11" s="28" t="s">
        <v>21</v>
      </c>
    </row>
    <row r="12" spans="1:17" ht="15" customHeight="1" x14ac:dyDescent="0.25">
      <c r="A12" s="595" t="s">
        <v>406</v>
      </c>
      <c r="B12" s="611"/>
      <c r="C12" s="29">
        <v>2014</v>
      </c>
      <c r="D12" s="30"/>
      <c r="E12" s="31"/>
      <c r="F12" s="31"/>
      <c r="G12" s="32"/>
      <c r="H12" s="33">
        <f>SUM(D12:G12)</f>
        <v>0</v>
      </c>
      <c r="I12" s="34"/>
      <c r="J12" s="31"/>
      <c r="K12" s="31"/>
      <c r="L12" s="31"/>
      <c r="M12" s="31"/>
      <c r="N12" s="31"/>
      <c r="O12" s="35"/>
      <c r="P12" s="10"/>
      <c r="Q12" s="10"/>
    </row>
    <row r="13" spans="1:17" x14ac:dyDescent="0.25">
      <c r="A13" s="595"/>
      <c r="B13" s="611"/>
      <c r="C13" s="29">
        <v>2015</v>
      </c>
      <c r="D13" s="30"/>
      <c r="E13" s="31"/>
      <c r="F13" s="31"/>
      <c r="G13" s="32"/>
      <c r="H13" s="33">
        <f t="shared" ref="H13:H18" si="0">SUM(D13:G13)</f>
        <v>0</v>
      </c>
      <c r="I13" s="34"/>
      <c r="J13" s="31"/>
      <c r="K13" s="31"/>
      <c r="L13" s="31"/>
      <c r="M13" s="31"/>
      <c r="N13" s="31"/>
      <c r="O13" s="35"/>
      <c r="P13" s="10"/>
      <c r="Q13" s="10"/>
    </row>
    <row r="14" spans="1:17" x14ac:dyDescent="0.25">
      <c r="A14" s="595"/>
      <c r="B14" s="611"/>
      <c r="C14" s="29">
        <v>2016</v>
      </c>
      <c r="D14" s="30"/>
      <c r="E14" s="31"/>
      <c r="F14" s="31"/>
      <c r="G14" s="32"/>
      <c r="H14" s="33">
        <f t="shared" si="0"/>
        <v>0</v>
      </c>
      <c r="I14" s="34"/>
      <c r="J14" s="31"/>
      <c r="K14" s="31"/>
      <c r="L14" s="31"/>
      <c r="M14" s="31"/>
      <c r="N14" s="31"/>
      <c r="O14" s="35"/>
      <c r="P14" s="10"/>
      <c r="Q14" s="10"/>
    </row>
    <row r="15" spans="1:17" x14ac:dyDescent="0.25">
      <c r="A15" s="595"/>
      <c r="B15" s="611"/>
      <c r="C15" s="29">
        <v>2017</v>
      </c>
      <c r="D15" s="36"/>
      <c r="E15" s="37"/>
      <c r="F15" s="37"/>
      <c r="G15" s="38"/>
      <c r="H15" s="33">
        <f t="shared" si="0"/>
        <v>0</v>
      </c>
      <c r="I15" s="39"/>
      <c r="J15" s="37"/>
      <c r="K15" s="37"/>
      <c r="L15" s="37"/>
      <c r="M15" s="37"/>
      <c r="N15" s="37"/>
      <c r="O15" s="40"/>
      <c r="P15" s="10"/>
      <c r="Q15" s="10"/>
    </row>
    <row r="16" spans="1:17" x14ac:dyDescent="0.25">
      <c r="A16" s="595"/>
      <c r="B16" s="611"/>
      <c r="C16" s="29">
        <v>2018</v>
      </c>
      <c r="D16" s="30"/>
      <c r="E16" s="31"/>
      <c r="F16" s="31"/>
      <c r="G16" s="32"/>
      <c r="H16" s="33">
        <f t="shared" si="0"/>
        <v>0</v>
      </c>
      <c r="I16" s="34"/>
      <c r="J16" s="31"/>
      <c r="K16" s="31"/>
      <c r="L16" s="31"/>
      <c r="M16" s="31"/>
      <c r="N16" s="31"/>
      <c r="O16" s="35"/>
      <c r="P16" s="10"/>
      <c r="Q16" s="10"/>
    </row>
    <row r="17" spans="1:17" x14ac:dyDescent="0.25">
      <c r="A17" s="595"/>
      <c r="B17" s="611"/>
      <c r="C17" s="29">
        <v>2019</v>
      </c>
      <c r="D17" s="30">
        <v>3</v>
      </c>
      <c r="E17" s="31">
        <v>1</v>
      </c>
      <c r="F17" s="31">
        <v>2</v>
      </c>
      <c r="G17" s="32">
        <v>2</v>
      </c>
      <c r="H17" s="33">
        <f t="shared" si="0"/>
        <v>8</v>
      </c>
      <c r="I17" s="34">
        <v>8</v>
      </c>
      <c r="J17" s="31"/>
      <c r="K17" s="31"/>
      <c r="L17" s="31"/>
      <c r="M17" s="31"/>
      <c r="N17" s="31"/>
      <c r="O17" s="35"/>
      <c r="P17" s="10"/>
      <c r="Q17" s="10"/>
    </row>
    <row r="18" spans="1:17" x14ac:dyDescent="0.25">
      <c r="A18" s="595"/>
      <c r="B18" s="611"/>
      <c r="C18" s="29">
        <v>2020</v>
      </c>
      <c r="D18" s="30"/>
      <c r="E18" s="31"/>
      <c r="F18" s="31"/>
      <c r="G18" s="32"/>
      <c r="H18" s="33">
        <f t="shared" si="0"/>
        <v>0</v>
      </c>
      <c r="I18" s="34"/>
      <c r="J18" s="31"/>
      <c r="K18" s="31"/>
      <c r="L18" s="31"/>
      <c r="M18" s="31"/>
      <c r="N18" s="31"/>
      <c r="O18" s="35"/>
      <c r="P18" s="10"/>
      <c r="Q18" s="10"/>
    </row>
    <row r="19" spans="1:17" ht="93" customHeight="1" thickBot="1" x14ac:dyDescent="0.3">
      <c r="A19" s="612"/>
      <c r="B19" s="613"/>
      <c r="C19" s="45" t="s">
        <v>14</v>
      </c>
      <c r="D19" s="46">
        <f>SUM(D12:D18)</f>
        <v>3</v>
      </c>
      <c r="E19" s="47">
        <f>SUM(E12:E18)</f>
        <v>1</v>
      </c>
      <c r="F19" s="47">
        <f>SUM(F12:F18)</f>
        <v>2</v>
      </c>
      <c r="G19" s="48"/>
      <c r="H19" s="49">
        <f>SUM(D19:F19)</f>
        <v>6</v>
      </c>
      <c r="I19" s="50">
        <f t="shared" ref="I19:O19" si="1">SUM(I12:I18)</f>
        <v>8</v>
      </c>
      <c r="J19" s="50">
        <f t="shared" si="1"/>
        <v>0</v>
      </c>
      <c r="K19" s="47">
        <f t="shared" si="1"/>
        <v>0</v>
      </c>
      <c r="L19" s="47">
        <f t="shared" si="1"/>
        <v>0</v>
      </c>
      <c r="M19" s="47">
        <f t="shared" si="1"/>
        <v>0</v>
      </c>
      <c r="N19" s="47">
        <f t="shared" si="1"/>
        <v>0</v>
      </c>
      <c r="O19" s="51">
        <f t="shared" si="1"/>
        <v>0</v>
      </c>
      <c r="P19" s="10"/>
      <c r="Q19" s="10"/>
    </row>
    <row r="20" spans="1:17" ht="15.75" thickBot="1" x14ac:dyDescent="0.3">
      <c r="B20" s="9"/>
      <c r="D20" s="52"/>
      <c r="O20" s="10"/>
      <c r="P20" s="10"/>
    </row>
    <row r="21" spans="1:17" s="10" customFormat="1" ht="18.75" x14ac:dyDescent="0.3">
      <c r="A21" s="11"/>
      <c r="B21" s="53"/>
      <c r="C21" s="651" t="s">
        <v>6</v>
      </c>
      <c r="D21" s="12"/>
      <c r="E21" s="13"/>
      <c r="F21" s="14" t="s">
        <v>7</v>
      </c>
      <c r="G21" s="15"/>
      <c r="H21" s="16"/>
    </row>
    <row r="22" spans="1:17" s="10" customFormat="1" ht="44.25" customHeight="1" x14ac:dyDescent="0.3">
      <c r="A22" s="54" t="s">
        <v>23</v>
      </c>
      <c r="B22" s="535" t="s">
        <v>24</v>
      </c>
      <c r="C22" s="652"/>
      <c r="D22" s="20" t="s">
        <v>10</v>
      </c>
      <c r="E22" s="22" t="s">
        <v>11</v>
      </c>
      <c r="F22" s="22" t="s">
        <v>12</v>
      </c>
      <c r="G22" s="23" t="s">
        <v>13</v>
      </c>
      <c r="H22" s="24" t="s">
        <v>14</v>
      </c>
    </row>
    <row r="23" spans="1:17" ht="15" customHeight="1" x14ac:dyDescent="0.25">
      <c r="A23" s="595" t="s">
        <v>407</v>
      </c>
      <c r="B23" s="611"/>
      <c r="C23" s="29">
        <v>2014</v>
      </c>
      <c r="D23" s="30"/>
      <c r="E23" s="31"/>
      <c r="F23" s="31"/>
      <c r="G23" s="32"/>
      <c r="H23" s="33">
        <f>SUM(D23:G23)</f>
        <v>0</v>
      </c>
    </row>
    <row r="24" spans="1:17" x14ac:dyDescent="0.25">
      <c r="A24" s="595"/>
      <c r="B24" s="611"/>
      <c r="C24" s="29">
        <v>2015</v>
      </c>
      <c r="D24" s="30"/>
      <c r="E24" s="31"/>
      <c r="F24" s="31"/>
      <c r="G24" s="32"/>
      <c r="H24" s="33">
        <f t="shared" ref="H24:H29" si="2">SUM(D24:G24)</f>
        <v>0</v>
      </c>
    </row>
    <row r="25" spans="1:17" x14ac:dyDescent="0.25">
      <c r="A25" s="595"/>
      <c r="B25" s="611"/>
      <c r="C25" s="29">
        <v>2016</v>
      </c>
      <c r="D25" s="30"/>
      <c r="E25" s="31"/>
      <c r="F25" s="31"/>
      <c r="G25" s="32"/>
      <c r="H25" s="33">
        <f t="shared" si="2"/>
        <v>0</v>
      </c>
    </row>
    <row r="26" spans="1:17" x14ac:dyDescent="0.25">
      <c r="A26" s="595"/>
      <c r="B26" s="611"/>
      <c r="C26" s="29">
        <v>2017</v>
      </c>
      <c r="D26" s="36"/>
      <c r="E26" s="37"/>
      <c r="F26" s="37"/>
      <c r="G26" s="38"/>
      <c r="H26" s="33">
        <f t="shared" si="2"/>
        <v>0</v>
      </c>
    </row>
    <row r="27" spans="1:17" x14ac:dyDescent="0.25">
      <c r="A27" s="595"/>
      <c r="B27" s="611"/>
      <c r="C27" s="29">
        <v>2018</v>
      </c>
      <c r="D27" s="30"/>
      <c r="E27" s="31"/>
      <c r="F27" s="31"/>
      <c r="G27" s="32"/>
      <c r="H27" s="33">
        <f t="shared" si="2"/>
        <v>0</v>
      </c>
    </row>
    <row r="28" spans="1:17" x14ac:dyDescent="0.25">
      <c r="A28" s="595"/>
      <c r="B28" s="611"/>
      <c r="C28" s="29">
        <v>2019</v>
      </c>
      <c r="D28" s="30">
        <v>350</v>
      </c>
      <c r="E28" s="31">
        <v>20</v>
      </c>
      <c r="F28" s="31">
        <v>80</v>
      </c>
      <c r="G28" s="32">
        <v>400</v>
      </c>
      <c r="H28" s="33">
        <f t="shared" si="2"/>
        <v>850</v>
      </c>
    </row>
    <row r="29" spans="1:17" x14ac:dyDescent="0.25">
      <c r="A29" s="595"/>
      <c r="B29" s="611"/>
      <c r="C29" s="29">
        <v>2020</v>
      </c>
      <c r="D29" s="30"/>
      <c r="E29" s="31"/>
      <c r="F29" s="31"/>
      <c r="G29" s="32"/>
      <c r="H29" s="33">
        <f t="shared" si="2"/>
        <v>0</v>
      </c>
    </row>
    <row r="30" spans="1:17" ht="24" customHeight="1" thickBot="1" x14ac:dyDescent="0.3">
      <c r="A30" s="612"/>
      <c r="B30" s="613"/>
      <c r="C30" s="45" t="s">
        <v>14</v>
      </c>
      <c r="D30" s="46">
        <f>SUM(D23:D29)</f>
        <v>350</v>
      </c>
      <c r="E30" s="47">
        <f>SUM(E23:E29)</f>
        <v>20</v>
      </c>
      <c r="F30" s="47">
        <f>SUM(F23:F29)</f>
        <v>80</v>
      </c>
      <c r="G30" s="47">
        <f>SUM(G23:G29)</f>
        <v>400</v>
      </c>
      <c r="H30" s="49">
        <f t="shared" ref="H30" si="3">SUM(D30:F30)</f>
        <v>450</v>
      </c>
    </row>
    <row r="31" spans="1:17" x14ac:dyDescent="0.25">
      <c r="A31" s="536"/>
      <c r="B31" s="58"/>
      <c r="D31" s="52"/>
    </row>
    <row r="32" spans="1:17" ht="21" x14ac:dyDescent="0.35">
      <c r="A32" s="59" t="s">
        <v>26</v>
      </c>
      <c r="B32" s="60"/>
      <c r="C32" s="59"/>
      <c r="D32" s="61"/>
      <c r="E32" s="61"/>
      <c r="F32" s="61"/>
      <c r="G32" s="61"/>
      <c r="H32" s="61"/>
      <c r="I32" s="61"/>
      <c r="J32" s="61"/>
      <c r="K32" s="61"/>
      <c r="L32" s="61"/>
      <c r="M32" s="61"/>
      <c r="N32" s="61"/>
      <c r="O32" s="61"/>
    </row>
    <row r="33" spans="1:13" ht="15.75" thickBot="1" x14ac:dyDescent="0.3">
      <c r="B33" s="9"/>
    </row>
    <row r="34" spans="1:13" ht="21" customHeight="1" x14ac:dyDescent="0.25">
      <c r="A34" s="653" t="s">
        <v>27</v>
      </c>
      <c r="B34" s="655" t="s">
        <v>28</v>
      </c>
      <c r="C34" s="657" t="s">
        <v>6</v>
      </c>
      <c r="D34" s="635" t="s">
        <v>29</v>
      </c>
      <c r="E34" s="62" t="s">
        <v>8</v>
      </c>
      <c r="F34" s="63"/>
      <c r="G34" s="63"/>
      <c r="H34" s="63"/>
      <c r="I34" s="63"/>
      <c r="J34" s="63"/>
      <c r="K34" s="64"/>
    </row>
    <row r="35" spans="1:13" ht="98.25" customHeight="1" x14ac:dyDescent="0.25">
      <c r="A35" s="654"/>
      <c r="B35" s="656"/>
      <c r="C35" s="658"/>
      <c r="D35" s="636"/>
      <c r="E35" s="65" t="s">
        <v>15</v>
      </c>
      <c r="F35" s="66" t="s">
        <v>16</v>
      </c>
      <c r="G35" s="66" t="s">
        <v>17</v>
      </c>
      <c r="H35" s="67" t="s">
        <v>18</v>
      </c>
      <c r="I35" s="67" t="s">
        <v>30</v>
      </c>
      <c r="J35" s="68" t="s">
        <v>20</v>
      </c>
      <c r="K35" s="69" t="s">
        <v>21</v>
      </c>
    </row>
    <row r="36" spans="1:13" ht="15" customHeight="1" x14ac:dyDescent="0.25">
      <c r="A36" s="588" t="s">
        <v>408</v>
      </c>
      <c r="B36" s="589"/>
      <c r="C36" s="29">
        <v>2014</v>
      </c>
      <c r="D36" s="70"/>
      <c r="E36" s="71"/>
      <c r="F36" s="72"/>
      <c r="G36" s="72"/>
      <c r="H36" s="72"/>
      <c r="I36" s="72"/>
      <c r="J36" s="72"/>
      <c r="K36" s="73"/>
    </row>
    <row r="37" spans="1:13" x14ac:dyDescent="0.25">
      <c r="A37" s="588"/>
      <c r="B37" s="589"/>
      <c r="C37" s="29">
        <v>2015</v>
      </c>
      <c r="D37" s="70"/>
      <c r="E37" s="34"/>
      <c r="F37" s="31"/>
      <c r="G37" s="31"/>
      <c r="H37" s="31"/>
      <c r="I37" s="31"/>
      <c r="J37" s="31"/>
      <c r="K37" s="35"/>
    </row>
    <row r="38" spans="1:13" x14ac:dyDescent="0.25">
      <c r="A38" s="588"/>
      <c r="B38" s="589"/>
      <c r="C38" s="29">
        <v>2016</v>
      </c>
      <c r="D38" s="70"/>
      <c r="E38" s="34"/>
      <c r="F38" s="31"/>
      <c r="G38" s="31"/>
      <c r="H38" s="31"/>
      <c r="I38" s="31"/>
      <c r="J38" s="31"/>
      <c r="K38" s="35"/>
    </row>
    <row r="39" spans="1:13" x14ac:dyDescent="0.25">
      <c r="A39" s="588"/>
      <c r="B39" s="589"/>
      <c r="C39" s="29">
        <v>2017</v>
      </c>
      <c r="D39" s="74"/>
      <c r="E39" s="39"/>
      <c r="F39" s="37"/>
      <c r="G39" s="37"/>
      <c r="H39" s="37"/>
      <c r="I39" s="37"/>
      <c r="J39" s="37"/>
      <c r="K39" s="40"/>
    </row>
    <row r="40" spans="1:13" x14ac:dyDescent="0.25">
      <c r="A40" s="588"/>
      <c r="B40" s="589"/>
      <c r="C40" s="29">
        <v>2018</v>
      </c>
      <c r="D40" s="70"/>
      <c r="E40" s="34"/>
      <c r="F40" s="31"/>
      <c r="G40" s="31"/>
      <c r="H40" s="31"/>
      <c r="I40" s="31"/>
      <c r="J40" s="31"/>
      <c r="K40" s="35"/>
    </row>
    <row r="41" spans="1:13" x14ac:dyDescent="0.25">
      <c r="A41" s="588"/>
      <c r="B41" s="589"/>
      <c r="C41" s="29">
        <v>2019</v>
      </c>
      <c r="D41" s="70">
        <v>1</v>
      </c>
      <c r="E41" s="34">
        <v>1</v>
      </c>
      <c r="F41" s="31"/>
      <c r="G41" s="31"/>
      <c r="H41" s="31"/>
      <c r="I41" s="31"/>
      <c r="J41" s="31"/>
      <c r="K41" s="35"/>
    </row>
    <row r="42" spans="1:13" ht="17.25" customHeight="1" x14ac:dyDescent="0.25">
      <c r="A42" s="588"/>
      <c r="B42" s="589"/>
      <c r="C42" s="29">
        <v>2020</v>
      </c>
      <c r="D42" s="70"/>
      <c r="E42" s="34"/>
      <c r="F42" s="31"/>
      <c r="G42" s="31"/>
      <c r="H42" s="31"/>
      <c r="I42" s="31"/>
      <c r="J42" s="31"/>
      <c r="K42" s="35"/>
    </row>
    <row r="43" spans="1:13" ht="35.25" customHeight="1" thickBot="1" x14ac:dyDescent="0.3">
      <c r="A43" s="590"/>
      <c r="B43" s="591"/>
      <c r="C43" s="45" t="s">
        <v>14</v>
      </c>
      <c r="D43" s="75">
        <f>SUM(D36:D42)</f>
        <v>1</v>
      </c>
      <c r="E43" s="50">
        <f t="shared" ref="E43:J43" si="4">SUM(E36:E42)</f>
        <v>1</v>
      </c>
      <c r="F43" s="47">
        <f t="shared" si="4"/>
        <v>0</v>
      </c>
      <c r="G43" s="47">
        <f t="shared" si="4"/>
        <v>0</v>
      </c>
      <c r="H43" s="47">
        <f t="shared" si="4"/>
        <v>0</v>
      </c>
      <c r="I43" s="47">
        <f t="shared" si="4"/>
        <v>0</v>
      </c>
      <c r="J43" s="47">
        <f t="shared" si="4"/>
        <v>0</v>
      </c>
      <c r="K43" s="51">
        <f>SUM(K36:K42)</f>
        <v>0</v>
      </c>
    </row>
    <row r="44" spans="1:13" x14ac:dyDescent="0.25">
      <c r="B44" s="9"/>
    </row>
    <row r="45" spans="1:13" x14ac:dyDescent="0.25">
      <c r="B45" s="9"/>
    </row>
    <row r="46" spans="1:13" ht="21" x14ac:dyDescent="0.35">
      <c r="A46" s="78" t="s">
        <v>32</v>
      </c>
      <c r="B46" s="79"/>
      <c r="C46" s="78"/>
      <c r="D46" s="80"/>
      <c r="E46" s="80"/>
      <c r="F46" s="80"/>
      <c r="G46" s="80"/>
      <c r="H46" s="80"/>
      <c r="I46" s="80"/>
      <c r="J46" s="80"/>
      <c r="K46" s="80"/>
      <c r="L46" s="81"/>
      <c r="M46" s="81"/>
    </row>
    <row r="47" spans="1:13" ht="14.25" customHeight="1" thickBot="1" x14ac:dyDescent="0.3">
      <c r="A47" s="82"/>
      <c r="B47" s="83"/>
    </row>
    <row r="48" spans="1:13" ht="14.25" customHeight="1" x14ac:dyDescent="0.25">
      <c r="A48" s="641" t="s">
        <v>33</v>
      </c>
      <c r="B48" s="643" t="s">
        <v>34</v>
      </c>
      <c r="C48" s="645" t="s">
        <v>6</v>
      </c>
      <c r="D48" s="647" t="s">
        <v>35</v>
      </c>
      <c r="E48" s="84" t="s">
        <v>8</v>
      </c>
      <c r="F48" s="85"/>
      <c r="G48" s="85"/>
      <c r="H48" s="85"/>
      <c r="I48" s="85"/>
      <c r="J48" s="85"/>
      <c r="K48" s="86"/>
    </row>
    <row r="49" spans="1:14" s="10" customFormat="1" ht="117" customHeight="1" x14ac:dyDescent="0.25">
      <c r="A49" s="642"/>
      <c r="B49" s="644"/>
      <c r="C49" s="646"/>
      <c r="D49" s="648"/>
      <c r="E49" s="87" t="s">
        <v>15</v>
      </c>
      <c r="F49" s="88" t="s">
        <v>16</v>
      </c>
      <c r="G49" s="88" t="s">
        <v>17</v>
      </c>
      <c r="H49" s="89" t="s">
        <v>18</v>
      </c>
      <c r="I49" s="89" t="s">
        <v>30</v>
      </c>
      <c r="J49" s="90" t="s">
        <v>20</v>
      </c>
      <c r="K49" s="91" t="s">
        <v>21</v>
      </c>
    </row>
    <row r="50" spans="1:14" ht="15" customHeight="1" x14ac:dyDescent="0.25">
      <c r="A50" s="595" t="s">
        <v>36</v>
      </c>
      <c r="B50" s="611"/>
      <c r="C50" s="29">
        <v>2014</v>
      </c>
      <c r="D50" s="92"/>
      <c r="E50" s="34"/>
      <c r="F50" s="31"/>
      <c r="G50" s="31"/>
      <c r="H50" s="31"/>
      <c r="I50" s="31"/>
      <c r="J50" s="31"/>
      <c r="K50" s="35"/>
    </row>
    <row r="51" spans="1:14" x14ac:dyDescent="0.25">
      <c r="A51" s="595"/>
      <c r="B51" s="611"/>
      <c r="C51" s="29">
        <v>2015</v>
      </c>
      <c r="D51" s="92"/>
      <c r="E51" s="34"/>
      <c r="F51" s="31"/>
      <c r="G51" s="31"/>
      <c r="H51" s="31"/>
      <c r="I51" s="31"/>
      <c r="J51" s="31"/>
      <c r="K51" s="35"/>
    </row>
    <row r="52" spans="1:14" x14ac:dyDescent="0.25">
      <c r="A52" s="595"/>
      <c r="B52" s="611"/>
      <c r="C52" s="29">
        <v>2016</v>
      </c>
      <c r="D52" s="92"/>
      <c r="E52" s="34"/>
      <c r="F52" s="31"/>
      <c r="G52" s="31"/>
      <c r="H52" s="31"/>
      <c r="I52" s="31"/>
      <c r="J52" s="31"/>
      <c r="K52" s="35"/>
    </row>
    <row r="53" spans="1:14" x14ac:dyDescent="0.25">
      <c r="A53" s="595"/>
      <c r="B53" s="611"/>
      <c r="C53" s="29">
        <v>2017</v>
      </c>
      <c r="D53" s="93"/>
      <c r="E53" s="39"/>
      <c r="F53" s="37"/>
      <c r="G53" s="37"/>
      <c r="H53" s="37"/>
      <c r="I53" s="37"/>
      <c r="J53" s="37"/>
      <c r="K53" s="40"/>
    </row>
    <row r="54" spans="1:14" x14ac:dyDescent="0.25">
      <c r="A54" s="595"/>
      <c r="B54" s="611"/>
      <c r="C54" s="29">
        <v>2018</v>
      </c>
      <c r="D54" s="92"/>
      <c r="E54" s="34"/>
      <c r="F54" s="31"/>
      <c r="G54" s="31"/>
      <c r="H54" s="31"/>
      <c r="I54" s="31"/>
      <c r="J54" s="31"/>
      <c r="K54" s="35"/>
    </row>
    <row r="55" spans="1:14" x14ac:dyDescent="0.25">
      <c r="A55" s="595"/>
      <c r="B55" s="611"/>
      <c r="C55" s="29">
        <v>2019</v>
      </c>
      <c r="D55" s="92"/>
      <c r="E55" s="34"/>
      <c r="F55" s="31"/>
      <c r="G55" s="31"/>
      <c r="H55" s="31"/>
      <c r="I55" s="31"/>
      <c r="J55" s="31"/>
      <c r="K55" s="35"/>
    </row>
    <row r="56" spans="1:14" x14ac:dyDescent="0.25">
      <c r="A56" s="595"/>
      <c r="B56" s="611"/>
      <c r="C56" s="29">
        <v>2020</v>
      </c>
      <c r="D56" s="92"/>
      <c r="E56" s="34"/>
      <c r="F56" s="31"/>
      <c r="G56" s="31"/>
      <c r="H56" s="31"/>
      <c r="I56" s="31"/>
      <c r="J56" s="31"/>
      <c r="K56" s="35"/>
    </row>
    <row r="57" spans="1:14" ht="94.9" customHeight="1" thickBot="1" x14ac:dyDescent="0.3">
      <c r="A57" s="612"/>
      <c r="B57" s="613"/>
      <c r="C57" s="45" t="s">
        <v>14</v>
      </c>
      <c r="D57" s="94">
        <f t="shared" ref="D57:I57" si="5">SUM(D50:D56)</f>
        <v>0</v>
      </c>
      <c r="E57" s="50">
        <f t="shared" si="5"/>
        <v>0</v>
      </c>
      <c r="F57" s="47">
        <f t="shared" si="5"/>
        <v>0</v>
      </c>
      <c r="G57" s="47">
        <f t="shared" si="5"/>
        <v>0</v>
      </c>
      <c r="H57" s="47">
        <f t="shared" si="5"/>
        <v>0</v>
      </c>
      <c r="I57" s="47">
        <f t="shared" si="5"/>
        <v>0</v>
      </c>
      <c r="J57" s="47">
        <f>SUM(J50:J56)</f>
        <v>0</v>
      </c>
      <c r="K57" s="51">
        <f>SUM(K50:K56)</f>
        <v>0</v>
      </c>
    </row>
    <row r="58" spans="1:14" x14ac:dyDescent="0.25">
      <c r="B58" s="9"/>
    </row>
    <row r="59" spans="1:14" ht="21" x14ac:dyDescent="0.35">
      <c r="A59" s="95" t="s">
        <v>37</v>
      </c>
      <c r="B59" s="96"/>
      <c r="C59" s="95"/>
      <c r="D59" s="97"/>
      <c r="E59" s="97"/>
      <c r="F59" s="97"/>
      <c r="G59" s="97"/>
      <c r="H59" s="97"/>
      <c r="I59" s="97"/>
      <c r="J59" s="97"/>
      <c r="K59" s="97"/>
      <c r="L59" s="97"/>
      <c r="M59" s="10"/>
    </row>
    <row r="60" spans="1:14" ht="15" customHeight="1" thickBot="1" x14ac:dyDescent="0.4">
      <c r="A60" s="98"/>
      <c r="B60" s="83"/>
      <c r="M60" s="10"/>
    </row>
    <row r="61" spans="1:14" s="10" customFormat="1" x14ac:dyDescent="0.25">
      <c r="A61" s="630" t="s">
        <v>38</v>
      </c>
      <c r="B61" s="622" t="s">
        <v>39</v>
      </c>
      <c r="C61" s="631" t="s">
        <v>6</v>
      </c>
      <c r="D61" s="99"/>
      <c r="E61" s="100"/>
      <c r="F61" s="101" t="s">
        <v>40</v>
      </c>
      <c r="G61" s="102"/>
      <c r="H61" s="102"/>
      <c r="I61" s="102"/>
      <c r="J61" s="102"/>
      <c r="K61" s="102"/>
      <c r="L61" s="103"/>
      <c r="N61" s="104"/>
    </row>
    <row r="62" spans="1:14" s="10" customFormat="1" ht="90" customHeight="1" x14ac:dyDescent="0.25">
      <c r="A62" s="621"/>
      <c r="B62" s="623"/>
      <c r="C62" s="632"/>
      <c r="D62" s="105" t="s">
        <v>41</v>
      </c>
      <c r="E62" s="106" t="s">
        <v>42</v>
      </c>
      <c r="F62" s="107" t="s">
        <v>15</v>
      </c>
      <c r="G62" s="108" t="s">
        <v>16</v>
      </c>
      <c r="H62" s="108" t="s">
        <v>17</v>
      </c>
      <c r="I62" s="109" t="s">
        <v>18</v>
      </c>
      <c r="J62" s="109" t="s">
        <v>30</v>
      </c>
      <c r="K62" s="110" t="s">
        <v>20</v>
      </c>
      <c r="L62" s="111" t="s">
        <v>21</v>
      </c>
    </row>
    <row r="63" spans="1:14" x14ac:dyDescent="0.25">
      <c r="A63" s="595" t="s">
        <v>36</v>
      </c>
      <c r="B63" s="611"/>
      <c r="C63" s="29">
        <v>2014</v>
      </c>
      <c r="D63" s="30"/>
      <c r="E63" s="31"/>
      <c r="F63" s="34"/>
      <c r="G63" s="31"/>
      <c r="H63" s="31"/>
      <c r="I63" s="31"/>
      <c r="J63" s="31"/>
      <c r="K63" s="31"/>
      <c r="L63" s="35"/>
      <c r="M63" s="10"/>
    </row>
    <row r="64" spans="1:14" x14ac:dyDescent="0.25">
      <c r="A64" s="595"/>
      <c r="B64" s="611"/>
      <c r="C64" s="29">
        <v>2015</v>
      </c>
      <c r="D64" s="30"/>
      <c r="E64" s="31"/>
      <c r="F64" s="34"/>
      <c r="G64" s="31"/>
      <c r="H64" s="31"/>
      <c r="I64" s="31"/>
      <c r="J64" s="31"/>
      <c r="K64" s="31"/>
      <c r="L64" s="35"/>
      <c r="M64" s="10"/>
    </row>
    <row r="65" spans="1:13" x14ac:dyDescent="0.25">
      <c r="A65" s="595"/>
      <c r="B65" s="611"/>
      <c r="C65" s="29">
        <v>2016</v>
      </c>
      <c r="D65" s="30"/>
      <c r="E65" s="31"/>
      <c r="F65" s="34"/>
      <c r="G65" s="31"/>
      <c r="H65" s="31"/>
      <c r="I65" s="31"/>
      <c r="J65" s="31"/>
      <c r="K65" s="31"/>
      <c r="L65" s="35"/>
      <c r="M65" s="10"/>
    </row>
    <row r="66" spans="1:13" x14ac:dyDescent="0.25">
      <c r="A66" s="595"/>
      <c r="B66" s="611"/>
      <c r="C66" s="29">
        <v>2017</v>
      </c>
      <c r="D66" s="36"/>
      <c r="E66" s="37"/>
      <c r="F66" s="39"/>
      <c r="G66" s="37"/>
      <c r="H66" s="37"/>
      <c r="I66" s="37"/>
      <c r="J66" s="37"/>
      <c r="K66" s="37"/>
      <c r="L66" s="40"/>
      <c r="M66" s="10"/>
    </row>
    <row r="67" spans="1:13" x14ac:dyDescent="0.25">
      <c r="A67" s="595"/>
      <c r="B67" s="611"/>
      <c r="C67" s="29">
        <v>2018</v>
      </c>
      <c r="D67" s="30"/>
      <c r="E67" s="31"/>
      <c r="F67" s="34"/>
      <c r="G67" s="31"/>
      <c r="H67" s="31"/>
      <c r="I67" s="31"/>
      <c r="J67" s="31"/>
      <c r="K67" s="31"/>
      <c r="L67" s="35"/>
      <c r="M67" s="10"/>
    </row>
    <row r="68" spans="1:13" x14ac:dyDescent="0.25">
      <c r="A68" s="595"/>
      <c r="B68" s="611"/>
      <c r="C68" s="29">
        <v>2019</v>
      </c>
      <c r="D68" s="30"/>
      <c r="E68" s="31"/>
      <c r="F68" s="34"/>
      <c r="G68" s="31"/>
      <c r="H68" s="31"/>
      <c r="I68" s="31"/>
      <c r="J68" s="31"/>
      <c r="K68" s="31"/>
      <c r="L68" s="35"/>
      <c r="M68" s="10"/>
    </row>
    <row r="69" spans="1:13" x14ac:dyDescent="0.25">
      <c r="A69" s="595"/>
      <c r="B69" s="611"/>
      <c r="C69" s="29">
        <v>2020</v>
      </c>
      <c r="D69" s="30"/>
      <c r="E69" s="31"/>
      <c r="F69" s="34"/>
      <c r="G69" s="31"/>
      <c r="H69" s="31"/>
      <c r="I69" s="31"/>
      <c r="J69" s="31"/>
      <c r="K69" s="31"/>
      <c r="L69" s="35"/>
      <c r="M69" s="10"/>
    </row>
    <row r="70" spans="1:13" ht="33" customHeight="1" thickBot="1" x14ac:dyDescent="0.3">
      <c r="A70" s="612"/>
      <c r="B70" s="613"/>
      <c r="C70" s="45" t="s">
        <v>14</v>
      </c>
      <c r="D70" s="46">
        <f t="shared" ref="D70:K70" si="6">SUM(D63:D69)</f>
        <v>0</v>
      </c>
      <c r="E70" s="47">
        <f t="shared" si="6"/>
        <v>0</v>
      </c>
      <c r="F70" s="50">
        <f t="shared" si="6"/>
        <v>0</v>
      </c>
      <c r="G70" s="47">
        <f t="shared" si="6"/>
        <v>0</v>
      </c>
      <c r="H70" s="47">
        <f t="shared" si="6"/>
        <v>0</v>
      </c>
      <c r="I70" s="47">
        <f t="shared" si="6"/>
        <v>0</v>
      </c>
      <c r="J70" s="47">
        <f t="shared" si="6"/>
        <v>0</v>
      </c>
      <c r="K70" s="47">
        <f t="shared" si="6"/>
        <v>0</v>
      </c>
      <c r="L70" s="51">
        <f>SUM(L63:L69)</f>
        <v>0</v>
      </c>
      <c r="M70" s="10"/>
    </row>
    <row r="71" spans="1:13" ht="15.75" thickBot="1" x14ac:dyDescent="0.3">
      <c r="A71" s="112"/>
      <c r="B71" s="113"/>
      <c r="D71" s="52"/>
    </row>
    <row r="72" spans="1:13" s="10" customFormat="1" ht="18.95" customHeight="1" x14ac:dyDescent="0.25">
      <c r="A72" s="630" t="s">
        <v>43</v>
      </c>
      <c r="B72" s="622" t="s">
        <v>44</v>
      </c>
      <c r="C72" s="631" t="s">
        <v>6</v>
      </c>
      <c r="D72" s="628" t="s">
        <v>45</v>
      </c>
      <c r="E72" s="101" t="s">
        <v>46</v>
      </c>
      <c r="F72" s="102"/>
      <c r="G72" s="102"/>
      <c r="H72" s="102"/>
      <c r="I72" s="102"/>
      <c r="J72" s="102"/>
      <c r="K72" s="103"/>
      <c r="L72" s="537"/>
      <c r="M72" s="104"/>
    </row>
    <row r="73" spans="1:13" s="10" customFormat="1" ht="93.75" customHeight="1" x14ac:dyDescent="0.25">
      <c r="A73" s="621"/>
      <c r="B73" s="623"/>
      <c r="C73" s="632"/>
      <c r="D73" s="629"/>
      <c r="E73" s="107" t="s">
        <v>15</v>
      </c>
      <c r="F73" s="114" t="s">
        <v>16</v>
      </c>
      <c r="G73" s="108" t="s">
        <v>17</v>
      </c>
      <c r="H73" s="109" t="s">
        <v>18</v>
      </c>
      <c r="I73" s="109" t="s">
        <v>30</v>
      </c>
      <c r="J73" s="110" t="s">
        <v>20</v>
      </c>
      <c r="K73" s="111" t="s">
        <v>21</v>
      </c>
      <c r="L73" s="537"/>
    </row>
    <row r="74" spans="1:13" ht="15" customHeight="1" x14ac:dyDescent="0.25">
      <c r="A74" s="595" t="s">
        <v>36</v>
      </c>
      <c r="B74" s="611"/>
      <c r="C74" s="29">
        <v>2014</v>
      </c>
      <c r="D74" s="31"/>
      <c r="E74" s="34"/>
      <c r="F74" s="31"/>
      <c r="G74" s="31"/>
      <c r="H74" s="31"/>
      <c r="I74" s="31"/>
      <c r="J74" s="31"/>
      <c r="K74" s="35"/>
    </row>
    <row r="75" spans="1:13" x14ac:dyDescent="0.25">
      <c r="A75" s="595"/>
      <c r="B75" s="611"/>
      <c r="C75" s="29">
        <v>2015</v>
      </c>
      <c r="D75" s="31"/>
      <c r="E75" s="34"/>
      <c r="F75" s="31"/>
      <c r="G75" s="31"/>
      <c r="H75" s="31"/>
      <c r="I75" s="31"/>
      <c r="J75" s="31"/>
      <c r="K75" s="35"/>
    </row>
    <row r="76" spans="1:13" x14ac:dyDescent="0.25">
      <c r="A76" s="595"/>
      <c r="B76" s="611"/>
      <c r="C76" s="29">
        <v>2016</v>
      </c>
      <c r="D76" s="31"/>
      <c r="E76" s="34"/>
      <c r="F76" s="31"/>
      <c r="G76" s="31"/>
      <c r="H76" s="31"/>
      <c r="I76" s="31"/>
      <c r="J76" s="31"/>
      <c r="K76" s="35"/>
    </row>
    <row r="77" spans="1:13" x14ac:dyDescent="0.25">
      <c r="A77" s="595"/>
      <c r="B77" s="611"/>
      <c r="C77" s="29">
        <v>2017</v>
      </c>
      <c r="D77" s="37"/>
      <c r="E77" s="39"/>
      <c r="F77" s="37"/>
      <c r="G77" s="37"/>
      <c r="H77" s="37"/>
      <c r="I77" s="37"/>
      <c r="J77" s="37"/>
      <c r="K77" s="40"/>
    </row>
    <row r="78" spans="1:13" x14ac:dyDescent="0.25">
      <c r="A78" s="595"/>
      <c r="B78" s="611"/>
      <c r="C78" s="29">
        <v>2018</v>
      </c>
      <c r="D78" s="31"/>
      <c r="E78" s="34"/>
      <c r="F78" s="31"/>
      <c r="G78" s="31"/>
      <c r="H78" s="31"/>
      <c r="I78" s="31"/>
      <c r="J78" s="31"/>
      <c r="K78" s="35"/>
    </row>
    <row r="79" spans="1:13" x14ac:dyDescent="0.25">
      <c r="A79" s="595"/>
      <c r="B79" s="611"/>
      <c r="C79" s="29">
        <v>2019</v>
      </c>
      <c r="D79" s="31"/>
      <c r="E79" s="34"/>
      <c r="F79" s="31"/>
      <c r="G79" s="31"/>
      <c r="H79" s="31"/>
      <c r="I79" s="31"/>
      <c r="J79" s="31"/>
      <c r="K79" s="35"/>
    </row>
    <row r="80" spans="1:13" x14ac:dyDescent="0.25">
      <c r="A80" s="595"/>
      <c r="B80" s="611"/>
      <c r="C80" s="29">
        <v>2020</v>
      </c>
      <c r="D80" s="31"/>
      <c r="E80" s="34"/>
      <c r="F80" s="31"/>
      <c r="G80" s="31"/>
      <c r="H80" s="31"/>
      <c r="I80" s="31"/>
      <c r="J80" s="31"/>
      <c r="K80" s="35"/>
    </row>
    <row r="81" spans="1:14" ht="42" customHeight="1" thickBot="1" x14ac:dyDescent="0.3">
      <c r="A81" s="612"/>
      <c r="B81" s="613"/>
      <c r="C81" s="45" t="s">
        <v>14</v>
      </c>
      <c r="D81" s="47">
        <f t="shared" ref="D81:J81" si="7">SUM(D74:D80)</f>
        <v>0</v>
      </c>
      <c r="E81" s="50">
        <f t="shared" si="7"/>
        <v>0</v>
      </c>
      <c r="F81" s="47">
        <f t="shared" si="7"/>
        <v>0</v>
      </c>
      <c r="G81" s="47">
        <f t="shared" si="7"/>
        <v>0</v>
      </c>
      <c r="H81" s="47">
        <f t="shared" si="7"/>
        <v>0</v>
      </c>
      <c r="I81" s="47">
        <f t="shared" si="7"/>
        <v>0</v>
      </c>
      <c r="J81" s="47">
        <f t="shared" si="7"/>
        <v>0</v>
      </c>
      <c r="K81" s="51">
        <f>SUM(K74:K80)</f>
        <v>0</v>
      </c>
    </row>
    <row r="82" spans="1:14" ht="15" customHeight="1" thickBot="1" x14ac:dyDescent="0.4">
      <c r="A82" s="98"/>
      <c r="B82" s="83"/>
    </row>
    <row r="83" spans="1:14" ht="24.95" customHeight="1" x14ac:dyDescent="0.25">
      <c r="A83" s="630" t="s">
        <v>47</v>
      </c>
      <c r="B83" s="622" t="s">
        <v>44</v>
      </c>
      <c r="C83" s="631" t="s">
        <v>6</v>
      </c>
      <c r="D83" s="633" t="s">
        <v>48</v>
      </c>
      <c r="E83" s="101" t="s">
        <v>49</v>
      </c>
      <c r="F83" s="102"/>
      <c r="G83" s="102"/>
      <c r="H83" s="102"/>
      <c r="I83" s="102"/>
      <c r="J83" s="102"/>
      <c r="K83" s="103"/>
      <c r="L83" s="10"/>
    </row>
    <row r="84" spans="1:14" s="10" customFormat="1" ht="93.75" customHeight="1" x14ac:dyDescent="0.25">
      <c r="A84" s="621"/>
      <c r="B84" s="623"/>
      <c r="C84" s="632"/>
      <c r="D84" s="634"/>
      <c r="E84" s="107" t="s">
        <v>15</v>
      </c>
      <c r="F84" s="108" t="s">
        <v>16</v>
      </c>
      <c r="G84" s="108" t="s">
        <v>17</v>
      </c>
      <c r="H84" s="109" t="s">
        <v>18</v>
      </c>
      <c r="I84" s="109" t="s">
        <v>30</v>
      </c>
      <c r="J84" s="110" t="s">
        <v>20</v>
      </c>
      <c r="K84" s="111" t="s">
        <v>21</v>
      </c>
      <c r="L84" s="537"/>
    </row>
    <row r="85" spans="1:14" s="10" customFormat="1" ht="18" customHeight="1" x14ac:dyDescent="0.25">
      <c r="A85" s="595" t="s">
        <v>36</v>
      </c>
      <c r="B85" s="611"/>
      <c r="C85" s="29">
        <v>2014</v>
      </c>
      <c r="D85" s="31"/>
      <c r="E85" s="34"/>
      <c r="F85" s="31"/>
      <c r="G85" s="31"/>
      <c r="H85" s="31"/>
      <c r="I85" s="31"/>
      <c r="J85" s="31"/>
      <c r="K85" s="35"/>
      <c r="L85" s="537"/>
    </row>
    <row r="86" spans="1:14" ht="15.95" customHeight="1" x14ac:dyDescent="0.25">
      <c r="A86" s="595"/>
      <c r="B86" s="611"/>
      <c r="C86" s="29">
        <v>2015</v>
      </c>
      <c r="D86" s="31"/>
      <c r="E86" s="34"/>
      <c r="F86" s="31"/>
      <c r="G86" s="31"/>
      <c r="H86" s="31"/>
      <c r="I86" s="31"/>
      <c r="J86" s="31"/>
      <c r="K86" s="35"/>
    </row>
    <row r="87" spans="1:14" x14ac:dyDescent="0.25">
      <c r="A87" s="595"/>
      <c r="B87" s="611"/>
      <c r="C87" s="29">
        <v>2016</v>
      </c>
      <c r="D87" s="31"/>
      <c r="E87" s="34"/>
      <c r="F87" s="31"/>
      <c r="G87" s="31"/>
      <c r="H87" s="31"/>
      <c r="I87" s="31"/>
      <c r="J87" s="31"/>
      <c r="K87" s="35"/>
    </row>
    <row r="88" spans="1:14" x14ac:dyDescent="0.25">
      <c r="A88" s="595"/>
      <c r="B88" s="611"/>
      <c r="C88" s="29">
        <v>2017</v>
      </c>
      <c r="D88" s="37"/>
      <c r="E88" s="39"/>
      <c r="F88" s="37"/>
      <c r="G88" s="37"/>
      <c r="H88" s="37"/>
      <c r="I88" s="37"/>
      <c r="J88" s="37"/>
      <c r="K88" s="40"/>
    </row>
    <row r="89" spans="1:14" x14ac:dyDescent="0.25">
      <c r="A89" s="595"/>
      <c r="B89" s="611"/>
      <c r="C89" s="29">
        <v>2018</v>
      </c>
      <c r="D89" s="31"/>
      <c r="E89" s="34"/>
      <c r="F89" s="31"/>
      <c r="G89" s="31"/>
      <c r="H89" s="31"/>
      <c r="I89" s="31"/>
      <c r="J89" s="31"/>
      <c r="K89" s="35"/>
      <c r="L89" s="10"/>
    </row>
    <row r="90" spans="1:14" x14ac:dyDescent="0.25">
      <c r="A90" s="595"/>
      <c r="B90" s="611"/>
      <c r="C90" s="29">
        <v>2019</v>
      </c>
      <c r="D90" s="31"/>
      <c r="E90" s="34"/>
      <c r="F90" s="31"/>
      <c r="G90" s="31"/>
      <c r="H90" s="31"/>
      <c r="I90" s="31"/>
      <c r="J90" s="31"/>
      <c r="K90" s="35"/>
    </row>
    <row r="91" spans="1:14" x14ac:dyDescent="0.25">
      <c r="A91" s="595"/>
      <c r="B91" s="611"/>
      <c r="C91" s="29">
        <v>2020</v>
      </c>
      <c r="D91" s="31"/>
      <c r="E91" s="34"/>
      <c r="F91" s="31"/>
      <c r="G91" s="31"/>
      <c r="H91" s="31"/>
      <c r="I91" s="31"/>
      <c r="J91" s="31"/>
      <c r="K91" s="35"/>
    </row>
    <row r="92" spans="1:14" ht="18.95" customHeight="1" thickBot="1" x14ac:dyDescent="0.3">
      <c r="A92" s="612"/>
      <c r="B92" s="613"/>
      <c r="C92" s="45" t="s">
        <v>14</v>
      </c>
      <c r="D92" s="47">
        <f t="shared" ref="D92:J92" si="8">SUM(D85:D91)</f>
        <v>0</v>
      </c>
      <c r="E92" s="50">
        <f t="shared" si="8"/>
        <v>0</v>
      </c>
      <c r="F92" s="47">
        <f t="shared" si="8"/>
        <v>0</v>
      </c>
      <c r="G92" s="47">
        <f t="shared" si="8"/>
        <v>0</v>
      </c>
      <c r="H92" s="47">
        <f t="shared" si="8"/>
        <v>0</v>
      </c>
      <c r="I92" s="47">
        <f t="shared" si="8"/>
        <v>0</v>
      </c>
      <c r="J92" s="47">
        <f t="shared" si="8"/>
        <v>0</v>
      </c>
      <c r="K92" s="51">
        <f>SUM(K85:K91)</f>
        <v>0</v>
      </c>
    </row>
    <row r="93" spans="1:14" ht="18.75" customHeight="1" thickBot="1" x14ac:dyDescent="0.4">
      <c r="A93" s="98"/>
      <c r="B93" s="83"/>
    </row>
    <row r="94" spans="1:14" x14ac:dyDescent="0.25">
      <c r="A94" s="620" t="s">
        <v>50</v>
      </c>
      <c r="B94" s="622" t="s">
        <v>51</v>
      </c>
      <c r="C94" s="533" t="s">
        <v>6</v>
      </c>
      <c r="D94" s="116" t="s">
        <v>52</v>
      </c>
      <c r="E94" s="117"/>
      <c r="F94" s="117"/>
      <c r="G94" s="118"/>
      <c r="H94" s="10"/>
      <c r="I94" s="10"/>
      <c r="J94" s="10"/>
      <c r="K94" s="10"/>
    </row>
    <row r="95" spans="1:14" ht="64.5" x14ac:dyDescent="0.25">
      <c r="A95" s="621"/>
      <c r="B95" s="623"/>
      <c r="C95" s="534"/>
      <c r="D95" s="105" t="s">
        <v>53</v>
      </c>
      <c r="E95" s="106" t="s">
        <v>54</v>
      </c>
      <c r="F95" s="106" t="s">
        <v>55</v>
      </c>
      <c r="G95" s="120" t="s">
        <v>14</v>
      </c>
      <c r="H95" s="10"/>
      <c r="I95" s="10"/>
      <c r="J95" s="10"/>
      <c r="K95" s="10"/>
      <c r="L95" s="10"/>
      <c r="M95" s="10"/>
      <c r="N95" s="10"/>
    </row>
    <row r="96" spans="1:14" s="10" customFormat="1" ht="26.25" customHeight="1" x14ac:dyDescent="0.25">
      <c r="A96" s="595" t="s">
        <v>36</v>
      </c>
      <c r="B96" s="611"/>
      <c r="C96" s="29">
        <v>2015</v>
      </c>
      <c r="D96" s="30"/>
      <c r="E96" s="31"/>
      <c r="F96" s="31"/>
      <c r="G96" s="33">
        <f t="shared" ref="G96:G101" si="9">SUM(D96:F96)</f>
        <v>0</v>
      </c>
      <c r="H96" s="537"/>
      <c r="I96" s="537"/>
      <c r="J96" s="537"/>
      <c r="K96" s="537"/>
    </row>
    <row r="97" spans="1:14" s="10" customFormat="1" ht="16.5" customHeight="1" x14ac:dyDescent="0.25">
      <c r="A97" s="595"/>
      <c r="B97" s="611"/>
      <c r="C97" s="29">
        <v>2016</v>
      </c>
      <c r="D97" s="30"/>
      <c r="E97" s="31"/>
      <c r="F97" s="31"/>
      <c r="G97" s="33">
        <f t="shared" si="9"/>
        <v>0</v>
      </c>
      <c r="H97" s="537"/>
      <c r="I97" s="537"/>
      <c r="J97" s="537"/>
      <c r="K97" s="537"/>
      <c r="L97" s="537"/>
      <c r="M97" s="537"/>
      <c r="N97" s="537"/>
    </row>
    <row r="98" spans="1:14" x14ac:dyDescent="0.25">
      <c r="A98" s="595"/>
      <c r="B98" s="611"/>
      <c r="C98" s="29">
        <v>2017</v>
      </c>
      <c r="D98" s="36"/>
      <c r="E98" s="37"/>
      <c r="F98" s="37"/>
      <c r="G98" s="33">
        <f t="shared" si="9"/>
        <v>0</v>
      </c>
    </row>
    <row r="99" spans="1:14" x14ac:dyDescent="0.25">
      <c r="A99" s="595"/>
      <c r="B99" s="611"/>
      <c r="C99" s="29">
        <v>2018</v>
      </c>
      <c r="D99" s="30"/>
      <c r="E99" s="31"/>
      <c r="F99" s="31"/>
      <c r="G99" s="33">
        <f t="shared" si="9"/>
        <v>0</v>
      </c>
    </row>
    <row r="100" spans="1:14" x14ac:dyDescent="0.25">
      <c r="A100" s="595"/>
      <c r="B100" s="611"/>
      <c r="C100" s="29">
        <v>2019</v>
      </c>
      <c r="D100" s="30"/>
      <c r="E100" s="31"/>
      <c r="F100" s="31"/>
      <c r="G100" s="33">
        <f t="shared" si="9"/>
        <v>0</v>
      </c>
    </row>
    <row r="101" spans="1:14" x14ac:dyDescent="0.25">
      <c r="A101" s="595"/>
      <c r="B101" s="611"/>
      <c r="C101" s="29">
        <v>2020</v>
      </c>
      <c r="D101" s="30"/>
      <c r="E101" s="31"/>
      <c r="F101" s="31"/>
      <c r="G101" s="33">
        <f t="shared" si="9"/>
        <v>0</v>
      </c>
    </row>
    <row r="102" spans="1:14" ht="15.75" thickBot="1" x14ac:dyDescent="0.3">
      <c r="A102" s="612"/>
      <c r="B102" s="613"/>
      <c r="C102" s="45" t="s">
        <v>14</v>
      </c>
      <c r="D102" s="46">
        <f>SUM(D96:D101)</f>
        <v>0</v>
      </c>
      <c r="E102" s="47">
        <f>SUM(E96:E101)</f>
        <v>0</v>
      </c>
      <c r="F102" s="47">
        <f>SUM(F96:F101)</f>
        <v>0</v>
      </c>
      <c r="G102" s="121">
        <f>SUM(G95:G101)</f>
        <v>0</v>
      </c>
    </row>
    <row r="103" spans="1:14" x14ac:dyDescent="0.25">
      <c r="A103" s="113"/>
      <c r="B103" s="122"/>
      <c r="C103" s="52"/>
      <c r="D103" s="52"/>
      <c r="J103" s="82"/>
    </row>
    <row r="104" spans="1:14" ht="21" x14ac:dyDescent="0.35">
      <c r="A104" s="123" t="s">
        <v>56</v>
      </c>
      <c r="B104" s="124"/>
      <c r="C104" s="123"/>
      <c r="D104" s="125"/>
      <c r="E104" s="125"/>
      <c r="F104" s="125"/>
      <c r="G104" s="125"/>
      <c r="H104" s="125"/>
      <c r="I104" s="125"/>
      <c r="J104" s="125"/>
      <c r="K104" s="125"/>
      <c r="L104" s="125"/>
    </row>
    <row r="105" spans="1:14" ht="15.75" thickBot="1" x14ac:dyDescent="0.3">
      <c r="B105" s="9"/>
    </row>
    <row r="106" spans="1:14" s="10" customFormat="1" ht="47.25" customHeight="1" x14ac:dyDescent="0.25">
      <c r="A106" s="624" t="s">
        <v>57</v>
      </c>
      <c r="B106" s="626" t="s">
        <v>58</v>
      </c>
      <c r="C106" s="609" t="s">
        <v>6</v>
      </c>
      <c r="D106" s="126" t="s">
        <v>59</v>
      </c>
      <c r="E106" s="126"/>
      <c r="F106" s="127"/>
      <c r="G106" s="127"/>
      <c r="H106" s="128" t="s">
        <v>60</v>
      </c>
      <c r="I106" s="126"/>
      <c r="J106" s="129"/>
    </row>
    <row r="107" spans="1:14" s="10" customFormat="1" ht="87.75" customHeight="1" x14ac:dyDescent="0.25">
      <c r="A107" s="625"/>
      <c r="B107" s="627"/>
      <c r="C107" s="610"/>
      <c r="D107" s="130" t="s">
        <v>61</v>
      </c>
      <c r="E107" s="131" t="s">
        <v>62</v>
      </c>
      <c r="F107" s="132" t="s">
        <v>63</v>
      </c>
      <c r="G107" s="133" t="s">
        <v>64</v>
      </c>
      <c r="H107" s="130" t="s">
        <v>65</v>
      </c>
      <c r="I107" s="131" t="s">
        <v>66</v>
      </c>
      <c r="J107" s="134" t="s">
        <v>67</v>
      </c>
    </row>
    <row r="108" spans="1:14" x14ac:dyDescent="0.25">
      <c r="A108" s="595" t="s">
        <v>36</v>
      </c>
      <c r="B108" s="611"/>
      <c r="C108" s="135">
        <v>2014</v>
      </c>
      <c r="D108" s="30"/>
      <c r="E108" s="31"/>
      <c r="F108" s="136"/>
      <c r="G108" s="137">
        <f>SUM(D108:F108)</f>
        <v>0</v>
      </c>
      <c r="H108" s="30"/>
      <c r="I108" s="31"/>
      <c r="J108" s="35"/>
    </row>
    <row r="109" spans="1:14" x14ac:dyDescent="0.25">
      <c r="A109" s="595"/>
      <c r="B109" s="611"/>
      <c r="C109" s="135">
        <v>2015</v>
      </c>
      <c r="D109" s="30"/>
      <c r="E109" s="31"/>
      <c r="F109" s="136"/>
      <c r="G109" s="137">
        <f t="shared" ref="G109:G114" si="10">SUM(D109:F109)</f>
        <v>0</v>
      </c>
      <c r="H109" s="30"/>
      <c r="I109" s="31"/>
      <c r="J109" s="35"/>
    </row>
    <row r="110" spans="1:14" x14ac:dyDescent="0.25">
      <c r="A110" s="595"/>
      <c r="B110" s="611"/>
      <c r="C110" s="135">
        <v>2016</v>
      </c>
      <c r="D110" s="30"/>
      <c r="E110" s="31"/>
      <c r="F110" s="136"/>
      <c r="G110" s="137">
        <f t="shared" si="10"/>
        <v>0</v>
      </c>
      <c r="H110" s="30"/>
      <c r="I110" s="31"/>
      <c r="J110" s="35"/>
    </row>
    <row r="111" spans="1:14" x14ac:dyDescent="0.25">
      <c r="A111" s="595"/>
      <c r="B111" s="611"/>
      <c r="C111" s="135">
        <v>2017</v>
      </c>
      <c r="D111" s="36"/>
      <c r="E111" s="37"/>
      <c r="F111" s="138"/>
      <c r="G111" s="137">
        <f t="shared" si="10"/>
        <v>0</v>
      </c>
      <c r="H111" s="139"/>
      <c r="I111" s="140"/>
      <c r="J111" s="141"/>
    </row>
    <row r="112" spans="1:14" x14ac:dyDescent="0.25">
      <c r="A112" s="595"/>
      <c r="B112" s="611"/>
      <c r="C112" s="135">
        <v>2018</v>
      </c>
      <c r="D112" s="30"/>
      <c r="E112" s="31"/>
      <c r="F112" s="136"/>
      <c r="G112" s="137">
        <f t="shared" si="10"/>
        <v>0</v>
      </c>
      <c r="H112" s="30"/>
      <c r="I112" s="31"/>
      <c r="J112" s="35"/>
    </row>
    <row r="113" spans="1:19" x14ac:dyDescent="0.25">
      <c r="A113" s="595"/>
      <c r="B113" s="611"/>
      <c r="C113" s="135">
        <v>2019</v>
      </c>
      <c r="D113" s="30"/>
      <c r="E113" s="31"/>
      <c r="F113" s="136"/>
      <c r="G113" s="137">
        <f t="shared" si="10"/>
        <v>0</v>
      </c>
      <c r="H113" s="30"/>
      <c r="I113" s="31"/>
      <c r="J113" s="35"/>
    </row>
    <row r="114" spans="1:19" x14ac:dyDescent="0.25">
      <c r="A114" s="595"/>
      <c r="B114" s="611"/>
      <c r="C114" s="135">
        <v>2020</v>
      </c>
      <c r="D114" s="30"/>
      <c r="E114" s="31"/>
      <c r="F114" s="136"/>
      <c r="G114" s="137">
        <f t="shared" si="10"/>
        <v>0</v>
      </c>
      <c r="H114" s="30"/>
      <c r="I114" s="31"/>
      <c r="J114" s="35"/>
    </row>
    <row r="115" spans="1:19" ht="30.6" customHeight="1" thickBot="1" x14ac:dyDescent="0.3">
      <c r="A115" s="612"/>
      <c r="B115" s="613"/>
      <c r="C115" s="142" t="s">
        <v>14</v>
      </c>
      <c r="D115" s="46">
        <f t="shared" ref="D115:J115" si="11">SUM(D108:D114)</f>
        <v>0</v>
      </c>
      <c r="E115" s="47">
        <f t="shared" si="11"/>
        <v>0</v>
      </c>
      <c r="F115" s="143">
        <f t="shared" si="11"/>
        <v>0</v>
      </c>
      <c r="G115" s="143">
        <f t="shared" si="11"/>
        <v>0</v>
      </c>
      <c r="H115" s="46">
        <f t="shared" si="11"/>
        <v>0</v>
      </c>
      <c r="I115" s="47">
        <f t="shared" si="11"/>
        <v>0</v>
      </c>
      <c r="J115" s="144">
        <f t="shared" si="11"/>
        <v>0</v>
      </c>
    </row>
    <row r="116" spans="1:19" ht="17.100000000000001" customHeight="1" thickBot="1" x14ac:dyDescent="0.3">
      <c r="A116" s="145"/>
      <c r="B116" s="122"/>
      <c r="C116" s="146"/>
      <c r="D116" s="147"/>
      <c r="H116" s="148"/>
      <c r="K116" s="82"/>
    </row>
    <row r="117" spans="1:19" s="10" customFormat="1" ht="78" customHeight="1" x14ac:dyDescent="0.3">
      <c r="A117" s="149" t="s">
        <v>68</v>
      </c>
      <c r="B117" s="532" t="s">
        <v>39</v>
      </c>
      <c r="C117" s="151" t="s">
        <v>6</v>
      </c>
      <c r="D117" s="152" t="s">
        <v>69</v>
      </c>
      <c r="E117" s="153" t="s">
        <v>70</v>
      </c>
      <c r="F117" s="153" t="s">
        <v>71</v>
      </c>
      <c r="G117" s="153" t="s">
        <v>72</v>
      </c>
      <c r="H117" s="153" t="s">
        <v>73</v>
      </c>
      <c r="I117" s="154" t="s">
        <v>74</v>
      </c>
      <c r="J117" s="155" t="s">
        <v>75</v>
      </c>
      <c r="K117" s="155" t="s">
        <v>76</v>
      </c>
    </row>
    <row r="118" spans="1:19" x14ac:dyDescent="0.25">
      <c r="A118" s="595" t="s">
        <v>36</v>
      </c>
      <c r="B118" s="611"/>
      <c r="C118" s="29">
        <v>2014</v>
      </c>
      <c r="D118" s="34"/>
      <c r="E118" s="31"/>
      <c r="F118" s="31"/>
      <c r="G118" s="31"/>
      <c r="H118" s="31"/>
      <c r="I118" s="35"/>
      <c r="J118" s="156">
        <f t="shared" ref="J118:K124" si="12">D118+F118+H118</f>
        <v>0</v>
      </c>
      <c r="K118" s="156">
        <f t="shared" si="12"/>
        <v>0</v>
      </c>
    </row>
    <row r="119" spans="1:19" x14ac:dyDescent="0.25">
      <c r="A119" s="595"/>
      <c r="B119" s="611"/>
      <c r="C119" s="29">
        <v>2015</v>
      </c>
      <c r="D119" s="34"/>
      <c r="E119" s="31"/>
      <c r="F119" s="31"/>
      <c r="G119" s="31"/>
      <c r="H119" s="31"/>
      <c r="I119" s="35"/>
      <c r="J119" s="156">
        <f t="shared" si="12"/>
        <v>0</v>
      </c>
      <c r="K119" s="156">
        <f t="shared" si="12"/>
        <v>0</v>
      </c>
    </row>
    <row r="120" spans="1:19" x14ac:dyDescent="0.25">
      <c r="A120" s="595"/>
      <c r="B120" s="611"/>
      <c r="C120" s="29">
        <v>2016</v>
      </c>
      <c r="D120" s="34"/>
      <c r="E120" s="31"/>
      <c r="F120" s="31"/>
      <c r="G120" s="31"/>
      <c r="H120" s="31"/>
      <c r="I120" s="35"/>
      <c r="J120" s="156">
        <f t="shared" si="12"/>
        <v>0</v>
      </c>
      <c r="K120" s="156">
        <f t="shared" si="12"/>
        <v>0</v>
      </c>
    </row>
    <row r="121" spans="1:19" x14ac:dyDescent="0.25">
      <c r="A121" s="595"/>
      <c r="B121" s="611"/>
      <c r="C121" s="29">
        <v>2017</v>
      </c>
      <c r="D121" s="39"/>
      <c r="E121" s="37"/>
      <c r="F121" s="37"/>
      <c r="G121" s="37"/>
      <c r="H121" s="37"/>
      <c r="I121" s="40"/>
      <c r="J121" s="156">
        <f t="shared" si="12"/>
        <v>0</v>
      </c>
      <c r="K121" s="156">
        <f t="shared" si="12"/>
        <v>0</v>
      </c>
    </row>
    <row r="122" spans="1:19" x14ac:dyDescent="0.25">
      <c r="A122" s="595"/>
      <c r="B122" s="611"/>
      <c r="C122" s="29">
        <v>2018</v>
      </c>
      <c r="D122" s="34"/>
      <c r="E122" s="31"/>
      <c r="F122" s="31"/>
      <c r="G122" s="31"/>
      <c r="H122" s="31"/>
      <c r="I122" s="35"/>
      <c r="J122" s="156">
        <f t="shared" si="12"/>
        <v>0</v>
      </c>
      <c r="K122" s="156">
        <f t="shared" si="12"/>
        <v>0</v>
      </c>
    </row>
    <row r="123" spans="1:19" x14ac:dyDescent="0.25">
      <c r="A123" s="595"/>
      <c r="B123" s="611"/>
      <c r="C123" s="29">
        <v>2019</v>
      </c>
      <c r="D123" s="34"/>
      <c r="E123" s="31"/>
      <c r="F123" s="31"/>
      <c r="G123" s="31"/>
      <c r="H123" s="31"/>
      <c r="I123" s="35"/>
      <c r="J123" s="156">
        <f t="shared" si="12"/>
        <v>0</v>
      </c>
      <c r="K123" s="156">
        <f t="shared" si="12"/>
        <v>0</v>
      </c>
    </row>
    <row r="124" spans="1:19" x14ac:dyDescent="0.25">
      <c r="A124" s="595"/>
      <c r="B124" s="611"/>
      <c r="C124" s="29">
        <v>2020</v>
      </c>
      <c r="D124" s="34"/>
      <c r="E124" s="31"/>
      <c r="F124" s="31"/>
      <c r="G124" s="31"/>
      <c r="H124" s="31"/>
      <c r="I124" s="35"/>
      <c r="J124" s="156">
        <f t="shared" si="12"/>
        <v>0</v>
      </c>
      <c r="K124" s="156">
        <f t="shared" si="12"/>
        <v>0</v>
      </c>
    </row>
    <row r="125" spans="1:19" ht="51" customHeight="1" thickBot="1" x14ac:dyDescent="0.3">
      <c r="A125" s="612"/>
      <c r="B125" s="613"/>
      <c r="C125" s="45" t="s">
        <v>14</v>
      </c>
      <c r="D125" s="47">
        <f t="shared" ref="D125" si="13">SUM(D118:D124)</f>
        <v>0</v>
      </c>
      <c r="E125" s="47">
        <f>SUM(E118:E124)</f>
        <v>0</v>
      </c>
      <c r="F125" s="47">
        <f t="shared" ref="F125:I125" si="14">SUM(F118:F124)</f>
        <v>0</v>
      </c>
      <c r="G125" s="47">
        <f t="shared" si="14"/>
        <v>0</v>
      </c>
      <c r="H125" s="47">
        <f t="shared" si="14"/>
        <v>0</v>
      </c>
      <c r="I125" s="47">
        <f t="shared" si="14"/>
        <v>0</v>
      </c>
      <c r="J125" s="51">
        <f>SUM(J118:J124)</f>
        <v>0</v>
      </c>
      <c r="K125" s="51">
        <f>SUM(K118:K124)</f>
        <v>0</v>
      </c>
    </row>
    <row r="126" spans="1:19" ht="18.95" customHeight="1" x14ac:dyDescent="0.25">
      <c r="A126" s="157"/>
      <c r="B126" s="122"/>
      <c r="C126" s="52"/>
      <c r="D126" s="52"/>
      <c r="S126" s="82"/>
    </row>
    <row r="127" spans="1:19" ht="21" x14ac:dyDescent="0.35">
      <c r="A127" s="158" t="s">
        <v>77</v>
      </c>
      <c r="B127" s="159"/>
      <c r="C127" s="158"/>
      <c r="D127" s="160"/>
      <c r="E127" s="160"/>
      <c r="F127" s="160"/>
      <c r="G127" s="160"/>
      <c r="H127" s="160"/>
      <c r="I127" s="160"/>
      <c r="J127" s="160"/>
      <c r="K127" s="160"/>
      <c r="L127" s="160"/>
      <c r="M127" s="160"/>
      <c r="N127" s="160"/>
      <c r="O127" s="160"/>
    </row>
    <row r="128" spans="1:19" ht="21.75" thickBot="1" x14ac:dyDescent="0.4">
      <c r="A128" s="98"/>
      <c r="B128" s="83"/>
    </row>
    <row r="129" spans="1:15" s="10" customFormat="1" ht="27" customHeight="1" x14ac:dyDescent="0.25">
      <c r="A129" s="614" t="s">
        <v>78</v>
      </c>
      <c r="B129" s="616" t="s">
        <v>39</v>
      </c>
      <c r="C129" s="618" t="s">
        <v>79</v>
      </c>
      <c r="D129" s="161" t="s">
        <v>80</v>
      </c>
      <c r="E129" s="162"/>
      <c r="F129" s="162"/>
      <c r="G129" s="163"/>
      <c r="H129" s="164"/>
      <c r="I129" s="592" t="s">
        <v>8</v>
      </c>
      <c r="J129" s="593"/>
      <c r="K129" s="593"/>
      <c r="L129" s="593"/>
      <c r="M129" s="593"/>
      <c r="N129" s="593"/>
      <c r="O129" s="594"/>
    </row>
    <row r="130" spans="1:15" s="10" customFormat="1" ht="110.25" customHeight="1" x14ac:dyDescent="0.25">
      <c r="A130" s="615"/>
      <c r="B130" s="617"/>
      <c r="C130" s="619"/>
      <c r="D130" s="165" t="s">
        <v>81</v>
      </c>
      <c r="E130" s="166" t="s">
        <v>82</v>
      </c>
      <c r="F130" s="166" t="s">
        <v>83</v>
      </c>
      <c r="G130" s="167" t="s">
        <v>84</v>
      </c>
      <c r="H130" s="168" t="s">
        <v>85</v>
      </c>
      <c r="I130" s="169" t="s">
        <v>15</v>
      </c>
      <c r="J130" s="169" t="s">
        <v>16</v>
      </c>
      <c r="K130" s="166" t="s">
        <v>17</v>
      </c>
      <c r="L130" s="165" t="s">
        <v>18</v>
      </c>
      <c r="M130" s="165" t="s">
        <v>30</v>
      </c>
      <c r="N130" s="166" t="s">
        <v>20</v>
      </c>
      <c r="O130" s="170" t="s">
        <v>21</v>
      </c>
    </row>
    <row r="131" spans="1:15" ht="15" customHeight="1" x14ac:dyDescent="0.25">
      <c r="A131" s="597" t="s">
        <v>409</v>
      </c>
      <c r="B131" s="596"/>
      <c r="C131" s="29">
        <v>2014</v>
      </c>
      <c r="D131" s="30"/>
      <c r="E131" s="31"/>
      <c r="F131" s="31"/>
      <c r="G131" s="137">
        <f>SUM(D131:F131)</f>
        <v>0</v>
      </c>
      <c r="H131" s="92"/>
      <c r="I131" s="34"/>
      <c r="J131" s="31"/>
      <c r="K131" s="31"/>
      <c r="L131" s="31"/>
      <c r="M131" s="31"/>
      <c r="N131" s="31"/>
      <c r="O131" s="35"/>
    </row>
    <row r="132" spans="1:15" x14ac:dyDescent="0.25">
      <c r="A132" s="597"/>
      <c r="B132" s="596"/>
      <c r="C132" s="29">
        <v>2015</v>
      </c>
      <c r="D132" s="30"/>
      <c r="E132" s="31"/>
      <c r="F132" s="31"/>
      <c r="G132" s="137">
        <f t="shared" ref="G132:G137" si="15">SUM(D132:F132)</f>
        <v>0</v>
      </c>
      <c r="H132" s="92"/>
      <c r="I132" s="34"/>
      <c r="J132" s="31"/>
      <c r="K132" s="31"/>
      <c r="L132" s="31"/>
      <c r="M132" s="31"/>
      <c r="N132" s="31"/>
      <c r="O132" s="35"/>
    </row>
    <row r="133" spans="1:15" x14ac:dyDescent="0.25">
      <c r="A133" s="597"/>
      <c r="B133" s="596"/>
      <c r="C133" s="29">
        <v>2016</v>
      </c>
      <c r="D133" s="30"/>
      <c r="E133" s="31"/>
      <c r="F133" s="31"/>
      <c r="G133" s="137">
        <f t="shared" si="15"/>
        <v>0</v>
      </c>
      <c r="H133" s="92"/>
      <c r="I133" s="34"/>
      <c r="J133" s="31"/>
      <c r="K133" s="31"/>
      <c r="L133" s="31"/>
      <c r="M133" s="31"/>
      <c r="N133" s="31"/>
      <c r="O133" s="35"/>
    </row>
    <row r="134" spans="1:15" x14ac:dyDescent="0.25">
      <c r="A134" s="597"/>
      <c r="B134" s="596"/>
      <c r="C134" s="29">
        <v>2017</v>
      </c>
      <c r="D134" s="36"/>
      <c r="E134" s="37"/>
      <c r="F134" s="37"/>
      <c r="G134" s="137">
        <f t="shared" si="15"/>
        <v>0</v>
      </c>
      <c r="H134" s="92"/>
      <c r="I134" s="39"/>
      <c r="J134" s="37"/>
      <c r="K134" s="37"/>
      <c r="L134" s="37"/>
      <c r="M134" s="37"/>
      <c r="N134" s="37"/>
      <c r="O134" s="40"/>
    </row>
    <row r="135" spans="1:15" x14ac:dyDescent="0.25">
      <c r="A135" s="597"/>
      <c r="B135" s="596"/>
      <c r="C135" s="29">
        <v>2018</v>
      </c>
      <c r="D135" s="30"/>
      <c r="E135" s="31"/>
      <c r="F135" s="31"/>
      <c r="G135" s="137">
        <f t="shared" si="15"/>
        <v>0</v>
      </c>
      <c r="H135" s="92"/>
      <c r="I135" s="34"/>
      <c r="J135" s="31"/>
      <c r="K135" s="31"/>
      <c r="L135" s="31"/>
      <c r="M135" s="31"/>
      <c r="N135" s="31"/>
      <c r="O135" s="35"/>
    </row>
    <row r="136" spans="1:15" x14ac:dyDescent="0.25">
      <c r="A136" s="597"/>
      <c r="B136" s="596"/>
      <c r="C136" s="29">
        <v>2019</v>
      </c>
      <c r="D136" s="30"/>
      <c r="E136" s="31">
        <v>3</v>
      </c>
      <c r="F136" s="31">
        <v>1</v>
      </c>
      <c r="G136" s="137">
        <f t="shared" si="15"/>
        <v>4</v>
      </c>
      <c r="H136" s="92">
        <v>15</v>
      </c>
      <c r="I136" s="34">
        <v>4</v>
      </c>
      <c r="J136" s="31"/>
      <c r="K136" s="31"/>
      <c r="L136" s="31"/>
      <c r="M136" s="31"/>
      <c r="N136" s="31"/>
      <c r="O136" s="35"/>
    </row>
    <row r="137" spans="1:15" x14ac:dyDescent="0.25">
      <c r="A137" s="597"/>
      <c r="B137" s="596"/>
      <c r="C137" s="29">
        <v>2020</v>
      </c>
      <c r="D137" s="30"/>
      <c r="E137" s="31"/>
      <c r="F137" s="31"/>
      <c r="G137" s="137">
        <f t="shared" si="15"/>
        <v>0</v>
      </c>
      <c r="H137" s="92"/>
      <c r="I137" s="34"/>
      <c r="J137" s="31"/>
      <c r="K137" s="31"/>
      <c r="L137" s="31"/>
      <c r="M137" s="31"/>
      <c r="N137" s="31"/>
      <c r="O137" s="35"/>
    </row>
    <row r="138" spans="1:15" ht="72.75" customHeight="1" thickBot="1" x14ac:dyDescent="0.3">
      <c r="A138" s="598"/>
      <c r="B138" s="599"/>
      <c r="C138" s="45" t="s">
        <v>14</v>
      </c>
      <c r="D138" s="46">
        <f>SUM(D131:D137)</f>
        <v>0</v>
      </c>
      <c r="E138" s="47">
        <f>SUM(E131:E137)</f>
        <v>3</v>
      </c>
      <c r="F138" s="47">
        <f>SUM(F131:F137)</f>
        <v>1</v>
      </c>
      <c r="G138" s="143">
        <f t="shared" ref="G138:O138" si="16">SUM(G131:G137)</f>
        <v>4</v>
      </c>
      <c r="H138" s="171">
        <f t="shared" si="16"/>
        <v>15</v>
      </c>
      <c r="I138" s="50">
        <f t="shared" si="16"/>
        <v>4</v>
      </c>
      <c r="J138" s="47">
        <f t="shared" si="16"/>
        <v>0</v>
      </c>
      <c r="K138" s="47">
        <f t="shared" si="16"/>
        <v>0</v>
      </c>
      <c r="L138" s="47">
        <f t="shared" si="16"/>
        <v>0</v>
      </c>
      <c r="M138" s="47">
        <f t="shared" si="16"/>
        <v>0</v>
      </c>
      <c r="N138" s="47">
        <f t="shared" si="16"/>
        <v>0</v>
      </c>
      <c r="O138" s="51">
        <f t="shared" si="16"/>
        <v>0</v>
      </c>
    </row>
    <row r="139" spans="1:15" ht="15.75" thickBot="1" x14ac:dyDescent="0.3">
      <c r="B139" s="9"/>
    </row>
    <row r="140" spans="1:15" ht="19.5" customHeight="1" x14ac:dyDescent="0.25">
      <c r="A140" s="600" t="s">
        <v>87</v>
      </c>
      <c r="B140" s="602" t="s">
        <v>88</v>
      </c>
      <c r="C140" s="604" t="s">
        <v>6</v>
      </c>
      <c r="D140" s="604" t="s">
        <v>80</v>
      </c>
      <c r="E140" s="604"/>
      <c r="F140" s="604"/>
      <c r="G140" s="606"/>
      <c r="H140" s="607" t="s">
        <v>89</v>
      </c>
      <c r="I140" s="604"/>
      <c r="J140" s="604"/>
      <c r="K140" s="604"/>
      <c r="L140" s="608"/>
    </row>
    <row r="141" spans="1:15" ht="102.75" x14ac:dyDescent="0.25">
      <c r="A141" s="601"/>
      <c r="B141" s="603"/>
      <c r="C141" s="605"/>
      <c r="D141" s="172" t="s">
        <v>90</v>
      </c>
      <c r="E141" s="173" t="s">
        <v>91</v>
      </c>
      <c r="F141" s="172" t="s">
        <v>92</v>
      </c>
      <c r="G141" s="174" t="s">
        <v>93</v>
      </c>
      <c r="H141" s="175" t="s">
        <v>94</v>
      </c>
      <c r="I141" s="172" t="s">
        <v>95</v>
      </c>
      <c r="J141" s="172" t="s">
        <v>96</v>
      </c>
      <c r="K141" s="172" t="s">
        <v>97</v>
      </c>
      <c r="L141" s="176" t="s">
        <v>98</v>
      </c>
    </row>
    <row r="142" spans="1:15" ht="15" customHeight="1" x14ac:dyDescent="0.25">
      <c r="A142" s="684" t="s">
        <v>410</v>
      </c>
      <c r="B142" s="685"/>
      <c r="C142" s="177">
        <v>2014</v>
      </c>
      <c r="D142" s="178"/>
      <c r="E142" s="72"/>
      <c r="F142" s="72"/>
      <c r="G142" s="179">
        <f>SUM(D142:F142)</f>
        <v>0</v>
      </c>
      <c r="H142" s="71"/>
      <c r="I142" s="72"/>
      <c r="J142" s="72"/>
      <c r="K142" s="72"/>
      <c r="L142" s="73"/>
    </row>
    <row r="143" spans="1:15" x14ac:dyDescent="0.25">
      <c r="A143" s="595"/>
      <c r="B143" s="611"/>
      <c r="C143" s="29">
        <v>2015</v>
      </c>
      <c r="D143" s="30"/>
      <c r="E143" s="31"/>
      <c r="F143" s="31"/>
      <c r="G143" s="179">
        <f t="shared" ref="G143:G148" si="17">SUM(D143:F143)</f>
        <v>0</v>
      </c>
      <c r="H143" s="34"/>
      <c r="I143" s="31"/>
      <c r="J143" s="31"/>
      <c r="K143" s="31"/>
      <c r="L143" s="35"/>
    </row>
    <row r="144" spans="1:15" x14ac:dyDescent="0.25">
      <c r="A144" s="595"/>
      <c r="B144" s="611"/>
      <c r="C144" s="29">
        <v>2016</v>
      </c>
      <c r="D144" s="30"/>
      <c r="E144" s="31"/>
      <c r="F144" s="31"/>
      <c r="G144" s="179">
        <f t="shared" si="17"/>
        <v>0</v>
      </c>
      <c r="H144" s="34"/>
      <c r="I144" s="31"/>
      <c r="J144" s="31"/>
      <c r="K144" s="31"/>
      <c r="L144" s="35"/>
    </row>
    <row r="145" spans="1:12" x14ac:dyDescent="0.25">
      <c r="A145" s="595"/>
      <c r="B145" s="611"/>
      <c r="C145" s="29">
        <v>2017</v>
      </c>
      <c r="D145" s="36"/>
      <c r="E145" s="37"/>
      <c r="F145" s="37"/>
      <c r="G145" s="179">
        <f t="shared" si="17"/>
        <v>0</v>
      </c>
      <c r="H145" s="39"/>
      <c r="I145" s="37"/>
      <c r="J145" s="37"/>
      <c r="K145" s="37"/>
      <c r="L145" s="40"/>
    </row>
    <row r="146" spans="1:12" x14ac:dyDescent="0.25">
      <c r="A146" s="595"/>
      <c r="B146" s="611"/>
      <c r="C146" s="29">
        <v>2018</v>
      </c>
      <c r="D146" s="30"/>
      <c r="E146" s="31"/>
      <c r="F146" s="31"/>
      <c r="G146" s="179">
        <f t="shared" si="17"/>
        <v>0</v>
      </c>
      <c r="H146" s="34"/>
      <c r="I146" s="31"/>
      <c r="J146" s="31"/>
      <c r="K146" s="31"/>
      <c r="L146" s="35"/>
    </row>
    <row r="147" spans="1:12" x14ac:dyDescent="0.25">
      <c r="A147" s="595"/>
      <c r="B147" s="611"/>
      <c r="C147" s="29">
        <v>2019</v>
      </c>
      <c r="D147" s="30"/>
      <c r="E147" s="31">
        <v>480</v>
      </c>
      <c r="F147" s="31">
        <v>50</v>
      </c>
      <c r="G147" s="179">
        <f t="shared" si="17"/>
        <v>530</v>
      </c>
      <c r="H147" s="34"/>
      <c r="I147" s="31">
        <v>16</v>
      </c>
      <c r="J147" s="31">
        <v>72</v>
      </c>
      <c r="K147" s="31">
        <v>442</v>
      </c>
      <c r="L147" s="35"/>
    </row>
    <row r="148" spans="1:12" x14ac:dyDescent="0.25">
      <c r="A148" s="595"/>
      <c r="B148" s="611"/>
      <c r="C148" s="29">
        <v>2020</v>
      </c>
      <c r="D148" s="30"/>
      <c r="E148" s="31"/>
      <c r="F148" s="31"/>
      <c r="G148" s="179">
        <f t="shared" si="17"/>
        <v>0</v>
      </c>
      <c r="H148" s="34"/>
      <c r="I148" s="31"/>
      <c r="J148" s="31"/>
      <c r="K148" s="31"/>
      <c r="L148" s="35"/>
    </row>
    <row r="149" spans="1:12" ht="127.5" customHeight="1" thickBot="1" x14ac:dyDescent="0.3">
      <c r="A149" s="612"/>
      <c r="B149" s="613"/>
      <c r="C149" s="45" t="s">
        <v>14</v>
      </c>
      <c r="D149" s="46">
        <f t="shared" ref="D149:L149" si="18">SUM(D142:D148)</f>
        <v>0</v>
      </c>
      <c r="E149" s="47">
        <f t="shared" si="18"/>
        <v>480</v>
      </c>
      <c r="F149" s="47">
        <f t="shared" si="18"/>
        <v>50</v>
      </c>
      <c r="G149" s="49">
        <f t="shared" si="18"/>
        <v>530</v>
      </c>
      <c r="H149" s="50">
        <f t="shared" si="18"/>
        <v>0</v>
      </c>
      <c r="I149" s="47">
        <f t="shared" si="18"/>
        <v>16</v>
      </c>
      <c r="J149" s="47">
        <f t="shared" si="18"/>
        <v>72</v>
      </c>
      <c r="K149" s="47">
        <f t="shared" si="18"/>
        <v>442</v>
      </c>
      <c r="L149" s="51">
        <f t="shared" si="18"/>
        <v>0</v>
      </c>
    </row>
    <row r="150" spans="1:12" x14ac:dyDescent="0.25">
      <c r="B150" s="9"/>
    </row>
    <row r="151" spans="1:12" x14ac:dyDescent="0.25">
      <c r="B151" s="9"/>
    </row>
    <row r="152" spans="1:12" ht="21" x14ac:dyDescent="0.35">
      <c r="A152" s="180" t="s">
        <v>100</v>
      </c>
      <c r="B152" s="60"/>
      <c r="C152" s="59"/>
      <c r="D152" s="61"/>
      <c r="E152" s="61"/>
      <c r="F152" s="61"/>
      <c r="G152" s="61"/>
      <c r="H152" s="61"/>
      <c r="I152" s="61"/>
      <c r="J152" s="61"/>
      <c r="K152" s="61"/>
      <c r="L152" s="61"/>
    </row>
    <row r="153" spans="1:12" ht="15.75" thickBot="1" x14ac:dyDescent="0.3">
      <c r="A153" s="82"/>
      <c r="B153" s="83"/>
    </row>
    <row r="154" spans="1:12" s="10" customFormat="1" ht="65.25" x14ac:dyDescent="0.3">
      <c r="A154" s="181" t="s">
        <v>101</v>
      </c>
      <c r="B154" s="182" t="s">
        <v>102</v>
      </c>
      <c r="C154" s="183" t="s">
        <v>103</v>
      </c>
      <c r="D154" s="184" t="s">
        <v>104</v>
      </c>
      <c r="E154" s="185" t="s">
        <v>105</v>
      </c>
      <c r="F154" s="185" t="s">
        <v>106</v>
      </c>
      <c r="G154" s="186" t="s">
        <v>107</v>
      </c>
    </row>
    <row r="155" spans="1:12" ht="15" customHeight="1" x14ac:dyDescent="0.25">
      <c r="A155" s="588" t="s">
        <v>36</v>
      </c>
      <c r="B155" s="589"/>
      <c r="C155" s="29">
        <v>2014</v>
      </c>
      <c r="D155" s="30"/>
      <c r="E155" s="31"/>
      <c r="F155" s="31"/>
      <c r="G155" s="35"/>
    </row>
    <row r="156" spans="1:12" x14ac:dyDescent="0.25">
      <c r="A156" s="588"/>
      <c r="B156" s="589"/>
      <c r="C156" s="29">
        <v>2015</v>
      </c>
      <c r="D156" s="30"/>
      <c r="E156" s="31"/>
      <c r="F156" s="31"/>
      <c r="G156" s="35"/>
    </row>
    <row r="157" spans="1:12" x14ac:dyDescent="0.25">
      <c r="A157" s="588"/>
      <c r="B157" s="589"/>
      <c r="C157" s="29">
        <v>2016</v>
      </c>
      <c r="D157" s="30"/>
      <c r="E157" s="31"/>
      <c r="F157" s="31"/>
      <c r="G157" s="35"/>
    </row>
    <row r="158" spans="1:12" x14ac:dyDescent="0.25">
      <c r="A158" s="588"/>
      <c r="B158" s="589"/>
      <c r="C158" s="29">
        <v>2017</v>
      </c>
      <c r="D158" s="36"/>
      <c r="E158" s="37"/>
      <c r="F158" s="37"/>
      <c r="G158" s="40"/>
    </row>
    <row r="159" spans="1:12" x14ac:dyDescent="0.25">
      <c r="A159" s="588"/>
      <c r="B159" s="589"/>
      <c r="C159" s="29">
        <v>2018</v>
      </c>
      <c r="D159" s="30"/>
      <c r="E159" s="31"/>
      <c r="F159" s="31"/>
      <c r="G159" s="35"/>
    </row>
    <row r="160" spans="1:12" x14ac:dyDescent="0.25">
      <c r="A160" s="588"/>
      <c r="B160" s="589"/>
      <c r="C160" s="29">
        <v>2019</v>
      </c>
      <c r="D160" s="30"/>
      <c r="E160" s="31"/>
      <c r="F160" s="31"/>
      <c r="G160" s="35"/>
    </row>
    <row r="161" spans="1:9" x14ac:dyDescent="0.25">
      <c r="A161" s="588"/>
      <c r="B161" s="589"/>
      <c r="C161" s="29">
        <v>2020</v>
      </c>
      <c r="D161" s="187"/>
      <c r="E161" s="188"/>
      <c r="F161" s="188"/>
      <c r="G161" s="189"/>
    </row>
    <row r="162" spans="1:9" ht="15.75" thickBot="1" x14ac:dyDescent="0.3">
      <c r="A162" s="590"/>
      <c r="B162" s="591"/>
      <c r="C162" s="45" t="s">
        <v>14</v>
      </c>
      <c r="D162" s="46">
        <f>SUM(D155:D161)</f>
        <v>0</v>
      </c>
      <c r="E162" s="46">
        <f t="shared" ref="E162:G162" si="19">SUM(E155:E161)</f>
        <v>0</v>
      </c>
      <c r="F162" s="46">
        <f t="shared" si="19"/>
        <v>0</v>
      </c>
      <c r="G162" s="51">
        <f t="shared" si="19"/>
        <v>0</v>
      </c>
    </row>
    <row r="163" spans="1:9" x14ac:dyDescent="0.25">
      <c r="B163" s="9"/>
    </row>
    <row r="164" spans="1:9" ht="15.75" thickBot="1" x14ac:dyDescent="0.3">
      <c r="B164" s="9"/>
    </row>
    <row r="165" spans="1:9" ht="18.75" x14ac:dyDescent="0.3">
      <c r="A165" s="190" t="s">
        <v>108</v>
      </c>
      <c r="B165" s="191" t="s">
        <v>109</v>
      </c>
      <c r="C165" s="192">
        <v>2014</v>
      </c>
      <c r="D165" s="192">
        <v>2015</v>
      </c>
      <c r="E165" s="192">
        <v>2016</v>
      </c>
      <c r="F165" s="192">
        <v>2017</v>
      </c>
      <c r="G165" s="192">
        <v>2018</v>
      </c>
      <c r="H165" s="192">
        <v>2019</v>
      </c>
      <c r="I165" s="193">
        <v>2020</v>
      </c>
    </row>
    <row r="166" spans="1:9" ht="14.1" customHeight="1" x14ac:dyDescent="0.25">
      <c r="A166" s="194" t="s">
        <v>110</v>
      </c>
      <c r="B166" s="802" t="s">
        <v>411</v>
      </c>
      <c r="C166" s="196">
        <f>SUM(C167:C169)</f>
        <v>0</v>
      </c>
      <c r="D166" s="196">
        <f t="shared" ref="D166:I166" si="20">SUM(D167:D169)</f>
        <v>0</v>
      </c>
      <c r="E166" s="196">
        <f t="shared" si="20"/>
        <v>0</v>
      </c>
      <c r="F166" s="196">
        <f t="shared" si="20"/>
        <v>0</v>
      </c>
      <c r="G166" s="196">
        <f t="shared" si="20"/>
        <v>0</v>
      </c>
      <c r="H166" s="260">
        <f>SUM(H167:H169)</f>
        <v>247266.15</v>
      </c>
      <c r="I166" s="197">
        <f t="shared" si="20"/>
        <v>0</v>
      </c>
    </row>
    <row r="167" spans="1:9" ht="15.75" x14ac:dyDescent="0.25">
      <c r="A167" s="198" t="s">
        <v>111</v>
      </c>
      <c r="B167" s="803"/>
      <c r="C167" s="70"/>
      <c r="D167" s="70"/>
      <c r="E167" s="70"/>
      <c r="F167" s="74"/>
      <c r="G167" s="70"/>
      <c r="H167" s="262">
        <v>245507.25</v>
      </c>
      <c r="I167" s="200"/>
    </row>
    <row r="168" spans="1:9" ht="15.75" x14ac:dyDescent="0.25">
      <c r="A168" s="198" t="s">
        <v>112</v>
      </c>
      <c r="B168" s="803"/>
      <c r="C168" s="70"/>
      <c r="D168" s="70"/>
      <c r="E168" s="70"/>
      <c r="F168" s="74"/>
      <c r="G168" s="70"/>
      <c r="H168" s="70"/>
      <c r="I168" s="200"/>
    </row>
    <row r="169" spans="1:9" ht="15.75" x14ac:dyDescent="0.25">
      <c r="A169" s="198" t="s">
        <v>412</v>
      </c>
      <c r="B169" s="803"/>
      <c r="C169" s="70"/>
      <c r="D169" s="70"/>
      <c r="E169" s="70"/>
      <c r="F169" s="74"/>
      <c r="G169" s="70"/>
      <c r="H169" s="262">
        <v>1758.9</v>
      </c>
      <c r="I169" s="200"/>
    </row>
    <row r="170" spans="1:9" ht="31.5" x14ac:dyDescent="0.25">
      <c r="A170" s="194" t="s">
        <v>114</v>
      </c>
      <c r="B170" s="803"/>
      <c r="C170" s="70"/>
      <c r="D170" s="262"/>
      <c r="E170" s="262"/>
      <c r="F170" s="348"/>
      <c r="G170" s="262"/>
      <c r="H170" s="262">
        <v>133025.12</v>
      </c>
      <c r="I170" s="200"/>
    </row>
    <row r="171" spans="1:9" ht="409.5" customHeight="1" thickBot="1" x14ac:dyDescent="0.3">
      <c r="A171" s="203" t="s">
        <v>116</v>
      </c>
      <c r="B171" s="804"/>
      <c r="C171" s="205">
        <f t="shared" ref="C171:I171" si="21">C166+C170</f>
        <v>0</v>
      </c>
      <c r="D171" s="205">
        <f t="shared" si="21"/>
        <v>0</v>
      </c>
      <c r="E171" s="205">
        <f t="shared" si="21"/>
        <v>0</v>
      </c>
      <c r="F171" s="205">
        <f t="shared" si="21"/>
        <v>0</v>
      </c>
      <c r="G171" s="205">
        <f t="shared" si="21"/>
        <v>0</v>
      </c>
      <c r="H171" s="205">
        <f t="shared" si="21"/>
        <v>380291.27</v>
      </c>
      <c r="I171" s="51">
        <f t="shared" si="21"/>
        <v>0</v>
      </c>
    </row>
  </sheetData>
  <mergeCells count="50">
    <mergeCell ref="B10:B11"/>
    <mergeCell ref="C10:C11"/>
    <mergeCell ref="A12:B19"/>
    <mergeCell ref="C21:C22"/>
    <mergeCell ref="A23:B30"/>
    <mergeCell ref="D34:D35"/>
    <mergeCell ref="A36:B43"/>
    <mergeCell ref="A48:A49"/>
    <mergeCell ref="B48:B49"/>
    <mergeCell ref="C48:C49"/>
    <mergeCell ref="D48:D49"/>
    <mergeCell ref="A34:A35"/>
    <mergeCell ref="B34:B35"/>
    <mergeCell ref="C34:C35"/>
    <mergeCell ref="A50:B57"/>
    <mergeCell ref="A61:A62"/>
    <mergeCell ref="B61:B62"/>
    <mergeCell ref="C61:C62"/>
    <mergeCell ref="A63:B70"/>
    <mergeCell ref="D72:D73"/>
    <mergeCell ref="A74:B81"/>
    <mergeCell ref="A83:A84"/>
    <mergeCell ref="B83:B84"/>
    <mergeCell ref="C83:C84"/>
    <mergeCell ref="D83:D84"/>
    <mergeCell ref="A72:A73"/>
    <mergeCell ref="B72:B73"/>
    <mergeCell ref="C72:C73"/>
    <mergeCell ref="A85:B92"/>
    <mergeCell ref="A94:A95"/>
    <mergeCell ref="B94:B95"/>
    <mergeCell ref="A96:B102"/>
    <mergeCell ref="A106:A107"/>
    <mergeCell ref="B106:B107"/>
    <mergeCell ref="C106:C107"/>
    <mergeCell ref="A108:B115"/>
    <mergeCell ref="A118:B125"/>
    <mergeCell ref="A129:A130"/>
    <mergeCell ref="B129:B130"/>
    <mergeCell ref="C129:C130"/>
    <mergeCell ref="A142:B149"/>
    <mergeCell ref="A155:B162"/>
    <mergeCell ref="B166:B171"/>
    <mergeCell ref="I129:O129"/>
    <mergeCell ref="A131:B138"/>
    <mergeCell ref="A140:A141"/>
    <mergeCell ref="B140:B141"/>
    <mergeCell ref="C140:C141"/>
    <mergeCell ref="D140:G140"/>
    <mergeCell ref="H140:L140"/>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3E554-F4A4-4DE3-83CD-A361C0D21325}">
  <sheetPr codeName="Arkusz37"/>
  <dimension ref="A1:S171"/>
  <sheetViews>
    <sheetView topLeftCell="A7" workbookViewId="0">
      <selection activeCell="A155" sqref="A155:B162"/>
    </sheetView>
  </sheetViews>
  <sheetFormatPr defaultColWidth="8.85546875" defaultRowHeight="15" x14ac:dyDescent="0.25"/>
  <cols>
    <col min="1" max="1" width="87.28515625" style="571" customWidth="1"/>
    <col min="2" max="2" width="29.42578125" style="571" customWidth="1"/>
    <col min="3" max="3" width="15.7109375" style="571" customWidth="1"/>
    <col min="4" max="4" width="16.140625" style="571" customWidth="1"/>
    <col min="5" max="5" width="15.28515625" style="571" customWidth="1"/>
    <col min="6" max="6" width="18.42578125" style="571" customWidth="1"/>
    <col min="7" max="7" width="15.85546875" style="571" customWidth="1"/>
    <col min="8" max="8" width="16" style="571" customWidth="1"/>
    <col min="9" max="9" width="16.42578125" style="571" customWidth="1"/>
    <col min="10" max="10" width="17" style="571" customWidth="1"/>
    <col min="11" max="11" width="16.85546875" style="571" customWidth="1"/>
    <col min="12" max="12" width="17" style="571" customWidth="1"/>
    <col min="13" max="13" width="15.42578125" style="571" customWidth="1"/>
    <col min="14" max="14" width="14.85546875" style="571" customWidth="1"/>
    <col min="15" max="15" width="13.140625" style="571" customWidth="1"/>
    <col min="16" max="17" width="11.85546875" style="571" customWidth="1"/>
    <col min="18" max="18" width="12" style="571" customWidth="1"/>
    <col min="19" max="16384" width="8.85546875" style="57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420</v>
      </c>
    </row>
    <row r="5" spans="1:17" s="2" customFormat="1" ht="15.75" x14ac:dyDescent="0.25">
      <c r="A5" s="206" t="s">
        <v>421</v>
      </c>
    </row>
    <row r="6" spans="1:17" s="2" customFormat="1" ht="15.75" x14ac:dyDescent="0.25"/>
    <row r="8" spans="1:17" ht="21" x14ac:dyDescent="0.35">
      <c r="A8" s="6" t="s">
        <v>4</v>
      </c>
      <c r="B8" s="7"/>
      <c r="C8" s="8"/>
      <c r="D8" s="8"/>
      <c r="E8" s="8"/>
      <c r="F8" s="8"/>
      <c r="G8" s="8"/>
      <c r="H8" s="8"/>
      <c r="I8" s="8"/>
      <c r="J8" s="8"/>
      <c r="K8" s="8"/>
      <c r="L8" s="8"/>
      <c r="M8" s="8"/>
      <c r="N8" s="8"/>
    </row>
    <row r="9" spans="1:17" ht="15.75" thickBot="1" x14ac:dyDescent="0.3">
      <c r="B9" s="9"/>
      <c r="O9" s="10"/>
      <c r="P9" s="10"/>
    </row>
    <row r="10" spans="1:17" s="10" customFormat="1" ht="18.75" x14ac:dyDescent="0.3">
      <c r="A10" s="11"/>
      <c r="B10" s="649" t="s">
        <v>5</v>
      </c>
      <c r="C10" s="651" t="s">
        <v>6</v>
      </c>
      <c r="D10" s="12"/>
      <c r="E10" s="13"/>
      <c r="F10" s="14" t="s">
        <v>7</v>
      </c>
      <c r="G10" s="15"/>
      <c r="H10" s="16"/>
      <c r="I10" s="17" t="s">
        <v>8</v>
      </c>
      <c r="J10" s="13"/>
      <c r="K10" s="13"/>
      <c r="L10" s="13"/>
      <c r="M10" s="13"/>
      <c r="N10" s="13"/>
      <c r="O10" s="18"/>
    </row>
    <row r="11" spans="1:17" s="10" customFormat="1" ht="90" customHeight="1" x14ac:dyDescent="0.3">
      <c r="A11" s="19" t="s">
        <v>9</v>
      </c>
      <c r="B11" s="650"/>
      <c r="C11" s="652"/>
      <c r="D11" s="20" t="s">
        <v>10</v>
      </c>
      <c r="E11" s="21" t="s">
        <v>11</v>
      </c>
      <c r="F11" s="22" t="s">
        <v>12</v>
      </c>
      <c r="G11" s="23" t="s">
        <v>13</v>
      </c>
      <c r="H11" s="24" t="s">
        <v>14</v>
      </c>
      <c r="I11" s="25" t="s">
        <v>15</v>
      </c>
      <c r="J11" s="26" t="s">
        <v>16</v>
      </c>
      <c r="K11" s="26" t="s">
        <v>17</v>
      </c>
      <c r="L11" s="27" t="s">
        <v>18</v>
      </c>
      <c r="M11" s="27" t="s">
        <v>19</v>
      </c>
      <c r="N11" s="27" t="s">
        <v>20</v>
      </c>
      <c r="O11" s="28" t="s">
        <v>21</v>
      </c>
    </row>
    <row r="12" spans="1:17" ht="15" customHeight="1" x14ac:dyDescent="0.25">
      <c r="A12" s="595" t="s">
        <v>36</v>
      </c>
      <c r="B12" s="611"/>
      <c r="C12" s="29">
        <v>2014</v>
      </c>
      <c r="D12" s="30"/>
      <c r="E12" s="31"/>
      <c r="F12" s="31"/>
      <c r="G12" s="32"/>
      <c r="H12" s="33">
        <f>SUM(D12:G12)</f>
        <v>0</v>
      </c>
      <c r="I12" s="34"/>
      <c r="J12" s="31"/>
      <c r="K12" s="31"/>
      <c r="L12" s="31"/>
      <c r="M12" s="31"/>
      <c r="N12" s="31"/>
      <c r="O12" s="35"/>
      <c r="P12" s="10"/>
      <c r="Q12" s="10"/>
    </row>
    <row r="13" spans="1:17" x14ac:dyDescent="0.25">
      <c r="A13" s="595"/>
      <c r="B13" s="611"/>
      <c r="C13" s="29">
        <v>2015</v>
      </c>
      <c r="D13" s="30"/>
      <c r="E13" s="31"/>
      <c r="F13" s="31"/>
      <c r="G13" s="32"/>
      <c r="H13" s="33">
        <f t="shared" ref="H13:H18" si="0">SUM(D13:G13)</f>
        <v>0</v>
      </c>
      <c r="I13" s="34"/>
      <c r="J13" s="31"/>
      <c r="K13" s="31"/>
      <c r="L13" s="31"/>
      <c r="M13" s="31"/>
      <c r="N13" s="31"/>
      <c r="O13" s="35"/>
      <c r="P13" s="10"/>
      <c r="Q13" s="10"/>
    </row>
    <row r="14" spans="1:17" x14ac:dyDescent="0.25">
      <c r="A14" s="595"/>
      <c r="B14" s="611"/>
      <c r="C14" s="29">
        <v>2016</v>
      </c>
      <c r="D14" s="30"/>
      <c r="E14" s="31"/>
      <c r="F14" s="31"/>
      <c r="G14" s="32"/>
      <c r="H14" s="33">
        <f t="shared" si="0"/>
        <v>0</v>
      </c>
      <c r="I14" s="34"/>
      <c r="J14" s="31"/>
      <c r="K14" s="31"/>
      <c r="L14" s="31"/>
      <c r="M14" s="31"/>
      <c r="N14" s="31"/>
      <c r="O14" s="35"/>
      <c r="P14" s="10"/>
      <c r="Q14" s="10"/>
    </row>
    <row r="15" spans="1:17" x14ac:dyDescent="0.25">
      <c r="A15" s="595"/>
      <c r="B15" s="611"/>
      <c r="C15" s="29">
        <v>2017</v>
      </c>
      <c r="D15" s="36"/>
      <c r="E15" s="37"/>
      <c r="F15" s="37"/>
      <c r="G15" s="38"/>
      <c r="H15" s="33">
        <f t="shared" si="0"/>
        <v>0</v>
      </c>
      <c r="I15" s="39"/>
      <c r="J15" s="37"/>
      <c r="K15" s="37"/>
      <c r="L15" s="37"/>
      <c r="M15" s="37"/>
      <c r="N15" s="37"/>
      <c r="O15" s="40"/>
      <c r="P15" s="10"/>
      <c r="Q15" s="10"/>
    </row>
    <row r="16" spans="1:17" x14ac:dyDescent="0.25">
      <c r="A16" s="595"/>
      <c r="B16" s="611"/>
      <c r="C16" s="29">
        <v>2018</v>
      </c>
      <c r="D16" s="30"/>
      <c r="E16" s="31"/>
      <c r="F16" s="31"/>
      <c r="G16" s="32"/>
      <c r="H16" s="33">
        <f t="shared" si="0"/>
        <v>0</v>
      </c>
      <c r="I16" s="34"/>
      <c r="J16" s="31"/>
      <c r="K16" s="31"/>
      <c r="L16" s="31"/>
      <c r="M16" s="31"/>
      <c r="N16" s="31"/>
      <c r="O16" s="35"/>
      <c r="P16" s="10"/>
      <c r="Q16" s="10"/>
    </row>
    <row r="17" spans="1:17" x14ac:dyDescent="0.25">
      <c r="A17" s="595"/>
      <c r="B17" s="611"/>
      <c r="C17" s="29">
        <v>2019</v>
      </c>
      <c r="D17" s="30"/>
      <c r="E17" s="31">
        <v>25</v>
      </c>
      <c r="F17" s="31">
        <v>2</v>
      </c>
      <c r="G17" s="32">
        <v>6</v>
      </c>
      <c r="H17" s="33">
        <f t="shared" si="0"/>
        <v>33</v>
      </c>
      <c r="I17" s="34">
        <v>6</v>
      </c>
      <c r="J17" s="31">
        <v>5</v>
      </c>
      <c r="K17" s="31">
        <v>7</v>
      </c>
      <c r="L17" s="31">
        <v>0</v>
      </c>
      <c r="M17" s="31">
        <v>2</v>
      </c>
      <c r="N17" s="31">
        <v>10</v>
      </c>
      <c r="O17" s="35">
        <v>3</v>
      </c>
      <c r="P17" s="10"/>
      <c r="Q17" s="10"/>
    </row>
    <row r="18" spans="1:17" x14ac:dyDescent="0.25">
      <c r="A18" s="595"/>
      <c r="B18" s="611"/>
      <c r="C18" s="29">
        <v>2020</v>
      </c>
      <c r="D18" s="30"/>
      <c r="E18" s="31"/>
      <c r="F18" s="31"/>
      <c r="G18" s="32"/>
      <c r="H18" s="33">
        <f t="shared" si="0"/>
        <v>0</v>
      </c>
      <c r="I18" s="34"/>
      <c r="J18" s="31"/>
      <c r="K18" s="31"/>
      <c r="L18" s="31"/>
      <c r="M18" s="31"/>
      <c r="N18" s="31"/>
      <c r="O18" s="35"/>
      <c r="P18" s="10"/>
      <c r="Q18" s="10"/>
    </row>
    <row r="19" spans="1:17" ht="77.25" customHeight="1" thickBot="1" x14ac:dyDescent="0.3">
      <c r="A19" s="612"/>
      <c r="B19" s="613"/>
      <c r="C19" s="45" t="s">
        <v>14</v>
      </c>
      <c r="D19" s="46">
        <f>SUM(D12:D18)</f>
        <v>0</v>
      </c>
      <c r="E19" s="47">
        <f>SUM(E12:E18)</f>
        <v>25</v>
      </c>
      <c r="F19" s="47">
        <f>SUM(F12:F18)</f>
        <v>2</v>
      </c>
      <c r="G19" s="48">
        <f>SUM(G12:G18)</f>
        <v>6</v>
      </c>
      <c r="H19" s="49">
        <f>SUM(D19:G19)</f>
        <v>33</v>
      </c>
      <c r="I19" s="50">
        <f t="shared" ref="I19:O19" si="1">SUM(I12:I18)</f>
        <v>6</v>
      </c>
      <c r="J19" s="50">
        <f t="shared" si="1"/>
        <v>5</v>
      </c>
      <c r="K19" s="47">
        <f t="shared" si="1"/>
        <v>7</v>
      </c>
      <c r="L19" s="47">
        <f t="shared" si="1"/>
        <v>0</v>
      </c>
      <c r="M19" s="47">
        <f t="shared" si="1"/>
        <v>2</v>
      </c>
      <c r="N19" s="47">
        <f t="shared" si="1"/>
        <v>10</v>
      </c>
      <c r="O19" s="51">
        <f t="shared" si="1"/>
        <v>3</v>
      </c>
      <c r="P19" s="10"/>
      <c r="Q19" s="10"/>
    </row>
    <row r="20" spans="1:17" ht="15.75" thickBot="1" x14ac:dyDescent="0.3">
      <c r="B20" s="9"/>
      <c r="D20" s="52"/>
      <c r="O20" s="10"/>
      <c r="P20" s="10"/>
    </row>
    <row r="21" spans="1:17" s="10" customFormat="1" ht="18.75" x14ac:dyDescent="0.3">
      <c r="A21" s="11"/>
      <c r="B21" s="53"/>
      <c r="C21" s="651" t="s">
        <v>6</v>
      </c>
      <c r="D21" s="12"/>
      <c r="E21" s="13"/>
      <c r="F21" s="14" t="s">
        <v>7</v>
      </c>
      <c r="G21" s="15"/>
      <c r="H21" s="16"/>
    </row>
    <row r="22" spans="1:17" s="10" customFormat="1" ht="44.25" customHeight="1" x14ac:dyDescent="0.3">
      <c r="A22" s="54" t="s">
        <v>23</v>
      </c>
      <c r="B22" s="565" t="s">
        <v>24</v>
      </c>
      <c r="C22" s="652"/>
      <c r="D22" s="20" t="s">
        <v>10</v>
      </c>
      <c r="E22" s="22" t="s">
        <v>11</v>
      </c>
      <c r="F22" s="22" t="s">
        <v>12</v>
      </c>
      <c r="G22" s="23" t="s">
        <v>13</v>
      </c>
      <c r="H22" s="24" t="s">
        <v>14</v>
      </c>
    </row>
    <row r="23" spans="1:17" ht="15" customHeight="1" x14ac:dyDescent="0.25">
      <c r="A23" s="595" t="s">
        <v>36</v>
      </c>
      <c r="B23" s="611"/>
      <c r="C23" s="29">
        <v>2014</v>
      </c>
      <c r="D23" s="30"/>
      <c r="E23" s="31"/>
      <c r="F23" s="31"/>
      <c r="G23" s="32"/>
      <c r="H23" s="33">
        <f>SUM(D23:G23)</f>
        <v>0</v>
      </c>
    </row>
    <row r="24" spans="1:17" x14ac:dyDescent="0.25">
      <c r="A24" s="595"/>
      <c r="B24" s="611"/>
      <c r="C24" s="29">
        <v>2015</v>
      </c>
      <c r="D24" s="30"/>
      <c r="E24" s="31"/>
      <c r="F24" s="31"/>
      <c r="G24" s="32"/>
      <c r="H24" s="33">
        <f t="shared" ref="H24:H29" si="2">SUM(D24:G24)</f>
        <v>0</v>
      </c>
    </row>
    <row r="25" spans="1:17" x14ac:dyDescent="0.25">
      <c r="A25" s="595"/>
      <c r="B25" s="611"/>
      <c r="C25" s="29">
        <v>2016</v>
      </c>
      <c r="D25" s="30"/>
      <c r="E25" s="31"/>
      <c r="F25" s="31"/>
      <c r="G25" s="32"/>
      <c r="H25" s="33">
        <f t="shared" si="2"/>
        <v>0</v>
      </c>
    </row>
    <row r="26" spans="1:17" x14ac:dyDescent="0.25">
      <c r="A26" s="595"/>
      <c r="B26" s="611"/>
      <c r="C26" s="29">
        <v>2017</v>
      </c>
      <c r="D26" s="36"/>
      <c r="E26" s="37"/>
      <c r="F26" s="37"/>
      <c r="G26" s="38"/>
      <c r="H26" s="33">
        <f t="shared" si="2"/>
        <v>0</v>
      </c>
    </row>
    <row r="27" spans="1:17" x14ac:dyDescent="0.25">
      <c r="A27" s="595"/>
      <c r="B27" s="611"/>
      <c r="C27" s="29">
        <v>2018</v>
      </c>
      <c r="D27" s="30"/>
      <c r="E27" s="31">
        <v>4202</v>
      </c>
      <c r="F27" s="31">
        <v>96</v>
      </c>
      <c r="G27" s="32">
        <v>16930</v>
      </c>
      <c r="H27" s="33">
        <f t="shared" si="2"/>
        <v>21228</v>
      </c>
    </row>
    <row r="28" spans="1:17" x14ac:dyDescent="0.25">
      <c r="A28" s="595"/>
      <c r="B28" s="611"/>
      <c r="C28" s="29">
        <v>2019</v>
      </c>
      <c r="D28" s="30"/>
      <c r="E28" s="31"/>
      <c r="F28" s="31"/>
      <c r="G28" s="32"/>
      <c r="H28" s="33">
        <f t="shared" si="2"/>
        <v>0</v>
      </c>
    </row>
    <row r="29" spans="1:17" x14ac:dyDescent="0.25">
      <c r="A29" s="595"/>
      <c r="B29" s="611"/>
      <c r="C29" s="29">
        <v>2020</v>
      </c>
      <c r="D29" s="30"/>
      <c r="E29" s="31"/>
      <c r="F29" s="31"/>
      <c r="G29" s="32"/>
      <c r="H29" s="33">
        <f t="shared" si="2"/>
        <v>0</v>
      </c>
    </row>
    <row r="30" spans="1:17" ht="24" customHeight="1" thickBot="1" x14ac:dyDescent="0.3">
      <c r="A30" s="612"/>
      <c r="B30" s="613"/>
      <c r="C30" s="45" t="s">
        <v>14</v>
      </c>
      <c r="D30" s="46">
        <f>SUM(D23:D29)</f>
        <v>0</v>
      </c>
      <c r="E30" s="47">
        <f>SUM(E23:E29)</f>
        <v>4202</v>
      </c>
      <c r="F30" s="47">
        <f>SUM(F23:F29)</f>
        <v>96</v>
      </c>
      <c r="G30" s="47">
        <f>SUM(G23:G29)</f>
        <v>16930</v>
      </c>
      <c r="H30" s="49">
        <f>SUM(D30:G30)</f>
        <v>21228</v>
      </c>
    </row>
    <row r="31" spans="1:17" x14ac:dyDescent="0.25">
      <c r="A31" s="570"/>
      <c r="B31" s="58"/>
      <c r="D31" s="52"/>
    </row>
    <row r="32" spans="1:17" ht="21" x14ac:dyDescent="0.35">
      <c r="A32" s="59" t="s">
        <v>26</v>
      </c>
      <c r="B32" s="60"/>
      <c r="C32" s="59"/>
      <c r="D32" s="61"/>
      <c r="E32" s="61"/>
      <c r="F32" s="61"/>
      <c r="G32" s="61"/>
      <c r="H32" s="61"/>
      <c r="I32" s="61"/>
      <c r="J32" s="61"/>
      <c r="K32" s="61"/>
      <c r="L32" s="61"/>
      <c r="M32" s="61"/>
      <c r="N32" s="61"/>
      <c r="O32" s="61"/>
    </row>
    <row r="33" spans="1:13" ht="15.75" thickBot="1" x14ac:dyDescent="0.3">
      <c r="B33" s="9"/>
    </row>
    <row r="34" spans="1:13" ht="21" customHeight="1" x14ac:dyDescent="0.25">
      <c r="A34" s="653" t="s">
        <v>27</v>
      </c>
      <c r="B34" s="655" t="s">
        <v>28</v>
      </c>
      <c r="C34" s="657" t="s">
        <v>6</v>
      </c>
      <c r="D34" s="635" t="s">
        <v>29</v>
      </c>
      <c r="E34" s="62" t="s">
        <v>8</v>
      </c>
      <c r="F34" s="63"/>
      <c r="G34" s="63"/>
      <c r="H34" s="63"/>
      <c r="I34" s="63"/>
      <c r="J34" s="63"/>
      <c r="K34" s="64"/>
    </row>
    <row r="35" spans="1:13" ht="98.25" customHeight="1" x14ac:dyDescent="0.25">
      <c r="A35" s="654"/>
      <c r="B35" s="656"/>
      <c r="C35" s="658"/>
      <c r="D35" s="636"/>
      <c r="E35" s="65" t="s">
        <v>15</v>
      </c>
      <c r="F35" s="66" t="s">
        <v>16</v>
      </c>
      <c r="G35" s="66" t="s">
        <v>17</v>
      </c>
      <c r="H35" s="67" t="s">
        <v>18</v>
      </c>
      <c r="I35" s="67" t="s">
        <v>30</v>
      </c>
      <c r="J35" s="68" t="s">
        <v>20</v>
      </c>
      <c r="K35" s="69" t="s">
        <v>21</v>
      </c>
    </row>
    <row r="36" spans="1:13" ht="15" customHeight="1" x14ac:dyDescent="0.25">
      <c r="A36" s="588" t="s">
        <v>121</v>
      </c>
      <c r="B36" s="589"/>
      <c r="C36" s="29">
        <v>2014</v>
      </c>
      <c r="D36" s="70"/>
      <c r="E36" s="71"/>
      <c r="F36" s="72"/>
      <c r="G36" s="72"/>
      <c r="H36" s="72"/>
      <c r="I36" s="72"/>
      <c r="J36" s="72"/>
      <c r="K36" s="73"/>
    </row>
    <row r="37" spans="1:13" x14ac:dyDescent="0.25">
      <c r="A37" s="588"/>
      <c r="B37" s="589"/>
      <c r="C37" s="29">
        <v>2015</v>
      </c>
      <c r="D37" s="70"/>
      <c r="E37" s="34"/>
      <c r="F37" s="31"/>
      <c r="G37" s="31"/>
      <c r="H37" s="31"/>
      <c r="I37" s="31"/>
      <c r="J37" s="31"/>
      <c r="K37" s="35"/>
    </row>
    <row r="38" spans="1:13" x14ac:dyDescent="0.25">
      <c r="A38" s="588"/>
      <c r="B38" s="589"/>
      <c r="C38" s="29">
        <v>2016</v>
      </c>
      <c r="D38" s="70"/>
      <c r="E38" s="34"/>
      <c r="F38" s="31"/>
      <c r="G38" s="31"/>
      <c r="H38" s="31"/>
      <c r="I38" s="31"/>
      <c r="J38" s="31"/>
      <c r="K38" s="35"/>
    </row>
    <row r="39" spans="1:13" x14ac:dyDescent="0.25">
      <c r="A39" s="588"/>
      <c r="B39" s="589"/>
      <c r="C39" s="29">
        <v>2017</v>
      </c>
      <c r="D39" s="74"/>
      <c r="E39" s="39"/>
      <c r="F39" s="37"/>
      <c r="G39" s="37"/>
      <c r="H39" s="37"/>
      <c r="I39" s="37"/>
      <c r="J39" s="37"/>
      <c r="K39" s="40"/>
    </row>
    <row r="40" spans="1:13" x14ac:dyDescent="0.25">
      <c r="A40" s="588"/>
      <c r="B40" s="589"/>
      <c r="C40" s="29">
        <v>2018</v>
      </c>
      <c r="D40" s="70">
        <v>25</v>
      </c>
      <c r="E40" s="34">
        <v>5</v>
      </c>
      <c r="F40" s="31">
        <v>2</v>
      </c>
      <c r="G40" s="31">
        <v>5</v>
      </c>
      <c r="H40" s="31">
        <v>0</v>
      </c>
      <c r="I40" s="31">
        <v>5</v>
      </c>
      <c r="J40" s="31">
        <v>6</v>
      </c>
      <c r="K40" s="35">
        <v>2</v>
      </c>
    </row>
    <row r="41" spans="1:13" x14ac:dyDescent="0.25">
      <c r="A41" s="588"/>
      <c r="B41" s="589"/>
      <c r="C41" s="29">
        <v>2019</v>
      </c>
      <c r="D41" s="70"/>
      <c r="E41" s="34"/>
      <c r="F41" s="31"/>
      <c r="G41" s="31"/>
      <c r="H41" s="31"/>
      <c r="I41" s="31"/>
      <c r="J41" s="31"/>
      <c r="K41" s="35"/>
    </row>
    <row r="42" spans="1:13" ht="17.25" customHeight="1" x14ac:dyDescent="0.25">
      <c r="A42" s="588"/>
      <c r="B42" s="589"/>
      <c r="C42" s="29">
        <v>2020</v>
      </c>
      <c r="D42" s="70"/>
      <c r="E42" s="34"/>
      <c r="F42" s="31"/>
      <c r="G42" s="31"/>
      <c r="H42" s="31"/>
      <c r="I42" s="31"/>
      <c r="J42" s="31"/>
      <c r="K42" s="35"/>
    </row>
    <row r="43" spans="1:13" ht="35.25" customHeight="1" thickBot="1" x14ac:dyDescent="0.3">
      <c r="A43" s="590"/>
      <c r="B43" s="591"/>
      <c r="C43" s="45" t="s">
        <v>14</v>
      </c>
      <c r="D43" s="75">
        <f>SUM(D36:D42)</f>
        <v>25</v>
      </c>
      <c r="E43" s="50">
        <f t="shared" ref="E43:J43" si="3">SUM(E36:E42)</f>
        <v>5</v>
      </c>
      <c r="F43" s="47">
        <f t="shared" si="3"/>
        <v>2</v>
      </c>
      <c r="G43" s="47">
        <f t="shared" si="3"/>
        <v>5</v>
      </c>
      <c r="H43" s="47">
        <f t="shared" si="3"/>
        <v>0</v>
      </c>
      <c r="I43" s="47">
        <f t="shared" si="3"/>
        <v>5</v>
      </c>
      <c r="J43" s="47">
        <f t="shared" si="3"/>
        <v>6</v>
      </c>
      <c r="K43" s="51">
        <f>SUM(K36:K42)</f>
        <v>2</v>
      </c>
    </row>
    <row r="44" spans="1:13" x14ac:dyDescent="0.25">
      <c r="B44" s="9"/>
    </row>
    <row r="45" spans="1:13" x14ac:dyDescent="0.25">
      <c r="B45" s="9"/>
    </row>
    <row r="46" spans="1:13" ht="21" x14ac:dyDescent="0.35">
      <c r="A46" s="78" t="s">
        <v>32</v>
      </c>
      <c r="B46" s="79"/>
      <c r="C46" s="78"/>
      <c r="D46" s="80"/>
      <c r="E46" s="80"/>
      <c r="F46" s="80"/>
      <c r="G46" s="80"/>
      <c r="H46" s="80"/>
      <c r="I46" s="80"/>
      <c r="J46" s="80"/>
      <c r="K46" s="80"/>
      <c r="L46" s="81"/>
      <c r="M46" s="81"/>
    </row>
    <row r="47" spans="1:13" ht="14.25" customHeight="1" thickBot="1" x14ac:dyDescent="0.3">
      <c r="A47" s="82"/>
      <c r="B47" s="83"/>
    </row>
    <row r="48" spans="1:13" ht="14.25" customHeight="1" x14ac:dyDescent="0.25">
      <c r="A48" s="641" t="s">
        <v>33</v>
      </c>
      <c r="B48" s="643" t="s">
        <v>34</v>
      </c>
      <c r="C48" s="645" t="s">
        <v>6</v>
      </c>
      <c r="D48" s="647" t="s">
        <v>35</v>
      </c>
      <c r="E48" s="84" t="s">
        <v>8</v>
      </c>
      <c r="F48" s="85"/>
      <c r="G48" s="85"/>
      <c r="H48" s="85"/>
      <c r="I48" s="85"/>
      <c r="J48" s="85"/>
      <c r="K48" s="86"/>
    </row>
    <row r="49" spans="1:14" s="10" customFormat="1" ht="117" customHeight="1" x14ac:dyDescent="0.25">
      <c r="A49" s="642"/>
      <c r="B49" s="644"/>
      <c r="C49" s="646"/>
      <c r="D49" s="648"/>
      <c r="E49" s="87" t="s">
        <v>15</v>
      </c>
      <c r="F49" s="88" t="s">
        <v>16</v>
      </c>
      <c r="G49" s="88" t="s">
        <v>17</v>
      </c>
      <c r="H49" s="89" t="s">
        <v>18</v>
      </c>
      <c r="I49" s="89" t="s">
        <v>30</v>
      </c>
      <c r="J49" s="90" t="s">
        <v>20</v>
      </c>
      <c r="K49" s="91" t="s">
        <v>21</v>
      </c>
    </row>
    <row r="50" spans="1:14" ht="15" customHeight="1" x14ac:dyDescent="0.25">
      <c r="A50" s="595" t="s">
        <v>422</v>
      </c>
      <c r="B50" s="611"/>
      <c r="C50" s="29">
        <v>2014</v>
      </c>
      <c r="D50" s="92"/>
      <c r="E50" s="34"/>
      <c r="F50" s="31"/>
      <c r="G50" s="31"/>
      <c r="H50" s="31"/>
      <c r="I50" s="31"/>
      <c r="J50" s="31"/>
      <c r="K50" s="35"/>
    </row>
    <row r="51" spans="1:14" x14ac:dyDescent="0.25">
      <c r="A51" s="595"/>
      <c r="B51" s="611"/>
      <c r="C51" s="29">
        <v>2015</v>
      </c>
      <c r="D51" s="92"/>
      <c r="E51" s="34"/>
      <c r="F51" s="31"/>
      <c r="G51" s="31"/>
      <c r="H51" s="31"/>
      <c r="I51" s="31"/>
      <c r="J51" s="31"/>
      <c r="K51" s="35"/>
    </row>
    <row r="52" spans="1:14" x14ac:dyDescent="0.25">
      <c r="A52" s="595"/>
      <c r="B52" s="611"/>
      <c r="C52" s="29">
        <v>2016</v>
      </c>
      <c r="D52" s="92"/>
      <c r="E52" s="34"/>
      <c r="F52" s="31"/>
      <c r="G52" s="31"/>
      <c r="H52" s="31"/>
      <c r="I52" s="31"/>
      <c r="J52" s="31"/>
      <c r="K52" s="35"/>
    </row>
    <row r="53" spans="1:14" x14ac:dyDescent="0.25">
      <c r="A53" s="595"/>
      <c r="B53" s="611"/>
      <c r="C53" s="29">
        <v>2017</v>
      </c>
      <c r="D53" s="93"/>
      <c r="E53" s="39"/>
      <c r="F53" s="37"/>
      <c r="G53" s="37"/>
      <c r="H53" s="37"/>
      <c r="I53" s="37"/>
      <c r="J53" s="37"/>
      <c r="K53" s="40"/>
    </row>
    <row r="54" spans="1:14" x14ac:dyDescent="0.25">
      <c r="A54" s="595"/>
      <c r="B54" s="611"/>
      <c r="C54" s="29">
        <v>2018</v>
      </c>
      <c r="D54" s="92">
        <v>47</v>
      </c>
      <c r="E54" s="34">
        <v>3</v>
      </c>
      <c r="F54" s="31">
        <v>1</v>
      </c>
      <c r="G54" s="31">
        <v>1</v>
      </c>
      <c r="H54" s="31">
        <v>2</v>
      </c>
      <c r="I54" s="31">
        <v>0</v>
      </c>
      <c r="J54" s="31">
        <v>27</v>
      </c>
      <c r="K54" s="35">
        <v>13</v>
      </c>
    </row>
    <row r="55" spans="1:14" x14ac:dyDescent="0.25">
      <c r="A55" s="595"/>
      <c r="B55" s="611"/>
      <c r="C55" s="29">
        <v>2019</v>
      </c>
      <c r="D55" s="92"/>
      <c r="E55" s="34"/>
      <c r="F55" s="31"/>
      <c r="G55" s="31"/>
      <c r="H55" s="31"/>
      <c r="I55" s="31"/>
      <c r="J55" s="31"/>
      <c r="K55" s="35"/>
    </row>
    <row r="56" spans="1:14" x14ac:dyDescent="0.25">
      <c r="A56" s="595"/>
      <c r="B56" s="611"/>
      <c r="C56" s="29">
        <v>2020</v>
      </c>
      <c r="D56" s="92"/>
      <c r="E56" s="34"/>
      <c r="F56" s="31"/>
      <c r="G56" s="31"/>
      <c r="H56" s="31"/>
      <c r="I56" s="31"/>
      <c r="J56" s="31"/>
      <c r="K56" s="35"/>
    </row>
    <row r="57" spans="1:14" ht="94.9" customHeight="1" thickBot="1" x14ac:dyDescent="0.3">
      <c r="A57" s="612"/>
      <c r="B57" s="613"/>
      <c r="C57" s="45" t="s">
        <v>14</v>
      </c>
      <c r="D57" s="94">
        <f t="shared" ref="D57:I57" si="4">SUM(D50:D56)</f>
        <v>47</v>
      </c>
      <c r="E57" s="50">
        <f t="shared" si="4"/>
        <v>3</v>
      </c>
      <c r="F57" s="47">
        <f t="shared" si="4"/>
        <v>1</v>
      </c>
      <c r="G57" s="47">
        <f t="shared" si="4"/>
        <v>1</v>
      </c>
      <c r="H57" s="47">
        <f t="shared" si="4"/>
        <v>2</v>
      </c>
      <c r="I57" s="47">
        <f t="shared" si="4"/>
        <v>0</v>
      </c>
      <c r="J57" s="47">
        <f>SUM(J50:J56)</f>
        <v>27</v>
      </c>
      <c r="K57" s="51">
        <f>SUM(K50:K56)</f>
        <v>13</v>
      </c>
    </row>
    <row r="58" spans="1:14" x14ac:dyDescent="0.25">
      <c r="B58" s="9"/>
    </row>
    <row r="59" spans="1:14" ht="21" x14ac:dyDescent="0.35">
      <c r="A59" s="95" t="s">
        <v>37</v>
      </c>
      <c r="B59" s="96"/>
      <c r="C59" s="95"/>
      <c r="D59" s="97"/>
      <c r="E59" s="97"/>
      <c r="F59" s="97"/>
      <c r="G59" s="97"/>
      <c r="H59" s="97"/>
      <c r="I59" s="97"/>
      <c r="J59" s="97"/>
      <c r="K59" s="97"/>
      <c r="L59" s="97"/>
      <c r="M59" s="10"/>
    </row>
    <row r="60" spans="1:14" ht="15" customHeight="1" thickBot="1" x14ac:dyDescent="0.4">
      <c r="A60" s="98"/>
      <c r="B60" s="83"/>
      <c r="M60" s="10"/>
    </row>
    <row r="61" spans="1:14" s="10" customFormat="1" x14ac:dyDescent="0.25">
      <c r="A61" s="630" t="s">
        <v>38</v>
      </c>
      <c r="B61" s="622" t="s">
        <v>39</v>
      </c>
      <c r="C61" s="631" t="s">
        <v>6</v>
      </c>
      <c r="D61" s="99"/>
      <c r="E61" s="100"/>
      <c r="F61" s="101" t="s">
        <v>40</v>
      </c>
      <c r="G61" s="102"/>
      <c r="H61" s="102"/>
      <c r="I61" s="102"/>
      <c r="J61" s="102"/>
      <c r="K61" s="102"/>
      <c r="L61" s="103"/>
      <c r="N61" s="104"/>
    </row>
    <row r="62" spans="1:14" s="10" customFormat="1" ht="90" customHeight="1" x14ac:dyDescent="0.25">
      <c r="A62" s="621"/>
      <c r="B62" s="623"/>
      <c r="C62" s="632"/>
      <c r="D62" s="105" t="s">
        <v>41</v>
      </c>
      <c r="E62" s="106" t="s">
        <v>42</v>
      </c>
      <c r="F62" s="107" t="s">
        <v>15</v>
      </c>
      <c r="G62" s="108" t="s">
        <v>16</v>
      </c>
      <c r="H62" s="108" t="s">
        <v>17</v>
      </c>
      <c r="I62" s="109" t="s">
        <v>18</v>
      </c>
      <c r="J62" s="109" t="s">
        <v>30</v>
      </c>
      <c r="K62" s="110" t="s">
        <v>20</v>
      </c>
      <c r="L62" s="111" t="s">
        <v>21</v>
      </c>
    </row>
    <row r="63" spans="1:14" x14ac:dyDescent="0.25">
      <c r="A63" s="595" t="s">
        <v>423</v>
      </c>
      <c r="B63" s="611"/>
      <c r="C63" s="29">
        <v>2014</v>
      </c>
      <c r="D63" s="30"/>
      <c r="E63" s="31"/>
      <c r="F63" s="34"/>
      <c r="G63" s="31"/>
      <c r="H63" s="31"/>
      <c r="I63" s="31"/>
      <c r="J63" s="31"/>
      <c r="K63" s="31"/>
      <c r="L63" s="35"/>
      <c r="M63" s="10"/>
    </row>
    <row r="64" spans="1:14" x14ac:dyDescent="0.25">
      <c r="A64" s="595"/>
      <c r="B64" s="611"/>
      <c r="C64" s="29">
        <v>2015</v>
      </c>
      <c r="D64" s="30"/>
      <c r="E64" s="31"/>
      <c r="F64" s="34"/>
      <c r="G64" s="31"/>
      <c r="H64" s="31"/>
      <c r="I64" s="31"/>
      <c r="J64" s="31"/>
      <c r="K64" s="31"/>
      <c r="L64" s="35"/>
      <c r="M64" s="10"/>
    </row>
    <row r="65" spans="1:13" x14ac:dyDescent="0.25">
      <c r="A65" s="595"/>
      <c r="B65" s="611"/>
      <c r="C65" s="29">
        <v>2016</v>
      </c>
      <c r="D65" s="30"/>
      <c r="E65" s="31"/>
      <c r="F65" s="34"/>
      <c r="G65" s="31"/>
      <c r="H65" s="31"/>
      <c r="I65" s="31"/>
      <c r="J65" s="31"/>
      <c r="K65" s="31"/>
      <c r="L65" s="35"/>
      <c r="M65" s="10"/>
    </row>
    <row r="66" spans="1:13" x14ac:dyDescent="0.25">
      <c r="A66" s="595"/>
      <c r="B66" s="611"/>
      <c r="C66" s="29">
        <v>2017</v>
      </c>
      <c r="D66" s="36"/>
      <c r="E66" s="37"/>
      <c r="F66" s="39"/>
      <c r="G66" s="37"/>
      <c r="H66" s="37"/>
      <c r="I66" s="37"/>
      <c r="J66" s="37"/>
      <c r="K66" s="37"/>
      <c r="L66" s="40"/>
      <c r="M66" s="10"/>
    </row>
    <row r="67" spans="1:13" x14ac:dyDescent="0.25">
      <c r="A67" s="595"/>
      <c r="B67" s="611"/>
      <c r="C67" s="29">
        <v>2018</v>
      </c>
      <c r="D67" s="30"/>
      <c r="E67" s="31"/>
      <c r="F67" s="34"/>
      <c r="G67" s="31"/>
      <c r="H67" s="31"/>
      <c r="I67" s="31"/>
      <c r="J67" s="31"/>
      <c r="K67" s="31"/>
      <c r="L67" s="35"/>
      <c r="M67" s="10"/>
    </row>
    <row r="68" spans="1:13" x14ac:dyDescent="0.25">
      <c r="A68" s="595"/>
      <c r="B68" s="611"/>
      <c r="C68" s="29">
        <v>2019</v>
      </c>
      <c r="D68" s="30">
        <v>7</v>
      </c>
      <c r="E68" s="31">
        <v>23</v>
      </c>
      <c r="F68" s="34">
        <v>8</v>
      </c>
      <c r="G68" s="31"/>
      <c r="H68" s="31">
        <v>2</v>
      </c>
      <c r="I68" s="31">
        <v>2</v>
      </c>
      <c r="J68" s="31"/>
      <c r="K68" s="31">
        <v>5</v>
      </c>
      <c r="L68" s="35">
        <v>6</v>
      </c>
      <c r="M68" s="10"/>
    </row>
    <row r="69" spans="1:13" x14ac:dyDescent="0.25">
      <c r="A69" s="595"/>
      <c r="B69" s="611"/>
      <c r="C69" s="29">
        <v>2020</v>
      </c>
      <c r="D69" s="30"/>
      <c r="E69" s="31"/>
      <c r="F69" s="34"/>
      <c r="G69" s="31"/>
      <c r="H69" s="31"/>
      <c r="I69" s="31"/>
      <c r="J69" s="31"/>
      <c r="K69" s="31"/>
      <c r="L69" s="35"/>
      <c r="M69" s="10"/>
    </row>
    <row r="70" spans="1:13" ht="33" customHeight="1" thickBot="1" x14ac:dyDescent="0.3">
      <c r="A70" s="612"/>
      <c r="B70" s="613"/>
      <c r="C70" s="45" t="s">
        <v>14</v>
      </c>
      <c r="D70" s="46">
        <f t="shared" ref="D70:K70" si="5">SUM(D63:D69)</f>
        <v>7</v>
      </c>
      <c r="E70" s="47">
        <f t="shared" si="5"/>
        <v>23</v>
      </c>
      <c r="F70" s="50">
        <f t="shared" si="5"/>
        <v>8</v>
      </c>
      <c r="G70" s="47">
        <f t="shared" si="5"/>
        <v>0</v>
      </c>
      <c r="H70" s="47">
        <f t="shared" si="5"/>
        <v>2</v>
      </c>
      <c r="I70" s="47">
        <f t="shared" si="5"/>
        <v>2</v>
      </c>
      <c r="J70" s="47">
        <f t="shared" si="5"/>
        <v>0</v>
      </c>
      <c r="K70" s="47">
        <f t="shared" si="5"/>
        <v>5</v>
      </c>
      <c r="L70" s="51">
        <f>SUM(L63:L69)</f>
        <v>6</v>
      </c>
      <c r="M70" s="10"/>
    </row>
    <row r="71" spans="1:13" ht="15.75" thickBot="1" x14ac:dyDescent="0.3">
      <c r="A71" s="112"/>
      <c r="B71" s="113"/>
      <c r="D71" s="52"/>
    </row>
    <row r="72" spans="1:13" s="10" customFormat="1" ht="18.95" customHeight="1" x14ac:dyDescent="0.25">
      <c r="A72" s="630" t="s">
        <v>43</v>
      </c>
      <c r="B72" s="622" t="s">
        <v>44</v>
      </c>
      <c r="C72" s="631" t="s">
        <v>6</v>
      </c>
      <c r="D72" s="628" t="s">
        <v>45</v>
      </c>
      <c r="E72" s="101" t="s">
        <v>46</v>
      </c>
      <c r="F72" s="102"/>
      <c r="G72" s="102"/>
      <c r="H72" s="102"/>
      <c r="I72" s="102"/>
      <c r="J72" s="102"/>
      <c r="K72" s="103"/>
      <c r="L72" s="571"/>
      <c r="M72" s="104"/>
    </row>
    <row r="73" spans="1:13" s="10" customFormat="1" ht="93.75" customHeight="1" x14ac:dyDescent="0.25">
      <c r="A73" s="621"/>
      <c r="B73" s="623"/>
      <c r="C73" s="632"/>
      <c r="D73" s="629"/>
      <c r="E73" s="107" t="s">
        <v>15</v>
      </c>
      <c r="F73" s="114" t="s">
        <v>16</v>
      </c>
      <c r="G73" s="108" t="s">
        <v>17</v>
      </c>
      <c r="H73" s="109" t="s">
        <v>18</v>
      </c>
      <c r="I73" s="109" t="s">
        <v>30</v>
      </c>
      <c r="J73" s="110" t="s">
        <v>20</v>
      </c>
      <c r="K73" s="111" t="s">
        <v>21</v>
      </c>
      <c r="L73" s="571"/>
    </row>
    <row r="74" spans="1:13" ht="15" customHeight="1" x14ac:dyDescent="0.25">
      <c r="A74" s="595" t="s">
        <v>424</v>
      </c>
      <c r="B74" s="611"/>
      <c r="C74" s="29">
        <v>2014</v>
      </c>
      <c r="D74" s="31"/>
      <c r="E74" s="34"/>
      <c r="F74" s="31"/>
      <c r="G74" s="31"/>
      <c r="H74" s="31"/>
      <c r="I74" s="31"/>
      <c r="J74" s="31"/>
      <c r="K74" s="35"/>
    </row>
    <row r="75" spans="1:13" x14ac:dyDescent="0.25">
      <c r="A75" s="595"/>
      <c r="B75" s="611"/>
      <c r="C75" s="29">
        <v>2015</v>
      </c>
      <c r="D75" s="31"/>
      <c r="E75" s="34"/>
      <c r="F75" s="31"/>
      <c r="G75" s="31"/>
      <c r="H75" s="31"/>
      <c r="I75" s="31"/>
      <c r="J75" s="31"/>
      <c r="K75" s="35"/>
    </row>
    <row r="76" spans="1:13" x14ac:dyDescent="0.25">
      <c r="A76" s="595"/>
      <c r="B76" s="611"/>
      <c r="C76" s="29">
        <v>2016</v>
      </c>
      <c r="D76" s="31"/>
      <c r="E76" s="34"/>
      <c r="F76" s="31"/>
      <c r="G76" s="31"/>
      <c r="H76" s="31"/>
      <c r="I76" s="31"/>
      <c r="J76" s="31"/>
      <c r="K76" s="35"/>
    </row>
    <row r="77" spans="1:13" x14ac:dyDescent="0.25">
      <c r="A77" s="595"/>
      <c r="B77" s="611"/>
      <c r="C77" s="29">
        <v>2017</v>
      </c>
      <c r="D77" s="37"/>
      <c r="E77" s="39"/>
      <c r="F77" s="37"/>
      <c r="G77" s="37"/>
      <c r="H77" s="37"/>
      <c r="I77" s="37"/>
      <c r="J77" s="37"/>
      <c r="K77" s="40"/>
    </row>
    <row r="78" spans="1:13" x14ac:dyDescent="0.25">
      <c r="A78" s="595"/>
      <c r="B78" s="611"/>
      <c r="C78" s="29">
        <v>2018</v>
      </c>
      <c r="D78" s="31"/>
      <c r="E78" s="34"/>
      <c r="F78" s="31"/>
      <c r="G78" s="31"/>
      <c r="H78" s="31"/>
      <c r="I78" s="31"/>
      <c r="J78" s="31"/>
      <c r="K78" s="35"/>
    </row>
    <row r="79" spans="1:13" x14ac:dyDescent="0.25">
      <c r="A79" s="595"/>
      <c r="B79" s="611"/>
      <c r="C79" s="29">
        <v>2019</v>
      </c>
      <c r="D79" s="31">
        <v>2</v>
      </c>
      <c r="E79" s="34"/>
      <c r="F79" s="31"/>
      <c r="G79" s="31"/>
      <c r="H79" s="31"/>
      <c r="I79" s="31"/>
      <c r="J79" s="31"/>
      <c r="K79" s="35">
        <v>2</v>
      </c>
    </row>
    <row r="80" spans="1:13" x14ac:dyDescent="0.25">
      <c r="A80" s="595"/>
      <c r="B80" s="611"/>
      <c r="C80" s="29">
        <v>2020</v>
      </c>
      <c r="D80" s="31"/>
      <c r="E80" s="34"/>
      <c r="F80" s="31"/>
      <c r="G80" s="31"/>
      <c r="H80" s="31"/>
      <c r="I80" s="31"/>
      <c r="J80" s="31"/>
      <c r="K80" s="35"/>
    </row>
    <row r="81" spans="1:14" ht="42" customHeight="1" thickBot="1" x14ac:dyDescent="0.3">
      <c r="A81" s="612"/>
      <c r="B81" s="613"/>
      <c r="C81" s="45" t="s">
        <v>14</v>
      </c>
      <c r="D81" s="47">
        <f t="shared" ref="D81:J81" si="6">SUM(D74:D80)</f>
        <v>2</v>
      </c>
      <c r="E81" s="50">
        <f t="shared" si="6"/>
        <v>0</v>
      </c>
      <c r="F81" s="47">
        <f t="shared" si="6"/>
        <v>0</v>
      </c>
      <c r="G81" s="47">
        <f t="shared" si="6"/>
        <v>0</v>
      </c>
      <c r="H81" s="47">
        <f t="shared" si="6"/>
        <v>0</v>
      </c>
      <c r="I81" s="47">
        <f t="shared" si="6"/>
        <v>0</v>
      </c>
      <c r="J81" s="47">
        <f t="shared" si="6"/>
        <v>0</v>
      </c>
      <c r="K81" s="51">
        <f>SUM(K74:K80)</f>
        <v>2</v>
      </c>
    </row>
    <row r="82" spans="1:14" ht="15" customHeight="1" thickBot="1" x14ac:dyDescent="0.4">
      <c r="A82" s="98"/>
      <c r="B82" s="83"/>
    </row>
    <row r="83" spans="1:14" ht="24.95" customHeight="1" x14ac:dyDescent="0.25">
      <c r="A83" s="630" t="s">
        <v>47</v>
      </c>
      <c r="B83" s="622" t="s">
        <v>44</v>
      </c>
      <c r="C83" s="631" t="s">
        <v>6</v>
      </c>
      <c r="D83" s="633" t="s">
        <v>48</v>
      </c>
      <c r="E83" s="101" t="s">
        <v>49</v>
      </c>
      <c r="F83" s="102"/>
      <c r="G83" s="102"/>
      <c r="H83" s="102"/>
      <c r="I83" s="102"/>
      <c r="J83" s="102"/>
      <c r="K83" s="103"/>
      <c r="L83" s="10"/>
    </row>
    <row r="84" spans="1:14" s="10" customFormat="1" ht="93.75" customHeight="1" x14ac:dyDescent="0.25">
      <c r="A84" s="621"/>
      <c r="B84" s="623"/>
      <c r="C84" s="632"/>
      <c r="D84" s="634"/>
      <c r="E84" s="107" t="s">
        <v>15</v>
      </c>
      <c r="F84" s="108" t="s">
        <v>16</v>
      </c>
      <c r="G84" s="108" t="s">
        <v>17</v>
      </c>
      <c r="H84" s="109" t="s">
        <v>18</v>
      </c>
      <c r="I84" s="109" t="s">
        <v>30</v>
      </c>
      <c r="J84" s="110" t="s">
        <v>20</v>
      </c>
      <c r="K84" s="111" t="s">
        <v>21</v>
      </c>
      <c r="L84" s="571"/>
    </row>
    <row r="85" spans="1:14" s="10" customFormat="1" ht="18" customHeight="1" x14ac:dyDescent="0.25">
      <c r="A85" s="595" t="s">
        <v>425</v>
      </c>
      <c r="B85" s="611"/>
      <c r="C85" s="29">
        <v>2014</v>
      </c>
      <c r="D85" s="31"/>
      <c r="E85" s="34"/>
      <c r="F85" s="31"/>
      <c r="G85" s="31"/>
      <c r="H85" s="31"/>
      <c r="I85" s="31"/>
      <c r="J85" s="31"/>
      <c r="K85" s="35"/>
      <c r="L85" s="571"/>
    </row>
    <row r="86" spans="1:14" ht="15.95" customHeight="1" x14ac:dyDescent="0.25">
      <c r="A86" s="595"/>
      <c r="B86" s="611"/>
      <c r="C86" s="29">
        <v>2015</v>
      </c>
      <c r="D86" s="31"/>
      <c r="E86" s="34"/>
      <c r="F86" s="31"/>
      <c r="G86" s="31"/>
      <c r="H86" s="31"/>
      <c r="I86" s="31"/>
      <c r="J86" s="31"/>
      <c r="K86" s="35"/>
    </row>
    <row r="87" spans="1:14" x14ac:dyDescent="0.25">
      <c r="A87" s="595"/>
      <c r="B87" s="611"/>
      <c r="C87" s="29">
        <v>2016</v>
      </c>
      <c r="D87" s="31"/>
      <c r="E87" s="34"/>
      <c r="F87" s="31"/>
      <c r="G87" s="31"/>
      <c r="H87" s="31"/>
      <c r="I87" s="31"/>
      <c r="J87" s="31"/>
      <c r="K87" s="35"/>
    </row>
    <row r="88" spans="1:14" x14ac:dyDescent="0.25">
      <c r="A88" s="595"/>
      <c r="B88" s="611"/>
      <c r="C88" s="29">
        <v>2017</v>
      </c>
      <c r="D88" s="37"/>
      <c r="E88" s="39"/>
      <c r="F88" s="37"/>
      <c r="G88" s="37"/>
      <c r="H88" s="37"/>
      <c r="I88" s="37"/>
      <c r="J88" s="37"/>
      <c r="K88" s="40"/>
    </row>
    <row r="89" spans="1:14" x14ac:dyDescent="0.25">
      <c r="A89" s="595"/>
      <c r="B89" s="611"/>
      <c r="C89" s="29">
        <v>2018</v>
      </c>
      <c r="D89" s="31"/>
      <c r="E89" s="34"/>
      <c r="F89" s="31"/>
      <c r="G89" s="31"/>
      <c r="H89" s="31"/>
      <c r="I89" s="31"/>
      <c r="J89" s="31"/>
      <c r="K89" s="35"/>
      <c r="L89" s="10"/>
    </row>
    <row r="90" spans="1:14" x14ac:dyDescent="0.25">
      <c r="A90" s="595"/>
      <c r="B90" s="611"/>
      <c r="C90" s="29">
        <v>2019</v>
      </c>
      <c r="D90" s="31">
        <v>3</v>
      </c>
      <c r="E90" s="34"/>
      <c r="F90" s="31"/>
      <c r="G90" s="31"/>
      <c r="H90" s="31"/>
      <c r="I90" s="31"/>
      <c r="J90" s="31">
        <v>3</v>
      </c>
      <c r="K90" s="35"/>
    </row>
    <row r="91" spans="1:14" x14ac:dyDescent="0.25">
      <c r="A91" s="595"/>
      <c r="B91" s="611"/>
      <c r="C91" s="29">
        <v>2020</v>
      </c>
      <c r="D91" s="31"/>
      <c r="E91" s="34"/>
      <c r="F91" s="31"/>
      <c r="G91" s="31"/>
      <c r="H91" s="31"/>
      <c r="I91" s="31"/>
      <c r="J91" s="31"/>
      <c r="K91" s="35"/>
    </row>
    <row r="92" spans="1:14" ht="18.95" customHeight="1" thickBot="1" x14ac:dyDescent="0.3">
      <c r="A92" s="612"/>
      <c r="B92" s="613"/>
      <c r="C92" s="45" t="s">
        <v>14</v>
      </c>
      <c r="D92" s="47">
        <f t="shared" ref="D92:J92" si="7">SUM(D85:D91)</f>
        <v>3</v>
      </c>
      <c r="E92" s="50">
        <f t="shared" si="7"/>
        <v>0</v>
      </c>
      <c r="F92" s="47">
        <f t="shared" si="7"/>
        <v>0</v>
      </c>
      <c r="G92" s="47">
        <f t="shared" si="7"/>
        <v>0</v>
      </c>
      <c r="H92" s="47">
        <f t="shared" si="7"/>
        <v>0</v>
      </c>
      <c r="I92" s="47">
        <f t="shared" si="7"/>
        <v>0</v>
      </c>
      <c r="J92" s="47">
        <f t="shared" si="7"/>
        <v>3</v>
      </c>
      <c r="K92" s="51">
        <f>SUM(K85:K91)</f>
        <v>0</v>
      </c>
    </row>
    <row r="93" spans="1:14" ht="18.75" customHeight="1" thickBot="1" x14ac:dyDescent="0.4">
      <c r="A93" s="98"/>
      <c r="B93" s="83"/>
    </row>
    <row r="94" spans="1:14" x14ac:dyDescent="0.25">
      <c r="A94" s="620" t="s">
        <v>50</v>
      </c>
      <c r="B94" s="622" t="s">
        <v>51</v>
      </c>
      <c r="C94" s="566" t="s">
        <v>6</v>
      </c>
      <c r="D94" s="116" t="s">
        <v>52</v>
      </c>
      <c r="E94" s="117"/>
      <c r="F94" s="117"/>
      <c r="G94" s="118"/>
      <c r="H94" s="10"/>
      <c r="I94" s="10"/>
      <c r="J94" s="10"/>
      <c r="K94" s="10"/>
    </row>
    <row r="95" spans="1:14" ht="64.5" x14ac:dyDescent="0.25">
      <c r="A95" s="621"/>
      <c r="B95" s="623"/>
      <c r="C95" s="567"/>
      <c r="D95" s="105" t="s">
        <v>53</v>
      </c>
      <c r="E95" s="106" t="s">
        <v>54</v>
      </c>
      <c r="F95" s="106" t="s">
        <v>55</v>
      </c>
      <c r="G95" s="120" t="s">
        <v>14</v>
      </c>
      <c r="H95" s="10"/>
      <c r="I95" s="10"/>
      <c r="J95" s="10"/>
      <c r="K95" s="10"/>
      <c r="L95" s="10"/>
      <c r="M95" s="10"/>
      <c r="N95" s="10"/>
    </row>
    <row r="96" spans="1:14" s="10" customFormat="1" ht="26.25" customHeight="1" x14ac:dyDescent="0.25">
      <c r="A96" s="595" t="s">
        <v>36</v>
      </c>
      <c r="B96" s="611"/>
      <c r="C96" s="29">
        <v>2015</v>
      </c>
      <c r="D96" s="30"/>
      <c r="E96" s="31"/>
      <c r="F96" s="31"/>
      <c r="G96" s="33">
        <f t="shared" ref="G96:G101" si="8">SUM(D96:F96)</f>
        <v>0</v>
      </c>
      <c r="H96" s="571"/>
      <c r="I96" s="571"/>
      <c r="J96" s="571"/>
      <c r="K96" s="571"/>
    </row>
    <row r="97" spans="1:14" s="10" customFormat="1" ht="16.5" customHeight="1" x14ac:dyDescent="0.25">
      <c r="A97" s="595"/>
      <c r="B97" s="611"/>
      <c r="C97" s="29">
        <v>2016</v>
      </c>
      <c r="D97" s="30"/>
      <c r="E97" s="31"/>
      <c r="F97" s="31"/>
      <c r="G97" s="33">
        <f t="shared" si="8"/>
        <v>0</v>
      </c>
      <c r="H97" s="571"/>
      <c r="I97" s="571"/>
      <c r="J97" s="571"/>
      <c r="K97" s="571"/>
      <c r="L97" s="571"/>
      <c r="M97" s="571"/>
      <c r="N97" s="571"/>
    </row>
    <row r="98" spans="1:14" x14ac:dyDescent="0.25">
      <c r="A98" s="595"/>
      <c r="B98" s="611"/>
      <c r="C98" s="29">
        <v>2017</v>
      </c>
      <c r="D98" s="36"/>
      <c r="E98" s="37"/>
      <c r="F98" s="37"/>
      <c r="G98" s="33">
        <f t="shared" si="8"/>
        <v>0</v>
      </c>
    </row>
    <row r="99" spans="1:14" x14ac:dyDescent="0.25">
      <c r="A99" s="595"/>
      <c r="B99" s="611"/>
      <c r="C99" s="29">
        <v>2018</v>
      </c>
      <c r="D99" s="30"/>
      <c r="E99" s="31"/>
      <c r="F99" s="31"/>
      <c r="G99" s="33">
        <f t="shared" si="8"/>
        <v>0</v>
      </c>
    </row>
    <row r="100" spans="1:14" x14ac:dyDescent="0.25">
      <c r="A100" s="595"/>
      <c r="B100" s="611"/>
      <c r="C100" s="29">
        <v>2019</v>
      </c>
      <c r="D100" s="30">
        <v>633</v>
      </c>
      <c r="E100" s="31">
        <v>75</v>
      </c>
      <c r="F100" s="31">
        <v>735</v>
      </c>
      <c r="G100" s="33">
        <f t="shared" si="8"/>
        <v>1443</v>
      </c>
    </row>
    <row r="101" spans="1:14" x14ac:dyDescent="0.25">
      <c r="A101" s="595"/>
      <c r="B101" s="611"/>
      <c r="C101" s="29">
        <v>2020</v>
      </c>
      <c r="D101" s="30"/>
      <c r="E101" s="31"/>
      <c r="F101" s="31"/>
      <c r="G101" s="33">
        <f t="shared" si="8"/>
        <v>0</v>
      </c>
    </row>
    <row r="102" spans="1:14" ht="15.75" thickBot="1" x14ac:dyDescent="0.3">
      <c r="A102" s="612"/>
      <c r="B102" s="613"/>
      <c r="C102" s="45" t="s">
        <v>14</v>
      </c>
      <c r="D102" s="46">
        <f>SUM(D96:D101)</f>
        <v>633</v>
      </c>
      <c r="E102" s="47">
        <f>SUM(E96:E101)</f>
        <v>75</v>
      </c>
      <c r="F102" s="47">
        <f>SUM(F96:F101)</f>
        <v>735</v>
      </c>
      <c r="G102" s="121">
        <f>SUM(G95:G101)</f>
        <v>1443</v>
      </c>
    </row>
    <row r="103" spans="1:14" x14ac:dyDescent="0.25">
      <c r="A103" s="113"/>
      <c r="B103" s="122"/>
      <c r="C103" s="52"/>
      <c r="D103" s="52"/>
      <c r="J103" s="82"/>
    </row>
    <row r="104" spans="1:14" ht="21" x14ac:dyDescent="0.35">
      <c r="A104" s="123" t="s">
        <v>56</v>
      </c>
      <c r="B104" s="124"/>
      <c r="C104" s="123"/>
      <c r="D104" s="125"/>
      <c r="E104" s="125"/>
      <c r="F104" s="125"/>
      <c r="G104" s="125"/>
      <c r="H104" s="125"/>
      <c r="I104" s="125"/>
      <c r="J104" s="125"/>
      <c r="K104" s="125"/>
      <c r="L104" s="125"/>
    </row>
    <row r="105" spans="1:14" ht="15.75" thickBot="1" x14ac:dyDescent="0.3">
      <c r="B105" s="9"/>
    </row>
    <row r="106" spans="1:14" s="10" customFormat="1" ht="47.25" customHeight="1" x14ac:dyDescent="0.25">
      <c r="A106" s="624" t="s">
        <v>57</v>
      </c>
      <c r="B106" s="626" t="s">
        <v>58</v>
      </c>
      <c r="C106" s="609" t="s">
        <v>6</v>
      </c>
      <c r="D106" s="126" t="s">
        <v>59</v>
      </c>
      <c r="E106" s="126"/>
      <c r="F106" s="127"/>
      <c r="G106" s="127"/>
      <c r="H106" s="128" t="s">
        <v>60</v>
      </c>
      <c r="I106" s="126"/>
      <c r="J106" s="129"/>
    </row>
    <row r="107" spans="1:14" s="10" customFormat="1" ht="87.75" customHeight="1" x14ac:dyDescent="0.25">
      <c r="A107" s="625"/>
      <c r="B107" s="627"/>
      <c r="C107" s="610"/>
      <c r="D107" s="130" t="s">
        <v>61</v>
      </c>
      <c r="E107" s="131" t="s">
        <v>62</v>
      </c>
      <c r="F107" s="132" t="s">
        <v>63</v>
      </c>
      <c r="G107" s="133" t="s">
        <v>64</v>
      </c>
      <c r="H107" s="130" t="s">
        <v>65</v>
      </c>
      <c r="I107" s="131" t="s">
        <v>66</v>
      </c>
      <c r="J107" s="134" t="s">
        <v>67</v>
      </c>
    </row>
    <row r="108" spans="1:14" x14ac:dyDescent="0.25">
      <c r="A108" s="595" t="s">
        <v>426</v>
      </c>
      <c r="B108" s="611"/>
      <c r="C108" s="135">
        <v>2014</v>
      </c>
      <c r="D108" s="30"/>
      <c r="E108" s="31"/>
      <c r="F108" s="136"/>
      <c r="G108" s="137">
        <f>SUM(D108:F108)</f>
        <v>0</v>
      </c>
      <c r="H108" s="30"/>
      <c r="I108" s="31"/>
      <c r="J108" s="35"/>
    </row>
    <row r="109" spans="1:14" x14ac:dyDescent="0.25">
      <c r="A109" s="595"/>
      <c r="B109" s="611"/>
      <c r="C109" s="135">
        <v>2015</v>
      </c>
      <c r="D109" s="30"/>
      <c r="E109" s="31"/>
      <c r="F109" s="136"/>
      <c r="G109" s="137">
        <f t="shared" ref="G109:G114" si="9">SUM(D109:F109)</f>
        <v>0</v>
      </c>
      <c r="H109" s="30"/>
      <c r="I109" s="31"/>
      <c r="J109" s="35"/>
    </row>
    <row r="110" spans="1:14" x14ac:dyDescent="0.25">
      <c r="A110" s="595"/>
      <c r="B110" s="611"/>
      <c r="C110" s="135">
        <v>2016</v>
      </c>
      <c r="D110" s="30"/>
      <c r="E110" s="31"/>
      <c r="F110" s="136"/>
      <c r="G110" s="137">
        <f t="shared" si="9"/>
        <v>0</v>
      </c>
      <c r="H110" s="30"/>
      <c r="I110" s="31"/>
      <c r="J110" s="35"/>
    </row>
    <row r="111" spans="1:14" x14ac:dyDescent="0.25">
      <c r="A111" s="595"/>
      <c r="B111" s="611"/>
      <c r="C111" s="135">
        <v>2017</v>
      </c>
      <c r="D111" s="36"/>
      <c r="E111" s="37"/>
      <c r="F111" s="138"/>
      <c r="G111" s="137">
        <f t="shared" si="9"/>
        <v>0</v>
      </c>
      <c r="H111" s="139"/>
      <c r="I111" s="140"/>
      <c r="J111" s="141"/>
    </row>
    <row r="112" spans="1:14" x14ac:dyDescent="0.25">
      <c r="A112" s="595"/>
      <c r="B112" s="611"/>
      <c r="C112" s="135">
        <v>2018</v>
      </c>
      <c r="D112" s="30"/>
      <c r="E112" s="31"/>
      <c r="F112" s="136"/>
      <c r="G112" s="137">
        <f t="shared" si="9"/>
        <v>0</v>
      </c>
      <c r="H112" s="30"/>
      <c r="I112" s="31"/>
      <c r="J112" s="35"/>
    </row>
    <row r="113" spans="1:19" x14ac:dyDescent="0.25">
      <c r="A113" s="595"/>
      <c r="B113" s="611"/>
      <c r="C113" s="135">
        <v>2019</v>
      </c>
      <c r="D113" s="30">
        <v>2</v>
      </c>
      <c r="E113" s="31">
        <v>14</v>
      </c>
      <c r="F113" s="136">
        <v>8</v>
      </c>
      <c r="G113" s="137">
        <f t="shared" si="9"/>
        <v>24</v>
      </c>
      <c r="H113" s="30">
        <v>23</v>
      </c>
      <c r="I113" s="31"/>
      <c r="J113" s="35">
        <v>1</v>
      </c>
    </row>
    <row r="114" spans="1:19" x14ac:dyDescent="0.25">
      <c r="A114" s="595"/>
      <c r="B114" s="611"/>
      <c r="C114" s="135">
        <v>2020</v>
      </c>
      <c r="D114" s="30"/>
      <c r="E114" s="31"/>
      <c r="F114" s="136"/>
      <c r="G114" s="137">
        <f t="shared" si="9"/>
        <v>0</v>
      </c>
      <c r="H114" s="30"/>
      <c r="I114" s="31"/>
      <c r="J114" s="35"/>
    </row>
    <row r="115" spans="1:19" ht="30.6" customHeight="1" thickBot="1" x14ac:dyDescent="0.3">
      <c r="A115" s="612"/>
      <c r="B115" s="613"/>
      <c r="C115" s="142" t="s">
        <v>14</v>
      </c>
      <c r="D115" s="46">
        <f t="shared" ref="D115:J115" si="10">SUM(D108:D114)</f>
        <v>2</v>
      </c>
      <c r="E115" s="47">
        <f t="shared" si="10"/>
        <v>14</v>
      </c>
      <c r="F115" s="143">
        <f t="shared" si="10"/>
        <v>8</v>
      </c>
      <c r="G115" s="143">
        <f t="shared" si="10"/>
        <v>24</v>
      </c>
      <c r="H115" s="46">
        <f t="shared" si="10"/>
        <v>23</v>
      </c>
      <c r="I115" s="47">
        <f t="shared" si="10"/>
        <v>0</v>
      </c>
      <c r="J115" s="144">
        <f t="shared" si="10"/>
        <v>1</v>
      </c>
    </row>
    <row r="116" spans="1:19" ht="17.100000000000001" customHeight="1" thickBot="1" x14ac:dyDescent="0.3">
      <c r="A116" s="145"/>
      <c r="B116" s="122"/>
      <c r="C116" s="146"/>
      <c r="D116" s="147"/>
      <c r="H116" s="148"/>
      <c r="K116" s="82"/>
    </row>
    <row r="117" spans="1:19" s="10" customFormat="1" ht="78" customHeight="1" x14ac:dyDescent="0.3">
      <c r="A117" s="149" t="s">
        <v>68</v>
      </c>
      <c r="B117" s="568" t="s">
        <v>39</v>
      </c>
      <c r="C117" s="151" t="s">
        <v>6</v>
      </c>
      <c r="D117" s="152" t="s">
        <v>69</v>
      </c>
      <c r="E117" s="153" t="s">
        <v>70</v>
      </c>
      <c r="F117" s="153" t="s">
        <v>71</v>
      </c>
      <c r="G117" s="153" t="s">
        <v>72</v>
      </c>
      <c r="H117" s="153" t="s">
        <v>73</v>
      </c>
      <c r="I117" s="154" t="s">
        <v>74</v>
      </c>
      <c r="J117" s="155" t="s">
        <v>75</v>
      </c>
      <c r="K117" s="155" t="s">
        <v>76</v>
      </c>
    </row>
    <row r="118" spans="1:19" x14ac:dyDescent="0.25">
      <c r="A118" s="595" t="s">
        <v>427</v>
      </c>
      <c r="B118" s="611"/>
      <c r="C118" s="29">
        <v>2014</v>
      </c>
      <c r="D118" s="34"/>
      <c r="E118" s="31"/>
      <c r="F118" s="31"/>
      <c r="G118" s="31"/>
      <c r="H118" s="31"/>
      <c r="I118" s="35"/>
      <c r="J118" s="156">
        <f t="shared" ref="J118:K124" si="11">D118+F118+H118</f>
        <v>0</v>
      </c>
      <c r="K118" s="156">
        <f t="shared" si="11"/>
        <v>0</v>
      </c>
    </row>
    <row r="119" spans="1:19" x14ac:dyDescent="0.25">
      <c r="A119" s="595"/>
      <c r="B119" s="611"/>
      <c r="C119" s="29">
        <v>2015</v>
      </c>
      <c r="D119" s="34"/>
      <c r="E119" s="31"/>
      <c r="F119" s="31"/>
      <c r="G119" s="31"/>
      <c r="H119" s="31"/>
      <c r="I119" s="35"/>
      <c r="J119" s="156">
        <f t="shared" si="11"/>
        <v>0</v>
      </c>
      <c r="K119" s="156">
        <f t="shared" si="11"/>
        <v>0</v>
      </c>
    </row>
    <row r="120" spans="1:19" x14ac:dyDescent="0.25">
      <c r="A120" s="595"/>
      <c r="B120" s="611"/>
      <c r="C120" s="29">
        <v>2016</v>
      </c>
      <c r="D120" s="34"/>
      <c r="E120" s="31"/>
      <c r="F120" s="31"/>
      <c r="G120" s="31"/>
      <c r="H120" s="31"/>
      <c r="I120" s="35"/>
      <c r="J120" s="156">
        <f t="shared" si="11"/>
        <v>0</v>
      </c>
      <c r="K120" s="156">
        <f t="shared" si="11"/>
        <v>0</v>
      </c>
    </row>
    <row r="121" spans="1:19" x14ac:dyDescent="0.25">
      <c r="A121" s="595"/>
      <c r="B121" s="611"/>
      <c r="C121" s="29">
        <v>2017</v>
      </c>
      <c r="D121" s="39"/>
      <c r="E121" s="37"/>
      <c r="F121" s="37"/>
      <c r="G121" s="37"/>
      <c r="H121" s="37"/>
      <c r="I121" s="40"/>
      <c r="J121" s="156">
        <f t="shared" si="11"/>
        <v>0</v>
      </c>
      <c r="K121" s="156">
        <f t="shared" si="11"/>
        <v>0</v>
      </c>
    </row>
    <row r="122" spans="1:19" x14ac:dyDescent="0.25">
      <c r="A122" s="595"/>
      <c r="B122" s="611"/>
      <c r="C122" s="29">
        <v>2018</v>
      </c>
      <c r="D122" s="34"/>
      <c r="E122" s="31"/>
      <c r="F122" s="31"/>
      <c r="G122" s="31"/>
      <c r="H122" s="31"/>
      <c r="I122" s="35"/>
      <c r="J122" s="156">
        <f t="shared" si="11"/>
        <v>0</v>
      </c>
      <c r="K122" s="156">
        <f t="shared" si="11"/>
        <v>0</v>
      </c>
    </row>
    <row r="123" spans="1:19" x14ac:dyDescent="0.25">
      <c r="A123" s="595"/>
      <c r="B123" s="611"/>
      <c r="C123" s="29">
        <v>2019</v>
      </c>
      <c r="D123" s="34">
        <v>9</v>
      </c>
      <c r="E123" s="31">
        <v>9</v>
      </c>
      <c r="F123" s="31"/>
      <c r="G123" s="31"/>
      <c r="H123" s="31">
        <v>1</v>
      </c>
      <c r="I123" s="35">
        <v>1</v>
      </c>
      <c r="J123" s="156">
        <f t="shared" si="11"/>
        <v>10</v>
      </c>
      <c r="K123" s="156">
        <f t="shared" si="11"/>
        <v>10</v>
      </c>
    </row>
    <row r="124" spans="1:19" x14ac:dyDescent="0.25">
      <c r="A124" s="595"/>
      <c r="B124" s="611"/>
      <c r="C124" s="29">
        <v>2020</v>
      </c>
      <c r="D124" s="34"/>
      <c r="E124" s="31"/>
      <c r="F124" s="31"/>
      <c r="G124" s="31"/>
      <c r="H124" s="31"/>
      <c r="I124" s="35"/>
      <c r="J124" s="156">
        <f t="shared" si="11"/>
        <v>0</v>
      </c>
      <c r="K124" s="156">
        <f t="shared" si="11"/>
        <v>0</v>
      </c>
    </row>
    <row r="125" spans="1:19" ht="51" customHeight="1" thickBot="1" x14ac:dyDescent="0.3">
      <c r="A125" s="612"/>
      <c r="B125" s="613"/>
      <c r="C125" s="45" t="s">
        <v>14</v>
      </c>
      <c r="D125" s="47">
        <f t="shared" ref="D125" si="12">SUM(D118:D124)</f>
        <v>9</v>
      </c>
      <c r="E125" s="47">
        <f>SUM(E118:E124)</f>
        <v>9</v>
      </c>
      <c r="F125" s="47">
        <f t="shared" ref="F125:I125" si="13">SUM(F118:F124)</f>
        <v>0</v>
      </c>
      <c r="G125" s="47">
        <f t="shared" si="13"/>
        <v>0</v>
      </c>
      <c r="H125" s="47">
        <f t="shared" si="13"/>
        <v>1</v>
      </c>
      <c r="I125" s="47">
        <f t="shared" si="13"/>
        <v>1</v>
      </c>
      <c r="J125" s="51">
        <f>SUM(J118:J124)</f>
        <v>10</v>
      </c>
      <c r="K125" s="51">
        <f>SUM(K118:K124)</f>
        <v>10</v>
      </c>
    </row>
    <row r="126" spans="1:19" ht="18.95" customHeight="1" x14ac:dyDescent="0.25">
      <c r="A126" s="157"/>
      <c r="B126" s="122"/>
      <c r="C126" s="52"/>
      <c r="D126" s="52"/>
      <c r="S126" s="82"/>
    </row>
    <row r="127" spans="1:19" ht="21" x14ac:dyDescent="0.35">
      <c r="A127" s="158" t="s">
        <v>77</v>
      </c>
      <c r="B127" s="159"/>
      <c r="C127" s="158"/>
      <c r="D127" s="160"/>
      <c r="E127" s="160"/>
      <c r="F127" s="160"/>
      <c r="G127" s="160"/>
      <c r="H127" s="160"/>
      <c r="I127" s="160"/>
      <c r="J127" s="160"/>
      <c r="K127" s="160"/>
      <c r="L127" s="160"/>
      <c r="M127" s="160"/>
      <c r="N127" s="160"/>
      <c r="O127" s="160"/>
    </row>
    <row r="128" spans="1:19" ht="21.75" thickBot="1" x14ac:dyDescent="0.4">
      <c r="A128" s="98"/>
      <c r="B128" s="83"/>
    </row>
    <row r="129" spans="1:15" s="10" customFormat="1" ht="27" customHeight="1" x14ac:dyDescent="0.25">
      <c r="A129" s="614" t="s">
        <v>78</v>
      </c>
      <c r="B129" s="616" t="s">
        <v>39</v>
      </c>
      <c r="C129" s="618" t="s">
        <v>79</v>
      </c>
      <c r="D129" s="161" t="s">
        <v>80</v>
      </c>
      <c r="E129" s="162"/>
      <c r="F129" s="162"/>
      <c r="G129" s="163"/>
      <c r="H129" s="164"/>
      <c r="I129" s="592" t="s">
        <v>8</v>
      </c>
      <c r="J129" s="593"/>
      <c r="K129" s="593"/>
      <c r="L129" s="593"/>
      <c r="M129" s="593"/>
      <c r="N129" s="593"/>
      <c r="O129" s="594"/>
    </row>
    <row r="130" spans="1:15" s="10" customFormat="1" ht="110.25" customHeight="1" x14ac:dyDescent="0.25">
      <c r="A130" s="615"/>
      <c r="B130" s="617"/>
      <c r="C130" s="619"/>
      <c r="D130" s="165" t="s">
        <v>81</v>
      </c>
      <c r="E130" s="166" t="s">
        <v>82</v>
      </c>
      <c r="F130" s="166" t="s">
        <v>83</v>
      </c>
      <c r="G130" s="167" t="s">
        <v>84</v>
      </c>
      <c r="H130" s="168" t="s">
        <v>85</v>
      </c>
      <c r="I130" s="169" t="s">
        <v>15</v>
      </c>
      <c r="J130" s="169" t="s">
        <v>16</v>
      </c>
      <c r="K130" s="166" t="s">
        <v>17</v>
      </c>
      <c r="L130" s="165" t="s">
        <v>18</v>
      </c>
      <c r="M130" s="165" t="s">
        <v>30</v>
      </c>
      <c r="N130" s="166" t="s">
        <v>20</v>
      </c>
      <c r="O130" s="170" t="s">
        <v>21</v>
      </c>
    </row>
    <row r="131" spans="1:15" ht="15" customHeight="1" x14ac:dyDescent="0.25">
      <c r="A131" s="597" t="s">
        <v>428</v>
      </c>
      <c r="B131" s="596"/>
      <c r="C131" s="29">
        <v>2014</v>
      </c>
      <c r="D131" s="30"/>
      <c r="E131" s="31"/>
      <c r="F131" s="31"/>
      <c r="G131" s="137">
        <f>SUM(D131:F131)</f>
        <v>0</v>
      </c>
      <c r="H131" s="92"/>
      <c r="I131" s="34"/>
      <c r="J131" s="31"/>
      <c r="K131" s="31"/>
      <c r="L131" s="31"/>
      <c r="M131" s="31"/>
      <c r="N131" s="31"/>
      <c r="O131" s="35"/>
    </row>
    <row r="132" spans="1:15" x14ac:dyDescent="0.25">
      <c r="A132" s="597"/>
      <c r="B132" s="596"/>
      <c r="C132" s="29">
        <v>2015</v>
      </c>
      <c r="D132" s="30"/>
      <c r="E132" s="31"/>
      <c r="F132" s="31"/>
      <c r="G132" s="137">
        <f t="shared" ref="G132:G137" si="14">SUM(D132:F132)</f>
        <v>0</v>
      </c>
      <c r="H132" s="92"/>
      <c r="I132" s="34"/>
      <c r="J132" s="31"/>
      <c r="K132" s="31"/>
      <c r="L132" s="31"/>
      <c r="M132" s="31"/>
      <c r="N132" s="31"/>
      <c r="O132" s="35"/>
    </row>
    <row r="133" spans="1:15" x14ac:dyDescent="0.25">
      <c r="A133" s="597"/>
      <c r="B133" s="596"/>
      <c r="C133" s="29">
        <v>2016</v>
      </c>
      <c r="D133" s="30"/>
      <c r="E133" s="31"/>
      <c r="F133" s="31"/>
      <c r="G133" s="137">
        <f t="shared" si="14"/>
        <v>0</v>
      </c>
      <c r="H133" s="92"/>
      <c r="I133" s="34"/>
      <c r="J133" s="31"/>
      <c r="K133" s="31"/>
      <c r="L133" s="31"/>
      <c r="M133" s="31"/>
      <c r="N133" s="31"/>
      <c r="O133" s="35"/>
    </row>
    <row r="134" spans="1:15" x14ac:dyDescent="0.25">
      <c r="A134" s="597"/>
      <c r="B134" s="596"/>
      <c r="C134" s="29">
        <v>2017</v>
      </c>
      <c r="D134" s="36"/>
      <c r="E134" s="37"/>
      <c r="F134" s="37"/>
      <c r="G134" s="137">
        <f t="shared" si="14"/>
        <v>0</v>
      </c>
      <c r="H134" s="92"/>
      <c r="I134" s="39"/>
      <c r="J134" s="37"/>
      <c r="K134" s="37"/>
      <c r="L134" s="37"/>
      <c r="M134" s="37"/>
      <c r="N134" s="37"/>
      <c r="O134" s="40"/>
    </row>
    <row r="135" spans="1:15" x14ac:dyDescent="0.25">
      <c r="A135" s="597"/>
      <c r="B135" s="596"/>
      <c r="C135" s="29">
        <v>2018</v>
      </c>
      <c r="D135" s="30"/>
      <c r="E135" s="31"/>
      <c r="F135" s="31"/>
      <c r="G135" s="137">
        <f t="shared" si="14"/>
        <v>0</v>
      </c>
      <c r="H135" s="92"/>
      <c r="I135" s="34"/>
      <c r="J135" s="31"/>
      <c r="K135" s="31"/>
      <c r="L135" s="31"/>
      <c r="M135" s="31"/>
      <c r="N135" s="31"/>
      <c r="O135" s="35"/>
    </row>
    <row r="136" spans="1:15" x14ac:dyDescent="0.25">
      <c r="A136" s="597"/>
      <c r="B136" s="596"/>
      <c r="C136" s="29">
        <v>2019</v>
      </c>
      <c r="D136" s="30">
        <v>71</v>
      </c>
      <c r="E136" s="31">
        <v>20</v>
      </c>
      <c r="F136" s="31">
        <v>10</v>
      </c>
      <c r="G136" s="137">
        <f t="shared" si="14"/>
        <v>101</v>
      </c>
      <c r="H136" s="92">
        <v>74</v>
      </c>
      <c r="I136" s="34">
        <v>7</v>
      </c>
      <c r="J136" s="31">
        <v>9</v>
      </c>
      <c r="K136" s="31">
        <v>36</v>
      </c>
      <c r="L136" s="31">
        <v>0</v>
      </c>
      <c r="M136" s="31">
        <v>2</v>
      </c>
      <c r="N136" s="31">
        <v>45</v>
      </c>
      <c r="O136" s="35">
        <v>2</v>
      </c>
    </row>
    <row r="137" spans="1:15" x14ac:dyDescent="0.25">
      <c r="A137" s="597"/>
      <c r="B137" s="596"/>
      <c r="C137" s="29">
        <v>2020</v>
      </c>
      <c r="D137" s="30"/>
      <c r="E137" s="31"/>
      <c r="F137" s="31"/>
      <c r="G137" s="137">
        <f t="shared" si="14"/>
        <v>0</v>
      </c>
      <c r="H137" s="92"/>
      <c r="I137" s="34"/>
      <c r="J137" s="31"/>
      <c r="K137" s="31"/>
      <c r="L137" s="31"/>
      <c r="M137" s="31"/>
      <c r="N137" s="31"/>
      <c r="O137" s="35"/>
    </row>
    <row r="138" spans="1:15" ht="15.95" customHeight="1" thickBot="1" x14ac:dyDescent="0.3">
      <c r="A138" s="598"/>
      <c r="B138" s="599"/>
      <c r="C138" s="45" t="s">
        <v>14</v>
      </c>
      <c r="D138" s="46">
        <f>SUM(D131:D137)</f>
        <v>71</v>
      </c>
      <c r="E138" s="47">
        <f>SUM(E131:E137)</f>
        <v>20</v>
      </c>
      <c r="F138" s="47">
        <f>SUM(F131:F137)</f>
        <v>10</v>
      </c>
      <c r="G138" s="143">
        <f t="shared" ref="G138:O138" si="15">SUM(G131:G137)</f>
        <v>101</v>
      </c>
      <c r="H138" s="171">
        <f t="shared" si="15"/>
        <v>74</v>
      </c>
      <c r="I138" s="50">
        <f t="shared" si="15"/>
        <v>7</v>
      </c>
      <c r="J138" s="47">
        <f t="shared" si="15"/>
        <v>9</v>
      </c>
      <c r="K138" s="47">
        <f t="shared" si="15"/>
        <v>36</v>
      </c>
      <c r="L138" s="47">
        <f t="shared" si="15"/>
        <v>0</v>
      </c>
      <c r="M138" s="47">
        <f t="shared" si="15"/>
        <v>2</v>
      </c>
      <c r="N138" s="47">
        <f t="shared" si="15"/>
        <v>45</v>
      </c>
      <c r="O138" s="51">
        <f t="shared" si="15"/>
        <v>2</v>
      </c>
    </row>
    <row r="139" spans="1:15" ht="15.75" thickBot="1" x14ac:dyDescent="0.3">
      <c r="B139" s="9"/>
    </row>
    <row r="140" spans="1:15" ht="19.5" customHeight="1" x14ac:dyDescent="0.25">
      <c r="A140" s="600" t="s">
        <v>87</v>
      </c>
      <c r="B140" s="602" t="s">
        <v>88</v>
      </c>
      <c r="C140" s="604" t="s">
        <v>6</v>
      </c>
      <c r="D140" s="604" t="s">
        <v>80</v>
      </c>
      <c r="E140" s="604"/>
      <c r="F140" s="604"/>
      <c r="G140" s="606"/>
      <c r="H140" s="607" t="s">
        <v>89</v>
      </c>
      <c r="I140" s="604"/>
      <c r="J140" s="604"/>
      <c r="K140" s="604"/>
      <c r="L140" s="608"/>
    </row>
    <row r="141" spans="1:15" ht="102.75" x14ac:dyDescent="0.25">
      <c r="A141" s="601"/>
      <c r="B141" s="603"/>
      <c r="C141" s="605"/>
      <c r="D141" s="172" t="s">
        <v>90</v>
      </c>
      <c r="E141" s="173" t="s">
        <v>91</v>
      </c>
      <c r="F141" s="172" t="s">
        <v>92</v>
      </c>
      <c r="G141" s="174" t="s">
        <v>93</v>
      </c>
      <c r="H141" s="175" t="s">
        <v>94</v>
      </c>
      <c r="I141" s="172" t="s">
        <v>95</v>
      </c>
      <c r="J141" s="172" t="s">
        <v>96</v>
      </c>
      <c r="K141" s="172" t="s">
        <v>97</v>
      </c>
      <c r="L141" s="176" t="s">
        <v>98</v>
      </c>
    </row>
    <row r="142" spans="1:15" ht="15" customHeight="1" x14ac:dyDescent="0.25">
      <c r="A142" s="684" t="s">
        <v>429</v>
      </c>
      <c r="B142" s="685"/>
      <c r="C142" s="177">
        <v>2014</v>
      </c>
      <c r="D142" s="178"/>
      <c r="E142" s="72"/>
      <c r="F142" s="72"/>
      <c r="G142" s="179">
        <f>SUM(D142:F142)</f>
        <v>0</v>
      </c>
      <c r="H142" s="71"/>
      <c r="I142" s="72"/>
      <c r="J142" s="72"/>
      <c r="K142" s="72"/>
      <c r="L142" s="73"/>
    </row>
    <row r="143" spans="1:15" x14ac:dyDescent="0.25">
      <c r="A143" s="595"/>
      <c r="B143" s="611"/>
      <c r="C143" s="29">
        <v>2015</v>
      </c>
      <c r="D143" s="30"/>
      <c r="E143" s="31"/>
      <c r="F143" s="31"/>
      <c r="G143" s="179">
        <f t="shared" ref="G143:G148" si="16">SUM(D143:F143)</f>
        <v>0</v>
      </c>
      <c r="H143" s="34"/>
      <c r="I143" s="31"/>
      <c r="J143" s="31"/>
      <c r="K143" s="31"/>
      <c r="L143" s="35"/>
    </row>
    <row r="144" spans="1:15" x14ac:dyDescent="0.25">
      <c r="A144" s="595"/>
      <c r="B144" s="611"/>
      <c r="C144" s="29">
        <v>2016</v>
      </c>
      <c r="D144" s="30"/>
      <c r="E144" s="31"/>
      <c r="F144" s="31"/>
      <c r="G144" s="179">
        <f t="shared" si="16"/>
        <v>0</v>
      </c>
      <c r="H144" s="34"/>
      <c r="I144" s="31"/>
      <c r="J144" s="31"/>
      <c r="K144" s="31"/>
      <c r="L144" s="35"/>
    </row>
    <row r="145" spans="1:12" x14ac:dyDescent="0.25">
      <c r="A145" s="595"/>
      <c r="B145" s="611"/>
      <c r="C145" s="29">
        <v>2017</v>
      </c>
      <c r="D145" s="36"/>
      <c r="E145" s="37"/>
      <c r="F145" s="37"/>
      <c r="G145" s="179">
        <f t="shared" si="16"/>
        <v>0</v>
      </c>
      <c r="H145" s="39"/>
      <c r="I145" s="37"/>
      <c r="J145" s="37"/>
      <c r="K145" s="37"/>
      <c r="L145" s="40"/>
    </row>
    <row r="146" spans="1:12" x14ac:dyDescent="0.25">
      <c r="A146" s="595"/>
      <c r="B146" s="611"/>
      <c r="C146" s="29">
        <v>2018</v>
      </c>
      <c r="D146" s="30"/>
      <c r="E146" s="31"/>
      <c r="F146" s="31"/>
      <c r="G146" s="179">
        <f t="shared" si="16"/>
        <v>0</v>
      </c>
      <c r="H146" s="34"/>
      <c r="I146" s="31"/>
      <c r="J146" s="31"/>
      <c r="K146" s="31"/>
      <c r="L146" s="35"/>
    </row>
    <row r="147" spans="1:12" x14ac:dyDescent="0.25">
      <c r="A147" s="595"/>
      <c r="B147" s="611"/>
      <c r="C147" s="29">
        <v>2019</v>
      </c>
      <c r="D147" s="30">
        <v>2127</v>
      </c>
      <c r="E147" s="31">
        <v>785</v>
      </c>
      <c r="F147" s="31">
        <v>1119</v>
      </c>
      <c r="G147" s="179">
        <f t="shared" si="16"/>
        <v>4031</v>
      </c>
      <c r="H147" s="34">
        <v>15</v>
      </c>
      <c r="I147" s="31">
        <v>150</v>
      </c>
      <c r="J147" s="31">
        <v>115</v>
      </c>
      <c r="K147" s="31">
        <v>1783</v>
      </c>
      <c r="L147" s="35">
        <v>1968</v>
      </c>
    </row>
    <row r="148" spans="1:12" x14ac:dyDescent="0.25">
      <c r="A148" s="595"/>
      <c r="B148" s="611"/>
      <c r="C148" s="29">
        <v>2020</v>
      </c>
      <c r="D148" s="30"/>
      <c r="E148" s="31"/>
      <c r="F148" s="31"/>
      <c r="G148" s="179">
        <f t="shared" si="16"/>
        <v>0</v>
      </c>
      <c r="H148" s="34"/>
      <c r="I148" s="31"/>
      <c r="J148" s="31"/>
      <c r="K148" s="31"/>
      <c r="L148" s="35"/>
    </row>
    <row r="149" spans="1:12" ht="15.75" thickBot="1" x14ac:dyDescent="0.3">
      <c r="A149" s="612"/>
      <c r="B149" s="613"/>
      <c r="C149" s="45" t="s">
        <v>14</v>
      </c>
      <c r="D149" s="46">
        <f t="shared" ref="D149:L149" si="17">SUM(D142:D148)</f>
        <v>2127</v>
      </c>
      <c r="E149" s="47">
        <f t="shared" si="17"/>
        <v>785</v>
      </c>
      <c r="F149" s="47">
        <f t="shared" si="17"/>
        <v>1119</v>
      </c>
      <c r="G149" s="49">
        <f t="shared" si="17"/>
        <v>4031</v>
      </c>
      <c r="H149" s="50">
        <f t="shared" si="17"/>
        <v>15</v>
      </c>
      <c r="I149" s="47">
        <f t="shared" si="17"/>
        <v>150</v>
      </c>
      <c r="J149" s="47">
        <f t="shared" si="17"/>
        <v>115</v>
      </c>
      <c r="K149" s="47">
        <f t="shared" si="17"/>
        <v>1783</v>
      </c>
      <c r="L149" s="51">
        <f t="shared" si="17"/>
        <v>1968</v>
      </c>
    </row>
    <row r="150" spans="1:12" x14ac:dyDescent="0.25">
      <c r="B150" s="9"/>
    </row>
    <row r="151" spans="1:12" x14ac:dyDescent="0.25">
      <c r="B151" s="9"/>
    </row>
    <row r="152" spans="1:12" ht="21" x14ac:dyDescent="0.35">
      <c r="A152" s="180" t="s">
        <v>100</v>
      </c>
      <c r="B152" s="60"/>
      <c r="C152" s="59"/>
      <c r="D152" s="61"/>
      <c r="E152" s="61"/>
      <c r="F152" s="61"/>
      <c r="G152" s="61"/>
      <c r="H152" s="61"/>
      <c r="I152" s="61"/>
      <c r="J152" s="61"/>
      <c r="K152" s="61"/>
      <c r="L152" s="61"/>
    </row>
    <row r="153" spans="1:12" ht="15.75" thickBot="1" x14ac:dyDescent="0.3">
      <c r="A153" s="82"/>
      <c r="B153" s="83"/>
    </row>
    <row r="154" spans="1:12" s="10" customFormat="1" ht="65.25" x14ac:dyDescent="0.3">
      <c r="A154" s="181" t="s">
        <v>101</v>
      </c>
      <c r="B154" s="182" t="s">
        <v>102</v>
      </c>
      <c r="C154" s="183" t="s">
        <v>103</v>
      </c>
      <c r="D154" s="184" t="s">
        <v>104</v>
      </c>
      <c r="E154" s="185" t="s">
        <v>105</v>
      </c>
      <c r="F154" s="185" t="s">
        <v>106</v>
      </c>
      <c r="G154" s="186" t="s">
        <v>107</v>
      </c>
    </row>
    <row r="155" spans="1:12" ht="15" customHeight="1" x14ac:dyDescent="0.25">
      <c r="A155" s="588" t="s">
        <v>36</v>
      </c>
      <c r="B155" s="589"/>
      <c r="C155" s="29">
        <v>2014</v>
      </c>
      <c r="D155" s="30"/>
      <c r="E155" s="31"/>
      <c r="F155" s="31"/>
      <c r="G155" s="35"/>
    </row>
    <row r="156" spans="1:12" x14ac:dyDescent="0.25">
      <c r="A156" s="588"/>
      <c r="B156" s="589"/>
      <c r="C156" s="29">
        <v>2015</v>
      </c>
      <c r="D156" s="30"/>
      <c r="E156" s="31"/>
      <c r="F156" s="31"/>
      <c r="G156" s="35"/>
    </row>
    <row r="157" spans="1:12" x14ac:dyDescent="0.25">
      <c r="A157" s="588"/>
      <c r="B157" s="589"/>
      <c r="C157" s="29">
        <v>2016</v>
      </c>
      <c r="D157" s="30"/>
      <c r="E157" s="31"/>
      <c r="F157" s="31"/>
      <c r="G157" s="35"/>
    </row>
    <row r="158" spans="1:12" x14ac:dyDescent="0.25">
      <c r="A158" s="588"/>
      <c r="B158" s="589"/>
      <c r="C158" s="29">
        <v>2017</v>
      </c>
      <c r="D158" s="36"/>
      <c r="E158" s="37"/>
      <c r="F158" s="37"/>
      <c r="G158" s="40"/>
    </row>
    <row r="159" spans="1:12" x14ac:dyDescent="0.25">
      <c r="A159" s="588"/>
      <c r="B159" s="589"/>
      <c r="C159" s="29">
        <v>2018</v>
      </c>
      <c r="D159" s="30"/>
      <c r="E159" s="31"/>
      <c r="F159" s="31"/>
      <c r="G159" s="35"/>
    </row>
    <row r="160" spans="1:12" x14ac:dyDescent="0.25">
      <c r="A160" s="588"/>
      <c r="B160" s="589"/>
      <c r="C160" s="29">
        <v>2019</v>
      </c>
      <c r="D160" s="30"/>
      <c r="E160" s="31"/>
      <c r="F160" s="31"/>
      <c r="G160" s="35"/>
    </row>
    <row r="161" spans="1:9" x14ac:dyDescent="0.25">
      <c r="A161" s="588"/>
      <c r="B161" s="589"/>
      <c r="C161" s="29">
        <v>2020</v>
      </c>
      <c r="D161" s="187"/>
      <c r="E161" s="188"/>
      <c r="F161" s="188"/>
      <c r="G161" s="189"/>
    </row>
    <row r="162" spans="1:9" ht="15.75" thickBot="1" x14ac:dyDescent="0.3">
      <c r="A162" s="590"/>
      <c r="B162" s="591"/>
      <c r="C162" s="45" t="s">
        <v>14</v>
      </c>
      <c r="D162" s="46">
        <f>SUM(D155:D161)</f>
        <v>0</v>
      </c>
      <c r="E162" s="46">
        <f t="shared" ref="E162:G162" si="18">SUM(E155:E161)</f>
        <v>0</v>
      </c>
      <c r="F162" s="46">
        <f t="shared" si="18"/>
        <v>0</v>
      </c>
      <c r="G162" s="51">
        <f t="shared" si="18"/>
        <v>0</v>
      </c>
    </row>
    <row r="163" spans="1:9" x14ac:dyDescent="0.25">
      <c r="B163" s="9"/>
    </row>
    <row r="164" spans="1:9" ht="15.75" thickBot="1" x14ac:dyDescent="0.3">
      <c r="B164" s="9"/>
    </row>
    <row r="165" spans="1:9" ht="18.75" x14ac:dyDescent="0.3">
      <c r="A165" s="190" t="s">
        <v>108</v>
      </c>
      <c r="B165" s="191" t="s">
        <v>109</v>
      </c>
      <c r="C165" s="192">
        <v>2014</v>
      </c>
      <c r="D165" s="192">
        <v>2015</v>
      </c>
      <c r="E165" s="192">
        <v>2016</v>
      </c>
      <c r="F165" s="192">
        <v>2017</v>
      </c>
      <c r="G165" s="192">
        <v>2018</v>
      </c>
      <c r="H165" s="192">
        <v>2019</v>
      </c>
      <c r="I165" s="193">
        <v>2020</v>
      </c>
    </row>
    <row r="166" spans="1:9" ht="14.1" customHeight="1" x14ac:dyDescent="0.25">
      <c r="A166" s="194" t="s">
        <v>110</v>
      </c>
      <c r="B166" s="569"/>
      <c r="C166" s="196">
        <f>SUM(C167:C169)</f>
        <v>0</v>
      </c>
      <c r="D166" s="196">
        <f t="shared" ref="D166:I166" si="19">SUM(D167:D169)</f>
        <v>0</v>
      </c>
      <c r="E166" s="196">
        <f t="shared" si="19"/>
        <v>0</v>
      </c>
      <c r="F166" s="196">
        <f t="shared" si="19"/>
        <v>0</v>
      </c>
      <c r="G166" s="196">
        <f t="shared" si="19"/>
        <v>0</v>
      </c>
      <c r="H166" s="196">
        <f t="shared" si="19"/>
        <v>5012015.29</v>
      </c>
      <c r="I166" s="197">
        <f t="shared" si="19"/>
        <v>0</v>
      </c>
    </row>
    <row r="167" spans="1:9" ht="15.75" x14ac:dyDescent="0.25">
      <c r="A167" s="198" t="s">
        <v>111</v>
      </c>
      <c r="B167" s="199"/>
      <c r="C167" s="70"/>
      <c r="D167" s="70"/>
      <c r="E167" s="70"/>
      <c r="F167" s="74"/>
      <c r="G167" s="70"/>
      <c r="H167" s="70"/>
      <c r="I167" s="200"/>
    </row>
    <row r="168" spans="1:9" ht="15.75" x14ac:dyDescent="0.25">
      <c r="A168" s="198" t="s">
        <v>112</v>
      </c>
      <c r="B168" s="199"/>
      <c r="C168" s="70"/>
      <c r="D168" s="70"/>
      <c r="E168" s="70"/>
      <c r="F168" s="74"/>
      <c r="G168" s="70"/>
      <c r="H168" s="70">
        <v>5012015.29</v>
      </c>
      <c r="I168" s="200"/>
    </row>
    <row r="169" spans="1:9" ht="15.75" x14ac:dyDescent="0.25">
      <c r="A169" s="198" t="s">
        <v>113</v>
      </c>
      <c r="B169" s="199"/>
      <c r="C169" s="70"/>
      <c r="D169" s="70"/>
      <c r="E169" s="70"/>
      <c r="F169" s="74"/>
      <c r="G169" s="70"/>
      <c r="H169" s="70"/>
      <c r="I169" s="200"/>
    </row>
    <row r="170" spans="1:9" ht="31.5" x14ac:dyDescent="0.25">
      <c r="A170" s="194" t="s">
        <v>114</v>
      </c>
      <c r="B170" s="199"/>
      <c r="C170" s="70"/>
      <c r="D170" s="70"/>
      <c r="E170" s="70"/>
      <c r="F170" s="74"/>
      <c r="G170" s="70"/>
      <c r="H170" s="262">
        <v>3360137</v>
      </c>
      <c r="I170" s="200"/>
    </row>
    <row r="171" spans="1:9" ht="16.5" thickBot="1" x14ac:dyDescent="0.3">
      <c r="A171" s="203" t="s">
        <v>116</v>
      </c>
      <c r="B171" s="204"/>
      <c r="C171" s="205">
        <f t="shared" ref="C171:I171" si="20">C166+C170</f>
        <v>0</v>
      </c>
      <c r="D171" s="205">
        <f t="shared" si="20"/>
        <v>0</v>
      </c>
      <c r="E171" s="205">
        <f t="shared" si="20"/>
        <v>0</v>
      </c>
      <c r="F171" s="205">
        <f t="shared" si="20"/>
        <v>0</v>
      </c>
      <c r="G171" s="205">
        <f t="shared" si="20"/>
        <v>0</v>
      </c>
      <c r="H171" s="205">
        <f t="shared" si="20"/>
        <v>8372152.29</v>
      </c>
      <c r="I171" s="51">
        <f t="shared" si="20"/>
        <v>0</v>
      </c>
    </row>
  </sheetData>
  <mergeCells count="49">
    <mergeCell ref="A142:B149"/>
    <mergeCell ref="A155:B162"/>
    <mergeCell ref="I129:O129"/>
    <mergeCell ref="A131:B138"/>
    <mergeCell ref="A140:A141"/>
    <mergeCell ref="B140:B141"/>
    <mergeCell ref="C140:C141"/>
    <mergeCell ref="D140:G140"/>
    <mergeCell ref="H140:L140"/>
    <mergeCell ref="C106:C107"/>
    <mergeCell ref="A108:B115"/>
    <mergeCell ref="A118:B125"/>
    <mergeCell ref="A129:A130"/>
    <mergeCell ref="B129:B130"/>
    <mergeCell ref="C129:C130"/>
    <mergeCell ref="A85:B92"/>
    <mergeCell ref="A94:A95"/>
    <mergeCell ref="B94:B95"/>
    <mergeCell ref="A96:B102"/>
    <mergeCell ref="A106:A107"/>
    <mergeCell ref="B106:B107"/>
    <mergeCell ref="D72:D73"/>
    <mergeCell ref="A74:B81"/>
    <mergeCell ref="A83:A84"/>
    <mergeCell ref="B83:B84"/>
    <mergeCell ref="C83:C84"/>
    <mergeCell ref="D83:D84"/>
    <mergeCell ref="A72:A73"/>
    <mergeCell ref="B72:B73"/>
    <mergeCell ref="C72:C73"/>
    <mergeCell ref="A50:B57"/>
    <mergeCell ref="A61:A62"/>
    <mergeCell ref="B61:B62"/>
    <mergeCell ref="C61:C62"/>
    <mergeCell ref="A63:B70"/>
    <mergeCell ref="D34:D35"/>
    <mergeCell ref="A36:B43"/>
    <mergeCell ref="A48:A49"/>
    <mergeCell ref="B48:B49"/>
    <mergeCell ref="C48:C49"/>
    <mergeCell ref="D48:D49"/>
    <mergeCell ref="A34:A35"/>
    <mergeCell ref="B34:B35"/>
    <mergeCell ref="C34:C35"/>
    <mergeCell ref="B10:B11"/>
    <mergeCell ref="C10:C11"/>
    <mergeCell ref="A12:B19"/>
    <mergeCell ref="C21:C22"/>
    <mergeCell ref="A23:B3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B7C5D-99F0-4262-983D-562C347B527E}">
  <sheetPr codeName="Arkusz3"/>
  <dimension ref="A1:S171"/>
  <sheetViews>
    <sheetView workbookViewId="0">
      <selection sqref="A1:XFD1048576"/>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129</v>
      </c>
    </row>
    <row r="5" spans="1:17" s="2" customFormat="1" ht="15.75" x14ac:dyDescent="0.25">
      <c r="A5" s="206" t="s">
        <v>3</v>
      </c>
    </row>
    <row r="6" spans="1:17" s="2" customFormat="1" ht="15.75" x14ac:dyDescent="0.25"/>
    <row r="8" spans="1:17" ht="21" x14ac:dyDescent="0.35">
      <c r="A8" s="6" t="s">
        <v>4</v>
      </c>
      <c r="B8" s="7"/>
      <c r="C8" s="8"/>
      <c r="D8" s="8"/>
      <c r="E8" s="8"/>
      <c r="F8" s="8"/>
      <c r="G8" s="8"/>
      <c r="H8" s="8"/>
      <c r="I8" s="8"/>
      <c r="J8" s="8"/>
      <c r="K8" s="8"/>
      <c r="L8" s="8"/>
      <c r="M8" s="8"/>
      <c r="N8" s="8"/>
    </row>
    <row r="9" spans="1:17" ht="15.75" thickBot="1" x14ac:dyDescent="0.3">
      <c r="B9" s="9"/>
      <c r="O9" s="10"/>
      <c r="P9" s="10"/>
    </row>
    <row r="10" spans="1:17" s="10" customFormat="1" ht="18.75" x14ac:dyDescent="0.3">
      <c r="A10" s="11"/>
      <c r="B10" s="649" t="s">
        <v>5</v>
      </c>
      <c r="C10" s="651" t="s">
        <v>6</v>
      </c>
      <c r="D10" s="12"/>
      <c r="E10" s="13"/>
      <c r="F10" s="14" t="s">
        <v>7</v>
      </c>
      <c r="G10" s="15"/>
      <c r="H10" s="16"/>
      <c r="I10" s="17" t="s">
        <v>8</v>
      </c>
      <c r="J10" s="13"/>
      <c r="K10" s="13"/>
      <c r="L10" s="13"/>
      <c r="M10" s="13"/>
      <c r="N10" s="13"/>
      <c r="O10" s="18"/>
    </row>
    <row r="11" spans="1:17" s="10" customFormat="1" ht="90" customHeight="1" x14ac:dyDescent="0.3">
      <c r="A11" s="19" t="s">
        <v>9</v>
      </c>
      <c r="B11" s="650"/>
      <c r="C11" s="652"/>
      <c r="D11" s="20" t="s">
        <v>10</v>
      </c>
      <c r="E11" s="21" t="s">
        <v>11</v>
      </c>
      <c r="F11" s="22" t="s">
        <v>12</v>
      </c>
      <c r="G11" s="23" t="s">
        <v>13</v>
      </c>
      <c r="H11" s="24" t="s">
        <v>14</v>
      </c>
      <c r="I11" s="25" t="s">
        <v>15</v>
      </c>
      <c r="J11" s="26" t="s">
        <v>16</v>
      </c>
      <c r="K11" s="26" t="s">
        <v>17</v>
      </c>
      <c r="L11" s="27" t="s">
        <v>18</v>
      </c>
      <c r="M11" s="27" t="s">
        <v>19</v>
      </c>
      <c r="N11" s="27" t="s">
        <v>20</v>
      </c>
      <c r="O11" s="28" t="s">
        <v>21</v>
      </c>
    </row>
    <row r="12" spans="1:17" ht="15" customHeight="1" x14ac:dyDescent="0.25">
      <c r="A12" s="595" t="s">
        <v>36</v>
      </c>
      <c r="B12" s="611"/>
      <c r="C12" s="29">
        <v>2014</v>
      </c>
      <c r="D12" s="30"/>
      <c r="E12" s="31"/>
      <c r="F12" s="31"/>
      <c r="G12" s="32"/>
      <c r="H12" s="33">
        <f>SUM(D12:G12)</f>
        <v>0</v>
      </c>
      <c r="I12" s="34"/>
      <c r="J12" s="31"/>
      <c r="K12" s="31"/>
      <c r="L12" s="31"/>
      <c r="M12" s="31"/>
      <c r="N12" s="31"/>
      <c r="O12" s="35"/>
      <c r="P12" s="10"/>
      <c r="Q12" s="10"/>
    </row>
    <row r="13" spans="1:17" x14ac:dyDescent="0.25">
      <c r="A13" s="595"/>
      <c r="B13" s="611"/>
      <c r="C13" s="29">
        <v>2015</v>
      </c>
      <c r="D13" s="30"/>
      <c r="E13" s="31"/>
      <c r="F13" s="31"/>
      <c r="G13" s="32"/>
      <c r="H13" s="33">
        <f t="shared" ref="H13:H18" si="0">SUM(D13:G13)</f>
        <v>0</v>
      </c>
      <c r="I13" s="34"/>
      <c r="J13" s="31"/>
      <c r="K13" s="31"/>
      <c r="L13" s="31"/>
      <c r="M13" s="31"/>
      <c r="N13" s="31"/>
      <c r="O13" s="35"/>
      <c r="P13" s="10"/>
      <c r="Q13" s="10"/>
    </row>
    <row r="14" spans="1:17" x14ac:dyDescent="0.25">
      <c r="A14" s="595"/>
      <c r="B14" s="611"/>
      <c r="C14" s="29">
        <v>2016</v>
      </c>
      <c r="D14" s="30"/>
      <c r="E14" s="31"/>
      <c r="F14" s="31"/>
      <c r="G14" s="32"/>
      <c r="H14" s="33">
        <f t="shared" si="0"/>
        <v>0</v>
      </c>
      <c r="I14" s="34"/>
      <c r="J14" s="31"/>
      <c r="K14" s="31"/>
      <c r="L14" s="31"/>
      <c r="M14" s="31"/>
      <c r="N14" s="31"/>
      <c r="O14" s="35"/>
      <c r="P14" s="10"/>
      <c r="Q14" s="10"/>
    </row>
    <row r="15" spans="1:17" x14ac:dyDescent="0.25">
      <c r="A15" s="595"/>
      <c r="B15" s="611"/>
      <c r="C15" s="29">
        <v>2017</v>
      </c>
      <c r="D15" s="36"/>
      <c r="E15" s="37"/>
      <c r="F15" s="37"/>
      <c r="G15" s="38"/>
      <c r="H15" s="33">
        <f t="shared" si="0"/>
        <v>0</v>
      </c>
      <c r="I15" s="39"/>
      <c r="J15" s="37"/>
      <c r="K15" s="37"/>
      <c r="L15" s="37"/>
      <c r="M15" s="37"/>
      <c r="N15" s="37"/>
      <c r="O15" s="40"/>
      <c r="P15" s="10"/>
      <c r="Q15" s="10"/>
    </row>
    <row r="16" spans="1:17" x14ac:dyDescent="0.25">
      <c r="A16" s="595"/>
      <c r="B16" s="611"/>
      <c r="C16" s="29">
        <v>2018</v>
      </c>
      <c r="D16" s="30"/>
      <c r="E16" s="31"/>
      <c r="F16" s="31"/>
      <c r="G16" s="32"/>
      <c r="H16" s="33">
        <f t="shared" si="0"/>
        <v>0</v>
      </c>
      <c r="I16" s="34"/>
      <c r="J16" s="31"/>
      <c r="K16" s="31"/>
      <c r="L16" s="31"/>
      <c r="M16" s="31"/>
      <c r="N16" s="31"/>
      <c r="O16" s="35"/>
      <c r="P16" s="10"/>
      <c r="Q16" s="10"/>
    </row>
    <row r="17" spans="1:17" x14ac:dyDescent="0.25">
      <c r="A17" s="595"/>
      <c r="B17" s="611"/>
      <c r="C17" s="29">
        <v>2019</v>
      </c>
      <c r="D17" s="30">
        <v>13</v>
      </c>
      <c r="E17" s="31">
        <v>4</v>
      </c>
      <c r="F17" s="31"/>
      <c r="G17" s="32">
        <v>16</v>
      </c>
      <c r="H17" s="33">
        <f t="shared" si="0"/>
        <v>33</v>
      </c>
      <c r="I17" s="34">
        <v>8</v>
      </c>
      <c r="J17" s="31">
        <v>5</v>
      </c>
      <c r="K17" s="31">
        <v>6</v>
      </c>
      <c r="L17" s="31"/>
      <c r="M17" s="31"/>
      <c r="N17" s="31">
        <v>14</v>
      </c>
      <c r="O17" s="35"/>
      <c r="P17" s="10"/>
      <c r="Q17" s="10"/>
    </row>
    <row r="18" spans="1:17" x14ac:dyDescent="0.25">
      <c r="A18" s="595"/>
      <c r="B18" s="611"/>
      <c r="C18" s="29">
        <v>2020</v>
      </c>
      <c r="D18" s="30"/>
      <c r="E18" s="31"/>
      <c r="F18" s="31"/>
      <c r="G18" s="32"/>
      <c r="H18" s="33">
        <f t="shared" si="0"/>
        <v>0</v>
      </c>
      <c r="I18" s="34"/>
      <c r="J18" s="31"/>
      <c r="K18" s="31"/>
      <c r="L18" s="31"/>
      <c r="M18" s="31"/>
      <c r="N18" s="31"/>
      <c r="O18" s="35"/>
      <c r="P18" s="10"/>
      <c r="Q18" s="10"/>
    </row>
    <row r="19" spans="1:17" ht="77.25" customHeight="1" thickBot="1" x14ac:dyDescent="0.3">
      <c r="A19" s="612"/>
      <c r="B19" s="613"/>
      <c r="C19" s="45" t="s">
        <v>14</v>
      </c>
      <c r="D19" s="46">
        <f>SUM(D12:D18)</f>
        <v>13</v>
      </c>
      <c r="E19" s="47">
        <f>SUM(E12:E18)</f>
        <v>4</v>
      </c>
      <c r="F19" s="47">
        <f>SUM(F12:F18)</f>
        <v>0</v>
      </c>
      <c r="G19" s="48"/>
      <c r="H19" s="49">
        <f>SUM(D19:F19)</f>
        <v>17</v>
      </c>
      <c r="I19" s="50">
        <f t="shared" ref="I19:O19" si="1">SUM(I12:I18)</f>
        <v>8</v>
      </c>
      <c r="J19" s="50">
        <f t="shared" si="1"/>
        <v>5</v>
      </c>
      <c r="K19" s="47">
        <f t="shared" si="1"/>
        <v>6</v>
      </c>
      <c r="L19" s="47">
        <f t="shared" si="1"/>
        <v>0</v>
      </c>
      <c r="M19" s="47">
        <f t="shared" si="1"/>
        <v>0</v>
      </c>
      <c r="N19" s="47">
        <f t="shared" si="1"/>
        <v>14</v>
      </c>
      <c r="O19" s="51">
        <f t="shared" si="1"/>
        <v>0</v>
      </c>
      <c r="P19" s="10"/>
      <c r="Q19" s="10"/>
    </row>
    <row r="20" spans="1:17" ht="15.75" thickBot="1" x14ac:dyDescent="0.3">
      <c r="B20" s="9"/>
      <c r="D20" s="52"/>
      <c r="O20" s="10"/>
      <c r="P20" s="10"/>
    </row>
    <row r="21" spans="1:17" s="10" customFormat="1" ht="18.75" x14ac:dyDescent="0.3">
      <c r="A21" s="11"/>
      <c r="B21" s="53"/>
      <c r="C21" s="651" t="s">
        <v>6</v>
      </c>
      <c r="D21" s="12"/>
      <c r="E21" s="13"/>
      <c r="F21" s="14" t="s">
        <v>7</v>
      </c>
      <c r="G21" s="15"/>
      <c r="H21" s="16"/>
    </row>
    <row r="22" spans="1:17" s="10" customFormat="1" ht="44.25" customHeight="1" x14ac:dyDescent="0.3">
      <c r="A22" s="54" t="s">
        <v>23</v>
      </c>
      <c r="B22" s="266" t="s">
        <v>24</v>
      </c>
      <c r="C22" s="652"/>
      <c r="D22" s="20" t="s">
        <v>10</v>
      </c>
      <c r="E22" s="22" t="s">
        <v>11</v>
      </c>
      <c r="F22" s="22" t="s">
        <v>12</v>
      </c>
      <c r="G22" s="23" t="s">
        <v>13</v>
      </c>
      <c r="H22" s="24" t="s">
        <v>14</v>
      </c>
    </row>
    <row r="23" spans="1:17" ht="15" customHeight="1" x14ac:dyDescent="0.25">
      <c r="A23" s="595" t="s">
        <v>130</v>
      </c>
      <c r="B23" s="611"/>
      <c r="C23" s="29">
        <v>2014</v>
      </c>
      <c r="D23" s="30"/>
      <c r="E23" s="31"/>
      <c r="F23" s="31"/>
      <c r="G23" s="32"/>
      <c r="H23" s="33">
        <f>SUM(D23:G23)</f>
        <v>0</v>
      </c>
    </row>
    <row r="24" spans="1:17" x14ac:dyDescent="0.25">
      <c r="A24" s="595"/>
      <c r="B24" s="611"/>
      <c r="C24" s="29">
        <v>2015</v>
      </c>
      <c r="D24" s="30"/>
      <c r="E24" s="31"/>
      <c r="F24" s="31"/>
      <c r="G24" s="32"/>
      <c r="H24" s="33">
        <f t="shared" ref="H24:H29" si="2">SUM(D24:G24)</f>
        <v>0</v>
      </c>
    </row>
    <row r="25" spans="1:17" x14ac:dyDescent="0.25">
      <c r="A25" s="595"/>
      <c r="B25" s="611"/>
      <c r="C25" s="29">
        <v>2016</v>
      </c>
      <c r="D25" s="30"/>
      <c r="E25" s="31"/>
      <c r="F25" s="31"/>
      <c r="G25" s="32"/>
      <c r="H25" s="33">
        <f t="shared" si="2"/>
        <v>0</v>
      </c>
    </row>
    <row r="26" spans="1:17" x14ac:dyDescent="0.25">
      <c r="A26" s="595"/>
      <c r="B26" s="611"/>
      <c r="C26" s="29">
        <v>2017</v>
      </c>
      <c r="D26" s="36"/>
      <c r="E26" s="37"/>
      <c r="F26" s="37"/>
      <c r="G26" s="38"/>
      <c r="H26" s="33">
        <f t="shared" si="2"/>
        <v>0</v>
      </c>
    </row>
    <row r="27" spans="1:17" x14ac:dyDescent="0.25">
      <c r="A27" s="595"/>
      <c r="B27" s="611"/>
      <c r="C27" s="29">
        <v>2018</v>
      </c>
      <c r="D27" s="30"/>
      <c r="E27" s="31"/>
      <c r="F27" s="31"/>
      <c r="G27" s="32"/>
      <c r="H27" s="33">
        <f t="shared" si="2"/>
        <v>0</v>
      </c>
    </row>
    <row r="28" spans="1:17" x14ac:dyDescent="0.25">
      <c r="A28" s="595"/>
      <c r="B28" s="611"/>
      <c r="C28" s="29">
        <v>2019</v>
      </c>
      <c r="D28" s="30">
        <v>1083</v>
      </c>
      <c r="E28" s="31">
        <v>168</v>
      </c>
      <c r="F28" s="31"/>
      <c r="G28" s="32">
        <v>10660</v>
      </c>
      <c r="H28" s="33">
        <f t="shared" si="2"/>
        <v>11911</v>
      </c>
    </row>
    <row r="29" spans="1:17" x14ac:dyDescent="0.25">
      <c r="A29" s="595"/>
      <c r="B29" s="611"/>
      <c r="C29" s="29">
        <v>2020</v>
      </c>
      <c r="D29" s="30"/>
      <c r="E29" s="31"/>
      <c r="F29" s="31"/>
      <c r="G29" s="32"/>
      <c r="H29" s="33">
        <f t="shared" si="2"/>
        <v>0</v>
      </c>
    </row>
    <row r="30" spans="1:17" ht="24" customHeight="1" thickBot="1" x14ac:dyDescent="0.3">
      <c r="A30" s="612"/>
      <c r="B30" s="613"/>
      <c r="C30" s="45" t="s">
        <v>14</v>
      </c>
      <c r="D30" s="46">
        <f>SUM(D23:D29)</f>
        <v>1083</v>
      </c>
      <c r="E30" s="47">
        <f>SUM(E23:E29)</f>
        <v>168</v>
      </c>
      <c r="F30" s="47">
        <f>SUM(F23:F29)</f>
        <v>0</v>
      </c>
      <c r="G30" s="47">
        <f>SUM(G23:G29)</f>
        <v>10660</v>
      </c>
      <c r="H30" s="49">
        <f t="shared" ref="H30" si="3">SUM(D30:F30)</f>
        <v>1251</v>
      </c>
    </row>
    <row r="31" spans="1:17" x14ac:dyDescent="0.25">
      <c r="A31" s="57"/>
      <c r="B31" s="58"/>
      <c r="D31" s="52"/>
    </row>
    <row r="32" spans="1:17" ht="21" x14ac:dyDescent="0.35">
      <c r="A32" s="59" t="s">
        <v>26</v>
      </c>
      <c r="B32" s="60"/>
      <c r="C32" s="59"/>
      <c r="D32" s="61"/>
      <c r="E32" s="61"/>
      <c r="F32" s="61"/>
      <c r="G32" s="61"/>
      <c r="H32" s="61"/>
      <c r="I32" s="61"/>
      <c r="J32" s="61"/>
      <c r="K32" s="61"/>
      <c r="L32" s="61"/>
      <c r="M32" s="61"/>
      <c r="N32" s="61"/>
      <c r="O32" s="61"/>
    </row>
    <row r="33" spans="1:13" ht="15.75" thickBot="1" x14ac:dyDescent="0.3">
      <c r="B33" s="9"/>
    </row>
    <row r="34" spans="1:13" ht="21" customHeight="1" x14ac:dyDescent="0.25">
      <c r="A34" s="653" t="s">
        <v>27</v>
      </c>
      <c r="B34" s="655" t="s">
        <v>28</v>
      </c>
      <c r="C34" s="657" t="s">
        <v>6</v>
      </c>
      <c r="D34" s="635" t="s">
        <v>29</v>
      </c>
      <c r="E34" s="62" t="s">
        <v>8</v>
      </c>
      <c r="F34" s="63"/>
      <c r="G34" s="63"/>
      <c r="H34" s="63"/>
      <c r="I34" s="63"/>
      <c r="J34" s="63"/>
      <c r="K34" s="64"/>
    </row>
    <row r="35" spans="1:13" ht="98.25" customHeight="1" x14ac:dyDescent="0.25">
      <c r="A35" s="654"/>
      <c r="B35" s="656"/>
      <c r="C35" s="658"/>
      <c r="D35" s="636"/>
      <c r="E35" s="65" t="s">
        <v>15</v>
      </c>
      <c r="F35" s="66" t="s">
        <v>16</v>
      </c>
      <c r="G35" s="66" t="s">
        <v>17</v>
      </c>
      <c r="H35" s="67" t="s">
        <v>18</v>
      </c>
      <c r="I35" s="67" t="s">
        <v>30</v>
      </c>
      <c r="J35" s="68" t="s">
        <v>20</v>
      </c>
      <c r="K35" s="69" t="s">
        <v>21</v>
      </c>
    </row>
    <row r="36" spans="1:13" ht="15" customHeight="1" x14ac:dyDescent="0.25">
      <c r="A36" s="588" t="s">
        <v>131</v>
      </c>
      <c r="B36" s="589"/>
      <c r="C36" s="29">
        <v>2014</v>
      </c>
      <c r="D36" s="70"/>
      <c r="E36" s="71"/>
      <c r="F36" s="72"/>
      <c r="G36" s="72"/>
      <c r="H36" s="72"/>
      <c r="I36" s="72"/>
      <c r="J36" s="72"/>
      <c r="K36" s="73"/>
    </row>
    <row r="37" spans="1:13" x14ac:dyDescent="0.25">
      <c r="A37" s="588"/>
      <c r="B37" s="589"/>
      <c r="C37" s="29">
        <v>2015</v>
      </c>
      <c r="D37" s="70"/>
      <c r="E37" s="34"/>
      <c r="F37" s="31"/>
      <c r="G37" s="31"/>
      <c r="H37" s="31"/>
      <c r="I37" s="31"/>
      <c r="J37" s="31"/>
      <c r="K37" s="35"/>
    </row>
    <row r="38" spans="1:13" x14ac:dyDescent="0.25">
      <c r="A38" s="588"/>
      <c r="B38" s="589"/>
      <c r="C38" s="29">
        <v>2016</v>
      </c>
      <c r="D38" s="70"/>
      <c r="E38" s="34"/>
      <c r="F38" s="31"/>
      <c r="G38" s="31"/>
      <c r="H38" s="31"/>
      <c r="I38" s="31"/>
      <c r="J38" s="31"/>
      <c r="K38" s="35"/>
    </row>
    <row r="39" spans="1:13" x14ac:dyDescent="0.25">
      <c r="A39" s="588"/>
      <c r="B39" s="589"/>
      <c r="C39" s="29">
        <v>2017</v>
      </c>
      <c r="D39" s="74"/>
      <c r="E39" s="39"/>
      <c r="F39" s="37"/>
      <c r="G39" s="37"/>
      <c r="H39" s="37"/>
      <c r="I39" s="37"/>
      <c r="J39" s="37"/>
      <c r="K39" s="40"/>
    </row>
    <row r="40" spans="1:13" x14ac:dyDescent="0.25">
      <c r="A40" s="588"/>
      <c r="B40" s="589"/>
      <c r="C40" s="29">
        <v>2018</v>
      </c>
      <c r="D40" s="70"/>
      <c r="E40" s="34"/>
      <c r="F40" s="31"/>
      <c r="G40" s="31"/>
      <c r="H40" s="31"/>
      <c r="I40" s="31"/>
      <c r="J40" s="31"/>
      <c r="K40" s="35"/>
    </row>
    <row r="41" spans="1:13" x14ac:dyDescent="0.25">
      <c r="A41" s="588"/>
      <c r="B41" s="589"/>
      <c r="C41" s="29">
        <v>2019</v>
      </c>
      <c r="D41" s="70">
        <v>2</v>
      </c>
      <c r="E41" s="34">
        <v>1</v>
      </c>
      <c r="F41" s="31"/>
      <c r="G41" s="31"/>
      <c r="H41" s="31"/>
      <c r="I41" s="31"/>
      <c r="J41" s="31"/>
      <c r="K41" s="35">
        <v>1</v>
      </c>
    </row>
    <row r="42" spans="1:13" ht="17.25" customHeight="1" x14ac:dyDescent="0.25">
      <c r="A42" s="588"/>
      <c r="B42" s="589"/>
      <c r="C42" s="29">
        <v>2020</v>
      </c>
      <c r="D42" s="70"/>
      <c r="E42" s="34"/>
      <c r="F42" s="31"/>
      <c r="G42" s="31"/>
      <c r="H42" s="31"/>
      <c r="I42" s="31"/>
      <c r="J42" s="31"/>
      <c r="K42" s="35"/>
    </row>
    <row r="43" spans="1:13" ht="35.25" customHeight="1" thickBot="1" x14ac:dyDescent="0.3">
      <c r="A43" s="590"/>
      <c r="B43" s="591"/>
      <c r="C43" s="45" t="s">
        <v>14</v>
      </c>
      <c r="D43" s="75">
        <f>SUM(D36:D42)</f>
        <v>2</v>
      </c>
      <c r="E43" s="50">
        <f t="shared" ref="E43:J43" si="4">SUM(E36:E42)</f>
        <v>1</v>
      </c>
      <c r="F43" s="47">
        <f t="shared" si="4"/>
        <v>0</v>
      </c>
      <c r="G43" s="47">
        <f t="shared" si="4"/>
        <v>0</v>
      </c>
      <c r="H43" s="47">
        <f t="shared" si="4"/>
        <v>0</v>
      </c>
      <c r="I43" s="47">
        <f t="shared" si="4"/>
        <v>0</v>
      </c>
      <c r="J43" s="47">
        <f t="shared" si="4"/>
        <v>0</v>
      </c>
      <c r="K43" s="51">
        <f>SUM(K36:K42)</f>
        <v>1</v>
      </c>
    </row>
    <row r="44" spans="1:13" x14ac:dyDescent="0.25">
      <c r="B44" s="9"/>
    </row>
    <row r="45" spans="1:13" x14ac:dyDescent="0.25">
      <c r="B45" s="9"/>
    </row>
    <row r="46" spans="1:13" ht="21" x14ac:dyDescent="0.35">
      <c r="A46" s="78" t="s">
        <v>32</v>
      </c>
      <c r="B46" s="79"/>
      <c r="C46" s="78"/>
      <c r="D46" s="80"/>
      <c r="E46" s="80"/>
      <c r="F46" s="80"/>
      <c r="G46" s="80"/>
      <c r="H46" s="80"/>
      <c r="I46" s="80"/>
      <c r="J46" s="80"/>
      <c r="K46" s="80"/>
      <c r="L46" s="81"/>
      <c r="M46" s="81"/>
    </row>
    <row r="47" spans="1:13" ht="14.25" customHeight="1" thickBot="1" x14ac:dyDescent="0.3">
      <c r="A47" s="82"/>
      <c r="B47" s="83"/>
    </row>
    <row r="48" spans="1:13" ht="14.25" customHeight="1" x14ac:dyDescent="0.25">
      <c r="A48" s="641" t="s">
        <v>33</v>
      </c>
      <c r="B48" s="643" t="s">
        <v>34</v>
      </c>
      <c r="C48" s="645" t="s">
        <v>6</v>
      </c>
      <c r="D48" s="647" t="s">
        <v>35</v>
      </c>
      <c r="E48" s="84" t="s">
        <v>8</v>
      </c>
      <c r="F48" s="85"/>
      <c r="G48" s="85"/>
      <c r="H48" s="85"/>
      <c r="I48" s="85"/>
      <c r="J48" s="85"/>
      <c r="K48" s="86"/>
    </row>
    <row r="49" spans="1:14" s="10" customFormat="1" ht="117" customHeight="1" x14ac:dyDescent="0.25">
      <c r="A49" s="642"/>
      <c r="B49" s="644"/>
      <c r="C49" s="646"/>
      <c r="D49" s="648"/>
      <c r="E49" s="87" t="s">
        <v>15</v>
      </c>
      <c r="F49" s="88" t="s">
        <v>16</v>
      </c>
      <c r="G49" s="88" t="s">
        <v>17</v>
      </c>
      <c r="H49" s="89" t="s">
        <v>18</v>
      </c>
      <c r="I49" s="89" t="s">
        <v>30</v>
      </c>
      <c r="J49" s="90" t="s">
        <v>20</v>
      </c>
      <c r="K49" s="91" t="s">
        <v>21</v>
      </c>
    </row>
    <row r="50" spans="1:14" ht="15" customHeight="1" x14ac:dyDescent="0.25">
      <c r="A50" s="595" t="s">
        <v>36</v>
      </c>
      <c r="B50" s="611"/>
      <c r="C50" s="29">
        <v>2014</v>
      </c>
      <c r="D50" s="92"/>
      <c r="E50" s="34"/>
      <c r="F50" s="31"/>
      <c r="G50" s="31"/>
      <c r="H50" s="31"/>
      <c r="I50" s="31"/>
      <c r="J50" s="31"/>
      <c r="K50" s="35"/>
    </row>
    <row r="51" spans="1:14" x14ac:dyDescent="0.25">
      <c r="A51" s="595"/>
      <c r="B51" s="611"/>
      <c r="C51" s="29">
        <v>2015</v>
      </c>
      <c r="D51" s="92"/>
      <c r="E51" s="34"/>
      <c r="F51" s="31"/>
      <c r="G51" s="31"/>
      <c r="H51" s="31"/>
      <c r="I51" s="31"/>
      <c r="J51" s="31"/>
      <c r="K51" s="35"/>
    </row>
    <row r="52" spans="1:14" x14ac:dyDescent="0.25">
      <c r="A52" s="595"/>
      <c r="B52" s="611"/>
      <c r="C52" s="29">
        <v>2016</v>
      </c>
      <c r="D52" s="92"/>
      <c r="E52" s="34"/>
      <c r="F52" s="31"/>
      <c r="G52" s="31"/>
      <c r="H52" s="31"/>
      <c r="I52" s="31"/>
      <c r="J52" s="31"/>
      <c r="K52" s="35"/>
    </row>
    <row r="53" spans="1:14" x14ac:dyDescent="0.25">
      <c r="A53" s="595"/>
      <c r="B53" s="611"/>
      <c r="C53" s="29">
        <v>2017</v>
      </c>
      <c r="D53" s="93"/>
      <c r="E53" s="39"/>
      <c r="F53" s="37"/>
      <c r="G53" s="37"/>
      <c r="H53" s="37"/>
      <c r="I53" s="37"/>
      <c r="J53" s="37"/>
      <c r="K53" s="40"/>
    </row>
    <row r="54" spans="1:14" x14ac:dyDescent="0.25">
      <c r="A54" s="595"/>
      <c r="B54" s="611"/>
      <c r="C54" s="29">
        <v>2018</v>
      </c>
      <c r="D54" s="92"/>
      <c r="E54" s="34"/>
      <c r="F54" s="31"/>
      <c r="G54" s="31"/>
      <c r="H54" s="31"/>
      <c r="I54" s="31"/>
      <c r="J54" s="31"/>
      <c r="K54" s="35"/>
    </row>
    <row r="55" spans="1:14" x14ac:dyDescent="0.25">
      <c r="A55" s="595"/>
      <c r="B55" s="611"/>
      <c r="C55" s="29">
        <v>2019</v>
      </c>
      <c r="D55" s="92"/>
      <c r="E55" s="34"/>
      <c r="F55" s="31"/>
      <c r="G55" s="31"/>
      <c r="H55" s="31"/>
      <c r="I55" s="31"/>
      <c r="J55" s="31"/>
      <c r="K55" s="35"/>
    </row>
    <row r="56" spans="1:14" x14ac:dyDescent="0.25">
      <c r="A56" s="595"/>
      <c r="B56" s="611"/>
      <c r="C56" s="29">
        <v>2020</v>
      </c>
      <c r="D56" s="92"/>
      <c r="E56" s="34"/>
      <c r="F56" s="31"/>
      <c r="G56" s="31"/>
      <c r="H56" s="31"/>
      <c r="I56" s="31"/>
      <c r="J56" s="31"/>
      <c r="K56" s="35"/>
    </row>
    <row r="57" spans="1:14" ht="94.9" customHeight="1" thickBot="1" x14ac:dyDescent="0.3">
      <c r="A57" s="612"/>
      <c r="B57" s="613"/>
      <c r="C57" s="45" t="s">
        <v>14</v>
      </c>
      <c r="D57" s="94">
        <f t="shared" ref="D57:I57" si="5">SUM(D50:D56)</f>
        <v>0</v>
      </c>
      <c r="E57" s="50">
        <f t="shared" si="5"/>
        <v>0</v>
      </c>
      <c r="F57" s="47">
        <f t="shared" si="5"/>
        <v>0</v>
      </c>
      <c r="G57" s="47">
        <f t="shared" si="5"/>
        <v>0</v>
      </c>
      <c r="H57" s="47">
        <f t="shared" si="5"/>
        <v>0</v>
      </c>
      <c r="I57" s="47">
        <f t="shared" si="5"/>
        <v>0</v>
      </c>
      <c r="J57" s="47">
        <f>SUM(J50:J56)</f>
        <v>0</v>
      </c>
      <c r="K57" s="51">
        <f>SUM(K50:K56)</f>
        <v>0</v>
      </c>
    </row>
    <row r="58" spans="1:14" x14ac:dyDescent="0.25">
      <c r="B58" s="9"/>
    </row>
    <row r="59" spans="1:14" ht="21" x14ac:dyDescent="0.35">
      <c r="A59" s="95" t="s">
        <v>37</v>
      </c>
      <c r="B59" s="96"/>
      <c r="C59" s="95"/>
      <c r="D59" s="97"/>
      <c r="E59" s="97"/>
      <c r="F59" s="97"/>
      <c r="G59" s="97"/>
      <c r="H59" s="97"/>
      <c r="I59" s="97"/>
      <c r="J59" s="97"/>
      <c r="K59" s="97"/>
      <c r="L59" s="97"/>
      <c r="M59" s="10"/>
    </row>
    <row r="60" spans="1:14" ht="15" customHeight="1" thickBot="1" x14ac:dyDescent="0.4">
      <c r="A60" s="98"/>
      <c r="B60" s="83"/>
      <c r="M60" s="10"/>
    </row>
    <row r="61" spans="1:14" s="10" customFormat="1" x14ac:dyDescent="0.25">
      <c r="A61" s="630" t="s">
        <v>38</v>
      </c>
      <c r="B61" s="622" t="s">
        <v>39</v>
      </c>
      <c r="C61" s="631" t="s">
        <v>6</v>
      </c>
      <c r="D61" s="99"/>
      <c r="E61" s="100"/>
      <c r="F61" s="101" t="s">
        <v>40</v>
      </c>
      <c r="G61" s="102"/>
      <c r="H61" s="102"/>
      <c r="I61" s="102"/>
      <c r="J61" s="102"/>
      <c r="K61" s="102"/>
      <c r="L61" s="103"/>
      <c r="N61" s="104"/>
    </row>
    <row r="62" spans="1:14" s="10" customFormat="1" ht="90" customHeight="1" x14ac:dyDescent="0.25">
      <c r="A62" s="621"/>
      <c r="B62" s="623"/>
      <c r="C62" s="632"/>
      <c r="D62" s="105" t="s">
        <v>41</v>
      </c>
      <c r="E62" s="106" t="s">
        <v>42</v>
      </c>
      <c r="F62" s="107" t="s">
        <v>15</v>
      </c>
      <c r="G62" s="108" t="s">
        <v>16</v>
      </c>
      <c r="H62" s="108" t="s">
        <v>17</v>
      </c>
      <c r="I62" s="109" t="s">
        <v>18</v>
      </c>
      <c r="J62" s="109" t="s">
        <v>30</v>
      </c>
      <c r="K62" s="110" t="s">
        <v>20</v>
      </c>
      <c r="L62" s="111" t="s">
        <v>21</v>
      </c>
    </row>
    <row r="63" spans="1:14" x14ac:dyDescent="0.25">
      <c r="A63" s="595" t="s">
        <v>132</v>
      </c>
      <c r="B63" s="611"/>
      <c r="C63" s="29">
        <v>2014</v>
      </c>
      <c r="D63" s="30"/>
      <c r="E63" s="31"/>
      <c r="F63" s="34"/>
      <c r="G63" s="31"/>
      <c r="H63" s="31"/>
      <c r="I63" s="31"/>
      <c r="J63" s="31"/>
      <c r="K63" s="31"/>
      <c r="L63" s="35"/>
      <c r="M63" s="10"/>
    </row>
    <row r="64" spans="1:14" x14ac:dyDescent="0.25">
      <c r="A64" s="595"/>
      <c r="B64" s="611"/>
      <c r="C64" s="29">
        <v>2015</v>
      </c>
      <c r="D64" s="30"/>
      <c r="E64" s="31"/>
      <c r="F64" s="34"/>
      <c r="G64" s="31"/>
      <c r="H64" s="31"/>
      <c r="I64" s="31"/>
      <c r="J64" s="31"/>
      <c r="K64" s="31"/>
      <c r="L64" s="35"/>
      <c r="M64" s="10"/>
    </row>
    <row r="65" spans="1:13" x14ac:dyDescent="0.25">
      <c r="A65" s="595"/>
      <c r="B65" s="611"/>
      <c r="C65" s="29">
        <v>2016</v>
      </c>
      <c r="D65" s="30"/>
      <c r="E65" s="31"/>
      <c r="F65" s="34"/>
      <c r="G65" s="31"/>
      <c r="H65" s="31"/>
      <c r="I65" s="31"/>
      <c r="J65" s="31"/>
      <c r="K65" s="31"/>
      <c r="L65" s="35"/>
      <c r="M65" s="10"/>
    </row>
    <row r="66" spans="1:13" x14ac:dyDescent="0.25">
      <c r="A66" s="595"/>
      <c r="B66" s="611"/>
      <c r="C66" s="29">
        <v>2017</v>
      </c>
      <c r="D66" s="36"/>
      <c r="E66" s="37"/>
      <c r="F66" s="39"/>
      <c r="G66" s="37"/>
      <c r="H66" s="37"/>
      <c r="I66" s="37"/>
      <c r="J66" s="37"/>
      <c r="K66" s="37"/>
      <c r="L66" s="40"/>
      <c r="M66" s="10"/>
    </row>
    <row r="67" spans="1:13" x14ac:dyDescent="0.25">
      <c r="A67" s="595"/>
      <c r="B67" s="611"/>
      <c r="C67" s="29">
        <v>2018</v>
      </c>
      <c r="D67" s="30"/>
      <c r="E67" s="31"/>
      <c r="F67" s="34"/>
      <c r="G67" s="31"/>
      <c r="H67" s="31"/>
      <c r="I67" s="31"/>
      <c r="J67" s="31"/>
      <c r="K67" s="31"/>
      <c r="L67" s="35"/>
      <c r="M67" s="10"/>
    </row>
    <row r="68" spans="1:13" x14ac:dyDescent="0.25">
      <c r="A68" s="595"/>
      <c r="B68" s="611"/>
      <c r="C68" s="29">
        <v>2019</v>
      </c>
      <c r="D68" s="30">
        <v>1</v>
      </c>
      <c r="E68" s="31">
        <v>7</v>
      </c>
      <c r="F68" s="34"/>
      <c r="G68" s="31"/>
      <c r="H68" s="31"/>
      <c r="I68" s="31"/>
      <c r="J68" s="31"/>
      <c r="K68" s="31"/>
      <c r="L68" s="35">
        <v>1</v>
      </c>
      <c r="M68" s="10"/>
    </row>
    <row r="69" spans="1:13" x14ac:dyDescent="0.25">
      <c r="A69" s="595"/>
      <c r="B69" s="611"/>
      <c r="C69" s="29">
        <v>2020</v>
      </c>
      <c r="D69" s="30"/>
      <c r="E69" s="31"/>
      <c r="F69" s="34"/>
      <c r="G69" s="31"/>
      <c r="H69" s="31"/>
      <c r="I69" s="31"/>
      <c r="J69" s="31"/>
      <c r="K69" s="31"/>
      <c r="L69" s="35"/>
      <c r="M69" s="10"/>
    </row>
    <row r="70" spans="1:13" ht="33" customHeight="1" thickBot="1" x14ac:dyDescent="0.3">
      <c r="A70" s="612"/>
      <c r="B70" s="613"/>
      <c r="C70" s="45" t="s">
        <v>14</v>
      </c>
      <c r="D70" s="46">
        <f t="shared" ref="D70:K70" si="6">SUM(D63:D69)</f>
        <v>1</v>
      </c>
      <c r="E70" s="47">
        <f t="shared" si="6"/>
        <v>7</v>
      </c>
      <c r="F70" s="50">
        <f t="shared" si="6"/>
        <v>0</v>
      </c>
      <c r="G70" s="47">
        <f t="shared" si="6"/>
        <v>0</v>
      </c>
      <c r="H70" s="47">
        <f t="shared" si="6"/>
        <v>0</v>
      </c>
      <c r="I70" s="47">
        <f t="shared" si="6"/>
        <v>0</v>
      </c>
      <c r="J70" s="47">
        <f t="shared" si="6"/>
        <v>0</v>
      </c>
      <c r="K70" s="47">
        <f t="shared" si="6"/>
        <v>0</v>
      </c>
      <c r="L70" s="51">
        <f>SUM(L63:L69)</f>
        <v>1</v>
      </c>
      <c r="M70" s="10"/>
    </row>
    <row r="71" spans="1:13" ht="15.75" thickBot="1" x14ac:dyDescent="0.3">
      <c r="A71" s="112"/>
      <c r="B71" s="113"/>
      <c r="D71" s="52"/>
    </row>
    <row r="72" spans="1:13" s="10" customFormat="1" ht="18.95" customHeight="1" x14ac:dyDescent="0.25">
      <c r="A72" s="630" t="s">
        <v>43</v>
      </c>
      <c r="B72" s="622" t="s">
        <v>44</v>
      </c>
      <c r="C72" s="631" t="s">
        <v>6</v>
      </c>
      <c r="D72" s="628" t="s">
        <v>45</v>
      </c>
      <c r="E72" s="101" t="s">
        <v>46</v>
      </c>
      <c r="F72" s="102"/>
      <c r="G72" s="102"/>
      <c r="H72" s="102"/>
      <c r="I72" s="102"/>
      <c r="J72" s="102"/>
      <c r="K72" s="103"/>
      <c r="L72"/>
      <c r="M72" s="104"/>
    </row>
    <row r="73" spans="1:13" s="10" customFormat="1" ht="93.75" customHeight="1" x14ac:dyDescent="0.25">
      <c r="A73" s="621"/>
      <c r="B73" s="623"/>
      <c r="C73" s="632"/>
      <c r="D73" s="629"/>
      <c r="E73" s="107" t="s">
        <v>15</v>
      </c>
      <c r="F73" s="114" t="s">
        <v>16</v>
      </c>
      <c r="G73" s="108" t="s">
        <v>17</v>
      </c>
      <c r="H73" s="109" t="s">
        <v>18</v>
      </c>
      <c r="I73" s="109" t="s">
        <v>30</v>
      </c>
      <c r="J73" s="110" t="s">
        <v>20</v>
      </c>
      <c r="K73" s="111" t="s">
        <v>21</v>
      </c>
      <c r="L73"/>
    </row>
    <row r="74" spans="1:13" ht="15" customHeight="1" x14ac:dyDescent="0.25">
      <c r="A74" s="595" t="s">
        <v>36</v>
      </c>
      <c r="B74" s="611"/>
      <c r="C74" s="29">
        <v>2014</v>
      </c>
      <c r="D74" s="31"/>
      <c r="E74" s="34"/>
      <c r="F74" s="31"/>
      <c r="G74" s="31"/>
      <c r="H74" s="31"/>
      <c r="I74" s="31"/>
      <c r="J74" s="31"/>
      <c r="K74" s="35"/>
    </row>
    <row r="75" spans="1:13" x14ac:dyDescent="0.25">
      <c r="A75" s="595"/>
      <c r="B75" s="611"/>
      <c r="C75" s="29">
        <v>2015</v>
      </c>
      <c r="D75" s="31"/>
      <c r="E75" s="34"/>
      <c r="F75" s="31"/>
      <c r="G75" s="31"/>
      <c r="H75" s="31"/>
      <c r="I75" s="31"/>
      <c r="J75" s="31"/>
      <c r="K75" s="35"/>
    </row>
    <row r="76" spans="1:13" x14ac:dyDescent="0.25">
      <c r="A76" s="595"/>
      <c r="B76" s="611"/>
      <c r="C76" s="29">
        <v>2016</v>
      </c>
      <c r="D76" s="31"/>
      <c r="E76" s="34"/>
      <c r="F76" s="31"/>
      <c r="G76" s="31"/>
      <c r="H76" s="31"/>
      <c r="I76" s="31"/>
      <c r="J76" s="31"/>
      <c r="K76" s="35"/>
    </row>
    <row r="77" spans="1:13" x14ac:dyDescent="0.25">
      <c r="A77" s="595"/>
      <c r="B77" s="611"/>
      <c r="C77" s="29">
        <v>2017</v>
      </c>
      <c r="D77" s="37"/>
      <c r="E77" s="39"/>
      <c r="F77" s="37"/>
      <c r="G77" s="37"/>
      <c r="H77" s="37"/>
      <c r="I77" s="37"/>
      <c r="J77" s="37"/>
      <c r="K77" s="40"/>
    </row>
    <row r="78" spans="1:13" x14ac:dyDescent="0.25">
      <c r="A78" s="595"/>
      <c r="B78" s="611"/>
      <c r="C78" s="29">
        <v>2018</v>
      </c>
      <c r="D78" s="31"/>
      <c r="E78" s="34"/>
      <c r="F78" s="31"/>
      <c r="G78" s="31"/>
      <c r="H78" s="31"/>
      <c r="I78" s="31"/>
      <c r="J78" s="31"/>
      <c r="K78" s="35"/>
    </row>
    <row r="79" spans="1:13" x14ac:dyDescent="0.25">
      <c r="A79" s="595"/>
      <c r="B79" s="611"/>
      <c r="C79" s="29">
        <v>2019</v>
      </c>
      <c r="D79" s="31"/>
      <c r="E79" s="34"/>
      <c r="F79" s="31"/>
      <c r="G79" s="31"/>
      <c r="H79" s="31"/>
      <c r="I79" s="31"/>
      <c r="J79" s="31"/>
      <c r="K79" s="35"/>
    </row>
    <row r="80" spans="1:13" x14ac:dyDescent="0.25">
      <c r="A80" s="595"/>
      <c r="B80" s="611"/>
      <c r="C80" s="29">
        <v>2020</v>
      </c>
      <c r="D80" s="31"/>
      <c r="E80" s="34"/>
      <c r="F80" s="31"/>
      <c r="G80" s="31"/>
      <c r="H80" s="31"/>
      <c r="I80" s="31"/>
      <c r="J80" s="31"/>
      <c r="K80" s="35"/>
    </row>
    <row r="81" spans="1:14" ht="42" customHeight="1" thickBot="1" x14ac:dyDescent="0.3">
      <c r="A81" s="612"/>
      <c r="B81" s="613"/>
      <c r="C81" s="45" t="s">
        <v>14</v>
      </c>
      <c r="D81" s="47">
        <f t="shared" ref="D81:J81" si="7">SUM(D74:D80)</f>
        <v>0</v>
      </c>
      <c r="E81" s="50">
        <f t="shared" si="7"/>
        <v>0</v>
      </c>
      <c r="F81" s="47">
        <f t="shared" si="7"/>
        <v>0</v>
      </c>
      <c r="G81" s="47">
        <f t="shared" si="7"/>
        <v>0</v>
      </c>
      <c r="H81" s="47">
        <f t="shared" si="7"/>
        <v>0</v>
      </c>
      <c r="I81" s="47">
        <f t="shared" si="7"/>
        <v>0</v>
      </c>
      <c r="J81" s="47">
        <f t="shared" si="7"/>
        <v>0</v>
      </c>
      <c r="K81" s="51">
        <f>SUM(K74:K80)</f>
        <v>0</v>
      </c>
    </row>
    <row r="82" spans="1:14" ht="15" customHeight="1" thickBot="1" x14ac:dyDescent="0.4">
      <c r="A82" s="98"/>
      <c r="B82" s="83"/>
    </row>
    <row r="83" spans="1:14" ht="24.95" customHeight="1" x14ac:dyDescent="0.25">
      <c r="A83" s="630" t="s">
        <v>47</v>
      </c>
      <c r="B83" s="622" t="s">
        <v>44</v>
      </c>
      <c r="C83" s="631" t="s">
        <v>6</v>
      </c>
      <c r="D83" s="633" t="s">
        <v>48</v>
      </c>
      <c r="E83" s="101" t="s">
        <v>49</v>
      </c>
      <c r="F83" s="102"/>
      <c r="G83" s="102"/>
      <c r="H83" s="102"/>
      <c r="I83" s="102"/>
      <c r="J83" s="102"/>
      <c r="K83" s="103"/>
      <c r="L83" s="10"/>
    </row>
    <row r="84" spans="1:14" s="10" customFormat="1" ht="93.75" customHeight="1" x14ac:dyDescent="0.25">
      <c r="A84" s="621"/>
      <c r="B84" s="623"/>
      <c r="C84" s="632"/>
      <c r="D84" s="634"/>
      <c r="E84" s="107" t="s">
        <v>15</v>
      </c>
      <c r="F84" s="108" t="s">
        <v>16</v>
      </c>
      <c r="G84" s="108" t="s">
        <v>17</v>
      </c>
      <c r="H84" s="109" t="s">
        <v>18</v>
      </c>
      <c r="I84" s="109" t="s">
        <v>30</v>
      </c>
      <c r="J84" s="110" t="s">
        <v>20</v>
      </c>
      <c r="K84" s="111" t="s">
        <v>21</v>
      </c>
      <c r="L84"/>
    </row>
    <row r="85" spans="1:14" s="10" customFormat="1" ht="18" customHeight="1" x14ac:dyDescent="0.25">
      <c r="A85" s="595" t="s">
        <v>36</v>
      </c>
      <c r="B85" s="611"/>
      <c r="C85" s="29">
        <v>2014</v>
      </c>
      <c r="D85" s="31"/>
      <c r="E85" s="34"/>
      <c r="F85" s="31"/>
      <c r="G85" s="31"/>
      <c r="H85" s="31"/>
      <c r="I85" s="31"/>
      <c r="J85" s="31"/>
      <c r="K85" s="35"/>
      <c r="L85"/>
    </row>
    <row r="86" spans="1:14" ht="15.95" customHeight="1" x14ac:dyDescent="0.25">
      <c r="A86" s="595"/>
      <c r="B86" s="611"/>
      <c r="C86" s="29">
        <v>2015</v>
      </c>
      <c r="D86" s="31"/>
      <c r="E86" s="34"/>
      <c r="F86" s="31"/>
      <c r="G86" s="31"/>
      <c r="H86" s="31"/>
      <c r="I86" s="31"/>
      <c r="J86" s="31"/>
      <c r="K86" s="35"/>
    </row>
    <row r="87" spans="1:14" x14ac:dyDescent="0.25">
      <c r="A87" s="595"/>
      <c r="B87" s="611"/>
      <c r="C87" s="29">
        <v>2016</v>
      </c>
      <c r="D87" s="31"/>
      <c r="E87" s="34"/>
      <c r="F87" s="31"/>
      <c r="G87" s="31"/>
      <c r="H87" s="31"/>
      <c r="I87" s="31"/>
      <c r="J87" s="31"/>
      <c r="K87" s="35"/>
    </row>
    <row r="88" spans="1:14" x14ac:dyDescent="0.25">
      <c r="A88" s="595"/>
      <c r="B88" s="611"/>
      <c r="C88" s="29">
        <v>2017</v>
      </c>
      <c r="D88" s="37"/>
      <c r="E88" s="39"/>
      <c r="F88" s="37"/>
      <c r="G88" s="37"/>
      <c r="H88" s="37"/>
      <c r="I88" s="37"/>
      <c r="J88" s="37"/>
      <c r="K88" s="40"/>
    </row>
    <row r="89" spans="1:14" x14ac:dyDescent="0.25">
      <c r="A89" s="595"/>
      <c r="B89" s="611"/>
      <c r="C89" s="29">
        <v>2018</v>
      </c>
      <c r="D89" s="31"/>
      <c r="E89" s="34"/>
      <c r="F89" s="31"/>
      <c r="G89" s="31"/>
      <c r="H89" s="31"/>
      <c r="I89" s="31"/>
      <c r="J89" s="31"/>
      <c r="K89" s="35"/>
      <c r="L89" s="10"/>
    </row>
    <row r="90" spans="1:14" x14ac:dyDescent="0.25">
      <c r="A90" s="595"/>
      <c r="B90" s="611"/>
      <c r="C90" s="29">
        <v>2019</v>
      </c>
      <c r="D90" s="31"/>
      <c r="E90" s="34"/>
      <c r="F90" s="31"/>
      <c r="G90" s="31"/>
      <c r="H90" s="31"/>
      <c r="I90" s="31"/>
      <c r="J90" s="31"/>
      <c r="K90" s="35"/>
    </row>
    <row r="91" spans="1:14" x14ac:dyDescent="0.25">
      <c r="A91" s="595"/>
      <c r="B91" s="611"/>
      <c r="C91" s="29">
        <v>2020</v>
      </c>
      <c r="D91" s="31"/>
      <c r="E91" s="34"/>
      <c r="F91" s="31"/>
      <c r="G91" s="31"/>
      <c r="H91" s="31"/>
      <c r="I91" s="31"/>
      <c r="J91" s="31"/>
      <c r="K91" s="35"/>
    </row>
    <row r="92" spans="1:14" ht="18.95" customHeight="1" thickBot="1" x14ac:dyDescent="0.3">
      <c r="A92" s="612"/>
      <c r="B92" s="613"/>
      <c r="C92" s="45" t="s">
        <v>14</v>
      </c>
      <c r="D92" s="47">
        <f t="shared" ref="D92:J92" si="8">SUM(D85:D91)</f>
        <v>0</v>
      </c>
      <c r="E92" s="50">
        <f t="shared" si="8"/>
        <v>0</v>
      </c>
      <c r="F92" s="47">
        <f t="shared" si="8"/>
        <v>0</v>
      </c>
      <c r="G92" s="47">
        <f t="shared" si="8"/>
        <v>0</v>
      </c>
      <c r="H92" s="47">
        <f t="shared" si="8"/>
        <v>0</v>
      </c>
      <c r="I92" s="47">
        <f t="shared" si="8"/>
        <v>0</v>
      </c>
      <c r="J92" s="47">
        <f t="shared" si="8"/>
        <v>0</v>
      </c>
      <c r="K92" s="51">
        <f>SUM(K85:K91)</f>
        <v>0</v>
      </c>
    </row>
    <row r="93" spans="1:14" ht="18.75" customHeight="1" thickBot="1" x14ac:dyDescent="0.4">
      <c r="A93" s="98"/>
      <c r="B93" s="83"/>
    </row>
    <row r="94" spans="1:14" x14ac:dyDescent="0.25">
      <c r="A94" s="620" t="s">
        <v>50</v>
      </c>
      <c r="B94" s="622" t="s">
        <v>51</v>
      </c>
      <c r="C94" s="267" t="s">
        <v>6</v>
      </c>
      <c r="D94" s="116" t="s">
        <v>52</v>
      </c>
      <c r="E94" s="117"/>
      <c r="F94" s="117"/>
      <c r="G94" s="118"/>
      <c r="H94" s="10"/>
      <c r="I94" s="10"/>
      <c r="J94" s="10"/>
      <c r="K94" s="10"/>
    </row>
    <row r="95" spans="1:14" ht="64.5" x14ac:dyDescent="0.25">
      <c r="A95" s="621"/>
      <c r="B95" s="623"/>
      <c r="C95" s="268"/>
      <c r="D95" s="105" t="s">
        <v>53</v>
      </c>
      <c r="E95" s="106" t="s">
        <v>54</v>
      </c>
      <c r="F95" s="106" t="s">
        <v>55</v>
      </c>
      <c r="G95" s="120" t="s">
        <v>14</v>
      </c>
      <c r="H95" s="10"/>
      <c r="I95" s="10"/>
      <c r="J95" s="10"/>
      <c r="K95" s="10"/>
      <c r="L95" s="10"/>
      <c r="M95" s="10"/>
      <c r="N95" s="10"/>
    </row>
    <row r="96" spans="1:14" s="10" customFormat="1" ht="26.25" customHeight="1" x14ac:dyDescent="0.25">
      <c r="A96" s="595" t="s">
        <v>36</v>
      </c>
      <c r="B96" s="611"/>
      <c r="C96" s="29">
        <v>2015</v>
      </c>
      <c r="D96" s="30"/>
      <c r="E96" s="31"/>
      <c r="F96" s="31"/>
      <c r="G96" s="33">
        <f t="shared" ref="G96:G101" si="9">SUM(D96:F96)</f>
        <v>0</v>
      </c>
      <c r="H96"/>
      <c r="I96"/>
      <c r="J96"/>
      <c r="K96"/>
    </row>
    <row r="97" spans="1:14" s="10" customFormat="1" ht="16.5" customHeight="1" x14ac:dyDescent="0.25">
      <c r="A97" s="595"/>
      <c r="B97" s="611"/>
      <c r="C97" s="29">
        <v>2016</v>
      </c>
      <c r="D97" s="30"/>
      <c r="E97" s="31"/>
      <c r="F97" s="31"/>
      <c r="G97" s="33">
        <f t="shared" si="9"/>
        <v>0</v>
      </c>
      <c r="H97"/>
      <c r="I97"/>
      <c r="J97"/>
      <c r="K97"/>
      <c r="L97"/>
      <c r="M97"/>
      <c r="N97"/>
    </row>
    <row r="98" spans="1:14" x14ac:dyDescent="0.25">
      <c r="A98" s="595"/>
      <c r="B98" s="611"/>
      <c r="C98" s="29">
        <v>2017</v>
      </c>
      <c r="D98" s="36"/>
      <c r="E98" s="37"/>
      <c r="F98" s="37"/>
      <c r="G98" s="33">
        <f t="shared" si="9"/>
        <v>0</v>
      </c>
    </row>
    <row r="99" spans="1:14" x14ac:dyDescent="0.25">
      <c r="A99" s="595"/>
      <c r="B99" s="611"/>
      <c r="C99" s="29">
        <v>2018</v>
      </c>
      <c r="D99" s="30"/>
      <c r="E99" s="31"/>
      <c r="F99" s="31"/>
      <c r="G99" s="33">
        <f t="shared" si="9"/>
        <v>0</v>
      </c>
    </row>
    <row r="100" spans="1:14" x14ac:dyDescent="0.25">
      <c r="A100" s="595"/>
      <c r="B100" s="611"/>
      <c r="C100" s="29">
        <v>2019</v>
      </c>
      <c r="D100" s="30">
        <v>87</v>
      </c>
      <c r="E100" s="31"/>
      <c r="F100" s="31"/>
      <c r="G100" s="33">
        <f t="shared" si="9"/>
        <v>87</v>
      </c>
    </row>
    <row r="101" spans="1:14" x14ac:dyDescent="0.25">
      <c r="A101" s="595"/>
      <c r="B101" s="611"/>
      <c r="C101" s="29">
        <v>2020</v>
      </c>
      <c r="D101" s="30"/>
      <c r="E101" s="31"/>
      <c r="F101" s="31"/>
      <c r="G101" s="33">
        <f t="shared" si="9"/>
        <v>0</v>
      </c>
    </row>
    <row r="102" spans="1:14" ht="15.75" thickBot="1" x14ac:dyDescent="0.3">
      <c r="A102" s="612"/>
      <c r="B102" s="613"/>
      <c r="C102" s="45" t="s">
        <v>14</v>
      </c>
      <c r="D102" s="46">
        <f>SUM(D96:D101)</f>
        <v>87</v>
      </c>
      <c r="E102" s="47">
        <f>SUM(E96:E101)</f>
        <v>0</v>
      </c>
      <c r="F102" s="47">
        <f>SUM(F96:F101)</f>
        <v>0</v>
      </c>
      <c r="G102" s="121">
        <f>SUM(G95:G101)</f>
        <v>87</v>
      </c>
    </row>
    <row r="103" spans="1:14" x14ac:dyDescent="0.25">
      <c r="A103" s="113"/>
      <c r="B103" s="122"/>
      <c r="C103" s="52"/>
      <c r="D103" s="52"/>
      <c r="J103" s="82"/>
    </row>
    <row r="104" spans="1:14" ht="21" x14ac:dyDescent="0.35">
      <c r="A104" s="123" t="s">
        <v>56</v>
      </c>
      <c r="B104" s="124"/>
      <c r="C104" s="123"/>
      <c r="D104" s="125"/>
      <c r="E104" s="125"/>
      <c r="F104" s="125"/>
      <c r="G104" s="125"/>
      <c r="H104" s="125"/>
      <c r="I104" s="125"/>
      <c r="J104" s="125"/>
      <c r="K104" s="125"/>
      <c r="L104" s="125"/>
    </row>
    <row r="105" spans="1:14" ht="15.75" thickBot="1" x14ac:dyDescent="0.3">
      <c r="B105" s="9"/>
    </row>
    <row r="106" spans="1:14" s="10" customFormat="1" ht="47.25" customHeight="1" x14ac:dyDescent="0.25">
      <c r="A106" s="624" t="s">
        <v>57</v>
      </c>
      <c r="B106" s="626" t="s">
        <v>58</v>
      </c>
      <c r="C106" s="609" t="s">
        <v>6</v>
      </c>
      <c r="D106" s="126" t="s">
        <v>59</v>
      </c>
      <c r="E106" s="126"/>
      <c r="F106" s="127"/>
      <c r="G106" s="127"/>
      <c r="H106" s="128" t="s">
        <v>60</v>
      </c>
      <c r="I106" s="126"/>
      <c r="J106" s="129"/>
    </row>
    <row r="107" spans="1:14" s="10" customFormat="1" ht="87.75" customHeight="1" x14ac:dyDescent="0.25">
      <c r="A107" s="625"/>
      <c r="B107" s="627"/>
      <c r="C107" s="610"/>
      <c r="D107" s="130" t="s">
        <v>61</v>
      </c>
      <c r="E107" s="131" t="s">
        <v>62</v>
      </c>
      <c r="F107" s="132" t="s">
        <v>63</v>
      </c>
      <c r="G107" s="133" t="s">
        <v>64</v>
      </c>
      <c r="H107" s="130" t="s">
        <v>65</v>
      </c>
      <c r="I107" s="131" t="s">
        <v>66</v>
      </c>
      <c r="J107" s="134" t="s">
        <v>67</v>
      </c>
    </row>
    <row r="108" spans="1:14" x14ac:dyDescent="0.25">
      <c r="A108" s="595" t="s">
        <v>36</v>
      </c>
      <c r="B108" s="611"/>
      <c r="C108" s="135">
        <v>2014</v>
      </c>
      <c r="D108" s="30"/>
      <c r="E108" s="31"/>
      <c r="F108" s="136"/>
      <c r="G108" s="137">
        <f>SUM(D108:F108)</f>
        <v>0</v>
      </c>
      <c r="H108" s="30"/>
      <c r="I108" s="31"/>
      <c r="J108" s="35"/>
    </row>
    <row r="109" spans="1:14" x14ac:dyDescent="0.25">
      <c r="A109" s="595"/>
      <c r="B109" s="611"/>
      <c r="C109" s="135">
        <v>2015</v>
      </c>
      <c r="D109" s="30"/>
      <c r="E109" s="31"/>
      <c r="F109" s="136"/>
      <c r="G109" s="137">
        <f t="shared" ref="G109:G114" si="10">SUM(D109:F109)</f>
        <v>0</v>
      </c>
      <c r="H109" s="30"/>
      <c r="I109" s="31"/>
      <c r="J109" s="35"/>
    </row>
    <row r="110" spans="1:14" x14ac:dyDescent="0.25">
      <c r="A110" s="595"/>
      <c r="B110" s="611"/>
      <c r="C110" s="135">
        <v>2016</v>
      </c>
      <c r="D110" s="30"/>
      <c r="E110" s="31"/>
      <c r="F110" s="136"/>
      <c r="G110" s="137">
        <f t="shared" si="10"/>
        <v>0</v>
      </c>
      <c r="H110" s="30"/>
      <c r="I110" s="31"/>
      <c r="J110" s="35"/>
    </row>
    <row r="111" spans="1:14" x14ac:dyDescent="0.25">
      <c r="A111" s="595"/>
      <c r="B111" s="611"/>
      <c r="C111" s="135">
        <v>2017</v>
      </c>
      <c r="D111" s="36"/>
      <c r="E111" s="37"/>
      <c r="F111" s="138"/>
      <c r="G111" s="137">
        <f t="shared" si="10"/>
        <v>0</v>
      </c>
      <c r="H111" s="139"/>
      <c r="I111" s="140"/>
      <c r="J111" s="141"/>
    </row>
    <row r="112" spans="1:14" x14ac:dyDescent="0.25">
      <c r="A112" s="595"/>
      <c r="B112" s="611"/>
      <c r="C112" s="135">
        <v>2018</v>
      </c>
      <c r="D112" s="30"/>
      <c r="E112" s="31"/>
      <c r="F112" s="136"/>
      <c r="G112" s="137">
        <f t="shared" si="10"/>
        <v>0</v>
      </c>
      <c r="H112" s="30"/>
      <c r="I112" s="31"/>
      <c r="J112" s="35"/>
    </row>
    <row r="113" spans="1:19" x14ac:dyDescent="0.25">
      <c r="A113" s="595"/>
      <c r="B113" s="611"/>
      <c r="C113" s="135">
        <v>2019</v>
      </c>
      <c r="D113" s="30"/>
      <c r="E113" s="31"/>
      <c r="F113" s="136"/>
      <c r="G113" s="137">
        <f t="shared" si="10"/>
        <v>0</v>
      </c>
      <c r="H113" s="30"/>
      <c r="I113" s="31"/>
      <c r="J113" s="35"/>
    </row>
    <row r="114" spans="1:19" x14ac:dyDescent="0.25">
      <c r="A114" s="595"/>
      <c r="B114" s="611"/>
      <c r="C114" s="135">
        <v>2020</v>
      </c>
      <c r="D114" s="30"/>
      <c r="E114" s="31"/>
      <c r="F114" s="136"/>
      <c r="G114" s="137">
        <f t="shared" si="10"/>
        <v>0</v>
      </c>
      <c r="H114" s="30"/>
      <c r="I114" s="31"/>
      <c r="J114" s="35"/>
    </row>
    <row r="115" spans="1:19" ht="30.6" customHeight="1" thickBot="1" x14ac:dyDescent="0.3">
      <c r="A115" s="612"/>
      <c r="B115" s="613"/>
      <c r="C115" s="142" t="s">
        <v>14</v>
      </c>
      <c r="D115" s="46">
        <f t="shared" ref="D115:J115" si="11">SUM(D108:D114)</f>
        <v>0</v>
      </c>
      <c r="E115" s="47">
        <f t="shared" si="11"/>
        <v>0</v>
      </c>
      <c r="F115" s="143">
        <f t="shared" si="11"/>
        <v>0</v>
      </c>
      <c r="G115" s="143">
        <f t="shared" si="11"/>
        <v>0</v>
      </c>
      <c r="H115" s="46">
        <f t="shared" si="11"/>
        <v>0</v>
      </c>
      <c r="I115" s="47">
        <f t="shared" si="11"/>
        <v>0</v>
      </c>
      <c r="J115" s="144">
        <f t="shared" si="11"/>
        <v>0</v>
      </c>
    </row>
    <row r="116" spans="1:19" ht="17.100000000000001" customHeight="1" thickBot="1" x14ac:dyDescent="0.3">
      <c r="A116" s="145"/>
      <c r="B116" s="122"/>
      <c r="C116" s="146"/>
      <c r="D116" s="147"/>
      <c r="H116" s="148"/>
      <c r="K116" s="82"/>
    </row>
    <row r="117" spans="1:19" s="10" customFormat="1" ht="78" customHeight="1" x14ac:dyDescent="0.3">
      <c r="A117" s="149" t="s">
        <v>68</v>
      </c>
      <c r="B117" s="269" t="s">
        <v>39</v>
      </c>
      <c r="C117" s="151" t="s">
        <v>6</v>
      </c>
      <c r="D117" s="152" t="s">
        <v>69</v>
      </c>
      <c r="E117" s="153" t="s">
        <v>70</v>
      </c>
      <c r="F117" s="153" t="s">
        <v>71</v>
      </c>
      <c r="G117" s="153" t="s">
        <v>72</v>
      </c>
      <c r="H117" s="153" t="s">
        <v>73</v>
      </c>
      <c r="I117" s="154" t="s">
        <v>74</v>
      </c>
      <c r="J117" s="155" t="s">
        <v>75</v>
      </c>
      <c r="K117" s="155" t="s">
        <v>76</v>
      </c>
    </row>
    <row r="118" spans="1:19" x14ac:dyDescent="0.25">
      <c r="A118" s="595" t="s">
        <v>36</v>
      </c>
      <c r="B118" s="611"/>
      <c r="C118" s="29">
        <v>2014</v>
      </c>
      <c r="D118" s="34"/>
      <c r="E118" s="31"/>
      <c r="F118" s="31"/>
      <c r="G118" s="31"/>
      <c r="H118" s="31"/>
      <c r="I118" s="35"/>
      <c r="J118" s="156">
        <f t="shared" ref="J118:K124" si="12">D118+F118+H118</f>
        <v>0</v>
      </c>
      <c r="K118" s="156">
        <f t="shared" si="12"/>
        <v>0</v>
      </c>
    </row>
    <row r="119" spans="1:19" x14ac:dyDescent="0.25">
      <c r="A119" s="595"/>
      <c r="B119" s="611"/>
      <c r="C119" s="29">
        <v>2015</v>
      </c>
      <c r="D119" s="34"/>
      <c r="E119" s="31"/>
      <c r="F119" s="31"/>
      <c r="G119" s="31"/>
      <c r="H119" s="31"/>
      <c r="I119" s="35"/>
      <c r="J119" s="156">
        <f t="shared" si="12"/>
        <v>0</v>
      </c>
      <c r="K119" s="156">
        <f t="shared" si="12"/>
        <v>0</v>
      </c>
    </row>
    <row r="120" spans="1:19" x14ac:dyDescent="0.25">
      <c r="A120" s="595"/>
      <c r="B120" s="611"/>
      <c r="C120" s="29">
        <v>2016</v>
      </c>
      <c r="D120" s="34"/>
      <c r="E120" s="31"/>
      <c r="F120" s="31"/>
      <c r="G120" s="31"/>
      <c r="H120" s="31"/>
      <c r="I120" s="35"/>
      <c r="J120" s="156">
        <f t="shared" si="12"/>
        <v>0</v>
      </c>
      <c r="K120" s="156">
        <f t="shared" si="12"/>
        <v>0</v>
      </c>
    </row>
    <row r="121" spans="1:19" x14ac:dyDescent="0.25">
      <c r="A121" s="595"/>
      <c r="B121" s="611"/>
      <c r="C121" s="29">
        <v>2017</v>
      </c>
      <c r="D121" s="39"/>
      <c r="E121" s="37"/>
      <c r="F121" s="37"/>
      <c r="G121" s="37"/>
      <c r="H121" s="37"/>
      <c r="I121" s="40"/>
      <c r="J121" s="156">
        <f t="shared" si="12"/>
        <v>0</v>
      </c>
      <c r="K121" s="156">
        <f t="shared" si="12"/>
        <v>0</v>
      </c>
    </row>
    <row r="122" spans="1:19" x14ac:dyDescent="0.25">
      <c r="A122" s="595"/>
      <c r="B122" s="611"/>
      <c r="C122" s="29">
        <v>2018</v>
      </c>
      <c r="D122" s="34"/>
      <c r="E122" s="31"/>
      <c r="F122" s="31"/>
      <c r="G122" s="31"/>
      <c r="H122" s="31"/>
      <c r="I122" s="35"/>
      <c r="J122" s="156">
        <f t="shared" si="12"/>
        <v>0</v>
      </c>
      <c r="K122" s="156">
        <f t="shared" si="12"/>
        <v>0</v>
      </c>
    </row>
    <row r="123" spans="1:19" x14ac:dyDescent="0.25">
      <c r="A123" s="595"/>
      <c r="B123" s="611"/>
      <c r="C123" s="29">
        <v>2019</v>
      </c>
      <c r="D123" s="34"/>
      <c r="E123" s="31"/>
      <c r="F123" s="31"/>
      <c r="G123" s="31"/>
      <c r="H123" s="31"/>
      <c r="I123" s="35"/>
      <c r="J123" s="156">
        <f t="shared" si="12"/>
        <v>0</v>
      </c>
      <c r="K123" s="156">
        <f t="shared" si="12"/>
        <v>0</v>
      </c>
    </row>
    <row r="124" spans="1:19" x14ac:dyDescent="0.25">
      <c r="A124" s="595"/>
      <c r="B124" s="611"/>
      <c r="C124" s="29">
        <v>2020</v>
      </c>
      <c r="D124" s="34"/>
      <c r="E124" s="31"/>
      <c r="F124" s="31"/>
      <c r="G124" s="31"/>
      <c r="H124" s="31"/>
      <c r="I124" s="35"/>
      <c r="J124" s="156">
        <f t="shared" si="12"/>
        <v>0</v>
      </c>
      <c r="K124" s="156">
        <f t="shared" si="12"/>
        <v>0</v>
      </c>
    </row>
    <row r="125" spans="1:19" ht="51" customHeight="1" thickBot="1" x14ac:dyDescent="0.3">
      <c r="A125" s="612"/>
      <c r="B125" s="613"/>
      <c r="C125" s="45" t="s">
        <v>14</v>
      </c>
      <c r="D125" s="47">
        <f t="shared" ref="D125" si="13">SUM(D118:D124)</f>
        <v>0</v>
      </c>
      <c r="E125" s="47">
        <f>SUM(E118:E124)</f>
        <v>0</v>
      </c>
      <c r="F125" s="47">
        <f t="shared" ref="F125:I125" si="14">SUM(F118:F124)</f>
        <v>0</v>
      </c>
      <c r="G125" s="47">
        <f t="shared" si="14"/>
        <v>0</v>
      </c>
      <c r="H125" s="47">
        <f t="shared" si="14"/>
        <v>0</v>
      </c>
      <c r="I125" s="47">
        <f t="shared" si="14"/>
        <v>0</v>
      </c>
      <c r="J125" s="51">
        <f>SUM(J118:J124)</f>
        <v>0</v>
      </c>
      <c r="K125" s="51">
        <f>SUM(K118:K124)</f>
        <v>0</v>
      </c>
    </row>
    <row r="126" spans="1:19" ht="18.95" customHeight="1" x14ac:dyDescent="0.25">
      <c r="A126" s="157"/>
      <c r="B126" s="122"/>
      <c r="C126" s="52"/>
      <c r="D126" s="52"/>
      <c r="S126" s="82"/>
    </row>
    <row r="127" spans="1:19" ht="21" x14ac:dyDescent="0.35">
      <c r="A127" s="158" t="s">
        <v>77</v>
      </c>
      <c r="B127" s="159"/>
      <c r="C127" s="158"/>
      <c r="D127" s="160"/>
      <c r="E127" s="160"/>
      <c r="F127" s="160"/>
      <c r="G127" s="160"/>
      <c r="H127" s="160"/>
      <c r="I127" s="160"/>
      <c r="J127" s="160"/>
      <c r="K127" s="160"/>
      <c r="L127" s="160"/>
      <c r="M127" s="160"/>
      <c r="N127" s="160"/>
      <c r="O127" s="160"/>
    </row>
    <row r="128" spans="1:19" ht="21.75" thickBot="1" x14ac:dyDescent="0.4">
      <c r="A128" s="98"/>
      <c r="B128" s="83"/>
    </row>
    <row r="129" spans="1:15" s="10" customFormat="1" ht="27" customHeight="1" x14ac:dyDescent="0.25">
      <c r="A129" s="614" t="s">
        <v>78</v>
      </c>
      <c r="B129" s="616" t="s">
        <v>39</v>
      </c>
      <c r="C129" s="618" t="s">
        <v>79</v>
      </c>
      <c r="D129" s="161" t="s">
        <v>80</v>
      </c>
      <c r="E129" s="162"/>
      <c r="F129" s="162"/>
      <c r="G129" s="163"/>
      <c r="H129" s="164"/>
      <c r="I129" s="592" t="s">
        <v>8</v>
      </c>
      <c r="J129" s="593"/>
      <c r="K129" s="593"/>
      <c r="L129" s="593"/>
      <c r="M129" s="593"/>
      <c r="N129" s="593"/>
      <c r="O129" s="594"/>
    </row>
    <row r="130" spans="1:15" s="10" customFormat="1" ht="110.25" customHeight="1" x14ac:dyDescent="0.25">
      <c r="A130" s="615"/>
      <c r="B130" s="617"/>
      <c r="C130" s="619"/>
      <c r="D130" s="165" t="s">
        <v>81</v>
      </c>
      <c r="E130" s="166" t="s">
        <v>82</v>
      </c>
      <c r="F130" s="166" t="s">
        <v>83</v>
      </c>
      <c r="G130" s="167" t="s">
        <v>84</v>
      </c>
      <c r="H130" s="168" t="s">
        <v>85</v>
      </c>
      <c r="I130" s="169" t="s">
        <v>15</v>
      </c>
      <c r="J130" s="169" t="s">
        <v>16</v>
      </c>
      <c r="K130" s="166" t="s">
        <v>17</v>
      </c>
      <c r="L130" s="165" t="s">
        <v>18</v>
      </c>
      <c r="M130" s="165" t="s">
        <v>30</v>
      </c>
      <c r="N130" s="166" t="s">
        <v>20</v>
      </c>
      <c r="O130" s="170" t="s">
        <v>21</v>
      </c>
    </row>
    <row r="131" spans="1:15" ht="15" customHeight="1" x14ac:dyDescent="0.25">
      <c r="A131" s="597" t="s">
        <v>133</v>
      </c>
      <c r="B131" s="596"/>
      <c r="C131" s="29">
        <v>2014</v>
      </c>
      <c r="D131" s="30"/>
      <c r="E131" s="31"/>
      <c r="F131" s="31"/>
      <c r="G131" s="137">
        <f>SUM(D131:F131)</f>
        <v>0</v>
      </c>
      <c r="H131" s="92"/>
      <c r="I131" s="34"/>
      <c r="J131" s="31"/>
      <c r="K131" s="31"/>
      <c r="L131" s="31"/>
      <c r="M131" s="31"/>
      <c r="N131" s="31"/>
      <c r="O131" s="35"/>
    </row>
    <row r="132" spans="1:15" x14ac:dyDescent="0.25">
      <c r="A132" s="597"/>
      <c r="B132" s="596"/>
      <c r="C132" s="29">
        <v>2015</v>
      </c>
      <c r="D132" s="30"/>
      <c r="E132" s="31"/>
      <c r="F132" s="31"/>
      <c r="G132" s="137">
        <f t="shared" ref="G132:G137" si="15">SUM(D132:F132)</f>
        <v>0</v>
      </c>
      <c r="H132" s="92"/>
      <c r="I132" s="34"/>
      <c r="J132" s="31"/>
      <c r="K132" s="31"/>
      <c r="L132" s="31"/>
      <c r="M132" s="31"/>
      <c r="N132" s="31"/>
      <c r="O132" s="35"/>
    </row>
    <row r="133" spans="1:15" x14ac:dyDescent="0.25">
      <c r="A133" s="597"/>
      <c r="B133" s="596"/>
      <c r="C133" s="29">
        <v>2016</v>
      </c>
      <c r="D133" s="30"/>
      <c r="E133" s="31"/>
      <c r="F133" s="31"/>
      <c r="G133" s="137">
        <f t="shared" si="15"/>
        <v>0</v>
      </c>
      <c r="H133" s="92"/>
      <c r="I133" s="34"/>
      <c r="J133" s="31"/>
      <c r="K133" s="31"/>
      <c r="L133" s="31"/>
      <c r="M133" s="31"/>
      <c r="N133" s="31"/>
      <c r="O133" s="35"/>
    </row>
    <row r="134" spans="1:15" x14ac:dyDescent="0.25">
      <c r="A134" s="597"/>
      <c r="B134" s="596"/>
      <c r="C134" s="29">
        <v>2017</v>
      </c>
      <c r="D134" s="36"/>
      <c r="E134" s="37"/>
      <c r="F134" s="37"/>
      <c r="G134" s="137">
        <f t="shared" si="15"/>
        <v>0</v>
      </c>
      <c r="H134" s="92"/>
      <c r="I134" s="39"/>
      <c r="J134" s="37"/>
      <c r="K134" s="37"/>
      <c r="L134" s="37"/>
      <c r="M134" s="37"/>
      <c r="N134" s="37"/>
      <c r="O134" s="40"/>
    </row>
    <row r="135" spans="1:15" x14ac:dyDescent="0.25">
      <c r="A135" s="597"/>
      <c r="B135" s="596"/>
      <c r="C135" s="29">
        <v>2018</v>
      </c>
      <c r="D135" s="30"/>
      <c r="E135" s="31"/>
      <c r="F135" s="31"/>
      <c r="G135" s="137">
        <f t="shared" si="15"/>
        <v>0</v>
      </c>
      <c r="H135" s="92"/>
      <c r="I135" s="34"/>
      <c r="J135" s="31"/>
      <c r="K135" s="31"/>
      <c r="L135" s="31"/>
      <c r="M135" s="31"/>
      <c r="N135" s="31"/>
      <c r="O135" s="35"/>
    </row>
    <row r="136" spans="1:15" x14ac:dyDescent="0.25">
      <c r="A136" s="597"/>
      <c r="B136" s="596"/>
      <c r="C136" s="29">
        <v>2019</v>
      </c>
      <c r="D136" s="30">
        <v>8</v>
      </c>
      <c r="E136" s="31">
        <v>5</v>
      </c>
      <c r="F136" s="31"/>
      <c r="G136" s="137">
        <v>26</v>
      </c>
      <c r="H136" s="92">
        <v>2</v>
      </c>
      <c r="I136" s="34">
        <v>2</v>
      </c>
      <c r="J136" s="31">
        <v>2</v>
      </c>
      <c r="K136" s="31">
        <v>1</v>
      </c>
      <c r="L136" s="31"/>
      <c r="M136" s="31"/>
      <c r="N136" s="31">
        <v>7</v>
      </c>
      <c r="O136" s="35">
        <v>1</v>
      </c>
    </row>
    <row r="137" spans="1:15" x14ac:dyDescent="0.25">
      <c r="A137" s="597"/>
      <c r="B137" s="596"/>
      <c r="C137" s="29">
        <v>2020</v>
      </c>
      <c r="D137" s="30"/>
      <c r="E137" s="31"/>
      <c r="F137" s="31"/>
      <c r="G137" s="137">
        <f t="shared" si="15"/>
        <v>0</v>
      </c>
      <c r="H137" s="92"/>
      <c r="I137" s="34"/>
      <c r="J137" s="31"/>
      <c r="K137" s="31"/>
      <c r="L137" s="31"/>
      <c r="M137" s="31"/>
      <c r="N137" s="31"/>
      <c r="O137" s="35"/>
    </row>
    <row r="138" spans="1:15" ht="15.95" customHeight="1" thickBot="1" x14ac:dyDescent="0.3">
      <c r="A138" s="598"/>
      <c r="B138" s="599"/>
      <c r="C138" s="45" t="s">
        <v>14</v>
      </c>
      <c r="D138" s="46">
        <f>SUM(D131:D137)</f>
        <v>8</v>
      </c>
      <c r="E138" s="47">
        <f>SUM(E131:E137)</f>
        <v>5</v>
      </c>
      <c r="F138" s="47">
        <f>SUM(F131:F137)</f>
        <v>0</v>
      </c>
      <c r="G138" s="143">
        <f t="shared" ref="G138:O138" si="16">SUM(G131:G137)</f>
        <v>26</v>
      </c>
      <c r="H138" s="171">
        <f t="shared" si="16"/>
        <v>2</v>
      </c>
      <c r="I138" s="50">
        <f t="shared" si="16"/>
        <v>2</v>
      </c>
      <c r="J138" s="47">
        <f t="shared" si="16"/>
        <v>2</v>
      </c>
      <c r="K138" s="47">
        <f t="shared" si="16"/>
        <v>1</v>
      </c>
      <c r="L138" s="47">
        <f t="shared" si="16"/>
        <v>0</v>
      </c>
      <c r="M138" s="47">
        <f t="shared" si="16"/>
        <v>0</v>
      </c>
      <c r="N138" s="47">
        <f t="shared" si="16"/>
        <v>7</v>
      </c>
      <c r="O138" s="51">
        <f t="shared" si="16"/>
        <v>1</v>
      </c>
    </row>
    <row r="139" spans="1:15" ht="15.75" thickBot="1" x14ac:dyDescent="0.3">
      <c r="B139" s="9"/>
    </row>
    <row r="140" spans="1:15" ht="19.5" customHeight="1" x14ac:dyDescent="0.25">
      <c r="A140" s="600" t="s">
        <v>87</v>
      </c>
      <c r="B140" s="602" t="s">
        <v>88</v>
      </c>
      <c r="C140" s="604" t="s">
        <v>6</v>
      </c>
      <c r="D140" s="604" t="s">
        <v>80</v>
      </c>
      <c r="E140" s="604"/>
      <c r="F140" s="604"/>
      <c r="G140" s="606"/>
      <c r="H140" s="607" t="s">
        <v>89</v>
      </c>
      <c r="I140" s="604"/>
      <c r="J140" s="604"/>
      <c r="K140" s="604"/>
      <c r="L140" s="608"/>
    </row>
    <row r="141" spans="1:15" ht="102.75" x14ac:dyDescent="0.25">
      <c r="A141" s="601"/>
      <c r="B141" s="603"/>
      <c r="C141" s="605"/>
      <c r="D141" s="172" t="s">
        <v>90</v>
      </c>
      <c r="E141" s="173" t="s">
        <v>91</v>
      </c>
      <c r="F141" s="172" t="s">
        <v>92</v>
      </c>
      <c r="G141" s="174" t="s">
        <v>93</v>
      </c>
      <c r="H141" s="175" t="s">
        <v>94</v>
      </c>
      <c r="I141" s="172" t="s">
        <v>95</v>
      </c>
      <c r="J141" s="172" t="s">
        <v>96</v>
      </c>
      <c r="K141" s="172" t="s">
        <v>97</v>
      </c>
      <c r="L141" s="176" t="s">
        <v>98</v>
      </c>
    </row>
    <row r="142" spans="1:15" ht="15" customHeight="1" x14ac:dyDescent="0.25">
      <c r="A142" s="684" t="s">
        <v>36</v>
      </c>
      <c r="B142" s="685"/>
      <c r="C142" s="177">
        <v>2014</v>
      </c>
      <c r="D142" s="178"/>
      <c r="E142" s="72"/>
      <c r="F142" s="72"/>
      <c r="G142" s="179">
        <f>SUM(D142:F142)</f>
        <v>0</v>
      </c>
      <c r="H142" s="71"/>
      <c r="I142" s="72"/>
      <c r="J142" s="72"/>
      <c r="K142" s="72"/>
      <c r="L142" s="73"/>
    </row>
    <row r="143" spans="1:15" x14ac:dyDescent="0.25">
      <c r="A143" s="595"/>
      <c r="B143" s="611"/>
      <c r="C143" s="29">
        <v>2015</v>
      </c>
      <c r="D143" s="30"/>
      <c r="E143" s="31"/>
      <c r="F143" s="31"/>
      <c r="G143" s="179">
        <f t="shared" ref="G143:G148" si="17">SUM(D143:F143)</f>
        <v>0</v>
      </c>
      <c r="H143" s="34"/>
      <c r="I143" s="31"/>
      <c r="J143" s="31"/>
      <c r="K143" s="31"/>
      <c r="L143" s="35"/>
    </row>
    <row r="144" spans="1:15" x14ac:dyDescent="0.25">
      <c r="A144" s="595"/>
      <c r="B144" s="611"/>
      <c r="C144" s="29">
        <v>2016</v>
      </c>
      <c r="D144" s="30"/>
      <c r="E144" s="31"/>
      <c r="F144" s="31"/>
      <c r="G144" s="179">
        <f t="shared" si="17"/>
        <v>0</v>
      </c>
      <c r="H144" s="34"/>
      <c r="I144" s="31"/>
      <c r="J144" s="31"/>
      <c r="K144" s="31"/>
      <c r="L144" s="35"/>
    </row>
    <row r="145" spans="1:12" x14ac:dyDescent="0.25">
      <c r="A145" s="595"/>
      <c r="B145" s="611"/>
      <c r="C145" s="29">
        <v>2017</v>
      </c>
      <c r="D145" s="36"/>
      <c r="E145" s="37"/>
      <c r="F145" s="37"/>
      <c r="G145" s="179">
        <f t="shared" si="17"/>
        <v>0</v>
      </c>
      <c r="H145" s="39"/>
      <c r="I145" s="37"/>
      <c r="J145" s="37"/>
      <c r="K145" s="37"/>
      <c r="L145" s="40"/>
    </row>
    <row r="146" spans="1:12" x14ac:dyDescent="0.25">
      <c r="A146" s="595"/>
      <c r="B146" s="611"/>
      <c r="C146" s="29">
        <v>2018</v>
      </c>
      <c r="D146" s="30"/>
      <c r="E146" s="31"/>
      <c r="F146" s="31"/>
      <c r="G146" s="179">
        <f t="shared" si="17"/>
        <v>0</v>
      </c>
      <c r="H146" s="34"/>
      <c r="I146" s="31"/>
      <c r="J146" s="31"/>
      <c r="K146" s="31"/>
      <c r="L146" s="35"/>
    </row>
    <row r="147" spans="1:12" x14ac:dyDescent="0.25">
      <c r="A147" s="595"/>
      <c r="B147" s="611"/>
      <c r="C147" s="29">
        <v>2019</v>
      </c>
      <c r="D147" s="30">
        <v>698</v>
      </c>
      <c r="E147" s="31">
        <v>217</v>
      </c>
      <c r="F147" s="31"/>
      <c r="G147" s="179">
        <f t="shared" si="17"/>
        <v>915</v>
      </c>
      <c r="H147" s="34"/>
      <c r="I147" s="31"/>
      <c r="J147" s="31"/>
      <c r="K147" s="31"/>
      <c r="L147" s="35"/>
    </row>
    <row r="148" spans="1:12" x14ac:dyDescent="0.25">
      <c r="A148" s="595"/>
      <c r="B148" s="611"/>
      <c r="C148" s="29">
        <v>2020</v>
      </c>
      <c r="D148" s="30"/>
      <c r="E148" s="31"/>
      <c r="F148" s="31"/>
      <c r="G148" s="179">
        <f t="shared" si="17"/>
        <v>0</v>
      </c>
      <c r="H148" s="34"/>
      <c r="I148" s="31"/>
      <c r="J148" s="31"/>
      <c r="K148" s="31"/>
      <c r="L148" s="35"/>
    </row>
    <row r="149" spans="1:12" ht="15.75" thickBot="1" x14ac:dyDescent="0.3">
      <c r="A149" s="612"/>
      <c r="B149" s="613"/>
      <c r="C149" s="45" t="s">
        <v>14</v>
      </c>
      <c r="D149" s="46">
        <f t="shared" ref="D149:L149" si="18">SUM(D142:D148)</f>
        <v>698</v>
      </c>
      <c r="E149" s="47">
        <f t="shared" si="18"/>
        <v>217</v>
      </c>
      <c r="F149" s="47">
        <f t="shared" si="18"/>
        <v>0</v>
      </c>
      <c r="G149" s="49">
        <f t="shared" si="18"/>
        <v>915</v>
      </c>
      <c r="H149" s="50">
        <f t="shared" si="18"/>
        <v>0</v>
      </c>
      <c r="I149" s="47">
        <f t="shared" si="18"/>
        <v>0</v>
      </c>
      <c r="J149" s="47">
        <f t="shared" si="18"/>
        <v>0</v>
      </c>
      <c r="K149" s="47">
        <f t="shared" si="18"/>
        <v>0</v>
      </c>
      <c r="L149" s="51">
        <f t="shared" si="18"/>
        <v>0</v>
      </c>
    </row>
    <row r="150" spans="1:12" x14ac:dyDescent="0.25">
      <c r="B150" s="9"/>
    </row>
    <row r="151" spans="1:12" x14ac:dyDescent="0.25">
      <c r="B151" s="9"/>
    </row>
    <row r="152" spans="1:12" ht="21" x14ac:dyDescent="0.35">
      <c r="A152" s="180" t="s">
        <v>100</v>
      </c>
      <c r="B152" s="60"/>
      <c r="C152" s="59"/>
      <c r="D152" s="61"/>
      <c r="E152" s="61"/>
      <c r="F152" s="61"/>
      <c r="G152" s="61"/>
      <c r="H152" s="61"/>
      <c r="I152" s="61"/>
      <c r="J152" s="61"/>
      <c r="K152" s="61"/>
      <c r="L152" s="61"/>
    </row>
    <row r="153" spans="1:12" ht="15.75" thickBot="1" x14ac:dyDescent="0.3">
      <c r="A153" s="82"/>
      <c r="B153" s="83"/>
    </row>
    <row r="154" spans="1:12" s="10" customFormat="1" ht="65.25" x14ac:dyDescent="0.3">
      <c r="A154" s="181" t="s">
        <v>101</v>
      </c>
      <c r="B154" s="182" t="s">
        <v>102</v>
      </c>
      <c r="C154" s="183" t="s">
        <v>103</v>
      </c>
      <c r="D154" s="184" t="s">
        <v>104</v>
      </c>
      <c r="E154" s="185" t="s">
        <v>105</v>
      </c>
      <c r="F154" s="185" t="s">
        <v>106</v>
      </c>
      <c r="G154" s="186" t="s">
        <v>107</v>
      </c>
    </row>
    <row r="155" spans="1:12" ht="15" customHeight="1" x14ac:dyDescent="0.25">
      <c r="A155" s="588" t="s">
        <v>36</v>
      </c>
      <c r="B155" s="589"/>
      <c r="C155" s="29">
        <v>2014</v>
      </c>
      <c r="D155" s="30"/>
      <c r="E155" s="31"/>
      <c r="F155" s="31"/>
      <c r="G155" s="35"/>
    </row>
    <row r="156" spans="1:12" x14ac:dyDescent="0.25">
      <c r="A156" s="588"/>
      <c r="B156" s="589"/>
      <c r="C156" s="29">
        <v>2015</v>
      </c>
      <c r="D156" s="30"/>
      <c r="E156" s="31"/>
      <c r="F156" s="31"/>
      <c r="G156" s="35"/>
    </row>
    <row r="157" spans="1:12" x14ac:dyDescent="0.25">
      <c r="A157" s="588"/>
      <c r="B157" s="589"/>
      <c r="C157" s="29">
        <v>2016</v>
      </c>
      <c r="D157" s="30"/>
      <c r="E157" s="31"/>
      <c r="F157" s="31"/>
      <c r="G157" s="35"/>
    </row>
    <row r="158" spans="1:12" x14ac:dyDescent="0.25">
      <c r="A158" s="588"/>
      <c r="B158" s="589"/>
      <c r="C158" s="29">
        <v>2017</v>
      </c>
      <c r="D158" s="36"/>
      <c r="E158" s="37"/>
      <c r="F158" s="37"/>
      <c r="G158" s="40"/>
    </row>
    <row r="159" spans="1:12" x14ac:dyDescent="0.25">
      <c r="A159" s="588"/>
      <c r="B159" s="589"/>
      <c r="C159" s="29">
        <v>2018</v>
      </c>
      <c r="D159" s="30"/>
      <c r="E159" s="31"/>
      <c r="F159" s="31"/>
      <c r="G159" s="35"/>
    </row>
    <row r="160" spans="1:12" x14ac:dyDescent="0.25">
      <c r="A160" s="588"/>
      <c r="B160" s="589"/>
      <c r="C160" s="29">
        <v>2019</v>
      </c>
      <c r="D160" s="30"/>
      <c r="E160" s="31"/>
      <c r="F160" s="31"/>
      <c r="G160" s="35"/>
    </row>
    <row r="161" spans="1:9" x14ac:dyDescent="0.25">
      <c r="A161" s="588"/>
      <c r="B161" s="589"/>
      <c r="C161" s="29">
        <v>2020</v>
      </c>
      <c r="D161" s="187"/>
      <c r="E161" s="188"/>
      <c r="F161" s="188"/>
      <c r="G161" s="189"/>
    </row>
    <row r="162" spans="1:9" ht="15.75" thickBot="1" x14ac:dyDescent="0.3">
      <c r="A162" s="590"/>
      <c r="B162" s="591"/>
      <c r="C162" s="45" t="s">
        <v>14</v>
      </c>
      <c r="D162" s="46">
        <f>SUM(D155:D161)</f>
        <v>0</v>
      </c>
      <c r="E162" s="46">
        <f t="shared" ref="E162:G162" si="19">SUM(E155:E161)</f>
        <v>0</v>
      </c>
      <c r="F162" s="46">
        <f t="shared" si="19"/>
        <v>0</v>
      </c>
      <c r="G162" s="51">
        <f t="shared" si="19"/>
        <v>0</v>
      </c>
    </row>
    <row r="163" spans="1:9" x14ac:dyDescent="0.25">
      <c r="B163" s="9"/>
    </row>
    <row r="164" spans="1:9" ht="15.75" thickBot="1" x14ac:dyDescent="0.3">
      <c r="B164" s="9"/>
    </row>
    <row r="165" spans="1:9" ht="18.75" x14ac:dyDescent="0.3">
      <c r="A165" s="190" t="s">
        <v>108</v>
      </c>
      <c r="B165" s="191" t="s">
        <v>109</v>
      </c>
      <c r="C165" s="192">
        <v>2014</v>
      </c>
      <c r="D165" s="192">
        <v>2015</v>
      </c>
      <c r="E165" s="192">
        <v>2016</v>
      </c>
      <c r="F165" s="192">
        <v>2017</v>
      </c>
      <c r="G165" s="192">
        <v>2018</v>
      </c>
      <c r="H165" s="192">
        <v>2019</v>
      </c>
      <c r="I165" s="193">
        <v>2020</v>
      </c>
    </row>
    <row r="166" spans="1:9" ht="14.1" customHeight="1" x14ac:dyDescent="0.25">
      <c r="A166" s="194" t="s">
        <v>110</v>
      </c>
      <c r="B166" s="195"/>
      <c r="C166" s="196">
        <f>SUM(C167:C169)</f>
        <v>0</v>
      </c>
      <c r="D166" s="196">
        <f t="shared" ref="D166:I166" si="20">SUM(D167:D169)</f>
        <v>0</v>
      </c>
      <c r="E166" s="196">
        <f t="shared" si="20"/>
        <v>0</v>
      </c>
      <c r="F166" s="196">
        <f t="shared" si="20"/>
        <v>0</v>
      </c>
      <c r="G166" s="196">
        <f t="shared" si="20"/>
        <v>0</v>
      </c>
      <c r="H166" s="196">
        <f t="shared" si="20"/>
        <v>1286106.1599999999</v>
      </c>
      <c r="I166" s="197">
        <f t="shared" si="20"/>
        <v>0</v>
      </c>
    </row>
    <row r="167" spans="1:9" ht="15.75" x14ac:dyDescent="0.25">
      <c r="A167" s="198" t="s">
        <v>111</v>
      </c>
      <c r="B167" s="199"/>
      <c r="C167" s="70"/>
      <c r="D167" s="70"/>
      <c r="E167" s="70"/>
      <c r="F167" s="74"/>
      <c r="G167" s="70"/>
      <c r="H167" s="70">
        <v>1038410.42</v>
      </c>
      <c r="I167" s="200"/>
    </row>
    <row r="168" spans="1:9" ht="15.75" x14ac:dyDescent="0.25">
      <c r="A168" s="198" t="s">
        <v>112</v>
      </c>
      <c r="B168" s="199"/>
      <c r="C168" s="70"/>
      <c r="D168" s="70"/>
      <c r="E168" s="70"/>
      <c r="F168" s="74"/>
      <c r="G168" s="70"/>
      <c r="H168" s="70">
        <v>22440</v>
      </c>
      <c r="I168" s="200"/>
    </row>
    <row r="169" spans="1:9" ht="15.75" x14ac:dyDescent="0.25">
      <c r="A169" s="198" t="s">
        <v>113</v>
      </c>
      <c r="B169" s="199"/>
      <c r="C169" s="70"/>
      <c r="D169" s="70"/>
      <c r="E169" s="70"/>
      <c r="F169" s="74"/>
      <c r="G169" s="70"/>
      <c r="H169" s="70">
        <v>225255.74</v>
      </c>
      <c r="I169" s="200"/>
    </row>
    <row r="170" spans="1:9" ht="63.75" x14ac:dyDescent="0.25">
      <c r="A170" s="194" t="s">
        <v>114</v>
      </c>
      <c r="B170" s="199" t="s">
        <v>134</v>
      </c>
      <c r="C170" s="70"/>
      <c r="D170" s="70"/>
      <c r="E170" s="70"/>
      <c r="F170" s="74"/>
      <c r="G170" s="70"/>
      <c r="H170" s="70">
        <v>332445.32</v>
      </c>
      <c r="I170" s="200"/>
    </row>
    <row r="171" spans="1:9" ht="16.5" thickBot="1" x14ac:dyDescent="0.3">
      <c r="A171" s="203" t="s">
        <v>116</v>
      </c>
      <c r="B171" s="204"/>
      <c r="C171" s="205">
        <f t="shared" ref="C171:I171" si="21">C166+C170</f>
        <v>0</v>
      </c>
      <c r="D171" s="205">
        <f t="shared" si="21"/>
        <v>0</v>
      </c>
      <c r="E171" s="205">
        <f t="shared" si="21"/>
        <v>0</v>
      </c>
      <c r="F171" s="205">
        <f t="shared" si="21"/>
        <v>0</v>
      </c>
      <c r="G171" s="205">
        <f t="shared" si="21"/>
        <v>0</v>
      </c>
      <c r="H171" s="205">
        <f t="shared" si="21"/>
        <v>1618551.48</v>
      </c>
      <c r="I171" s="51">
        <f t="shared" si="21"/>
        <v>0</v>
      </c>
    </row>
  </sheetData>
  <mergeCells count="49">
    <mergeCell ref="A142:B149"/>
    <mergeCell ref="A155:B162"/>
    <mergeCell ref="I129:O129"/>
    <mergeCell ref="A131:B138"/>
    <mergeCell ref="A140:A141"/>
    <mergeCell ref="B140:B141"/>
    <mergeCell ref="C140:C141"/>
    <mergeCell ref="D140:G140"/>
    <mergeCell ref="H140:L140"/>
    <mergeCell ref="C106:C107"/>
    <mergeCell ref="A108:B115"/>
    <mergeCell ref="A118:B125"/>
    <mergeCell ref="A129:A130"/>
    <mergeCell ref="B129:B130"/>
    <mergeCell ref="C129:C130"/>
    <mergeCell ref="A85:B92"/>
    <mergeCell ref="A94:A95"/>
    <mergeCell ref="B94:B95"/>
    <mergeCell ref="A96:B102"/>
    <mergeCell ref="A106:A107"/>
    <mergeCell ref="B106:B107"/>
    <mergeCell ref="D72:D73"/>
    <mergeCell ref="A74:B81"/>
    <mergeCell ref="A83:A84"/>
    <mergeCell ref="B83:B84"/>
    <mergeCell ref="C83:C84"/>
    <mergeCell ref="D83:D84"/>
    <mergeCell ref="A72:A73"/>
    <mergeCell ref="B72:B73"/>
    <mergeCell ref="C72:C73"/>
    <mergeCell ref="A50:B57"/>
    <mergeCell ref="A61:A62"/>
    <mergeCell ref="B61:B62"/>
    <mergeCell ref="C61:C62"/>
    <mergeCell ref="A63:B70"/>
    <mergeCell ref="D34:D35"/>
    <mergeCell ref="A36:B43"/>
    <mergeCell ref="A48:A49"/>
    <mergeCell ref="B48:B49"/>
    <mergeCell ref="C48:C49"/>
    <mergeCell ref="D48:D49"/>
    <mergeCell ref="A34:A35"/>
    <mergeCell ref="B34:B35"/>
    <mergeCell ref="C34:C35"/>
    <mergeCell ref="B10:B11"/>
    <mergeCell ref="C10:C11"/>
    <mergeCell ref="A12:B19"/>
    <mergeCell ref="C21:C22"/>
    <mergeCell ref="A23:B3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946BB-4FD7-4650-9F48-D0E554E14103}">
  <sheetPr codeName="Arkusz4"/>
  <dimension ref="A1:S171"/>
  <sheetViews>
    <sheetView topLeftCell="A154" workbookViewId="0">
      <selection activeCell="F178" sqref="F178"/>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135</v>
      </c>
    </row>
    <row r="5" spans="1:17" s="2" customFormat="1" ht="15.75" x14ac:dyDescent="0.25">
      <c r="A5" s="206" t="s">
        <v>136</v>
      </c>
    </row>
    <row r="6" spans="1:17" s="2" customFormat="1" ht="15.75" x14ac:dyDescent="0.25"/>
    <row r="8" spans="1:17" ht="21" x14ac:dyDescent="0.35">
      <c r="A8" s="6" t="s">
        <v>4</v>
      </c>
      <c r="B8" s="7"/>
      <c r="C8" s="8"/>
      <c r="D8" s="8"/>
      <c r="E8" s="8"/>
      <c r="F8" s="8"/>
      <c r="G8" s="8"/>
      <c r="H8" s="8"/>
      <c r="I8" s="8"/>
      <c r="J8" s="8"/>
      <c r="K8" s="8"/>
      <c r="L8" s="8"/>
      <c r="M8" s="8"/>
      <c r="N8" s="8"/>
    </row>
    <row r="9" spans="1:17" ht="15.75" thickBot="1" x14ac:dyDescent="0.3">
      <c r="B9" s="9"/>
      <c r="O9" s="10"/>
      <c r="P9" s="10"/>
    </row>
    <row r="10" spans="1:17" s="10" customFormat="1" ht="18.75" x14ac:dyDescent="0.3">
      <c r="A10" s="11"/>
      <c r="B10" s="649" t="s">
        <v>5</v>
      </c>
      <c r="C10" s="651" t="s">
        <v>6</v>
      </c>
      <c r="D10" s="12"/>
      <c r="E10" s="13"/>
      <c r="F10" s="14" t="s">
        <v>7</v>
      </c>
      <c r="G10" s="15"/>
      <c r="H10" s="16"/>
      <c r="I10" s="17" t="s">
        <v>8</v>
      </c>
      <c r="J10" s="13"/>
      <c r="K10" s="13"/>
      <c r="L10" s="13"/>
      <c r="M10" s="13"/>
      <c r="N10" s="13"/>
      <c r="O10" s="18"/>
    </row>
    <row r="11" spans="1:17" s="10" customFormat="1" ht="90" customHeight="1" x14ac:dyDescent="0.3">
      <c r="A11" s="19" t="s">
        <v>9</v>
      </c>
      <c r="B11" s="650"/>
      <c r="C11" s="652"/>
      <c r="D11" s="20" t="s">
        <v>10</v>
      </c>
      <c r="E11" s="21" t="s">
        <v>11</v>
      </c>
      <c r="F11" s="22" t="s">
        <v>12</v>
      </c>
      <c r="G11" s="23" t="s">
        <v>13</v>
      </c>
      <c r="H11" s="24" t="s">
        <v>14</v>
      </c>
      <c r="I11" s="25" t="s">
        <v>15</v>
      </c>
      <c r="J11" s="26" t="s">
        <v>16</v>
      </c>
      <c r="K11" s="26" t="s">
        <v>17</v>
      </c>
      <c r="L11" s="27" t="s">
        <v>18</v>
      </c>
      <c r="M11" s="27" t="s">
        <v>19</v>
      </c>
      <c r="N11" s="27" t="s">
        <v>20</v>
      </c>
      <c r="O11" s="28" t="s">
        <v>21</v>
      </c>
    </row>
    <row r="12" spans="1:17" ht="15" customHeight="1" x14ac:dyDescent="0.25">
      <c r="A12" s="595" t="s">
        <v>36</v>
      </c>
      <c r="B12" s="611"/>
      <c r="C12" s="29">
        <v>2014</v>
      </c>
      <c r="D12" s="30"/>
      <c r="E12" s="31"/>
      <c r="F12" s="31"/>
      <c r="G12" s="32"/>
      <c r="H12" s="33">
        <f>SUM(D12:G12)</f>
        <v>0</v>
      </c>
      <c r="I12" s="34"/>
      <c r="J12" s="31"/>
      <c r="K12" s="31"/>
      <c r="L12" s="31"/>
      <c r="M12" s="31"/>
      <c r="N12" s="31"/>
      <c r="O12" s="35"/>
      <c r="P12" s="10"/>
      <c r="Q12" s="10"/>
    </row>
    <row r="13" spans="1:17" x14ac:dyDescent="0.25">
      <c r="A13" s="595"/>
      <c r="B13" s="611"/>
      <c r="C13" s="29">
        <v>2015</v>
      </c>
      <c r="D13" s="30"/>
      <c r="E13" s="31"/>
      <c r="F13" s="31"/>
      <c r="G13" s="32"/>
      <c r="H13" s="33">
        <f t="shared" ref="H13:H18" si="0">SUM(D13:G13)</f>
        <v>0</v>
      </c>
      <c r="I13" s="34"/>
      <c r="J13" s="31"/>
      <c r="K13" s="31"/>
      <c r="L13" s="31"/>
      <c r="M13" s="31"/>
      <c r="N13" s="31"/>
      <c r="O13" s="35"/>
      <c r="P13" s="10"/>
      <c r="Q13" s="10"/>
    </row>
    <row r="14" spans="1:17" x14ac:dyDescent="0.25">
      <c r="A14" s="595"/>
      <c r="B14" s="611"/>
      <c r="C14" s="29">
        <v>2016</v>
      </c>
      <c r="D14" s="30"/>
      <c r="E14" s="31"/>
      <c r="F14" s="31"/>
      <c r="G14" s="32"/>
      <c r="H14" s="33">
        <f t="shared" si="0"/>
        <v>0</v>
      </c>
      <c r="I14" s="34"/>
      <c r="J14" s="31"/>
      <c r="K14" s="31"/>
      <c r="L14" s="31"/>
      <c r="M14" s="31"/>
      <c r="N14" s="31"/>
      <c r="O14" s="35"/>
      <c r="P14" s="10"/>
      <c r="Q14" s="10"/>
    </row>
    <row r="15" spans="1:17" x14ac:dyDescent="0.25">
      <c r="A15" s="595"/>
      <c r="B15" s="611"/>
      <c r="C15" s="29">
        <v>2017</v>
      </c>
      <c r="D15" s="36"/>
      <c r="E15" s="37"/>
      <c r="F15" s="37"/>
      <c r="G15" s="38"/>
      <c r="H15" s="33">
        <f t="shared" si="0"/>
        <v>0</v>
      </c>
      <c r="I15" s="39"/>
      <c r="J15" s="37"/>
      <c r="K15" s="37"/>
      <c r="L15" s="37"/>
      <c r="M15" s="37"/>
      <c r="N15" s="37"/>
      <c r="O15" s="40"/>
      <c r="P15" s="10"/>
      <c r="Q15" s="10"/>
    </row>
    <row r="16" spans="1:17" x14ac:dyDescent="0.25">
      <c r="A16" s="595"/>
      <c r="B16" s="611"/>
      <c r="C16" s="29">
        <v>2018</v>
      </c>
      <c r="D16" s="30"/>
      <c r="E16" s="31"/>
      <c r="F16" s="31"/>
      <c r="G16" s="32"/>
      <c r="H16" s="33">
        <f t="shared" si="0"/>
        <v>0</v>
      </c>
      <c r="I16" s="34"/>
      <c r="J16" s="31"/>
      <c r="K16" s="31"/>
      <c r="L16" s="31"/>
      <c r="M16" s="31"/>
      <c r="N16" s="31"/>
      <c r="O16" s="35"/>
      <c r="P16" s="10"/>
      <c r="Q16" s="10"/>
    </row>
    <row r="17" spans="1:17" x14ac:dyDescent="0.25">
      <c r="A17" s="595"/>
      <c r="B17" s="611"/>
      <c r="C17" s="29">
        <v>2019</v>
      </c>
      <c r="D17" s="30">
        <v>11</v>
      </c>
      <c r="E17" s="31">
        <v>0</v>
      </c>
      <c r="F17" s="31">
        <v>0</v>
      </c>
      <c r="G17" s="32">
        <v>6</v>
      </c>
      <c r="H17" s="33">
        <f t="shared" si="0"/>
        <v>17</v>
      </c>
      <c r="I17" s="34">
        <v>5</v>
      </c>
      <c r="J17" s="31">
        <v>1</v>
      </c>
      <c r="K17" s="31">
        <v>7</v>
      </c>
      <c r="L17" s="31"/>
      <c r="M17" s="31"/>
      <c r="N17" s="31">
        <v>4</v>
      </c>
      <c r="O17" s="35"/>
      <c r="P17" s="10"/>
      <c r="Q17" s="10"/>
    </row>
    <row r="18" spans="1:17" x14ac:dyDescent="0.25">
      <c r="A18" s="595"/>
      <c r="B18" s="611"/>
      <c r="C18" s="29">
        <v>2020</v>
      </c>
      <c r="D18" s="30"/>
      <c r="E18" s="31"/>
      <c r="F18" s="31"/>
      <c r="G18" s="32"/>
      <c r="H18" s="33">
        <f t="shared" si="0"/>
        <v>0</v>
      </c>
      <c r="I18" s="34"/>
      <c r="J18" s="31"/>
      <c r="K18" s="31"/>
      <c r="L18" s="31"/>
      <c r="M18" s="31"/>
      <c r="N18" s="31"/>
      <c r="O18" s="35"/>
      <c r="P18" s="10"/>
      <c r="Q18" s="10"/>
    </row>
    <row r="19" spans="1:17" ht="19.5" customHeight="1" thickBot="1" x14ac:dyDescent="0.3">
      <c r="A19" s="612"/>
      <c r="B19" s="613"/>
      <c r="C19" s="45" t="s">
        <v>14</v>
      </c>
      <c r="D19" s="46">
        <f>SUM(D12:D18)</f>
        <v>11</v>
      </c>
      <c r="E19" s="47">
        <f>SUM(E12:E18)</f>
        <v>0</v>
      </c>
      <c r="F19" s="47">
        <f>SUM(F12:F18)</f>
        <v>0</v>
      </c>
      <c r="G19" s="48">
        <v>6</v>
      </c>
      <c r="H19" s="49">
        <v>18</v>
      </c>
      <c r="I19" s="50">
        <f t="shared" ref="I19:O19" si="1">SUM(I12:I18)</f>
        <v>5</v>
      </c>
      <c r="J19" s="50">
        <f t="shared" si="1"/>
        <v>1</v>
      </c>
      <c r="K19" s="47">
        <f t="shared" si="1"/>
        <v>7</v>
      </c>
      <c r="L19" s="47">
        <f t="shared" si="1"/>
        <v>0</v>
      </c>
      <c r="M19" s="47">
        <f t="shared" si="1"/>
        <v>0</v>
      </c>
      <c r="N19" s="47">
        <f t="shared" si="1"/>
        <v>4</v>
      </c>
      <c r="O19" s="51">
        <f t="shared" si="1"/>
        <v>0</v>
      </c>
      <c r="P19" s="10"/>
      <c r="Q19" s="10"/>
    </row>
    <row r="20" spans="1:17" ht="15.75" thickBot="1" x14ac:dyDescent="0.3">
      <c r="B20" s="9"/>
      <c r="D20" s="52"/>
      <c r="O20" s="10"/>
      <c r="P20" s="10"/>
    </row>
    <row r="21" spans="1:17" s="10" customFormat="1" ht="18.75" x14ac:dyDescent="0.3">
      <c r="A21" s="11"/>
      <c r="B21" s="53"/>
      <c r="C21" s="651" t="s">
        <v>6</v>
      </c>
      <c r="D21" s="12"/>
      <c r="E21" s="13"/>
      <c r="F21" s="14" t="s">
        <v>7</v>
      </c>
      <c r="G21" s="15"/>
      <c r="H21" s="16"/>
    </row>
    <row r="22" spans="1:17" s="10" customFormat="1" ht="44.25" customHeight="1" x14ac:dyDescent="0.3">
      <c r="A22" s="54" t="s">
        <v>23</v>
      </c>
      <c r="B22" s="273" t="s">
        <v>24</v>
      </c>
      <c r="C22" s="652"/>
      <c r="D22" s="20" t="s">
        <v>10</v>
      </c>
      <c r="E22" s="22" t="s">
        <v>11</v>
      </c>
      <c r="F22" s="22" t="s">
        <v>12</v>
      </c>
      <c r="G22" s="23" t="s">
        <v>13</v>
      </c>
      <c r="H22" s="24" t="s">
        <v>14</v>
      </c>
    </row>
    <row r="23" spans="1:17" ht="15" customHeight="1" x14ac:dyDescent="0.25">
      <c r="A23" s="595" t="s">
        <v>137</v>
      </c>
      <c r="B23" s="611"/>
      <c r="C23" s="29">
        <v>2014</v>
      </c>
      <c r="D23" s="36"/>
      <c r="E23" s="37"/>
      <c r="F23" s="37"/>
      <c r="G23" s="38"/>
      <c r="H23" s="274">
        <f>SUM(D23:G23)</f>
        <v>0</v>
      </c>
    </row>
    <row r="24" spans="1:17" x14ac:dyDescent="0.25">
      <c r="A24" s="595"/>
      <c r="B24" s="611"/>
      <c r="C24" s="29">
        <v>2015</v>
      </c>
      <c r="D24" s="36"/>
      <c r="E24" s="37"/>
      <c r="F24" s="37"/>
      <c r="G24" s="38"/>
      <c r="H24" s="274">
        <f t="shared" ref="H24:H29" si="2">SUM(D24:G24)</f>
        <v>0</v>
      </c>
    </row>
    <row r="25" spans="1:17" x14ac:dyDescent="0.25">
      <c r="A25" s="595"/>
      <c r="B25" s="611"/>
      <c r="C25" s="29">
        <v>2016</v>
      </c>
      <c r="D25" s="36"/>
      <c r="E25" s="37"/>
      <c r="F25" s="37"/>
      <c r="G25" s="38"/>
      <c r="H25" s="274">
        <f t="shared" si="2"/>
        <v>0</v>
      </c>
    </row>
    <row r="26" spans="1:17" x14ac:dyDescent="0.25">
      <c r="A26" s="595"/>
      <c r="B26" s="611"/>
      <c r="C26" s="29">
        <v>2017</v>
      </c>
      <c r="D26" s="36"/>
      <c r="E26" s="37"/>
      <c r="F26" s="37"/>
      <c r="G26" s="38"/>
      <c r="H26" s="274">
        <f t="shared" si="2"/>
        <v>0</v>
      </c>
    </row>
    <row r="27" spans="1:17" x14ac:dyDescent="0.25">
      <c r="A27" s="595"/>
      <c r="B27" s="611"/>
      <c r="C27" s="29">
        <v>2018</v>
      </c>
      <c r="D27" s="36"/>
      <c r="E27" s="37"/>
      <c r="F27" s="37"/>
      <c r="G27" s="38"/>
      <c r="H27" s="274">
        <f t="shared" si="2"/>
        <v>0</v>
      </c>
    </row>
    <row r="28" spans="1:17" x14ac:dyDescent="0.25">
      <c r="A28" s="595"/>
      <c r="B28" s="611"/>
      <c r="C28" s="29">
        <v>2019</v>
      </c>
      <c r="D28" s="275">
        <v>441</v>
      </c>
      <c r="E28" s="37"/>
      <c r="F28" s="37"/>
      <c r="G28" s="38">
        <v>5625</v>
      </c>
      <c r="H28" s="274">
        <f t="shared" si="2"/>
        <v>6066</v>
      </c>
    </row>
    <row r="29" spans="1:17" x14ac:dyDescent="0.25">
      <c r="A29" s="595"/>
      <c r="B29" s="611"/>
      <c r="C29" s="29">
        <v>2020</v>
      </c>
      <c r="D29" s="36"/>
      <c r="E29" s="37"/>
      <c r="F29" s="37"/>
      <c r="G29" s="38"/>
      <c r="H29" s="274">
        <f t="shared" si="2"/>
        <v>0</v>
      </c>
    </row>
    <row r="30" spans="1:17" ht="24" customHeight="1" thickBot="1" x14ac:dyDescent="0.3">
      <c r="A30" s="612"/>
      <c r="B30" s="613"/>
      <c r="C30" s="45" t="s">
        <v>14</v>
      </c>
      <c r="D30" s="46">
        <f>SUM(D23:D29)</f>
        <v>441</v>
      </c>
      <c r="E30" s="47">
        <f>SUM(E23:E29)</f>
        <v>0</v>
      </c>
      <c r="F30" s="47">
        <f>SUM(F23:F29)</f>
        <v>0</v>
      </c>
      <c r="G30" s="47">
        <f>SUM(G23:G29)</f>
        <v>5625</v>
      </c>
      <c r="H30" s="49">
        <f>D30+E30+F30+G30</f>
        <v>6066</v>
      </c>
    </row>
    <row r="31" spans="1:17" x14ac:dyDescent="0.25">
      <c r="A31" s="57"/>
      <c r="B31" s="58"/>
      <c r="D31" s="52"/>
    </row>
    <row r="32" spans="1:17" ht="21" x14ac:dyDescent="0.35">
      <c r="A32" s="59" t="s">
        <v>26</v>
      </c>
      <c r="B32" s="60"/>
      <c r="C32" s="59"/>
      <c r="D32" s="61"/>
      <c r="E32" s="61"/>
      <c r="F32" s="61"/>
      <c r="G32" s="61"/>
      <c r="H32" s="61"/>
      <c r="I32" s="61"/>
      <c r="J32" s="61"/>
      <c r="K32" s="61"/>
      <c r="L32" s="61"/>
      <c r="M32" s="61"/>
      <c r="N32" s="61"/>
      <c r="O32" s="61"/>
    </row>
    <row r="33" spans="1:13" ht="15.75" thickBot="1" x14ac:dyDescent="0.3">
      <c r="B33" s="9"/>
    </row>
    <row r="34" spans="1:13" ht="21" customHeight="1" x14ac:dyDescent="0.25">
      <c r="A34" s="653" t="s">
        <v>27</v>
      </c>
      <c r="B34" s="655" t="s">
        <v>28</v>
      </c>
      <c r="C34" s="657" t="s">
        <v>6</v>
      </c>
      <c r="D34" s="635" t="s">
        <v>29</v>
      </c>
      <c r="E34" s="62" t="s">
        <v>8</v>
      </c>
      <c r="F34" s="63"/>
      <c r="G34" s="63"/>
      <c r="H34" s="63"/>
      <c r="I34" s="63"/>
      <c r="J34" s="63"/>
      <c r="K34" s="64"/>
    </row>
    <row r="35" spans="1:13" ht="98.25" customHeight="1" x14ac:dyDescent="0.25">
      <c r="A35" s="654"/>
      <c r="B35" s="656"/>
      <c r="C35" s="658"/>
      <c r="D35" s="636"/>
      <c r="E35" s="65" t="s">
        <v>15</v>
      </c>
      <c r="F35" s="66" t="s">
        <v>16</v>
      </c>
      <c r="G35" s="66" t="s">
        <v>17</v>
      </c>
      <c r="H35" s="67" t="s">
        <v>18</v>
      </c>
      <c r="I35" s="67" t="s">
        <v>30</v>
      </c>
      <c r="J35" s="68" t="s">
        <v>20</v>
      </c>
      <c r="K35" s="69" t="s">
        <v>21</v>
      </c>
    </row>
    <row r="36" spans="1:13" ht="15" customHeight="1" x14ac:dyDescent="0.25">
      <c r="A36" s="588" t="s">
        <v>121</v>
      </c>
      <c r="B36" s="589"/>
      <c r="C36" s="29">
        <v>2014</v>
      </c>
      <c r="D36" s="70"/>
      <c r="E36" s="71"/>
      <c r="F36" s="72"/>
      <c r="G36" s="72"/>
      <c r="H36" s="72"/>
      <c r="I36" s="72"/>
      <c r="J36" s="72"/>
      <c r="K36" s="73"/>
    </row>
    <row r="37" spans="1:13" x14ac:dyDescent="0.25">
      <c r="A37" s="588"/>
      <c r="B37" s="589"/>
      <c r="C37" s="29">
        <v>2015</v>
      </c>
      <c r="D37" s="70"/>
      <c r="E37" s="34"/>
      <c r="F37" s="31"/>
      <c r="G37" s="31"/>
      <c r="H37" s="31"/>
      <c r="I37" s="31"/>
      <c r="J37" s="31"/>
      <c r="K37" s="35"/>
    </row>
    <row r="38" spans="1:13" x14ac:dyDescent="0.25">
      <c r="A38" s="588"/>
      <c r="B38" s="589"/>
      <c r="C38" s="29">
        <v>2016</v>
      </c>
      <c r="D38" s="70"/>
      <c r="E38" s="34"/>
      <c r="F38" s="31"/>
      <c r="G38" s="31"/>
      <c r="H38" s="31"/>
      <c r="I38" s="31"/>
      <c r="J38" s="31"/>
      <c r="K38" s="35"/>
    </row>
    <row r="39" spans="1:13" x14ac:dyDescent="0.25">
      <c r="A39" s="588"/>
      <c r="B39" s="589"/>
      <c r="C39" s="29">
        <v>2017</v>
      </c>
      <c r="D39" s="74"/>
      <c r="E39" s="39"/>
      <c r="F39" s="37"/>
      <c r="G39" s="37"/>
      <c r="H39" s="37"/>
      <c r="I39" s="37"/>
      <c r="J39" s="37"/>
      <c r="K39" s="40"/>
    </row>
    <row r="40" spans="1:13" x14ac:dyDescent="0.25">
      <c r="A40" s="588"/>
      <c r="B40" s="589"/>
      <c r="C40" s="29">
        <v>2018</v>
      </c>
      <c r="D40" s="70"/>
      <c r="E40" s="34"/>
      <c r="F40" s="31"/>
      <c r="G40" s="31"/>
      <c r="H40" s="31"/>
      <c r="I40" s="31"/>
      <c r="J40" s="31"/>
      <c r="K40" s="35"/>
    </row>
    <row r="41" spans="1:13" x14ac:dyDescent="0.25">
      <c r="A41" s="588"/>
      <c r="B41" s="589"/>
      <c r="C41" s="29">
        <v>2019</v>
      </c>
      <c r="D41" s="70">
        <v>5</v>
      </c>
      <c r="E41" s="34">
        <v>3</v>
      </c>
      <c r="F41" s="31">
        <v>1</v>
      </c>
      <c r="G41" s="31">
        <v>1</v>
      </c>
      <c r="H41" s="31"/>
      <c r="I41" s="31"/>
      <c r="J41" s="31"/>
      <c r="K41" s="35"/>
    </row>
    <row r="42" spans="1:13" ht="17.25" customHeight="1" x14ac:dyDescent="0.25">
      <c r="A42" s="588"/>
      <c r="B42" s="589"/>
      <c r="C42" s="29">
        <v>2020</v>
      </c>
      <c r="D42" s="70"/>
      <c r="E42" s="34"/>
      <c r="F42" s="31"/>
      <c r="G42" s="31"/>
      <c r="H42" s="31"/>
      <c r="I42" s="31"/>
      <c r="J42" s="31"/>
      <c r="K42" s="35"/>
    </row>
    <row r="43" spans="1:13" ht="16.5" customHeight="1" thickBot="1" x14ac:dyDescent="0.3">
      <c r="A43" s="590"/>
      <c r="B43" s="591"/>
      <c r="C43" s="45" t="s">
        <v>14</v>
      </c>
      <c r="D43" s="75">
        <f>SUM(D36:D42)</f>
        <v>5</v>
      </c>
      <c r="E43" s="50">
        <f t="shared" ref="E43:J43" si="3">SUM(E36:E42)</f>
        <v>3</v>
      </c>
      <c r="F43" s="47">
        <f t="shared" si="3"/>
        <v>1</v>
      </c>
      <c r="G43" s="47">
        <f t="shared" si="3"/>
        <v>1</v>
      </c>
      <c r="H43" s="47">
        <f t="shared" si="3"/>
        <v>0</v>
      </c>
      <c r="I43" s="47">
        <f t="shared" si="3"/>
        <v>0</v>
      </c>
      <c r="J43" s="47">
        <f t="shared" si="3"/>
        <v>0</v>
      </c>
      <c r="K43" s="51">
        <f>SUM(K36:K42)</f>
        <v>0</v>
      </c>
    </row>
    <row r="44" spans="1:13" x14ac:dyDescent="0.25">
      <c r="B44" s="9"/>
    </row>
    <row r="45" spans="1:13" x14ac:dyDescent="0.25">
      <c r="B45" s="9"/>
    </row>
    <row r="46" spans="1:13" ht="21" x14ac:dyDescent="0.35">
      <c r="A46" s="78" t="s">
        <v>32</v>
      </c>
      <c r="B46" s="79"/>
      <c r="C46" s="78"/>
      <c r="D46" s="80"/>
      <c r="E46" s="80"/>
      <c r="F46" s="80"/>
      <c r="G46" s="80"/>
      <c r="H46" s="80"/>
      <c r="I46" s="80"/>
      <c r="J46" s="80"/>
      <c r="K46" s="80"/>
      <c r="L46" s="81"/>
      <c r="M46" s="81"/>
    </row>
    <row r="47" spans="1:13" ht="14.25" customHeight="1" thickBot="1" x14ac:dyDescent="0.3">
      <c r="A47" s="82"/>
      <c r="B47" s="83"/>
    </row>
    <row r="48" spans="1:13" ht="14.25" customHeight="1" x14ac:dyDescent="0.25">
      <c r="A48" s="641" t="s">
        <v>33</v>
      </c>
      <c r="B48" s="643" t="s">
        <v>34</v>
      </c>
      <c r="C48" s="645" t="s">
        <v>6</v>
      </c>
      <c r="D48" s="647" t="s">
        <v>35</v>
      </c>
      <c r="E48" s="84" t="s">
        <v>8</v>
      </c>
      <c r="F48" s="85"/>
      <c r="G48" s="85"/>
      <c r="H48" s="85"/>
      <c r="I48" s="85"/>
      <c r="J48" s="85"/>
      <c r="K48" s="86"/>
    </row>
    <row r="49" spans="1:14" s="10" customFormat="1" ht="117" customHeight="1" x14ac:dyDescent="0.25">
      <c r="A49" s="642"/>
      <c r="B49" s="644"/>
      <c r="C49" s="646"/>
      <c r="D49" s="648"/>
      <c r="E49" s="87" t="s">
        <v>15</v>
      </c>
      <c r="F49" s="88" t="s">
        <v>16</v>
      </c>
      <c r="G49" s="88" t="s">
        <v>17</v>
      </c>
      <c r="H49" s="89" t="s">
        <v>18</v>
      </c>
      <c r="I49" s="89" t="s">
        <v>30</v>
      </c>
      <c r="J49" s="90" t="s">
        <v>20</v>
      </c>
      <c r="K49" s="91" t="s">
        <v>21</v>
      </c>
    </row>
    <row r="50" spans="1:14" ht="15" customHeight="1" x14ac:dyDescent="0.25">
      <c r="A50" s="595" t="s">
        <v>36</v>
      </c>
      <c r="B50" s="611"/>
      <c r="C50" s="29">
        <v>2014</v>
      </c>
      <c r="D50" s="92"/>
      <c r="E50" s="34"/>
      <c r="F50" s="31"/>
      <c r="G50" s="31"/>
      <c r="H50" s="31"/>
      <c r="I50" s="31"/>
      <c r="J50" s="31"/>
      <c r="K50" s="35"/>
    </row>
    <row r="51" spans="1:14" x14ac:dyDescent="0.25">
      <c r="A51" s="595"/>
      <c r="B51" s="611"/>
      <c r="C51" s="29">
        <v>2015</v>
      </c>
      <c r="D51" s="92"/>
      <c r="E51" s="34"/>
      <c r="F51" s="31"/>
      <c r="G51" s="31"/>
      <c r="H51" s="31"/>
      <c r="I51" s="31"/>
      <c r="J51" s="31"/>
      <c r="K51" s="35"/>
    </row>
    <row r="52" spans="1:14" x14ac:dyDescent="0.25">
      <c r="A52" s="595"/>
      <c r="B52" s="611"/>
      <c r="C52" s="29">
        <v>2016</v>
      </c>
      <c r="D52" s="92"/>
      <c r="E52" s="34"/>
      <c r="F52" s="31"/>
      <c r="G52" s="31"/>
      <c r="H52" s="31"/>
      <c r="I52" s="31"/>
      <c r="J52" s="31"/>
      <c r="K52" s="35"/>
    </row>
    <row r="53" spans="1:14" x14ac:dyDescent="0.25">
      <c r="A53" s="595"/>
      <c r="B53" s="611"/>
      <c r="C53" s="29">
        <v>2017</v>
      </c>
      <c r="D53" s="93"/>
      <c r="E53" s="39"/>
      <c r="F53" s="37"/>
      <c r="G53" s="37"/>
      <c r="H53" s="37"/>
      <c r="I53" s="37"/>
      <c r="J53" s="37"/>
      <c r="K53" s="40"/>
    </row>
    <row r="54" spans="1:14" x14ac:dyDescent="0.25">
      <c r="A54" s="595"/>
      <c r="B54" s="611"/>
      <c r="C54" s="29">
        <v>2018</v>
      </c>
      <c r="D54" s="92"/>
      <c r="E54" s="34"/>
      <c r="F54" s="31"/>
      <c r="G54" s="31"/>
      <c r="H54" s="31"/>
      <c r="I54" s="31"/>
      <c r="J54" s="31"/>
      <c r="K54" s="35"/>
    </row>
    <row r="55" spans="1:14" x14ac:dyDescent="0.25">
      <c r="A55" s="595"/>
      <c r="B55" s="611"/>
      <c r="C55" s="29">
        <v>2019</v>
      </c>
      <c r="D55" s="92">
        <v>0</v>
      </c>
      <c r="E55" s="34"/>
      <c r="F55" s="31"/>
      <c r="G55" s="31"/>
      <c r="H55" s="31"/>
      <c r="I55" s="31"/>
      <c r="J55" s="31"/>
      <c r="K55" s="35"/>
    </row>
    <row r="56" spans="1:14" x14ac:dyDescent="0.25">
      <c r="A56" s="595"/>
      <c r="B56" s="611"/>
      <c r="C56" s="29">
        <v>2020</v>
      </c>
      <c r="D56" s="92"/>
      <c r="E56" s="34"/>
      <c r="F56" s="31"/>
      <c r="G56" s="31"/>
      <c r="H56" s="31"/>
      <c r="I56" s="31"/>
      <c r="J56" s="31"/>
      <c r="K56" s="35"/>
    </row>
    <row r="57" spans="1:14" ht="18.75" customHeight="1" thickBot="1" x14ac:dyDescent="0.3">
      <c r="A57" s="612"/>
      <c r="B57" s="613"/>
      <c r="C57" s="45" t="s">
        <v>14</v>
      </c>
      <c r="D57" s="94">
        <f t="shared" ref="D57:I57" si="4">SUM(D50:D56)</f>
        <v>0</v>
      </c>
      <c r="E57" s="50">
        <f t="shared" si="4"/>
        <v>0</v>
      </c>
      <c r="F57" s="47">
        <f t="shared" si="4"/>
        <v>0</v>
      </c>
      <c r="G57" s="47">
        <f t="shared" si="4"/>
        <v>0</v>
      </c>
      <c r="H57" s="47">
        <f t="shared" si="4"/>
        <v>0</v>
      </c>
      <c r="I57" s="47">
        <f t="shared" si="4"/>
        <v>0</v>
      </c>
      <c r="J57" s="47">
        <f>SUM(J50:J56)</f>
        <v>0</v>
      </c>
      <c r="K57" s="51">
        <f>SUM(K50:K56)</f>
        <v>0</v>
      </c>
    </row>
    <row r="58" spans="1:14" x14ac:dyDescent="0.25">
      <c r="B58" s="9"/>
    </row>
    <row r="59" spans="1:14" ht="21" x14ac:dyDescent="0.35">
      <c r="A59" s="95" t="s">
        <v>37</v>
      </c>
      <c r="B59" s="96"/>
      <c r="C59" s="95"/>
      <c r="D59" s="97"/>
      <c r="E59" s="97"/>
      <c r="F59" s="97"/>
      <c r="G59" s="97"/>
      <c r="H59" s="97"/>
      <c r="I59" s="97"/>
      <c r="J59" s="97"/>
      <c r="K59" s="97"/>
      <c r="L59" s="97"/>
      <c r="M59" s="10"/>
    </row>
    <row r="60" spans="1:14" ht="15" customHeight="1" thickBot="1" x14ac:dyDescent="0.4">
      <c r="A60" s="98"/>
      <c r="B60" s="83"/>
      <c r="M60" s="10"/>
    </row>
    <row r="61" spans="1:14" s="10" customFormat="1" x14ac:dyDescent="0.25">
      <c r="A61" s="630" t="s">
        <v>38</v>
      </c>
      <c r="B61" s="622" t="s">
        <v>39</v>
      </c>
      <c r="C61" s="631" t="s">
        <v>6</v>
      </c>
      <c r="D61" s="99"/>
      <c r="E61" s="100"/>
      <c r="F61" s="101" t="s">
        <v>40</v>
      </c>
      <c r="G61" s="102"/>
      <c r="H61" s="102"/>
      <c r="I61" s="102"/>
      <c r="J61" s="102"/>
      <c r="K61" s="102"/>
      <c r="L61" s="103"/>
      <c r="N61" s="104"/>
    </row>
    <row r="62" spans="1:14" s="10" customFormat="1" ht="90" customHeight="1" x14ac:dyDescent="0.25">
      <c r="A62" s="621"/>
      <c r="B62" s="623"/>
      <c r="C62" s="632"/>
      <c r="D62" s="105" t="s">
        <v>41</v>
      </c>
      <c r="E62" s="106" t="s">
        <v>42</v>
      </c>
      <c r="F62" s="107" t="s">
        <v>15</v>
      </c>
      <c r="G62" s="108" t="s">
        <v>16</v>
      </c>
      <c r="H62" s="108" t="s">
        <v>17</v>
      </c>
      <c r="I62" s="109" t="s">
        <v>18</v>
      </c>
      <c r="J62" s="109" t="s">
        <v>30</v>
      </c>
      <c r="K62" s="110" t="s">
        <v>20</v>
      </c>
      <c r="L62" s="111" t="s">
        <v>21</v>
      </c>
    </row>
    <row r="63" spans="1:14" x14ac:dyDescent="0.25">
      <c r="A63" s="595" t="s">
        <v>138</v>
      </c>
      <c r="B63" s="611"/>
      <c r="C63" s="29">
        <v>2014</v>
      </c>
      <c r="D63" s="30"/>
      <c r="E63" s="31"/>
      <c r="F63" s="34"/>
      <c r="G63" s="31"/>
      <c r="H63" s="31"/>
      <c r="I63" s="31"/>
      <c r="J63" s="31"/>
      <c r="K63" s="31"/>
      <c r="L63" s="35"/>
      <c r="M63" s="10"/>
    </row>
    <row r="64" spans="1:14" x14ac:dyDescent="0.25">
      <c r="A64" s="595"/>
      <c r="B64" s="611"/>
      <c r="C64" s="29">
        <v>2015</v>
      </c>
      <c r="D64" s="30"/>
      <c r="E64" s="31"/>
      <c r="F64" s="34"/>
      <c r="G64" s="31"/>
      <c r="H64" s="31"/>
      <c r="I64" s="31"/>
      <c r="J64" s="31"/>
      <c r="K64" s="31"/>
      <c r="L64" s="35"/>
      <c r="M64" s="10"/>
    </row>
    <row r="65" spans="1:13" x14ac:dyDescent="0.25">
      <c r="A65" s="595"/>
      <c r="B65" s="611"/>
      <c r="C65" s="29">
        <v>2016</v>
      </c>
      <c r="D65" s="30"/>
      <c r="E65" s="31"/>
      <c r="F65" s="34"/>
      <c r="G65" s="31"/>
      <c r="H65" s="31"/>
      <c r="I65" s="31"/>
      <c r="J65" s="31"/>
      <c r="K65" s="31"/>
      <c r="L65" s="35"/>
      <c r="M65" s="10"/>
    </row>
    <row r="66" spans="1:13" x14ac:dyDescent="0.25">
      <c r="A66" s="595"/>
      <c r="B66" s="611"/>
      <c r="C66" s="29">
        <v>2017</v>
      </c>
      <c r="D66" s="36"/>
      <c r="E66" s="37"/>
      <c r="F66" s="39"/>
      <c r="G66" s="37"/>
      <c r="H66" s="37"/>
      <c r="I66" s="37"/>
      <c r="J66" s="37"/>
      <c r="K66" s="37"/>
      <c r="L66" s="40"/>
      <c r="M66" s="10"/>
    </row>
    <row r="67" spans="1:13" x14ac:dyDescent="0.25">
      <c r="A67" s="595"/>
      <c r="B67" s="611"/>
      <c r="C67" s="29">
        <v>2018</v>
      </c>
      <c r="D67" s="30"/>
      <c r="E67" s="31"/>
      <c r="F67" s="34"/>
      <c r="G67" s="31"/>
      <c r="H67" s="31"/>
      <c r="I67" s="31"/>
      <c r="J67" s="31"/>
      <c r="K67" s="31"/>
      <c r="L67" s="35"/>
      <c r="M67" s="10"/>
    </row>
    <row r="68" spans="1:13" x14ac:dyDescent="0.25">
      <c r="A68" s="595"/>
      <c r="B68" s="611"/>
      <c r="C68" s="29">
        <v>2019</v>
      </c>
      <c r="D68" s="30">
        <v>1</v>
      </c>
      <c r="E68" s="31">
        <v>11</v>
      </c>
      <c r="F68" s="34"/>
      <c r="G68" s="31"/>
      <c r="H68" s="31"/>
      <c r="I68" s="31"/>
      <c r="J68" s="31"/>
      <c r="K68" s="31"/>
      <c r="L68" s="35">
        <v>1</v>
      </c>
      <c r="M68" s="10"/>
    </row>
    <row r="69" spans="1:13" x14ac:dyDescent="0.25">
      <c r="A69" s="595"/>
      <c r="B69" s="611"/>
      <c r="C69" s="29">
        <v>2020</v>
      </c>
      <c r="D69" s="30"/>
      <c r="E69" s="31"/>
      <c r="F69" s="34"/>
      <c r="G69" s="31"/>
      <c r="H69" s="31"/>
      <c r="I69" s="31"/>
      <c r="J69" s="31"/>
      <c r="K69" s="31"/>
      <c r="L69" s="35"/>
      <c r="M69" s="10"/>
    </row>
    <row r="70" spans="1:13" ht="19.5" customHeight="1" thickBot="1" x14ac:dyDescent="0.3">
      <c r="A70" s="612"/>
      <c r="B70" s="613"/>
      <c r="C70" s="45" t="s">
        <v>14</v>
      </c>
      <c r="D70" s="46">
        <f t="shared" ref="D70:K70" si="5">SUM(D63:D69)</f>
        <v>1</v>
      </c>
      <c r="E70" s="47">
        <f t="shared" si="5"/>
        <v>11</v>
      </c>
      <c r="F70" s="50">
        <f t="shared" si="5"/>
        <v>0</v>
      </c>
      <c r="G70" s="47">
        <f t="shared" si="5"/>
        <v>0</v>
      </c>
      <c r="H70" s="47">
        <f t="shared" si="5"/>
        <v>0</v>
      </c>
      <c r="I70" s="47">
        <f t="shared" si="5"/>
        <v>0</v>
      </c>
      <c r="J70" s="47">
        <f t="shared" si="5"/>
        <v>0</v>
      </c>
      <c r="K70" s="47">
        <f t="shared" si="5"/>
        <v>0</v>
      </c>
      <c r="L70" s="51">
        <f>SUM(L63:L69)</f>
        <v>1</v>
      </c>
      <c r="M70" s="10"/>
    </row>
    <row r="71" spans="1:13" ht="15.75" thickBot="1" x14ac:dyDescent="0.3">
      <c r="A71" s="112"/>
      <c r="B71" s="113"/>
      <c r="D71" s="52"/>
    </row>
    <row r="72" spans="1:13" s="10" customFormat="1" ht="18.95" customHeight="1" x14ac:dyDescent="0.25">
      <c r="A72" s="630" t="s">
        <v>43</v>
      </c>
      <c r="B72" s="622" t="s">
        <v>44</v>
      </c>
      <c r="C72" s="631" t="s">
        <v>6</v>
      </c>
      <c r="D72" s="628" t="s">
        <v>45</v>
      </c>
      <c r="E72" s="101" t="s">
        <v>46</v>
      </c>
      <c r="F72" s="102"/>
      <c r="G72" s="102"/>
      <c r="H72" s="102"/>
      <c r="I72" s="102"/>
      <c r="J72" s="102"/>
      <c r="K72" s="103"/>
      <c r="L72"/>
      <c r="M72" s="104"/>
    </row>
    <row r="73" spans="1:13" s="10" customFormat="1" ht="93.75" customHeight="1" x14ac:dyDescent="0.25">
      <c r="A73" s="621"/>
      <c r="B73" s="623"/>
      <c r="C73" s="632"/>
      <c r="D73" s="629"/>
      <c r="E73" s="107" t="s">
        <v>15</v>
      </c>
      <c r="F73" s="114" t="s">
        <v>16</v>
      </c>
      <c r="G73" s="108" t="s">
        <v>17</v>
      </c>
      <c r="H73" s="109" t="s">
        <v>18</v>
      </c>
      <c r="I73" s="109" t="s">
        <v>30</v>
      </c>
      <c r="J73" s="110" t="s">
        <v>20</v>
      </c>
      <c r="K73" s="111" t="s">
        <v>21</v>
      </c>
      <c r="L73"/>
    </row>
    <row r="74" spans="1:13" ht="15" customHeight="1" x14ac:dyDescent="0.25">
      <c r="A74" s="595"/>
      <c r="B74" s="611"/>
      <c r="C74" s="29">
        <v>2014</v>
      </c>
      <c r="D74" s="31"/>
      <c r="E74" s="34"/>
      <c r="F74" s="31"/>
      <c r="G74" s="31"/>
      <c r="H74" s="31"/>
      <c r="I74" s="31"/>
      <c r="J74" s="31"/>
      <c r="K74" s="35"/>
    </row>
    <row r="75" spans="1:13" x14ac:dyDescent="0.25">
      <c r="A75" s="595"/>
      <c r="B75" s="611"/>
      <c r="C75" s="29">
        <v>2015</v>
      </c>
      <c r="D75" s="31"/>
      <c r="E75" s="34"/>
      <c r="F75" s="31"/>
      <c r="G75" s="31"/>
      <c r="H75" s="31"/>
      <c r="I75" s="31"/>
      <c r="J75" s="31"/>
      <c r="K75" s="35"/>
    </row>
    <row r="76" spans="1:13" x14ac:dyDescent="0.25">
      <c r="A76" s="595"/>
      <c r="B76" s="611"/>
      <c r="C76" s="29">
        <v>2016</v>
      </c>
      <c r="D76" s="31"/>
      <c r="E76" s="34"/>
      <c r="F76" s="31"/>
      <c r="G76" s="31"/>
      <c r="H76" s="31"/>
      <c r="I76" s="31"/>
      <c r="J76" s="31"/>
      <c r="K76" s="35"/>
    </row>
    <row r="77" spans="1:13" x14ac:dyDescent="0.25">
      <c r="A77" s="595"/>
      <c r="B77" s="611"/>
      <c r="C77" s="29">
        <v>2017</v>
      </c>
      <c r="D77" s="37"/>
      <c r="E77" s="39"/>
      <c r="F77" s="37"/>
      <c r="G77" s="37"/>
      <c r="H77" s="37"/>
      <c r="I77" s="37"/>
      <c r="J77" s="37"/>
      <c r="K77" s="40"/>
    </row>
    <row r="78" spans="1:13" x14ac:dyDescent="0.25">
      <c r="A78" s="595"/>
      <c r="B78" s="611"/>
      <c r="C78" s="29">
        <v>2018</v>
      </c>
      <c r="D78" s="31"/>
      <c r="E78" s="34"/>
      <c r="F78" s="31"/>
      <c r="G78" s="31"/>
      <c r="H78" s="31"/>
      <c r="I78" s="31"/>
      <c r="J78" s="31"/>
      <c r="K78" s="35"/>
    </row>
    <row r="79" spans="1:13" x14ac:dyDescent="0.25">
      <c r="A79" s="595"/>
      <c r="B79" s="611"/>
      <c r="C79" s="29">
        <v>2019</v>
      </c>
      <c r="D79" s="31"/>
      <c r="E79" s="34"/>
      <c r="F79" s="31"/>
      <c r="G79" s="31"/>
      <c r="H79" s="31"/>
      <c r="I79" s="31"/>
      <c r="J79" s="31"/>
      <c r="K79" s="35">
        <v>11</v>
      </c>
    </row>
    <row r="80" spans="1:13" x14ac:dyDescent="0.25">
      <c r="A80" s="595"/>
      <c r="B80" s="611"/>
      <c r="C80" s="29">
        <v>2020</v>
      </c>
      <c r="D80" s="31"/>
      <c r="E80" s="34"/>
      <c r="F80" s="31"/>
      <c r="G80" s="31"/>
      <c r="H80" s="31"/>
      <c r="I80" s="31"/>
      <c r="J80" s="31"/>
      <c r="K80" s="35"/>
    </row>
    <row r="81" spans="1:14" ht="195" customHeight="1" thickBot="1" x14ac:dyDescent="0.3">
      <c r="A81" s="612"/>
      <c r="B81" s="613"/>
      <c r="C81" s="45" t="s">
        <v>14</v>
      </c>
      <c r="D81" s="47">
        <f t="shared" ref="D81:J81" si="6">SUM(D74:D80)</f>
        <v>0</v>
      </c>
      <c r="E81" s="50">
        <f t="shared" si="6"/>
        <v>0</v>
      </c>
      <c r="F81" s="47">
        <f t="shared" si="6"/>
        <v>0</v>
      </c>
      <c r="G81" s="47">
        <f t="shared" si="6"/>
        <v>0</v>
      </c>
      <c r="H81" s="47">
        <f t="shared" si="6"/>
        <v>0</v>
      </c>
      <c r="I81" s="47">
        <f t="shared" si="6"/>
        <v>0</v>
      </c>
      <c r="J81" s="47">
        <f t="shared" si="6"/>
        <v>0</v>
      </c>
      <c r="K81" s="51">
        <f>SUM(K74:K80)</f>
        <v>11</v>
      </c>
    </row>
    <row r="82" spans="1:14" ht="15" customHeight="1" thickBot="1" x14ac:dyDescent="0.4">
      <c r="A82" s="98"/>
      <c r="B82" s="83"/>
    </row>
    <row r="83" spans="1:14" ht="24.95" customHeight="1" x14ac:dyDescent="0.25">
      <c r="A83" s="630" t="s">
        <v>47</v>
      </c>
      <c r="B83" s="622" t="s">
        <v>44</v>
      </c>
      <c r="C83" s="631" t="s">
        <v>6</v>
      </c>
      <c r="D83" s="633" t="s">
        <v>48</v>
      </c>
      <c r="E83" s="101" t="s">
        <v>49</v>
      </c>
      <c r="F83" s="102"/>
      <c r="G83" s="102"/>
      <c r="H83" s="102"/>
      <c r="I83" s="102"/>
      <c r="J83" s="102"/>
      <c r="K83" s="103"/>
      <c r="L83" s="10"/>
    </row>
    <row r="84" spans="1:14" s="10" customFormat="1" ht="93.75" customHeight="1" x14ac:dyDescent="0.25">
      <c r="A84" s="621"/>
      <c r="B84" s="623"/>
      <c r="C84" s="632"/>
      <c r="D84" s="634"/>
      <c r="E84" s="107" t="s">
        <v>15</v>
      </c>
      <c r="F84" s="108" t="s">
        <v>16</v>
      </c>
      <c r="G84" s="108" t="s">
        <v>17</v>
      </c>
      <c r="H84" s="109" t="s">
        <v>18</v>
      </c>
      <c r="I84" s="109" t="s">
        <v>30</v>
      </c>
      <c r="J84" s="110" t="s">
        <v>20</v>
      </c>
      <c r="K84" s="111" t="s">
        <v>21</v>
      </c>
      <c r="L84"/>
    </row>
    <row r="85" spans="1:14" s="10" customFormat="1" ht="18" customHeight="1" x14ac:dyDescent="0.25">
      <c r="A85" s="595" t="s">
        <v>139</v>
      </c>
      <c r="B85" s="611"/>
      <c r="C85" s="29">
        <v>2014</v>
      </c>
      <c r="D85" s="31"/>
      <c r="E85" s="34"/>
      <c r="F85" s="31"/>
      <c r="G85" s="31"/>
      <c r="H85" s="31"/>
      <c r="I85" s="31"/>
      <c r="J85" s="31"/>
      <c r="K85" s="35"/>
      <c r="L85"/>
    </row>
    <row r="86" spans="1:14" ht="15.95" customHeight="1" x14ac:dyDescent="0.25">
      <c r="A86" s="595"/>
      <c r="B86" s="611"/>
      <c r="C86" s="29">
        <v>2015</v>
      </c>
      <c r="D86" s="31"/>
      <c r="E86" s="34"/>
      <c r="F86" s="31"/>
      <c r="G86" s="31"/>
      <c r="H86" s="31"/>
      <c r="I86" s="31"/>
      <c r="J86" s="31"/>
      <c r="K86" s="35"/>
    </row>
    <row r="87" spans="1:14" x14ac:dyDescent="0.25">
      <c r="A87" s="595"/>
      <c r="B87" s="611"/>
      <c r="C87" s="29">
        <v>2016</v>
      </c>
      <c r="D87" s="31"/>
      <c r="E87" s="34"/>
      <c r="F87" s="31"/>
      <c r="G87" s="31"/>
      <c r="H87" s="31"/>
      <c r="I87" s="31"/>
      <c r="J87" s="31"/>
      <c r="K87" s="35"/>
    </row>
    <row r="88" spans="1:14" x14ac:dyDescent="0.25">
      <c r="A88" s="595"/>
      <c r="B88" s="611"/>
      <c r="C88" s="29">
        <v>2017</v>
      </c>
      <c r="D88" s="37"/>
      <c r="E88" s="39"/>
      <c r="F88" s="37"/>
      <c r="G88" s="37"/>
      <c r="H88" s="37"/>
      <c r="I88" s="37"/>
      <c r="J88" s="37"/>
      <c r="K88" s="40"/>
    </row>
    <row r="89" spans="1:14" x14ac:dyDescent="0.25">
      <c r="A89" s="595"/>
      <c r="B89" s="611"/>
      <c r="C89" s="29">
        <v>2018</v>
      </c>
      <c r="D89" s="31"/>
      <c r="E89" s="34"/>
      <c r="F89" s="31"/>
      <c r="G89" s="31"/>
      <c r="H89" s="31"/>
      <c r="I89" s="31"/>
      <c r="J89" s="31"/>
      <c r="K89" s="35"/>
      <c r="L89" s="10"/>
    </row>
    <row r="90" spans="1:14" x14ac:dyDescent="0.25">
      <c r="A90" s="595"/>
      <c r="B90" s="611"/>
      <c r="C90" s="29">
        <v>2019</v>
      </c>
      <c r="D90" s="31">
        <v>1</v>
      </c>
      <c r="E90" s="34"/>
      <c r="F90" s="31"/>
      <c r="G90" s="31"/>
      <c r="H90" s="31"/>
      <c r="I90" s="31"/>
      <c r="J90" s="31"/>
      <c r="K90" s="35">
        <v>1</v>
      </c>
    </row>
    <row r="91" spans="1:14" x14ac:dyDescent="0.25">
      <c r="A91" s="595"/>
      <c r="B91" s="611"/>
      <c r="C91" s="29">
        <v>2020</v>
      </c>
      <c r="D91" s="31"/>
      <c r="E91" s="34"/>
      <c r="F91" s="31"/>
      <c r="G91" s="31"/>
      <c r="H91" s="31"/>
      <c r="I91" s="31"/>
      <c r="J91" s="31"/>
      <c r="K91" s="35"/>
    </row>
    <row r="92" spans="1:14" ht="18.95" customHeight="1" thickBot="1" x14ac:dyDescent="0.3">
      <c r="A92" s="612"/>
      <c r="B92" s="613"/>
      <c r="C92" s="45" t="s">
        <v>14</v>
      </c>
      <c r="D92" s="47">
        <f t="shared" ref="D92:J92" si="7">SUM(D85:D91)</f>
        <v>1</v>
      </c>
      <c r="E92" s="50">
        <f t="shared" si="7"/>
        <v>0</v>
      </c>
      <c r="F92" s="47">
        <f t="shared" si="7"/>
        <v>0</v>
      </c>
      <c r="G92" s="47">
        <f t="shared" si="7"/>
        <v>0</v>
      </c>
      <c r="H92" s="47">
        <f t="shared" si="7"/>
        <v>0</v>
      </c>
      <c r="I92" s="47">
        <f t="shared" si="7"/>
        <v>0</v>
      </c>
      <c r="J92" s="47">
        <f t="shared" si="7"/>
        <v>0</v>
      </c>
      <c r="K92" s="51">
        <f>SUM(K85:K91)</f>
        <v>1</v>
      </c>
    </row>
    <row r="93" spans="1:14" ht="18.75" customHeight="1" thickBot="1" x14ac:dyDescent="0.4">
      <c r="A93" s="98"/>
      <c r="B93" s="83"/>
    </row>
    <row r="94" spans="1:14" x14ac:dyDescent="0.25">
      <c r="A94" s="620" t="s">
        <v>50</v>
      </c>
      <c r="B94" s="622" t="s">
        <v>51</v>
      </c>
      <c r="C94" s="271" t="s">
        <v>6</v>
      </c>
      <c r="D94" s="116" t="s">
        <v>52</v>
      </c>
      <c r="E94" s="117"/>
      <c r="F94" s="117"/>
      <c r="G94" s="118"/>
      <c r="H94" s="10"/>
      <c r="I94" s="10"/>
      <c r="J94" s="10"/>
      <c r="K94" s="10"/>
    </row>
    <row r="95" spans="1:14" ht="64.5" x14ac:dyDescent="0.25">
      <c r="A95" s="621"/>
      <c r="B95" s="623"/>
      <c r="C95" s="272"/>
      <c r="D95" s="105" t="s">
        <v>53</v>
      </c>
      <c r="E95" s="106" t="s">
        <v>54</v>
      </c>
      <c r="F95" s="106" t="s">
        <v>55</v>
      </c>
      <c r="G95" s="120" t="s">
        <v>14</v>
      </c>
      <c r="H95" s="10"/>
      <c r="I95" s="10"/>
      <c r="J95" s="10"/>
      <c r="K95" s="10"/>
      <c r="L95" s="10"/>
      <c r="M95" s="10"/>
      <c r="N95" s="10"/>
    </row>
    <row r="96" spans="1:14" s="10" customFormat="1" ht="26.25" customHeight="1" x14ac:dyDescent="0.25">
      <c r="A96" s="595" t="s">
        <v>36</v>
      </c>
      <c r="B96" s="611"/>
      <c r="C96" s="29">
        <v>2015</v>
      </c>
      <c r="D96" s="30"/>
      <c r="E96" s="31"/>
      <c r="F96" s="31"/>
      <c r="G96" s="33">
        <f t="shared" ref="G96:G101" si="8">SUM(D96:F96)</f>
        <v>0</v>
      </c>
      <c r="H96"/>
      <c r="I96"/>
      <c r="J96"/>
      <c r="K96"/>
    </row>
    <row r="97" spans="1:14" s="10" customFormat="1" ht="16.5" customHeight="1" x14ac:dyDescent="0.25">
      <c r="A97" s="595"/>
      <c r="B97" s="611"/>
      <c r="C97" s="29">
        <v>2016</v>
      </c>
      <c r="D97" s="30"/>
      <c r="E97" s="31"/>
      <c r="F97" s="31"/>
      <c r="G97" s="33">
        <f t="shared" si="8"/>
        <v>0</v>
      </c>
      <c r="H97"/>
      <c r="I97"/>
      <c r="J97"/>
      <c r="K97"/>
      <c r="L97"/>
      <c r="M97"/>
      <c r="N97"/>
    </row>
    <row r="98" spans="1:14" x14ac:dyDescent="0.25">
      <c r="A98" s="595"/>
      <c r="B98" s="611"/>
      <c r="C98" s="29">
        <v>2017</v>
      </c>
      <c r="D98" s="36"/>
      <c r="E98" s="37"/>
      <c r="F98" s="37"/>
      <c r="G98" s="33">
        <f t="shared" si="8"/>
        <v>0</v>
      </c>
    </row>
    <row r="99" spans="1:14" x14ac:dyDescent="0.25">
      <c r="A99" s="595"/>
      <c r="B99" s="611"/>
      <c r="C99" s="29">
        <v>2018</v>
      </c>
      <c r="D99" s="30"/>
      <c r="E99" s="31"/>
      <c r="F99" s="31"/>
      <c r="G99" s="33">
        <f t="shared" si="8"/>
        <v>0</v>
      </c>
    </row>
    <row r="100" spans="1:14" x14ac:dyDescent="0.25">
      <c r="A100" s="595"/>
      <c r="B100" s="611"/>
      <c r="C100" s="29">
        <v>2019</v>
      </c>
      <c r="D100" s="30">
        <v>110</v>
      </c>
      <c r="E100" s="31"/>
      <c r="F100" s="31">
        <v>5</v>
      </c>
      <c r="G100" s="33">
        <f t="shared" si="8"/>
        <v>115</v>
      </c>
    </row>
    <row r="101" spans="1:14" x14ac:dyDescent="0.25">
      <c r="A101" s="595"/>
      <c r="B101" s="611"/>
      <c r="C101" s="29">
        <v>2020</v>
      </c>
      <c r="D101" s="30"/>
      <c r="E101" s="31"/>
      <c r="F101" s="31"/>
      <c r="G101" s="33">
        <f t="shared" si="8"/>
        <v>0</v>
      </c>
    </row>
    <row r="102" spans="1:14" ht="15.75" thickBot="1" x14ac:dyDescent="0.3">
      <c r="A102" s="612"/>
      <c r="B102" s="613"/>
      <c r="C102" s="45" t="s">
        <v>14</v>
      </c>
      <c r="D102" s="46">
        <f>SUM(D96:D101)</f>
        <v>110</v>
      </c>
      <c r="E102" s="47">
        <f>SUM(E96:E101)</f>
        <v>0</v>
      </c>
      <c r="F102" s="47">
        <f>SUM(F96:F101)</f>
        <v>5</v>
      </c>
      <c r="G102" s="121">
        <f>SUM(G95:G101)</f>
        <v>115</v>
      </c>
    </row>
    <row r="103" spans="1:14" x14ac:dyDescent="0.25">
      <c r="A103" s="113"/>
      <c r="B103" s="122"/>
      <c r="C103" s="52"/>
      <c r="D103" s="52"/>
      <c r="J103" s="82"/>
    </row>
    <row r="104" spans="1:14" ht="21" x14ac:dyDescent="0.35">
      <c r="A104" s="123" t="s">
        <v>56</v>
      </c>
      <c r="B104" s="124"/>
      <c r="C104" s="123"/>
      <c r="D104" s="125"/>
      <c r="E104" s="125"/>
      <c r="F104" s="125"/>
      <c r="G104" s="125"/>
      <c r="H104" s="125"/>
      <c r="I104" s="125"/>
      <c r="J104" s="125"/>
      <c r="K104" s="125"/>
      <c r="L104" s="125"/>
    </row>
    <row r="105" spans="1:14" ht="15.75" thickBot="1" x14ac:dyDescent="0.3">
      <c r="B105" s="9"/>
    </row>
    <row r="106" spans="1:14" s="10" customFormat="1" ht="47.25" customHeight="1" x14ac:dyDescent="0.25">
      <c r="A106" s="624" t="s">
        <v>57</v>
      </c>
      <c r="B106" s="626" t="s">
        <v>58</v>
      </c>
      <c r="C106" s="609" t="s">
        <v>6</v>
      </c>
      <c r="D106" s="126" t="s">
        <v>59</v>
      </c>
      <c r="E106" s="126"/>
      <c r="F106" s="127"/>
      <c r="G106" s="127"/>
      <c r="H106" s="128" t="s">
        <v>60</v>
      </c>
      <c r="I106" s="126"/>
      <c r="J106" s="129"/>
    </row>
    <row r="107" spans="1:14" s="10" customFormat="1" ht="87.75" customHeight="1" x14ac:dyDescent="0.25">
      <c r="A107" s="625"/>
      <c r="B107" s="627"/>
      <c r="C107" s="610"/>
      <c r="D107" s="130" t="s">
        <v>61</v>
      </c>
      <c r="E107" s="131" t="s">
        <v>62</v>
      </c>
      <c r="F107" s="132" t="s">
        <v>63</v>
      </c>
      <c r="G107" s="133" t="s">
        <v>64</v>
      </c>
      <c r="H107" s="130" t="s">
        <v>65</v>
      </c>
      <c r="I107" s="131" t="s">
        <v>66</v>
      </c>
      <c r="J107" s="134" t="s">
        <v>67</v>
      </c>
    </row>
    <row r="108" spans="1:14" x14ac:dyDescent="0.25">
      <c r="A108" s="595" t="s">
        <v>36</v>
      </c>
      <c r="B108" s="611"/>
      <c r="C108" s="135">
        <v>2014</v>
      </c>
      <c r="D108" s="30"/>
      <c r="E108" s="31"/>
      <c r="F108" s="136"/>
      <c r="G108" s="137">
        <f>SUM(D108:F108)</f>
        <v>0</v>
      </c>
      <c r="H108" s="30"/>
      <c r="I108" s="31"/>
      <c r="J108" s="35"/>
    </row>
    <row r="109" spans="1:14" x14ac:dyDescent="0.25">
      <c r="A109" s="595"/>
      <c r="B109" s="611"/>
      <c r="C109" s="135">
        <v>2015</v>
      </c>
      <c r="D109" s="30"/>
      <c r="E109" s="31"/>
      <c r="F109" s="136"/>
      <c r="G109" s="137">
        <f t="shared" ref="G109:G114" si="9">SUM(D109:F109)</f>
        <v>0</v>
      </c>
      <c r="H109" s="30"/>
      <c r="I109" s="31"/>
      <c r="J109" s="35"/>
    </row>
    <row r="110" spans="1:14" x14ac:dyDescent="0.25">
      <c r="A110" s="595"/>
      <c r="B110" s="611"/>
      <c r="C110" s="135">
        <v>2016</v>
      </c>
      <c r="D110" s="30"/>
      <c r="E110" s="31"/>
      <c r="F110" s="136"/>
      <c r="G110" s="137">
        <f t="shared" si="9"/>
        <v>0</v>
      </c>
      <c r="H110" s="30"/>
      <c r="I110" s="31"/>
      <c r="J110" s="35"/>
    </row>
    <row r="111" spans="1:14" x14ac:dyDescent="0.25">
      <c r="A111" s="595"/>
      <c r="B111" s="611"/>
      <c r="C111" s="135">
        <v>2017</v>
      </c>
      <c r="D111" s="36"/>
      <c r="E111" s="37"/>
      <c r="F111" s="138"/>
      <c r="G111" s="137">
        <f t="shared" si="9"/>
        <v>0</v>
      </c>
      <c r="H111" s="139"/>
      <c r="I111" s="140"/>
      <c r="J111" s="141"/>
    </row>
    <row r="112" spans="1:14" x14ac:dyDescent="0.25">
      <c r="A112" s="595"/>
      <c r="B112" s="611"/>
      <c r="C112" s="135">
        <v>2018</v>
      </c>
      <c r="D112" s="30"/>
      <c r="E112" s="31"/>
      <c r="F112" s="136"/>
      <c r="G112" s="137">
        <f t="shared" si="9"/>
        <v>0</v>
      </c>
      <c r="H112" s="30"/>
      <c r="I112" s="31"/>
      <c r="J112" s="35"/>
    </row>
    <row r="113" spans="1:19" x14ac:dyDescent="0.25">
      <c r="A113" s="595"/>
      <c r="B113" s="611"/>
      <c r="C113" s="135">
        <v>2019</v>
      </c>
      <c r="D113" s="30">
        <v>0</v>
      </c>
      <c r="E113" s="31">
        <v>0</v>
      </c>
      <c r="F113" s="136">
        <v>0</v>
      </c>
      <c r="G113" s="137">
        <f t="shared" si="9"/>
        <v>0</v>
      </c>
      <c r="H113" s="30">
        <v>0</v>
      </c>
      <c r="I113" s="31">
        <v>0</v>
      </c>
      <c r="J113" s="35">
        <v>0</v>
      </c>
    </row>
    <row r="114" spans="1:19" x14ac:dyDescent="0.25">
      <c r="A114" s="595"/>
      <c r="B114" s="611"/>
      <c r="C114" s="135">
        <v>2020</v>
      </c>
      <c r="D114" s="30"/>
      <c r="E114" s="31"/>
      <c r="F114" s="136"/>
      <c r="G114" s="137">
        <f t="shared" si="9"/>
        <v>0</v>
      </c>
      <c r="H114" s="30"/>
      <c r="I114" s="31"/>
      <c r="J114" s="35"/>
    </row>
    <row r="115" spans="1:19" ht="18" customHeight="1" thickBot="1" x14ac:dyDescent="0.3">
      <c r="A115" s="612"/>
      <c r="B115" s="613"/>
      <c r="C115" s="142" t="s">
        <v>14</v>
      </c>
      <c r="D115" s="46">
        <f t="shared" ref="D115:J115" si="10">SUM(D108:D114)</f>
        <v>0</v>
      </c>
      <c r="E115" s="47">
        <f t="shared" si="10"/>
        <v>0</v>
      </c>
      <c r="F115" s="143">
        <f t="shared" si="10"/>
        <v>0</v>
      </c>
      <c r="G115" s="143">
        <f t="shared" si="10"/>
        <v>0</v>
      </c>
      <c r="H115" s="46">
        <f t="shared" si="10"/>
        <v>0</v>
      </c>
      <c r="I115" s="47">
        <f t="shared" si="10"/>
        <v>0</v>
      </c>
      <c r="J115" s="144">
        <f t="shared" si="10"/>
        <v>0</v>
      </c>
    </row>
    <row r="116" spans="1:19" ht="17.100000000000001" customHeight="1" thickBot="1" x14ac:dyDescent="0.3">
      <c r="A116" s="145"/>
      <c r="B116" s="122"/>
      <c r="C116" s="146"/>
      <c r="D116" s="147"/>
      <c r="H116" s="148"/>
      <c r="K116" s="82"/>
    </row>
    <row r="117" spans="1:19" s="10" customFormat="1" ht="78" customHeight="1" x14ac:dyDescent="0.3">
      <c r="A117" s="149" t="s">
        <v>68</v>
      </c>
      <c r="B117" s="270" t="s">
        <v>39</v>
      </c>
      <c r="C117" s="151" t="s">
        <v>6</v>
      </c>
      <c r="D117" s="152" t="s">
        <v>69</v>
      </c>
      <c r="E117" s="153" t="s">
        <v>70</v>
      </c>
      <c r="F117" s="153" t="s">
        <v>71</v>
      </c>
      <c r="G117" s="153" t="s">
        <v>72</v>
      </c>
      <c r="H117" s="153" t="s">
        <v>73</v>
      </c>
      <c r="I117" s="154" t="s">
        <v>74</v>
      </c>
      <c r="J117" s="155" t="s">
        <v>75</v>
      </c>
      <c r="K117" s="155" t="s">
        <v>76</v>
      </c>
    </row>
    <row r="118" spans="1:19" x14ac:dyDescent="0.25">
      <c r="A118" s="595" t="s">
        <v>36</v>
      </c>
      <c r="B118" s="611"/>
      <c r="C118" s="29">
        <v>2014</v>
      </c>
      <c r="D118" s="34"/>
      <c r="E118" s="31"/>
      <c r="F118" s="31"/>
      <c r="G118" s="31"/>
      <c r="H118" s="31"/>
      <c r="I118" s="35"/>
      <c r="J118" s="156">
        <f t="shared" ref="J118:K124" si="11">D118+F118+H118</f>
        <v>0</v>
      </c>
      <c r="K118" s="156">
        <f t="shared" si="11"/>
        <v>0</v>
      </c>
    </row>
    <row r="119" spans="1:19" x14ac:dyDescent="0.25">
      <c r="A119" s="595"/>
      <c r="B119" s="611"/>
      <c r="C119" s="29">
        <v>2015</v>
      </c>
      <c r="D119" s="34"/>
      <c r="E119" s="31"/>
      <c r="F119" s="31"/>
      <c r="G119" s="31"/>
      <c r="H119" s="31"/>
      <c r="I119" s="35"/>
      <c r="J119" s="156">
        <f t="shared" si="11"/>
        <v>0</v>
      </c>
      <c r="K119" s="156">
        <f t="shared" si="11"/>
        <v>0</v>
      </c>
    </row>
    <row r="120" spans="1:19" x14ac:dyDescent="0.25">
      <c r="A120" s="595"/>
      <c r="B120" s="611"/>
      <c r="C120" s="29">
        <v>2016</v>
      </c>
      <c r="D120" s="34"/>
      <c r="E120" s="31"/>
      <c r="F120" s="31"/>
      <c r="G120" s="31"/>
      <c r="H120" s="31"/>
      <c r="I120" s="35"/>
      <c r="J120" s="156">
        <f t="shared" si="11"/>
        <v>0</v>
      </c>
      <c r="K120" s="156">
        <f t="shared" si="11"/>
        <v>0</v>
      </c>
    </row>
    <row r="121" spans="1:19" x14ac:dyDescent="0.25">
      <c r="A121" s="595"/>
      <c r="B121" s="611"/>
      <c r="C121" s="29">
        <v>2017</v>
      </c>
      <c r="D121" s="39"/>
      <c r="E121" s="37"/>
      <c r="F121" s="37"/>
      <c r="G121" s="37"/>
      <c r="H121" s="37"/>
      <c r="I121" s="40"/>
      <c r="J121" s="156">
        <f t="shared" si="11"/>
        <v>0</v>
      </c>
      <c r="K121" s="156">
        <f t="shared" si="11"/>
        <v>0</v>
      </c>
    </row>
    <row r="122" spans="1:19" x14ac:dyDescent="0.25">
      <c r="A122" s="595"/>
      <c r="B122" s="611"/>
      <c r="C122" s="29">
        <v>2018</v>
      </c>
      <c r="D122" s="34"/>
      <c r="E122" s="31"/>
      <c r="F122" s="31"/>
      <c r="G122" s="31"/>
      <c r="H122" s="31"/>
      <c r="I122" s="35"/>
      <c r="J122" s="156">
        <f t="shared" si="11"/>
        <v>0</v>
      </c>
      <c r="K122" s="156">
        <f t="shared" si="11"/>
        <v>0</v>
      </c>
    </row>
    <row r="123" spans="1:19" x14ac:dyDescent="0.25">
      <c r="A123" s="595"/>
      <c r="B123" s="611"/>
      <c r="C123" s="29">
        <v>2019</v>
      </c>
      <c r="D123" s="34">
        <v>0</v>
      </c>
      <c r="E123" s="31">
        <v>0</v>
      </c>
      <c r="F123" s="31">
        <v>0</v>
      </c>
      <c r="G123" s="31">
        <v>0</v>
      </c>
      <c r="H123" s="31">
        <v>0</v>
      </c>
      <c r="I123" s="35">
        <v>0</v>
      </c>
      <c r="J123" s="156">
        <v>0</v>
      </c>
      <c r="K123" s="156">
        <f t="shared" si="11"/>
        <v>0</v>
      </c>
    </row>
    <row r="124" spans="1:19" x14ac:dyDescent="0.25">
      <c r="A124" s="595"/>
      <c r="B124" s="611"/>
      <c r="C124" s="29">
        <v>2020</v>
      </c>
      <c r="D124" s="34"/>
      <c r="E124" s="31"/>
      <c r="F124" s="31"/>
      <c r="G124" s="31"/>
      <c r="H124" s="31"/>
      <c r="I124" s="35"/>
      <c r="J124" s="156">
        <f t="shared" si="11"/>
        <v>0</v>
      </c>
      <c r="K124" s="156">
        <f t="shared" si="11"/>
        <v>0</v>
      </c>
    </row>
    <row r="125" spans="1:19" ht="26.25" customHeight="1" thickBot="1" x14ac:dyDescent="0.3">
      <c r="A125" s="612"/>
      <c r="B125" s="613"/>
      <c r="C125" s="45" t="s">
        <v>14</v>
      </c>
      <c r="D125" s="47">
        <f t="shared" ref="D125" si="12">SUM(D118:D124)</f>
        <v>0</v>
      </c>
      <c r="E125" s="47">
        <f>SUM(E118:E124)</f>
        <v>0</v>
      </c>
      <c r="F125" s="47">
        <f t="shared" ref="F125:I125" si="13">SUM(F118:F124)</f>
        <v>0</v>
      </c>
      <c r="G125" s="47">
        <f t="shared" si="13"/>
        <v>0</v>
      </c>
      <c r="H125" s="47">
        <f t="shared" si="13"/>
        <v>0</v>
      </c>
      <c r="I125" s="47">
        <f t="shared" si="13"/>
        <v>0</v>
      </c>
      <c r="J125" s="51">
        <f>SUM(J118:J124)</f>
        <v>0</v>
      </c>
      <c r="K125" s="51">
        <f>SUM(K118:K124)</f>
        <v>0</v>
      </c>
    </row>
    <row r="126" spans="1:19" ht="18.95" customHeight="1" x14ac:dyDescent="0.25">
      <c r="A126" s="157"/>
      <c r="B126" s="122"/>
      <c r="C126" s="52"/>
      <c r="D126" s="52"/>
      <c r="S126" s="82"/>
    </row>
    <row r="127" spans="1:19" ht="21" x14ac:dyDescent="0.35">
      <c r="A127" s="158" t="s">
        <v>77</v>
      </c>
      <c r="B127" s="159"/>
      <c r="C127" s="158"/>
      <c r="D127" s="160"/>
      <c r="E127" s="160"/>
      <c r="F127" s="160"/>
      <c r="G127" s="160"/>
      <c r="H127" s="160"/>
      <c r="I127" s="160"/>
      <c r="J127" s="160"/>
      <c r="K127" s="160"/>
      <c r="L127" s="160"/>
      <c r="M127" s="160"/>
      <c r="N127" s="160"/>
      <c r="O127" s="160"/>
    </row>
    <row r="128" spans="1:19" ht="21.75" thickBot="1" x14ac:dyDescent="0.4">
      <c r="A128" s="98"/>
      <c r="B128" s="83"/>
    </row>
    <row r="129" spans="1:15" s="10" customFormat="1" ht="27" customHeight="1" x14ac:dyDescent="0.25">
      <c r="A129" s="614" t="s">
        <v>78</v>
      </c>
      <c r="B129" s="616" t="s">
        <v>39</v>
      </c>
      <c r="C129" s="618" t="s">
        <v>79</v>
      </c>
      <c r="D129" s="161" t="s">
        <v>80</v>
      </c>
      <c r="E129" s="162"/>
      <c r="F129" s="162"/>
      <c r="G129" s="163"/>
      <c r="H129" s="164"/>
      <c r="I129" s="592" t="s">
        <v>8</v>
      </c>
      <c r="J129" s="593"/>
      <c r="K129" s="593"/>
      <c r="L129" s="593"/>
      <c r="M129" s="593"/>
      <c r="N129" s="593"/>
      <c r="O129" s="594"/>
    </row>
    <row r="130" spans="1:15" s="10" customFormat="1" ht="110.25" customHeight="1" x14ac:dyDescent="0.25">
      <c r="A130" s="615"/>
      <c r="B130" s="617"/>
      <c r="C130" s="619"/>
      <c r="D130" s="165" t="s">
        <v>81</v>
      </c>
      <c r="E130" s="166" t="s">
        <v>82</v>
      </c>
      <c r="F130" s="166" t="s">
        <v>83</v>
      </c>
      <c r="G130" s="167" t="s">
        <v>84</v>
      </c>
      <c r="H130" s="168" t="s">
        <v>85</v>
      </c>
      <c r="I130" s="169" t="s">
        <v>15</v>
      </c>
      <c r="J130" s="169" t="s">
        <v>16</v>
      </c>
      <c r="K130" s="166" t="s">
        <v>17</v>
      </c>
      <c r="L130" s="165" t="s">
        <v>18</v>
      </c>
      <c r="M130" s="165" t="s">
        <v>30</v>
      </c>
      <c r="N130" s="166" t="s">
        <v>20</v>
      </c>
      <c r="O130" s="170" t="s">
        <v>21</v>
      </c>
    </row>
    <row r="131" spans="1:15" ht="15" customHeight="1" x14ac:dyDescent="0.25">
      <c r="A131" s="597" t="s">
        <v>140</v>
      </c>
      <c r="B131" s="596"/>
      <c r="C131" s="29">
        <v>2014</v>
      </c>
      <c r="D131" s="30"/>
      <c r="E131" s="31"/>
      <c r="F131" s="31"/>
      <c r="G131" s="137">
        <f>SUM(D131:F131)</f>
        <v>0</v>
      </c>
      <c r="H131" s="92"/>
      <c r="I131" s="34"/>
      <c r="J131" s="31"/>
      <c r="K131" s="31"/>
      <c r="L131" s="31"/>
      <c r="M131" s="31"/>
      <c r="N131" s="31"/>
      <c r="O131" s="35"/>
    </row>
    <row r="132" spans="1:15" x14ac:dyDescent="0.25">
      <c r="A132" s="597"/>
      <c r="B132" s="596"/>
      <c r="C132" s="29">
        <v>2015</v>
      </c>
      <c r="D132" s="30"/>
      <c r="E132" s="31"/>
      <c r="F132" s="31"/>
      <c r="G132" s="137">
        <f t="shared" ref="G132:G137" si="14">SUM(D132:F132)</f>
        <v>0</v>
      </c>
      <c r="H132" s="92"/>
      <c r="I132" s="34"/>
      <c r="J132" s="31"/>
      <c r="K132" s="31"/>
      <c r="L132" s="31"/>
      <c r="M132" s="31"/>
      <c r="N132" s="31"/>
      <c r="O132" s="35"/>
    </row>
    <row r="133" spans="1:15" x14ac:dyDescent="0.25">
      <c r="A133" s="597"/>
      <c r="B133" s="596"/>
      <c r="C133" s="29">
        <v>2016</v>
      </c>
      <c r="D133" s="30"/>
      <c r="E133" s="31"/>
      <c r="F133" s="31"/>
      <c r="G133" s="137">
        <f t="shared" si="14"/>
        <v>0</v>
      </c>
      <c r="H133" s="92"/>
      <c r="I133" s="34"/>
      <c r="J133" s="31"/>
      <c r="K133" s="31"/>
      <c r="L133" s="31"/>
      <c r="M133" s="31"/>
      <c r="N133" s="31"/>
      <c r="O133" s="35"/>
    </row>
    <row r="134" spans="1:15" x14ac:dyDescent="0.25">
      <c r="A134" s="597"/>
      <c r="B134" s="596"/>
      <c r="C134" s="29">
        <v>2017</v>
      </c>
      <c r="D134" s="36"/>
      <c r="E134" s="37"/>
      <c r="F134" s="37"/>
      <c r="G134" s="137">
        <f t="shared" si="14"/>
        <v>0</v>
      </c>
      <c r="H134" s="92"/>
      <c r="I134" s="39"/>
      <c r="J134" s="37"/>
      <c r="K134" s="37"/>
      <c r="L134" s="37"/>
      <c r="M134" s="37"/>
      <c r="N134" s="37"/>
      <c r="O134" s="40"/>
    </row>
    <row r="135" spans="1:15" x14ac:dyDescent="0.25">
      <c r="A135" s="597"/>
      <c r="B135" s="596"/>
      <c r="C135" s="29">
        <v>2018</v>
      </c>
      <c r="D135" s="30"/>
      <c r="E135" s="31"/>
      <c r="F135" s="31"/>
      <c r="G135" s="137">
        <f t="shared" si="14"/>
        <v>0</v>
      </c>
      <c r="H135" s="92"/>
      <c r="I135" s="34"/>
      <c r="J135" s="31"/>
      <c r="K135" s="31"/>
      <c r="L135" s="31"/>
      <c r="M135" s="31"/>
      <c r="N135" s="31"/>
      <c r="O135" s="35"/>
    </row>
    <row r="136" spans="1:15" x14ac:dyDescent="0.25">
      <c r="A136" s="597"/>
      <c r="B136" s="596"/>
      <c r="C136" s="29">
        <v>2019</v>
      </c>
      <c r="D136" s="30">
        <v>6</v>
      </c>
      <c r="E136" s="31">
        <v>3</v>
      </c>
      <c r="F136" s="31">
        <v>2</v>
      </c>
      <c r="G136" s="137">
        <f t="shared" si="14"/>
        <v>11</v>
      </c>
      <c r="H136" s="92">
        <v>18</v>
      </c>
      <c r="I136" s="34">
        <v>10</v>
      </c>
      <c r="J136" s="31"/>
      <c r="K136" s="31"/>
      <c r="L136" s="31"/>
      <c r="M136" s="31"/>
      <c r="N136" s="31">
        <v>1</v>
      </c>
      <c r="O136" s="35"/>
    </row>
    <row r="137" spans="1:15" x14ac:dyDescent="0.25">
      <c r="A137" s="597"/>
      <c r="B137" s="596"/>
      <c r="C137" s="29">
        <v>2020</v>
      </c>
      <c r="D137" s="30"/>
      <c r="E137" s="31"/>
      <c r="F137" s="31"/>
      <c r="G137" s="137">
        <f t="shared" si="14"/>
        <v>0</v>
      </c>
      <c r="H137" s="92"/>
      <c r="I137" s="34"/>
      <c r="J137" s="31"/>
      <c r="K137" s="31"/>
      <c r="L137" s="31"/>
      <c r="M137" s="31"/>
      <c r="N137" s="31"/>
      <c r="O137" s="35"/>
    </row>
    <row r="138" spans="1:15" ht="15.95" customHeight="1" thickBot="1" x14ac:dyDescent="0.3">
      <c r="A138" s="598"/>
      <c r="B138" s="599"/>
      <c r="C138" s="45" t="s">
        <v>14</v>
      </c>
      <c r="D138" s="46">
        <f>SUM(D131:D137)</f>
        <v>6</v>
      </c>
      <c r="E138" s="47">
        <f>SUM(E131:E137)</f>
        <v>3</v>
      </c>
      <c r="F138" s="47">
        <f>SUM(F131:F137)</f>
        <v>2</v>
      </c>
      <c r="G138" s="143">
        <f t="shared" ref="G138:O138" si="15">SUM(G131:G137)</f>
        <v>11</v>
      </c>
      <c r="H138" s="171">
        <f t="shared" si="15"/>
        <v>18</v>
      </c>
      <c r="I138" s="50">
        <f t="shared" si="15"/>
        <v>10</v>
      </c>
      <c r="J138" s="47">
        <f t="shared" si="15"/>
        <v>0</v>
      </c>
      <c r="K138" s="47">
        <f t="shared" si="15"/>
        <v>0</v>
      </c>
      <c r="L138" s="47">
        <f t="shared" si="15"/>
        <v>0</v>
      </c>
      <c r="M138" s="47">
        <f t="shared" si="15"/>
        <v>0</v>
      </c>
      <c r="N138" s="47">
        <f t="shared" si="15"/>
        <v>1</v>
      </c>
      <c r="O138" s="51">
        <f t="shared" si="15"/>
        <v>0</v>
      </c>
    </row>
    <row r="139" spans="1:15" ht="15.75" thickBot="1" x14ac:dyDescent="0.3">
      <c r="B139" s="9"/>
    </row>
    <row r="140" spans="1:15" ht="19.5" customHeight="1" x14ac:dyDescent="0.25">
      <c r="A140" s="600" t="s">
        <v>87</v>
      </c>
      <c r="B140" s="602" t="s">
        <v>88</v>
      </c>
      <c r="C140" s="604" t="s">
        <v>6</v>
      </c>
      <c r="D140" s="604" t="s">
        <v>80</v>
      </c>
      <c r="E140" s="604"/>
      <c r="F140" s="604"/>
      <c r="G140" s="606"/>
      <c r="H140" s="607" t="s">
        <v>89</v>
      </c>
      <c r="I140" s="604"/>
      <c r="J140" s="604"/>
      <c r="K140" s="604"/>
      <c r="L140" s="608"/>
    </row>
    <row r="141" spans="1:15" ht="102.75" x14ac:dyDescent="0.25">
      <c r="A141" s="601"/>
      <c r="B141" s="603"/>
      <c r="C141" s="605"/>
      <c r="D141" s="172" t="s">
        <v>90</v>
      </c>
      <c r="E141" s="173" t="s">
        <v>91</v>
      </c>
      <c r="F141" s="172" t="s">
        <v>92</v>
      </c>
      <c r="G141" s="174" t="s">
        <v>93</v>
      </c>
      <c r="H141" s="175" t="s">
        <v>94</v>
      </c>
      <c r="I141" s="172" t="s">
        <v>95</v>
      </c>
      <c r="J141" s="172" t="s">
        <v>96</v>
      </c>
      <c r="K141" s="172" t="s">
        <v>97</v>
      </c>
      <c r="L141" s="176" t="s">
        <v>98</v>
      </c>
    </row>
    <row r="142" spans="1:15" ht="15" customHeight="1" x14ac:dyDescent="0.25">
      <c r="A142" s="684" t="s">
        <v>141</v>
      </c>
      <c r="B142" s="685"/>
      <c r="C142" s="177">
        <v>2014</v>
      </c>
      <c r="D142" s="178"/>
      <c r="E142" s="72"/>
      <c r="F142" s="72"/>
      <c r="G142" s="179">
        <f>SUM(D142:F142)</f>
        <v>0</v>
      </c>
      <c r="H142" s="71"/>
      <c r="I142" s="72"/>
      <c r="J142" s="72"/>
      <c r="K142" s="72"/>
      <c r="L142" s="73"/>
    </row>
    <row r="143" spans="1:15" x14ac:dyDescent="0.25">
      <c r="A143" s="595"/>
      <c r="B143" s="611"/>
      <c r="C143" s="29">
        <v>2015</v>
      </c>
      <c r="D143" s="30"/>
      <c r="E143" s="31"/>
      <c r="F143" s="31"/>
      <c r="G143" s="179">
        <f t="shared" ref="G143:G148" si="16">SUM(D143:F143)</f>
        <v>0</v>
      </c>
      <c r="H143" s="34"/>
      <c r="I143" s="31"/>
      <c r="J143" s="31"/>
      <c r="K143" s="31"/>
      <c r="L143" s="35"/>
    </row>
    <row r="144" spans="1:15" x14ac:dyDescent="0.25">
      <c r="A144" s="595"/>
      <c r="B144" s="611"/>
      <c r="C144" s="29">
        <v>2016</v>
      </c>
      <c r="D144" s="30"/>
      <c r="E144" s="31"/>
      <c r="F144" s="31"/>
      <c r="G144" s="179">
        <f t="shared" si="16"/>
        <v>0</v>
      </c>
      <c r="H144" s="34"/>
      <c r="I144" s="31"/>
      <c r="J144" s="31"/>
      <c r="K144" s="31"/>
      <c r="L144" s="35"/>
    </row>
    <row r="145" spans="1:12" x14ac:dyDescent="0.25">
      <c r="A145" s="595"/>
      <c r="B145" s="611"/>
      <c r="C145" s="29">
        <v>2017</v>
      </c>
      <c r="D145" s="36"/>
      <c r="E145" s="37"/>
      <c r="F145" s="37"/>
      <c r="G145" s="179">
        <f t="shared" si="16"/>
        <v>0</v>
      </c>
      <c r="H145" s="39"/>
      <c r="I145" s="37"/>
      <c r="J145" s="37"/>
      <c r="K145" s="37"/>
      <c r="L145" s="40"/>
    </row>
    <row r="146" spans="1:12" x14ac:dyDescent="0.25">
      <c r="A146" s="595"/>
      <c r="B146" s="611"/>
      <c r="C146" s="29">
        <v>2018</v>
      </c>
      <c r="D146" s="30"/>
      <c r="E146" s="31"/>
      <c r="F146" s="31"/>
      <c r="G146" s="179">
        <f t="shared" si="16"/>
        <v>0</v>
      </c>
      <c r="H146" s="34"/>
      <c r="I146" s="31"/>
      <c r="J146" s="31"/>
      <c r="K146" s="31"/>
      <c r="L146" s="35"/>
    </row>
    <row r="147" spans="1:12" x14ac:dyDescent="0.25">
      <c r="A147" s="595"/>
      <c r="B147" s="611"/>
      <c r="C147" s="29">
        <v>2019</v>
      </c>
      <c r="D147" s="36">
        <v>281</v>
      </c>
      <c r="E147" s="37">
        <v>111</v>
      </c>
      <c r="F147" s="37">
        <v>1582</v>
      </c>
      <c r="G147" s="276">
        <f t="shared" si="16"/>
        <v>1974</v>
      </c>
      <c r="H147" s="39">
        <v>281</v>
      </c>
      <c r="I147" s="37">
        <v>111</v>
      </c>
      <c r="J147" s="37">
        <v>0</v>
      </c>
      <c r="K147" s="37">
        <v>82</v>
      </c>
      <c r="L147" s="40">
        <v>1500</v>
      </c>
    </row>
    <row r="148" spans="1:12" x14ac:dyDescent="0.25">
      <c r="A148" s="595"/>
      <c r="B148" s="611"/>
      <c r="C148" s="29">
        <v>2020</v>
      </c>
      <c r="D148" s="36"/>
      <c r="E148" s="37"/>
      <c r="F148" s="37"/>
      <c r="G148" s="276">
        <f t="shared" si="16"/>
        <v>0</v>
      </c>
      <c r="H148" s="39"/>
      <c r="I148" s="37"/>
      <c r="J148" s="37"/>
      <c r="K148" s="37"/>
      <c r="L148" s="40"/>
    </row>
    <row r="149" spans="1:12" ht="15.75" thickBot="1" x14ac:dyDescent="0.3">
      <c r="A149" s="612"/>
      <c r="B149" s="613"/>
      <c r="C149" s="45" t="s">
        <v>14</v>
      </c>
      <c r="D149" s="46">
        <f t="shared" ref="D149:L149" si="17">SUM(D142:D148)</f>
        <v>281</v>
      </c>
      <c r="E149" s="47">
        <f t="shared" si="17"/>
        <v>111</v>
      </c>
      <c r="F149" s="47">
        <f t="shared" si="17"/>
        <v>1582</v>
      </c>
      <c r="G149" s="49">
        <f t="shared" si="17"/>
        <v>1974</v>
      </c>
      <c r="H149" s="50">
        <f t="shared" si="17"/>
        <v>281</v>
      </c>
      <c r="I149" s="47">
        <f t="shared" si="17"/>
        <v>111</v>
      </c>
      <c r="J149" s="47">
        <f t="shared" si="17"/>
        <v>0</v>
      </c>
      <c r="K149" s="47">
        <f t="shared" si="17"/>
        <v>82</v>
      </c>
      <c r="L149" s="51">
        <f t="shared" si="17"/>
        <v>1500</v>
      </c>
    </row>
    <row r="150" spans="1:12" x14ac:dyDescent="0.25">
      <c r="B150" s="9"/>
    </row>
    <row r="151" spans="1:12" x14ac:dyDescent="0.25">
      <c r="B151" s="9"/>
    </row>
    <row r="152" spans="1:12" ht="21" x14ac:dyDescent="0.35">
      <c r="A152" s="180" t="s">
        <v>100</v>
      </c>
      <c r="B152" s="60"/>
      <c r="C152" s="59"/>
      <c r="D152" s="61"/>
      <c r="E152" s="61"/>
      <c r="F152" s="61"/>
      <c r="G152" s="61"/>
      <c r="H152" s="61"/>
      <c r="I152" s="61"/>
      <c r="J152" s="61"/>
      <c r="K152" s="61"/>
      <c r="L152" s="61"/>
    </row>
    <row r="153" spans="1:12" ht="15.75" thickBot="1" x14ac:dyDescent="0.3">
      <c r="A153" s="82"/>
      <c r="B153" s="83"/>
    </row>
    <row r="154" spans="1:12" s="10" customFormat="1" ht="65.25" x14ac:dyDescent="0.3">
      <c r="A154" s="181" t="s">
        <v>101</v>
      </c>
      <c r="B154" s="182" t="s">
        <v>102</v>
      </c>
      <c r="C154" s="183" t="s">
        <v>103</v>
      </c>
      <c r="D154" s="184" t="s">
        <v>104</v>
      </c>
      <c r="E154" s="185" t="s">
        <v>105</v>
      </c>
      <c r="F154" s="185" t="s">
        <v>106</v>
      </c>
      <c r="G154" s="186" t="s">
        <v>107</v>
      </c>
    </row>
    <row r="155" spans="1:12" ht="15" customHeight="1" x14ac:dyDescent="0.25">
      <c r="A155" s="588" t="s">
        <v>36</v>
      </c>
      <c r="B155" s="589"/>
      <c r="C155" s="29">
        <v>2014</v>
      </c>
      <c r="D155" s="30"/>
      <c r="E155" s="31"/>
      <c r="F155" s="31"/>
      <c r="G155" s="35"/>
    </row>
    <row r="156" spans="1:12" x14ac:dyDescent="0.25">
      <c r="A156" s="588"/>
      <c r="B156" s="589"/>
      <c r="C156" s="29">
        <v>2015</v>
      </c>
      <c r="D156" s="30"/>
      <c r="E156" s="31"/>
      <c r="F156" s="31"/>
      <c r="G156" s="35"/>
    </row>
    <row r="157" spans="1:12" x14ac:dyDescent="0.25">
      <c r="A157" s="588"/>
      <c r="B157" s="589"/>
      <c r="C157" s="29">
        <v>2016</v>
      </c>
      <c r="D157" s="30"/>
      <c r="E157" s="31"/>
      <c r="F157" s="31"/>
      <c r="G157" s="35"/>
    </row>
    <row r="158" spans="1:12" x14ac:dyDescent="0.25">
      <c r="A158" s="588"/>
      <c r="B158" s="589"/>
      <c r="C158" s="29">
        <v>2017</v>
      </c>
      <c r="D158" s="36"/>
      <c r="E158" s="37"/>
      <c r="F158" s="37"/>
      <c r="G158" s="40"/>
    </row>
    <row r="159" spans="1:12" x14ac:dyDescent="0.25">
      <c r="A159" s="588"/>
      <c r="B159" s="589"/>
      <c r="C159" s="29">
        <v>2018</v>
      </c>
      <c r="D159" s="30"/>
      <c r="E159" s="31"/>
      <c r="F159" s="31"/>
      <c r="G159" s="35"/>
    </row>
    <row r="160" spans="1:12" x14ac:dyDescent="0.25">
      <c r="A160" s="588"/>
      <c r="B160" s="589"/>
      <c r="C160" s="29">
        <v>2019</v>
      </c>
      <c r="D160" s="30">
        <v>1</v>
      </c>
      <c r="E160" s="31">
        <v>30</v>
      </c>
      <c r="F160" s="31"/>
      <c r="G160" s="35">
        <v>10</v>
      </c>
    </row>
    <row r="161" spans="1:9" x14ac:dyDescent="0.25">
      <c r="A161" s="588"/>
      <c r="B161" s="589"/>
      <c r="C161" s="29">
        <v>2020</v>
      </c>
      <c r="D161" s="187"/>
      <c r="E161" s="188"/>
      <c r="F161" s="188"/>
      <c r="G161" s="189"/>
    </row>
    <row r="162" spans="1:9" ht="15.75" thickBot="1" x14ac:dyDescent="0.3">
      <c r="A162" s="590"/>
      <c r="B162" s="591"/>
      <c r="C162" s="45" t="s">
        <v>14</v>
      </c>
      <c r="D162" s="46">
        <f>SUM(D155:D161)</f>
        <v>1</v>
      </c>
      <c r="E162" s="46">
        <f t="shared" ref="E162:G162" si="18">SUM(E155:E161)</f>
        <v>30</v>
      </c>
      <c r="F162" s="46">
        <f t="shared" si="18"/>
        <v>0</v>
      </c>
      <c r="G162" s="51">
        <f t="shared" si="18"/>
        <v>10</v>
      </c>
    </row>
    <row r="163" spans="1:9" x14ac:dyDescent="0.25">
      <c r="B163" s="9"/>
    </row>
    <row r="164" spans="1:9" ht="15.75" thickBot="1" x14ac:dyDescent="0.3">
      <c r="B164" s="9"/>
    </row>
    <row r="165" spans="1:9" ht="18.75" x14ac:dyDescent="0.3">
      <c r="A165" s="190" t="s">
        <v>108</v>
      </c>
      <c r="B165" s="191" t="s">
        <v>109</v>
      </c>
      <c r="C165" s="192">
        <v>2014</v>
      </c>
      <c r="D165" s="192">
        <v>2015</v>
      </c>
      <c r="E165" s="192">
        <v>2016</v>
      </c>
      <c r="F165" s="192">
        <v>2017</v>
      </c>
      <c r="G165" s="192">
        <v>2018</v>
      </c>
      <c r="H165" s="192">
        <v>2019</v>
      </c>
      <c r="I165" s="193">
        <v>2020</v>
      </c>
    </row>
    <row r="166" spans="1:9" ht="14.1" customHeight="1" x14ac:dyDescent="0.25">
      <c r="A166" s="194" t="s">
        <v>110</v>
      </c>
      <c r="B166" s="195"/>
      <c r="C166" s="196">
        <f>SUM(C167:C169)</f>
        <v>0</v>
      </c>
      <c r="D166" s="196">
        <f t="shared" ref="D166:I166" si="19">SUM(D167:D169)</f>
        <v>0</v>
      </c>
      <c r="E166" s="196">
        <f t="shared" si="19"/>
        <v>0</v>
      </c>
      <c r="F166" s="196">
        <f t="shared" si="19"/>
        <v>0</v>
      </c>
      <c r="G166" s="196">
        <f t="shared" si="19"/>
        <v>0</v>
      </c>
      <c r="H166" s="196">
        <f>SUM(H167:H169)</f>
        <v>361659.62</v>
      </c>
      <c r="I166" s="197">
        <f t="shared" si="19"/>
        <v>0</v>
      </c>
    </row>
    <row r="167" spans="1:9" ht="15.75" x14ac:dyDescent="0.25">
      <c r="A167" s="198" t="s">
        <v>111</v>
      </c>
      <c r="B167" s="199"/>
      <c r="C167" s="70"/>
      <c r="D167" s="70"/>
      <c r="E167" s="70"/>
      <c r="F167" s="74"/>
      <c r="G167" s="70"/>
      <c r="H167" s="70">
        <v>56935.29</v>
      </c>
      <c r="I167" s="200"/>
    </row>
    <row r="168" spans="1:9" ht="15.75" x14ac:dyDescent="0.25">
      <c r="A168" s="198" t="s">
        <v>112</v>
      </c>
      <c r="B168" s="199"/>
      <c r="C168" s="70"/>
      <c r="D168" s="70"/>
      <c r="E168" s="70"/>
      <c r="F168" s="74"/>
      <c r="G168" s="70"/>
      <c r="H168" s="70">
        <v>241963.77</v>
      </c>
      <c r="I168" s="200"/>
    </row>
    <row r="169" spans="1:9" ht="15.75" x14ac:dyDescent="0.25">
      <c r="A169" s="198" t="s">
        <v>113</v>
      </c>
      <c r="B169" s="199"/>
      <c r="C169" s="70"/>
      <c r="D169" s="70"/>
      <c r="E169" s="70"/>
      <c r="F169" s="74"/>
      <c r="G169" s="70"/>
      <c r="H169" s="70">
        <v>62760.56</v>
      </c>
      <c r="I169" s="200"/>
    </row>
    <row r="170" spans="1:9" ht="31.5" x14ac:dyDescent="0.25">
      <c r="A170" s="194" t="s">
        <v>114</v>
      </c>
      <c r="B170" s="277" t="s">
        <v>142</v>
      </c>
      <c r="C170" s="70"/>
      <c r="D170" s="70"/>
      <c r="E170" s="70"/>
      <c r="F170" s="74"/>
      <c r="G170" s="70"/>
      <c r="H170" s="278">
        <v>106754.4</v>
      </c>
      <c r="I170" s="200"/>
    </row>
    <row r="171" spans="1:9" ht="16.5" thickBot="1" x14ac:dyDescent="0.3">
      <c r="A171" s="203" t="s">
        <v>116</v>
      </c>
      <c r="B171" s="279"/>
      <c r="C171" s="205">
        <f t="shared" ref="C171:I171" si="20">C166+C170</f>
        <v>0</v>
      </c>
      <c r="D171" s="205">
        <f t="shared" si="20"/>
        <v>0</v>
      </c>
      <c r="E171" s="205">
        <f t="shared" si="20"/>
        <v>0</v>
      </c>
      <c r="F171" s="205">
        <f t="shared" si="20"/>
        <v>0</v>
      </c>
      <c r="G171" s="205">
        <f t="shared" si="20"/>
        <v>0</v>
      </c>
      <c r="H171" s="205">
        <f t="shared" si="20"/>
        <v>468414.02</v>
      </c>
      <c r="I171" s="51">
        <f t="shared" si="20"/>
        <v>0</v>
      </c>
    </row>
  </sheetData>
  <mergeCells count="49">
    <mergeCell ref="B10:B11"/>
    <mergeCell ref="C10:C11"/>
    <mergeCell ref="A12:B19"/>
    <mergeCell ref="C21:C22"/>
    <mergeCell ref="A23:B30"/>
    <mergeCell ref="D34:D35"/>
    <mergeCell ref="A36:B43"/>
    <mergeCell ref="A48:A49"/>
    <mergeCell ref="B48:B49"/>
    <mergeCell ref="C48:C49"/>
    <mergeCell ref="D48:D49"/>
    <mergeCell ref="A34:A35"/>
    <mergeCell ref="B34:B35"/>
    <mergeCell ref="C34:C35"/>
    <mergeCell ref="A50:B57"/>
    <mergeCell ref="A61:A62"/>
    <mergeCell ref="B61:B62"/>
    <mergeCell ref="C61:C62"/>
    <mergeCell ref="A63:B70"/>
    <mergeCell ref="D72:D73"/>
    <mergeCell ref="A74:B81"/>
    <mergeCell ref="A83:A84"/>
    <mergeCell ref="B83:B84"/>
    <mergeCell ref="C83:C84"/>
    <mergeCell ref="D83:D84"/>
    <mergeCell ref="A72:A73"/>
    <mergeCell ref="B72:B73"/>
    <mergeCell ref="C72:C73"/>
    <mergeCell ref="A85:B92"/>
    <mergeCell ref="A94:A95"/>
    <mergeCell ref="B94:B95"/>
    <mergeCell ref="A96:B102"/>
    <mergeCell ref="A106:A107"/>
    <mergeCell ref="B106:B107"/>
    <mergeCell ref="C106:C107"/>
    <mergeCell ref="A108:B115"/>
    <mergeCell ref="A118:B125"/>
    <mergeCell ref="A129:A130"/>
    <mergeCell ref="B129:B130"/>
    <mergeCell ref="C129:C130"/>
    <mergeCell ref="A142:B149"/>
    <mergeCell ref="A155:B162"/>
    <mergeCell ref="I129:O129"/>
    <mergeCell ref="A131:B138"/>
    <mergeCell ref="A140:A141"/>
    <mergeCell ref="B140:B141"/>
    <mergeCell ref="C140:C141"/>
    <mergeCell ref="D140:G140"/>
    <mergeCell ref="H140:L14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4BE41-3EDA-4821-9B70-09B088B6B394}">
  <sheetPr codeName="Arkusz5"/>
  <dimension ref="A1:S171"/>
  <sheetViews>
    <sheetView workbookViewId="0">
      <selection sqref="A1:XFD1048576"/>
    </sheetView>
  </sheetViews>
  <sheetFormatPr defaultColWidth="8.85546875" defaultRowHeight="15" x14ac:dyDescent="0.25"/>
  <cols>
    <col min="1" max="1" width="87.28515625" customWidth="1"/>
    <col min="2" max="2" width="33.8554687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143</v>
      </c>
    </row>
    <row r="5" spans="1:17" s="2" customFormat="1" ht="15.75" x14ac:dyDescent="0.25">
      <c r="A5" s="206" t="s">
        <v>144</v>
      </c>
    </row>
    <row r="6" spans="1:17" s="2" customFormat="1" ht="15.75" x14ac:dyDescent="0.25"/>
    <row r="8" spans="1:17" ht="21" x14ac:dyDescent="0.35">
      <c r="A8" s="6" t="s">
        <v>4</v>
      </c>
      <c r="B8" s="7"/>
      <c r="C8" s="8"/>
      <c r="D8" s="8"/>
      <c r="E8" s="8"/>
      <c r="F8" s="8"/>
      <c r="G8" s="8"/>
      <c r="H8" s="8"/>
      <c r="I8" s="8"/>
      <c r="J8" s="8"/>
      <c r="K8" s="8"/>
      <c r="L8" s="8"/>
      <c r="M8" s="8"/>
      <c r="N8" s="288"/>
      <c r="O8" s="288"/>
    </row>
    <row r="9" spans="1:17" ht="15.75" thickBot="1" x14ac:dyDescent="0.3">
      <c r="B9" s="9"/>
      <c r="O9" s="10"/>
      <c r="P9" s="10"/>
    </row>
    <row r="10" spans="1:17" s="10" customFormat="1" ht="18.75" x14ac:dyDescent="0.3">
      <c r="A10" s="11"/>
      <c r="B10" s="649" t="s">
        <v>5</v>
      </c>
      <c r="C10" s="651" t="s">
        <v>6</v>
      </c>
      <c r="D10" s="12"/>
      <c r="E10" s="13"/>
      <c r="F10" s="14" t="s">
        <v>7</v>
      </c>
      <c r="G10" s="15"/>
      <c r="H10" s="16"/>
      <c r="I10" s="17" t="s">
        <v>145</v>
      </c>
      <c r="J10" s="13"/>
      <c r="K10" s="13"/>
      <c r="L10" s="13"/>
      <c r="M10" s="13"/>
      <c r="N10" s="13"/>
      <c r="O10" s="18"/>
    </row>
    <row r="11" spans="1:17" s="10" customFormat="1" ht="90" customHeight="1" x14ac:dyDescent="0.3">
      <c r="A11" s="19" t="s">
        <v>9</v>
      </c>
      <c r="B11" s="650"/>
      <c r="C11" s="652"/>
      <c r="D11" s="20" t="s">
        <v>10</v>
      </c>
      <c r="E11" s="21" t="s">
        <v>11</v>
      </c>
      <c r="F11" s="22" t="s">
        <v>12</v>
      </c>
      <c r="G11" s="23" t="s">
        <v>13</v>
      </c>
      <c r="H11" s="24" t="s">
        <v>14</v>
      </c>
      <c r="I11" s="25" t="s">
        <v>15</v>
      </c>
      <c r="J11" s="26" t="s">
        <v>16</v>
      </c>
      <c r="K11" s="26" t="s">
        <v>17</v>
      </c>
      <c r="L11" s="27" t="s">
        <v>18</v>
      </c>
      <c r="M11" s="27" t="s">
        <v>19</v>
      </c>
      <c r="N11" s="27" t="s">
        <v>20</v>
      </c>
      <c r="O11" s="28" t="s">
        <v>21</v>
      </c>
    </row>
    <row r="12" spans="1:17" ht="15" customHeight="1" x14ac:dyDescent="0.25">
      <c r="A12" s="693" t="s">
        <v>146</v>
      </c>
      <c r="B12" s="694"/>
      <c r="C12" s="29">
        <v>2014</v>
      </c>
      <c r="D12" s="30"/>
      <c r="E12" s="31"/>
      <c r="F12" s="31"/>
      <c r="G12" s="32"/>
      <c r="H12" s="33">
        <f>SUM(D12:G12)</f>
        <v>0</v>
      </c>
      <c r="I12" s="34"/>
      <c r="J12" s="31"/>
      <c r="K12" s="31"/>
      <c r="L12" s="31"/>
      <c r="M12" s="31"/>
      <c r="N12" s="31"/>
      <c r="O12" s="35"/>
      <c r="P12" s="10"/>
      <c r="Q12" s="10"/>
    </row>
    <row r="13" spans="1:17" x14ac:dyDescent="0.25">
      <c r="A13" s="693"/>
      <c r="B13" s="694"/>
      <c r="C13" s="29">
        <v>2015</v>
      </c>
      <c r="D13" s="30"/>
      <c r="E13" s="31"/>
      <c r="F13" s="31"/>
      <c r="G13" s="32"/>
      <c r="H13" s="33">
        <f t="shared" ref="H13:H18" si="0">SUM(D13:G13)</f>
        <v>0</v>
      </c>
      <c r="I13" s="34"/>
      <c r="J13" s="31"/>
      <c r="K13" s="31"/>
      <c r="L13" s="31"/>
      <c r="M13" s="31"/>
      <c r="N13" s="31"/>
      <c r="O13" s="35"/>
      <c r="P13" s="10"/>
      <c r="Q13" s="10"/>
    </row>
    <row r="14" spans="1:17" x14ac:dyDescent="0.25">
      <c r="A14" s="693"/>
      <c r="B14" s="694"/>
      <c r="C14" s="29">
        <v>2016</v>
      </c>
      <c r="D14" s="30"/>
      <c r="E14" s="31"/>
      <c r="F14" s="31"/>
      <c r="G14" s="32"/>
      <c r="H14" s="33">
        <f t="shared" si="0"/>
        <v>0</v>
      </c>
      <c r="I14" s="34"/>
      <c r="J14" s="31"/>
      <c r="K14" s="31"/>
      <c r="L14" s="31"/>
      <c r="M14" s="31"/>
      <c r="N14" s="31"/>
      <c r="O14" s="35"/>
      <c r="P14" s="10"/>
      <c r="Q14" s="10"/>
    </row>
    <row r="15" spans="1:17" x14ac:dyDescent="0.25">
      <c r="A15" s="693"/>
      <c r="B15" s="694"/>
      <c r="C15" s="29">
        <v>2017</v>
      </c>
      <c r="D15" s="36"/>
      <c r="E15" s="37"/>
      <c r="F15" s="37"/>
      <c r="G15" s="38"/>
      <c r="H15" s="33">
        <f t="shared" si="0"/>
        <v>0</v>
      </c>
      <c r="I15" s="39"/>
      <c r="J15" s="37"/>
      <c r="K15" s="37"/>
      <c r="L15" s="37"/>
      <c r="M15" s="37"/>
      <c r="N15" s="37"/>
      <c r="O15" s="40"/>
      <c r="P15" s="10"/>
      <c r="Q15" s="10"/>
    </row>
    <row r="16" spans="1:17" x14ac:dyDescent="0.25">
      <c r="A16" s="693"/>
      <c r="B16" s="694"/>
      <c r="C16" s="29">
        <v>2018</v>
      </c>
      <c r="D16" s="30"/>
      <c r="E16" s="31"/>
      <c r="F16" s="31"/>
      <c r="G16" s="32"/>
      <c r="H16" s="33">
        <f t="shared" si="0"/>
        <v>0</v>
      </c>
      <c r="I16" s="34"/>
      <c r="J16" s="31"/>
      <c r="K16" s="31"/>
      <c r="L16" s="31"/>
      <c r="M16" s="31"/>
      <c r="N16" s="31"/>
      <c r="O16" s="35"/>
      <c r="P16" s="10"/>
      <c r="Q16" s="10"/>
    </row>
    <row r="17" spans="1:17" x14ac:dyDescent="0.25">
      <c r="A17" s="693"/>
      <c r="B17" s="694"/>
      <c r="C17" s="29">
        <v>2019</v>
      </c>
      <c r="D17" s="30">
        <f>33+13+6+29</f>
        <v>81</v>
      </c>
      <c r="E17" s="31"/>
      <c r="F17" s="31"/>
      <c r="G17" s="32">
        <f>3+1+1+1+1+1+1+1</f>
        <v>10</v>
      </c>
      <c r="H17" s="33">
        <f t="shared" si="0"/>
        <v>91</v>
      </c>
      <c r="I17" s="34">
        <f>24+6+29</f>
        <v>59</v>
      </c>
      <c r="J17" s="31"/>
      <c r="K17" s="31">
        <f>2</f>
        <v>2</v>
      </c>
      <c r="L17" s="31"/>
      <c r="M17" s="31"/>
      <c r="N17" s="31">
        <f>20</f>
        <v>20</v>
      </c>
      <c r="O17" s="35">
        <f>9+1</f>
        <v>10</v>
      </c>
      <c r="P17" s="10"/>
      <c r="Q17" s="10"/>
    </row>
    <row r="18" spans="1:17" x14ac:dyDescent="0.25">
      <c r="A18" s="693"/>
      <c r="B18" s="694"/>
      <c r="C18" s="29">
        <v>2020</v>
      </c>
      <c r="D18" s="30"/>
      <c r="E18" s="31"/>
      <c r="F18" s="31"/>
      <c r="G18" s="32"/>
      <c r="H18" s="33">
        <f t="shared" si="0"/>
        <v>0</v>
      </c>
      <c r="I18" s="34"/>
      <c r="J18" s="31"/>
      <c r="K18" s="31"/>
      <c r="L18" s="31"/>
      <c r="M18" s="31"/>
      <c r="N18" s="31"/>
      <c r="O18" s="35"/>
      <c r="P18" s="10"/>
      <c r="Q18" s="10"/>
    </row>
    <row r="19" spans="1:17" ht="77.25" customHeight="1" thickBot="1" x14ac:dyDescent="0.3">
      <c r="A19" s="695"/>
      <c r="B19" s="696"/>
      <c r="C19" s="45" t="s">
        <v>14</v>
      </c>
      <c r="D19" s="46">
        <f>SUM(D12:D18)</f>
        <v>81</v>
      </c>
      <c r="E19" s="47">
        <f>SUM(E12:E18)</f>
        <v>0</v>
      </c>
      <c r="F19" s="47">
        <f>SUM(F12:F18)</f>
        <v>0</v>
      </c>
      <c r="G19" s="47">
        <f>SUM(G12:G18)</f>
        <v>10</v>
      </c>
      <c r="H19" s="49">
        <f>SUM(D19:G19)</f>
        <v>91</v>
      </c>
      <c r="I19" s="50">
        <f>SUM(I12:I18)</f>
        <v>59</v>
      </c>
      <c r="J19" s="47"/>
      <c r="K19" s="47">
        <f>SUM(K12:K18)</f>
        <v>2</v>
      </c>
      <c r="L19" s="47">
        <f>SUM(L12:L18)</f>
        <v>0</v>
      </c>
      <c r="M19" s="47">
        <f>SUM(M12:M18)</f>
        <v>0</v>
      </c>
      <c r="N19" s="47">
        <f>SUM(N12:N18)</f>
        <v>20</v>
      </c>
      <c r="O19" s="51">
        <f>SUM(O12:O18)</f>
        <v>10</v>
      </c>
      <c r="P19" s="10"/>
      <c r="Q19" s="10"/>
    </row>
    <row r="20" spans="1:17" ht="15.75" thickBot="1" x14ac:dyDescent="0.3">
      <c r="B20" s="9"/>
      <c r="D20" s="52"/>
      <c r="O20" s="10"/>
      <c r="P20" s="10"/>
    </row>
    <row r="21" spans="1:17" s="10" customFormat="1" ht="18.75" x14ac:dyDescent="0.3">
      <c r="A21" s="11"/>
      <c r="B21" s="53"/>
      <c r="C21" s="651" t="s">
        <v>6</v>
      </c>
      <c r="D21" s="12"/>
      <c r="E21" s="13"/>
      <c r="F21" s="14" t="s">
        <v>7</v>
      </c>
      <c r="G21" s="15"/>
      <c r="H21" s="16"/>
    </row>
    <row r="22" spans="1:17" s="10" customFormat="1" ht="44.25" customHeight="1" x14ac:dyDescent="0.3">
      <c r="A22" s="54" t="s">
        <v>23</v>
      </c>
      <c r="B22" s="283" t="s">
        <v>24</v>
      </c>
      <c r="C22" s="652"/>
      <c r="D22" s="20" t="s">
        <v>10</v>
      </c>
      <c r="E22" s="22" t="s">
        <v>11</v>
      </c>
      <c r="F22" s="22" t="s">
        <v>12</v>
      </c>
      <c r="G22" s="23" t="s">
        <v>13</v>
      </c>
      <c r="H22" s="24" t="s">
        <v>14</v>
      </c>
    </row>
    <row r="23" spans="1:17" ht="15" customHeight="1" x14ac:dyDescent="0.25">
      <c r="A23" s="693" t="s">
        <v>36</v>
      </c>
      <c r="B23" s="694"/>
      <c r="C23" s="29">
        <v>2014</v>
      </c>
      <c r="D23" s="30"/>
      <c r="E23" s="31"/>
      <c r="F23" s="31"/>
      <c r="G23" s="32"/>
      <c r="H23" s="33">
        <f>SUM(D23:G23)</f>
        <v>0</v>
      </c>
    </row>
    <row r="24" spans="1:17" x14ac:dyDescent="0.25">
      <c r="A24" s="693"/>
      <c r="B24" s="694"/>
      <c r="C24" s="29">
        <v>2015</v>
      </c>
      <c r="D24" s="30"/>
      <c r="E24" s="31"/>
      <c r="F24" s="31"/>
      <c r="G24" s="32"/>
      <c r="H24" s="33">
        <f t="shared" ref="H24:H29" si="1">SUM(D24:G24)</f>
        <v>0</v>
      </c>
    </row>
    <row r="25" spans="1:17" x14ac:dyDescent="0.25">
      <c r="A25" s="693"/>
      <c r="B25" s="694"/>
      <c r="C25" s="29">
        <v>2016</v>
      </c>
      <c r="D25" s="30"/>
      <c r="E25" s="31"/>
      <c r="F25" s="31"/>
      <c r="G25" s="32"/>
      <c r="H25" s="33">
        <f t="shared" si="1"/>
        <v>0</v>
      </c>
    </row>
    <row r="26" spans="1:17" x14ac:dyDescent="0.25">
      <c r="A26" s="693"/>
      <c r="B26" s="694"/>
      <c r="C26" s="29">
        <v>2017</v>
      </c>
      <c r="D26" s="36"/>
      <c r="E26" s="37"/>
      <c r="F26" s="37"/>
      <c r="G26" s="38"/>
      <c r="H26" s="33">
        <f t="shared" si="1"/>
        <v>0</v>
      </c>
    </row>
    <row r="27" spans="1:17" x14ac:dyDescent="0.25">
      <c r="A27" s="693"/>
      <c r="B27" s="694"/>
      <c r="C27" s="29">
        <v>2018</v>
      </c>
      <c r="D27" s="30"/>
      <c r="E27" s="31"/>
      <c r="F27" s="31"/>
      <c r="G27" s="32"/>
      <c r="H27" s="33">
        <f t="shared" si="1"/>
        <v>0</v>
      </c>
    </row>
    <row r="28" spans="1:17" x14ac:dyDescent="0.25">
      <c r="A28" s="693"/>
      <c r="B28" s="694"/>
      <c r="C28" s="29">
        <v>2019</v>
      </c>
      <c r="D28" s="30">
        <f>1006+165+483+562+20+3028</f>
        <v>5264</v>
      </c>
      <c r="E28" s="31"/>
      <c r="F28" s="31"/>
      <c r="G28" s="38">
        <f>12500+900+2000+2400+15000+8000+18000+10000</f>
        <v>68800</v>
      </c>
      <c r="H28" s="33">
        <f t="shared" si="1"/>
        <v>74064</v>
      </c>
    </row>
    <row r="29" spans="1:17" x14ac:dyDescent="0.25">
      <c r="A29" s="693"/>
      <c r="B29" s="694"/>
      <c r="C29" s="29">
        <v>2020</v>
      </c>
      <c r="D29" s="30"/>
      <c r="E29" s="31"/>
      <c r="F29" s="31"/>
      <c r="G29" s="32"/>
      <c r="H29" s="33">
        <f t="shared" si="1"/>
        <v>0</v>
      </c>
    </row>
    <row r="30" spans="1:17" ht="24" customHeight="1" thickBot="1" x14ac:dyDescent="0.3">
      <c r="A30" s="695"/>
      <c r="B30" s="696"/>
      <c r="C30" s="45" t="s">
        <v>14</v>
      </c>
      <c r="D30" s="46">
        <f>SUM(D23:D29)</f>
        <v>5264</v>
      </c>
      <c r="E30" s="47">
        <f>SUM(E23:E29)</f>
        <v>0</v>
      </c>
      <c r="F30" s="47">
        <f>SUM(F23:F29)</f>
        <v>0</v>
      </c>
      <c r="G30" s="47">
        <f>SUM(G23:G29)</f>
        <v>68800</v>
      </c>
      <c r="H30" s="49">
        <f>SUM(D30:G30)</f>
        <v>74064</v>
      </c>
    </row>
    <row r="31" spans="1:17" x14ac:dyDescent="0.25">
      <c r="A31" s="57"/>
      <c r="B31" s="58"/>
      <c r="D31" s="52"/>
    </row>
    <row r="32" spans="1:17" ht="21" x14ac:dyDescent="0.35">
      <c r="A32" s="59" t="s">
        <v>26</v>
      </c>
      <c r="B32" s="60"/>
      <c r="C32" s="59"/>
      <c r="D32" s="61"/>
      <c r="E32" s="61"/>
      <c r="F32" s="61"/>
      <c r="G32" s="61"/>
      <c r="H32" s="61"/>
      <c r="I32" s="61"/>
      <c r="J32" s="61"/>
      <c r="K32" s="61"/>
    </row>
    <row r="33" spans="1:13" ht="15.75" thickBot="1" x14ac:dyDescent="0.3">
      <c r="B33" s="9"/>
    </row>
    <row r="34" spans="1:13" ht="39" customHeight="1" x14ac:dyDescent="0.25">
      <c r="A34" s="653" t="s">
        <v>27</v>
      </c>
      <c r="B34" s="655" t="s">
        <v>28</v>
      </c>
      <c r="C34" s="657" t="s">
        <v>6</v>
      </c>
      <c r="D34" s="635" t="s">
        <v>29</v>
      </c>
      <c r="E34" s="62" t="s">
        <v>8</v>
      </c>
      <c r="F34" s="63"/>
      <c r="G34" s="63"/>
      <c r="H34" s="63"/>
      <c r="I34" s="63"/>
      <c r="J34" s="63"/>
      <c r="K34" s="64"/>
    </row>
    <row r="35" spans="1:13" ht="108.75" customHeight="1" x14ac:dyDescent="0.25">
      <c r="A35" s="654"/>
      <c r="B35" s="656"/>
      <c r="C35" s="658"/>
      <c r="D35" s="636"/>
      <c r="E35" s="65" t="s">
        <v>15</v>
      </c>
      <c r="F35" s="66" t="s">
        <v>16</v>
      </c>
      <c r="G35" s="66" t="s">
        <v>17</v>
      </c>
      <c r="H35" s="67" t="s">
        <v>18</v>
      </c>
      <c r="I35" s="67" t="s">
        <v>30</v>
      </c>
      <c r="J35" s="68" t="s">
        <v>20</v>
      </c>
      <c r="K35" s="69" t="s">
        <v>21</v>
      </c>
    </row>
    <row r="36" spans="1:13" ht="15" customHeight="1" x14ac:dyDescent="0.25">
      <c r="A36" s="588" t="s">
        <v>121</v>
      </c>
      <c r="B36" s="589"/>
      <c r="C36" s="29">
        <v>2014</v>
      </c>
      <c r="D36" s="70"/>
      <c r="E36" s="71"/>
      <c r="F36" s="72"/>
      <c r="G36" s="72"/>
      <c r="H36" s="72"/>
      <c r="I36" s="72"/>
      <c r="J36" s="72"/>
      <c r="K36" s="73"/>
    </row>
    <row r="37" spans="1:13" x14ac:dyDescent="0.25">
      <c r="A37" s="588"/>
      <c r="B37" s="589"/>
      <c r="C37" s="29">
        <v>2015</v>
      </c>
      <c r="D37" s="70"/>
      <c r="E37" s="34"/>
      <c r="F37" s="31"/>
      <c r="G37" s="31"/>
      <c r="H37" s="31"/>
      <c r="I37" s="31"/>
      <c r="J37" s="31"/>
      <c r="K37" s="35"/>
    </row>
    <row r="38" spans="1:13" x14ac:dyDescent="0.25">
      <c r="A38" s="588"/>
      <c r="B38" s="589"/>
      <c r="C38" s="29">
        <v>2016</v>
      </c>
      <c r="D38" s="70"/>
      <c r="E38" s="34"/>
      <c r="F38" s="31"/>
      <c r="G38" s="31"/>
      <c r="H38" s="31"/>
      <c r="I38" s="31"/>
      <c r="J38" s="31"/>
      <c r="K38" s="35"/>
    </row>
    <row r="39" spans="1:13" x14ac:dyDescent="0.25">
      <c r="A39" s="588"/>
      <c r="B39" s="589"/>
      <c r="C39" s="29">
        <v>2017</v>
      </c>
      <c r="D39" s="74"/>
      <c r="E39" s="39"/>
      <c r="F39" s="37"/>
      <c r="G39" s="37"/>
      <c r="H39" s="37"/>
      <c r="I39" s="37"/>
      <c r="J39" s="37"/>
      <c r="K39" s="40"/>
    </row>
    <row r="40" spans="1:13" x14ac:dyDescent="0.25">
      <c r="A40" s="588"/>
      <c r="B40" s="589"/>
      <c r="C40" s="29">
        <v>2018</v>
      </c>
      <c r="D40" s="70"/>
      <c r="E40" s="34"/>
      <c r="F40" s="31"/>
      <c r="G40" s="31"/>
      <c r="H40" s="31"/>
      <c r="I40" s="31"/>
      <c r="J40" s="31"/>
      <c r="K40" s="35"/>
    </row>
    <row r="41" spans="1:13" x14ac:dyDescent="0.25">
      <c r="A41" s="588"/>
      <c r="B41" s="589"/>
      <c r="C41" s="29">
        <v>2019</v>
      </c>
      <c r="D41" s="70">
        <f>2+2+1+1+2+1</f>
        <v>9</v>
      </c>
      <c r="E41" s="34">
        <f>1</f>
        <v>1</v>
      </c>
      <c r="F41" s="31"/>
      <c r="G41" s="31">
        <f>2</f>
        <v>2</v>
      </c>
      <c r="H41" s="31"/>
      <c r="I41" s="31"/>
      <c r="J41" s="31">
        <f>2+1+2+1</f>
        <v>6</v>
      </c>
      <c r="K41" s="35"/>
    </row>
    <row r="42" spans="1:13" ht="17.25" customHeight="1" x14ac:dyDescent="0.25">
      <c r="A42" s="588"/>
      <c r="B42" s="589"/>
      <c r="C42" s="29">
        <v>2020</v>
      </c>
      <c r="D42" s="70"/>
      <c r="E42" s="34"/>
      <c r="F42" s="31"/>
      <c r="G42" s="31"/>
      <c r="H42" s="31"/>
      <c r="I42" s="31"/>
      <c r="J42" s="31"/>
      <c r="K42" s="35"/>
    </row>
    <row r="43" spans="1:13" ht="35.25" customHeight="1" thickBot="1" x14ac:dyDescent="0.3">
      <c r="A43" s="590"/>
      <c r="B43" s="591"/>
      <c r="C43" s="45" t="s">
        <v>14</v>
      </c>
      <c r="D43" s="75">
        <f>SUM(D36:D42)</f>
        <v>9</v>
      </c>
      <c r="E43" s="50">
        <f t="shared" ref="E43:J43" si="2">SUM(E36:E42)</f>
        <v>1</v>
      </c>
      <c r="F43" s="47">
        <f t="shared" si="2"/>
        <v>0</v>
      </c>
      <c r="G43" s="47">
        <f t="shared" si="2"/>
        <v>2</v>
      </c>
      <c r="H43" s="47">
        <f t="shared" si="2"/>
        <v>0</v>
      </c>
      <c r="I43" s="47">
        <f t="shared" si="2"/>
        <v>0</v>
      </c>
      <c r="J43" s="47">
        <f t="shared" si="2"/>
        <v>6</v>
      </c>
      <c r="K43" s="51">
        <f>SUM(K36:K42)</f>
        <v>0</v>
      </c>
    </row>
    <row r="44" spans="1:13" x14ac:dyDescent="0.25">
      <c r="B44" s="9"/>
    </row>
    <row r="45" spans="1:13" x14ac:dyDescent="0.25">
      <c r="B45" s="9"/>
    </row>
    <row r="46" spans="1:13" ht="21" x14ac:dyDescent="0.35">
      <c r="A46" s="78" t="s">
        <v>32</v>
      </c>
      <c r="B46" s="79"/>
      <c r="C46" s="78"/>
      <c r="D46" s="80"/>
      <c r="E46" s="80"/>
      <c r="F46" s="80"/>
      <c r="G46" s="80"/>
      <c r="H46" s="80"/>
      <c r="I46" s="80"/>
      <c r="J46" s="80"/>
      <c r="K46" s="80"/>
      <c r="L46" s="81"/>
      <c r="M46" s="81"/>
    </row>
    <row r="47" spans="1:13" ht="14.25" customHeight="1" thickBot="1" x14ac:dyDescent="0.3">
      <c r="A47" s="82"/>
      <c r="B47" s="83"/>
    </row>
    <row r="48" spans="1:13" ht="14.25" customHeight="1" x14ac:dyDescent="0.25">
      <c r="A48" s="641" t="s">
        <v>33</v>
      </c>
      <c r="B48" s="643" t="s">
        <v>34</v>
      </c>
      <c r="C48" s="645" t="s">
        <v>6</v>
      </c>
      <c r="D48" s="647" t="s">
        <v>35</v>
      </c>
      <c r="E48" s="84" t="s">
        <v>8</v>
      </c>
      <c r="F48" s="85"/>
      <c r="G48" s="85"/>
      <c r="H48" s="85"/>
      <c r="I48" s="85"/>
      <c r="J48" s="85"/>
      <c r="K48" s="86"/>
    </row>
    <row r="49" spans="1:14" s="10" customFormat="1" ht="117" customHeight="1" x14ac:dyDescent="0.25">
      <c r="A49" s="642"/>
      <c r="B49" s="644"/>
      <c r="C49" s="646"/>
      <c r="D49" s="648"/>
      <c r="E49" s="87" t="s">
        <v>15</v>
      </c>
      <c r="F49" s="88" t="s">
        <v>16</v>
      </c>
      <c r="G49" s="88" t="s">
        <v>17</v>
      </c>
      <c r="H49" s="89" t="s">
        <v>18</v>
      </c>
      <c r="I49" s="89" t="s">
        <v>30</v>
      </c>
      <c r="J49" s="90" t="s">
        <v>20</v>
      </c>
      <c r="K49" s="91" t="s">
        <v>21</v>
      </c>
    </row>
    <row r="50" spans="1:14" ht="15" customHeight="1" x14ac:dyDescent="0.25">
      <c r="A50" s="595" t="s">
        <v>36</v>
      </c>
      <c r="B50" s="611"/>
      <c r="C50" s="29">
        <v>2014</v>
      </c>
      <c r="D50" s="92"/>
      <c r="E50" s="34"/>
      <c r="F50" s="31"/>
      <c r="G50" s="31"/>
      <c r="H50" s="31"/>
      <c r="I50" s="31"/>
      <c r="J50" s="31"/>
      <c r="K50" s="35"/>
    </row>
    <row r="51" spans="1:14" x14ac:dyDescent="0.25">
      <c r="A51" s="595"/>
      <c r="B51" s="611"/>
      <c r="C51" s="29">
        <v>2015</v>
      </c>
      <c r="D51" s="92"/>
      <c r="E51" s="34"/>
      <c r="F51" s="31"/>
      <c r="G51" s="31"/>
      <c r="H51" s="31"/>
      <c r="I51" s="31"/>
      <c r="J51" s="31"/>
      <c r="K51" s="35"/>
    </row>
    <row r="52" spans="1:14" x14ac:dyDescent="0.25">
      <c r="A52" s="595"/>
      <c r="B52" s="611"/>
      <c r="C52" s="29">
        <v>2016</v>
      </c>
      <c r="D52" s="92"/>
      <c r="E52" s="34"/>
      <c r="F52" s="31"/>
      <c r="G52" s="31"/>
      <c r="H52" s="31"/>
      <c r="I52" s="31"/>
      <c r="J52" s="31"/>
      <c r="K52" s="35"/>
    </row>
    <row r="53" spans="1:14" x14ac:dyDescent="0.25">
      <c r="A53" s="595"/>
      <c r="B53" s="611"/>
      <c r="C53" s="29">
        <v>2017</v>
      </c>
      <c r="D53" s="93"/>
      <c r="E53" s="39"/>
      <c r="F53" s="37"/>
      <c r="G53" s="37"/>
      <c r="H53" s="37"/>
      <c r="I53" s="37"/>
      <c r="J53" s="37"/>
      <c r="K53" s="40"/>
    </row>
    <row r="54" spans="1:14" x14ac:dyDescent="0.25">
      <c r="A54" s="595"/>
      <c r="B54" s="611"/>
      <c r="C54" s="29">
        <v>2018</v>
      </c>
      <c r="D54" s="92"/>
      <c r="E54" s="34"/>
      <c r="F54" s="31"/>
      <c r="G54" s="31"/>
      <c r="H54" s="31"/>
      <c r="I54" s="31"/>
      <c r="J54" s="31"/>
      <c r="K54" s="35"/>
    </row>
    <row r="55" spans="1:14" x14ac:dyDescent="0.25">
      <c r="A55" s="595"/>
      <c r="B55" s="611"/>
      <c r="C55" s="29">
        <v>2019</v>
      </c>
      <c r="D55" s="92"/>
      <c r="E55" s="34"/>
      <c r="F55" s="31"/>
      <c r="G55" s="31"/>
      <c r="H55" s="31"/>
      <c r="I55" s="31"/>
      <c r="J55" s="31"/>
      <c r="K55" s="35"/>
    </row>
    <row r="56" spans="1:14" x14ac:dyDescent="0.25">
      <c r="A56" s="595"/>
      <c r="B56" s="611"/>
      <c r="C56" s="29">
        <v>2020</v>
      </c>
      <c r="D56" s="92"/>
      <c r="E56" s="34"/>
      <c r="F56" s="31"/>
      <c r="G56" s="31"/>
      <c r="H56" s="31"/>
      <c r="I56" s="31"/>
      <c r="J56" s="31"/>
      <c r="K56" s="35"/>
    </row>
    <row r="57" spans="1:14" ht="94.9" customHeight="1" thickBot="1" x14ac:dyDescent="0.3">
      <c r="A57" s="612"/>
      <c r="B57" s="613"/>
      <c r="C57" s="45" t="s">
        <v>14</v>
      </c>
      <c r="D57" s="94">
        <f t="shared" ref="D57:I57" si="3">SUM(D50:D56)</f>
        <v>0</v>
      </c>
      <c r="E57" s="50">
        <f t="shared" si="3"/>
        <v>0</v>
      </c>
      <c r="F57" s="47">
        <f t="shared" si="3"/>
        <v>0</v>
      </c>
      <c r="G57" s="47">
        <f t="shared" si="3"/>
        <v>0</v>
      </c>
      <c r="H57" s="47">
        <f t="shared" si="3"/>
        <v>0</v>
      </c>
      <c r="I57" s="47">
        <f t="shared" si="3"/>
        <v>0</v>
      </c>
      <c r="J57" s="47">
        <f>SUM(J50:J56)</f>
        <v>0</v>
      </c>
      <c r="K57" s="51">
        <f>SUM(K50:K56)</f>
        <v>0</v>
      </c>
    </row>
    <row r="58" spans="1:14" x14ac:dyDescent="0.25">
      <c r="B58" s="9"/>
    </row>
    <row r="59" spans="1:14" ht="21" x14ac:dyDescent="0.35">
      <c r="A59" s="95" t="s">
        <v>37</v>
      </c>
      <c r="B59" s="96"/>
      <c r="C59" s="95"/>
      <c r="D59" s="97"/>
      <c r="E59" s="97"/>
      <c r="F59" s="97"/>
      <c r="G59" s="97"/>
      <c r="H59" s="97"/>
      <c r="I59" s="97"/>
      <c r="J59" s="97"/>
      <c r="K59" s="97"/>
      <c r="L59" s="97"/>
      <c r="M59" s="10"/>
    </row>
    <row r="60" spans="1:14" ht="15" customHeight="1" thickBot="1" x14ac:dyDescent="0.4">
      <c r="A60" s="98"/>
      <c r="B60" s="83"/>
      <c r="M60" s="10"/>
    </row>
    <row r="61" spans="1:14" s="10" customFormat="1" x14ac:dyDescent="0.25">
      <c r="A61" s="630" t="s">
        <v>38</v>
      </c>
      <c r="B61" s="622" t="s">
        <v>39</v>
      </c>
      <c r="C61" s="631" t="s">
        <v>6</v>
      </c>
      <c r="D61" s="99"/>
      <c r="E61" s="100"/>
      <c r="F61" s="101" t="s">
        <v>40</v>
      </c>
      <c r="G61" s="102"/>
      <c r="H61" s="102"/>
      <c r="I61" s="102"/>
      <c r="J61" s="102"/>
      <c r="K61" s="102"/>
      <c r="L61" s="103"/>
      <c r="N61" s="104"/>
    </row>
    <row r="62" spans="1:14" s="10" customFormat="1" ht="90" customHeight="1" x14ac:dyDescent="0.25">
      <c r="A62" s="621"/>
      <c r="B62" s="623"/>
      <c r="C62" s="632"/>
      <c r="D62" s="105" t="s">
        <v>41</v>
      </c>
      <c r="E62" s="106" t="s">
        <v>42</v>
      </c>
      <c r="F62" s="107" t="s">
        <v>15</v>
      </c>
      <c r="G62" s="108" t="s">
        <v>16</v>
      </c>
      <c r="H62" s="108" t="s">
        <v>17</v>
      </c>
      <c r="I62" s="109" t="s">
        <v>18</v>
      </c>
      <c r="J62" s="109" t="s">
        <v>30</v>
      </c>
      <c r="K62" s="110" t="s">
        <v>20</v>
      </c>
      <c r="L62" s="111" t="s">
        <v>21</v>
      </c>
    </row>
    <row r="63" spans="1:14" x14ac:dyDescent="0.25">
      <c r="A63" s="595" t="s">
        <v>147</v>
      </c>
      <c r="B63" s="611"/>
      <c r="C63" s="29">
        <v>2014</v>
      </c>
      <c r="D63" s="30"/>
      <c r="E63" s="31"/>
      <c r="F63" s="34"/>
      <c r="G63" s="31"/>
      <c r="H63" s="31"/>
      <c r="I63" s="31"/>
      <c r="J63" s="31"/>
      <c r="K63" s="31"/>
      <c r="L63" s="35"/>
      <c r="M63" s="10"/>
    </row>
    <row r="64" spans="1:14" x14ac:dyDescent="0.25">
      <c r="A64" s="595"/>
      <c r="B64" s="611"/>
      <c r="C64" s="29">
        <v>2015</v>
      </c>
      <c r="D64" s="30"/>
      <c r="E64" s="31"/>
      <c r="F64" s="34"/>
      <c r="G64" s="31"/>
      <c r="H64" s="31"/>
      <c r="I64" s="31"/>
      <c r="J64" s="31"/>
      <c r="K64" s="31"/>
      <c r="L64" s="35"/>
      <c r="M64" s="10"/>
    </row>
    <row r="65" spans="1:13" x14ac:dyDescent="0.25">
      <c r="A65" s="595"/>
      <c r="B65" s="611"/>
      <c r="C65" s="29">
        <v>2016</v>
      </c>
      <c r="D65" s="30"/>
      <c r="E65" s="31"/>
      <c r="F65" s="34"/>
      <c r="G65" s="31"/>
      <c r="H65" s="31"/>
      <c r="I65" s="31"/>
      <c r="J65" s="31"/>
      <c r="K65" s="31"/>
      <c r="L65" s="35"/>
      <c r="M65" s="10"/>
    </row>
    <row r="66" spans="1:13" x14ac:dyDescent="0.25">
      <c r="A66" s="595"/>
      <c r="B66" s="611"/>
      <c r="C66" s="29">
        <v>2017</v>
      </c>
      <c r="D66" s="36"/>
      <c r="E66" s="37"/>
      <c r="F66" s="39"/>
      <c r="G66" s="37"/>
      <c r="H66" s="37"/>
      <c r="I66" s="37"/>
      <c r="J66" s="37"/>
      <c r="K66" s="37"/>
      <c r="L66" s="40"/>
      <c r="M66" s="10"/>
    </row>
    <row r="67" spans="1:13" x14ac:dyDescent="0.25">
      <c r="A67" s="595"/>
      <c r="B67" s="611"/>
      <c r="C67" s="29">
        <v>2018</v>
      </c>
      <c r="D67" s="30"/>
      <c r="E67" s="31"/>
      <c r="F67" s="34"/>
      <c r="G67" s="31"/>
      <c r="H67" s="31"/>
      <c r="I67" s="31"/>
      <c r="J67" s="31"/>
      <c r="K67" s="31"/>
      <c r="L67" s="35"/>
      <c r="M67" s="10"/>
    </row>
    <row r="68" spans="1:13" x14ac:dyDescent="0.25">
      <c r="A68" s="595"/>
      <c r="B68" s="611"/>
      <c r="C68" s="29">
        <v>2019</v>
      </c>
      <c r="D68" s="30">
        <v>1</v>
      </c>
      <c r="E68" s="31">
        <v>4</v>
      </c>
      <c r="F68" s="34"/>
      <c r="G68" s="31"/>
      <c r="H68" s="31"/>
      <c r="I68" s="31"/>
      <c r="J68" s="31"/>
      <c r="K68" s="31"/>
      <c r="L68" s="35">
        <v>1</v>
      </c>
      <c r="M68" s="10"/>
    </row>
    <row r="69" spans="1:13" x14ac:dyDescent="0.25">
      <c r="A69" s="595"/>
      <c r="B69" s="611"/>
      <c r="C69" s="29">
        <v>2020</v>
      </c>
      <c r="D69" s="30"/>
      <c r="E69" s="31"/>
      <c r="F69" s="34"/>
      <c r="G69" s="31"/>
      <c r="H69" s="31"/>
      <c r="I69" s="31"/>
      <c r="J69" s="31"/>
      <c r="K69" s="31"/>
      <c r="L69" s="35"/>
      <c r="M69" s="10"/>
    </row>
    <row r="70" spans="1:13" ht="33" customHeight="1" thickBot="1" x14ac:dyDescent="0.3">
      <c r="A70" s="612"/>
      <c r="B70" s="613"/>
      <c r="C70" s="45" t="s">
        <v>14</v>
      </c>
      <c r="D70" s="46">
        <f t="shared" ref="D70:K70" si="4">SUM(D63:D69)</f>
        <v>1</v>
      </c>
      <c r="E70" s="47">
        <f t="shared" si="4"/>
        <v>4</v>
      </c>
      <c r="F70" s="50">
        <f t="shared" si="4"/>
        <v>0</v>
      </c>
      <c r="G70" s="47">
        <f t="shared" si="4"/>
        <v>0</v>
      </c>
      <c r="H70" s="47">
        <f t="shared" si="4"/>
        <v>0</v>
      </c>
      <c r="I70" s="47">
        <f t="shared" si="4"/>
        <v>0</v>
      </c>
      <c r="J70" s="47">
        <f t="shared" si="4"/>
        <v>0</v>
      </c>
      <c r="K70" s="47">
        <f t="shared" si="4"/>
        <v>0</v>
      </c>
      <c r="L70" s="51">
        <f>SUM(L63:L69)</f>
        <v>1</v>
      </c>
      <c r="M70" s="10"/>
    </row>
    <row r="71" spans="1:13" ht="15.75" thickBot="1" x14ac:dyDescent="0.3">
      <c r="A71" s="112"/>
      <c r="B71" s="113"/>
      <c r="D71" s="52"/>
    </row>
    <row r="72" spans="1:13" s="10" customFormat="1" ht="18.95" customHeight="1" x14ac:dyDescent="0.25">
      <c r="A72" s="630" t="s">
        <v>43</v>
      </c>
      <c r="B72" s="622" t="s">
        <v>44</v>
      </c>
      <c r="C72" s="631" t="s">
        <v>6</v>
      </c>
      <c r="D72" s="628" t="s">
        <v>45</v>
      </c>
      <c r="E72" s="101" t="s">
        <v>46</v>
      </c>
      <c r="F72" s="102"/>
      <c r="G72" s="102"/>
      <c r="H72" s="102"/>
      <c r="I72" s="102"/>
      <c r="J72" s="102"/>
      <c r="K72" s="103"/>
      <c r="L72"/>
      <c r="M72" s="104"/>
    </row>
    <row r="73" spans="1:13" s="10" customFormat="1" ht="93.75" customHeight="1" x14ac:dyDescent="0.25">
      <c r="A73" s="621"/>
      <c r="B73" s="623"/>
      <c r="C73" s="632"/>
      <c r="D73" s="629"/>
      <c r="E73" s="107" t="s">
        <v>15</v>
      </c>
      <c r="F73" s="114" t="s">
        <v>16</v>
      </c>
      <c r="G73" s="108" t="s">
        <v>17</v>
      </c>
      <c r="H73" s="109" t="s">
        <v>18</v>
      </c>
      <c r="I73" s="109" t="s">
        <v>30</v>
      </c>
      <c r="J73" s="110" t="s">
        <v>20</v>
      </c>
      <c r="K73" s="111" t="s">
        <v>21</v>
      </c>
      <c r="L73"/>
    </row>
    <row r="74" spans="1:13" ht="15" customHeight="1" x14ac:dyDescent="0.25">
      <c r="A74" s="595" t="s">
        <v>36</v>
      </c>
      <c r="B74" s="611"/>
      <c r="C74" s="29">
        <v>2014</v>
      </c>
      <c r="D74" s="31"/>
      <c r="E74" s="34"/>
      <c r="F74" s="31"/>
      <c r="G74" s="31"/>
      <c r="H74" s="31"/>
      <c r="I74" s="31"/>
      <c r="J74" s="31"/>
      <c r="K74" s="35"/>
    </row>
    <row r="75" spans="1:13" x14ac:dyDescent="0.25">
      <c r="A75" s="595"/>
      <c r="B75" s="611"/>
      <c r="C75" s="29">
        <v>2015</v>
      </c>
      <c r="D75" s="31"/>
      <c r="E75" s="34"/>
      <c r="F75" s="31"/>
      <c r="G75" s="31"/>
      <c r="H75" s="31"/>
      <c r="I75" s="31"/>
      <c r="J75" s="31"/>
      <c r="K75" s="35"/>
    </row>
    <row r="76" spans="1:13" x14ac:dyDescent="0.25">
      <c r="A76" s="595"/>
      <c r="B76" s="611"/>
      <c r="C76" s="29">
        <v>2016</v>
      </c>
      <c r="D76" s="31"/>
      <c r="E76" s="34"/>
      <c r="F76" s="31"/>
      <c r="G76" s="31"/>
      <c r="H76" s="31"/>
      <c r="I76" s="31"/>
      <c r="J76" s="31"/>
      <c r="K76" s="35"/>
    </row>
    <row r="77" spans="1:13" x14ac:dyDescent="0.25">
      <c r="A77" s="595"/>
      <c r="B77" s="611"/>
      <c r="C77" s="29">
        <v>2017</v>
      </c>
      <c r="D77" s="37"/>
      <c r="E77" s="39"/>
      <c r="F77" s="37"/>
      <c r="G77" s="37"/>
      <c r="H77" s="37"/>
      <c r="I77" s="37"/>
      <c r="J77" s="37"/>
      <c r="K77" s="40"/>
    </row>
    <row r="78" spans="1:13" x14ac:dyDescent="0.25">
      <c r="A78" s="595"/>
      <c r="B78" s="611"/>
      <c r="C78" s="29">
        <v>2018</v>
      </c>
      <c r="D78" s="31"/>
      <c r="E78" s="34"/>
      <c r="F78" s="31"/>
      <c r="G78" s="31"/>
      <c r="H78" s="31"/>
      <c r="I78" s="31"/>
      <c r="J78" s="31"/>
      <c r="K78" s="35"/>
    </row>
    <row r="79" spans="1:13" x14ac:dyDescent="0.25">
      <c r="A79" s="595"/>
      <c r="B79" s="611"/>
      <c r="C79" s="29">
        <v>2019</v>
      </c>
      <c r="D79" s="31"/>
      <c r="E79" s="34"/>
      <c r="F79" s="31"/>
      <c r="G79" s="31"/>
      <c r="H79" s="31"/>
      <c r="I79" s="31"/>
      <c r="J79" s="31"/>
      <c r="K79" s="35"/>
    </row>
    <row r="80" spans="1:13" x14ac:dyDescent="0.25">
      <c r="A80" s="595"/>
      <c r="B80" s="611"/>
      <c r="C80" s="29">
        <v>2020</v>
      </c>
      <c r="D80" s="31"/>
      <c r="E80" s="34"/>
      <c r="F80" s="31"/>
      <c r="G80" s="31"/>
      <c r="H80" s="31"/>
      <c r="I80" s="31"/>
      <c r="J80" s="31"/>
      <c r="K80" s="35"/>
    </row>
    <row r="81" spans="1:14" ht="42" customHeight="1" thickBot="1" x14ac:dyDescent="0.3">
      <c r="A81" s="612"/>
      <c r="B81" s="613"/>
      <c r="C81" s="45" t="s">
        <v>14</v>
      </c>
      <c r="D81" s="47">
        <f t="shared" ref="D81:J81" si="5">SUM(D74:D80)</f>
        <v>0</v>
      </c>
      <c r="E81" s="50">
        <f t="shared" si="5"/>
        <v>0</v>
      </c>
      <c r="F81" s="47">
        <f t="shared" si="5"/>
        <v>0</v>
      </c>
      <c r="G81" s="47">
        <f t="shared" si="5"/>
        <v>0</v>
      </c>
      <c r="H81" s="47">
        <f t="shared" si="5"/>
        <v>0</v>
      </c>
      <c r="I81" s="47">
        <f t="shared" si="5"/>
        <v>0</v>
      </c>
      <c r="J81" s="47">
        <f t="shared" si="5"/>
        <v>0</v>
      </c>
      <c r="K81" s="51">
        <f>SUM(K74:K80)</f>
        <v>0</v>
      </c>
    </row>
    <row r="82" spans="1:14" ht="15" customHeight="1" thickBot="1" x14ac:dyDescent="0.4">
      <c r="A82" s="98"/>
      <c r="B82" s="83"/>
    </row>
    <row r="83" spans="1:14" ht="24.95" customHeight="1" x14ac:dyDescent="0.25">
      <c r="A83" s="630" t="s">
        <v>47</v>
      </c>
      <c r="B83" s="622" t="s">
        <v>44</v>
      </c>
      <c r="C83" s="631" t="s">
        <v>6</v>
      </c>
      <c r="D83" s="633" t="s">
        <v>48</v>
      </c>
      <c r="E83" s="101" t="s">
        <v>49</v>
      </c>
      <c r="F83" s="102"/>
      <c r="G83" s="102"/>
      <c r="H83" s="102"/>
      <c r="I83" s="102"/>
      <c r="J83" s="102"/>
      <c r="K83" s="103"/>
      <c r="L83" s="10"/>
    </row>
    <row r="84" spans="1:14" s="10" customFormat="1" ht="93.75" customHeight="1" x14ac:dyDescent="0.25">
      <c r="A84" s="621"/>
      <c r="B84" s="623"/>
      <c r="C84" s="632"/>
      <c r="D84" s="634"/>
      <c r="E84" s="107" t="s">
        <v>15</v>
      </c>
      <c r="F84" s="108" t="s">
        <v>16</v>
      </c>
      <c r="G84" s="108" t="s">
        <v>17</v>
      </c>
      <c r="H84" s="109" t="s">
        <v>18</v>
      </c>
      <c r="I84" s="109" t="s">
        <v>30</v>
      </c>
      <c r="J84" s="110" t="s">
        <v>20</v>
      </c>
      <c r="K84" s="111" t="s">
        <v>21</v>
      </c>
      <c r="L84"/>
    </row>
    <row r="85" spans="1:14" s="10" customFormat="1" ht="18" customHeight="1" x14ac:dyDescent="0.25">
      <c r="A85" s="595" t="s">
        <v>36</v>
      </c>
      <c r="B85" s="611"/>
      <c r="C85" s="29">
        <v>2014</v>
      </c>
      <c r="D85" s="31"/>
      <c r="E85" s="34"/>
      <c r="F85" s="31"/>
      <c r="G85" s="31"/>
      <c r="H85" s="31"/>
      <c r="I85" s="31"/>
      <c r="J85" s="31"/>
      <c r="K85" s="35"/>
      <c r="L85"/>
    </row>
    <row r="86" spans="1:14" ht="15.95" customHeight="1" x14ac:dyDescent="0.25">
      <c r="A86" s="595"/>
      <c r="B86" s="611"/>
      <c r="C86" s="29">
        <v>2015</v>
      </c>
      <c r="D86" s="31"/>
      <c r="E86" s="34"/>
      <c r="F86" s="31"/>
      <c r="G86" s="31"/>
      <c r="H86" s="31"/>
      <c r="I86" s="31"/>
      <c r="J86" s="31"/>
      <c r="K86" s="35"/>
    </row>
    <row r="87" spans="1:14" x14ac:dyDescent="0.25">
      <c r="A87" s="595"/>
      <c r="B87" s="611"/>
      <c r="C87" s="29">
        <v>2016</v>
      </c>
      <c r="D87" s="31"/>
      <c r="E87" s="34"/>
      <c r="F87" s="31"/>
      <c r="G87" s="31"/>
      <c r="H87" s="31"/>
      <c r="I87" s="31"/>
      <c r="J87" s="31"/>
      <c r="K87" s="35"/>
    </row>
    <row r="88" spans="1:14" x14ac:dyDescent="0.25">
      <c r="A88" s="595"/>
      <c r="B88" s="611"/>
      <c r="C88" s="29">
        <v>2017</v>
      </c>
      <c r="D88" s="37"/>
      <c r="E88" s="39"/>
      <c r="F88" s="37"/>
      <c r="G88" s="37"/>
      <c r="H88" s="37"/>
      <c r="I88" s="37"/>
      <c r="J88" s="37"/>
      <c r="K88" s="40"/>
    </row>
    <row r="89" spans="1:14" x14ac:dyDescent="0.25">
      <c r="A89" s="595"/>
      <c r="B89" s="611"/>
      <c r="C89" s="29">
        <v>2018</v>
      </c>
      <c r="D89" s="31"/>
      <c r="E89" s="34"/>
      <c r="F89" s="31"/>
      <c r="G89" s="31"/>
      <c r="H89" s="31"/>
      <c r="I89" s="31"/>
      <c r="J89" s="31"/>
      <c r="K89" s="35"/>
      <c r="L89" s="10"/>
    </row>
    <row r="90" spans="1:14" x14ac:dyDescent="0.25">
      <c r="A90" s="595"/>
      <c r="B90" s="611"/>
      <c r="C90" s="29">
        <v>2019</v>
      </c>
      <c r="D90" s="31"/>
      <c r="E90" s="34"/>
      <c r="F90" s="31"/>
      <c r="G90" s="31"/>
      <c r="H90" s="31"/>
      <c r="I90" s="31"/>
      <c r="J90" s="31"/>
      <c r="K90" s="35"/>
    </row>
    <row r="91" spans="1:14" x14ac:dyDescent="0.25">
      <c r="A91" s="595"/>
      <c r="B91" s="611"/>
      <c r="C91" s="29">
        <v>2020</v>
      </c>
      <c r="D91" s="31"/>
      <c r="E91" s="34"/>
      <c r="F91" s="31"/>
      <c r="G91" s="31"/>
      <c r="H91" s="31"/>
      <c r="I91" s="31"/>
      <c r="J91" s="31"/>
      <c r="K91" s="35"/>
    </row>
    <row r="92" spans="1:14" ht="18.95" customHeight="1" thickBot="1" x14ac:dyDescent="0.3">
      <c r="A92" s="612"/>
      <c r="B92" s="613"/>
      <c r="C92" s="45" t="s">
        <v>14</v>
      </c>
      <c r="D92" s="47">
        <f t="shared" ref="D92:J92" si="6">SUM(D85:D91)</f>
        <v>0</v>
      </c>
      <c r="E92" s="50">
        <f t="shared" si="6"/>
        <v>0</v>
      </c>
      <c r="F92" s="47">
        <f t="shared" si="6"/>
        <v>0</v>
      </c>
      <c r="G92" s="47">
        <f t="shared" si="6"/>
        <v>0</v>
      </c>
      <c r="H92" s="47">
        <f t="shared" si="6"/>
        <v>0</v>
      </c>
      <c r="I92" s="47">
        <f t="shared" si="6"/>
        <v>0</v>
      </c>
      <c r="J92" s="47">
        <f t="shared" si="6"/>
        <v>0</v>
      </c>
      <c r="K92" s="51">
        <f>SUM(K85:K91)</f>
        <v>0</v>
      </c>
    </row>
    <row r="93" spans="1:14" ht="18.75" customHeight="1" thickBot="1" x14ac:dyDescent="0.4">
      <c r="A93" s="98"/>
      <c r="B93" s="83"/>
    </row>
    <row r="94" spans="1:14" x14ac:dyDescent="0.25">
      <c r="A94" s="620" t="s">
        <v>50</v>
      </c>
      <c r="B94" s="622" t="s">
        <v>51</v>
      </c>
      <c r="C94" s="281" t="s">
        <v>6</v>
      </c>
      <c r="D94" s="116" t="s">
        <v>52</v>
      </c>
      <c r="E94" s="117"/>
      <c r="F94" s="117"/>
      <c r="G94" s="118"/>
      <c r="H94" s="10"/>
      <c r="I94" s="10"/>
      <c r="J94" s="10"/>
      <c r="K94" s="10"/>
    </row>
    <row r="95" spans="1:14" ht="64.5" x14ac:dyDescent="0.25">
      <c r="A95" s="621"/>
      <c r="B95" s="623"/>
      <c r="C95" s="282"/>
      <c r="D95" s="105" t="s">
        <v>53</v>
      </c>
      <c r="E95" s="106" t="s">
        <v>54</v>
      </c>
      <c r="F95" s="106" t="s">
        <v>55</v>
      </c>
      <c r="G95" s="120" t="s">
        <v>14</v>
      </c>
      <c r="H95" s="10"/>
      <c r="I95" s="10"/>
      <c r="J95" s="10"/>
      <c r="K95" s="10"/>
      <c r="L95" s="10"/>
      <c r="M95" s="10"/>
      <c r="N95" s="10"/>
    </row>
    <row r="96" spans="1:14" s="10" customFormat="1" ht="26.25" customHeight="1" x14ac:dyDescent="0.25">
      <c r="A96" s="595" t="s">
        <v>148</v>
      </c>
      <c r="B96" s="611"/>
      <c r="C96" s="29">
        <v>2015</v>
      </c>
      <c r="D96" s="30"/>
      <c r="E96" s="31"/>
      <c r="F96" s="31"/>
      <c r="G96" s="33">
        <f t="shared" ref="G96:G101" si="7">SUM(D96:F96)</f>
        <v>0</v>
      </c>
      <c r="H96"/>
      <c r="I96"/>
      <c r="J96"/>
      <c r="K96"/>
    </row>
    <row r="97" spans="1:14" s="10" customFormat="1" ht="16.5" customHeight="1" x14ac:dyDescent="0.25">
      <c r="A97" s="595"/>
      <c r="B97" s="611"/>
      <c r="C97" s="29">
        <v>2016</v>
      </c>
      <c r="D97" s="30"/>
      <c r="E97" s="31"/>
      <c r="F97" s="31"/>
      <c r="G97" s="33">
        <f t="shared" si="7"/>
        <v>0</v>
      </c>
      <c r="H97"/>
      <c r="I97"/>
      <c r="J97"/>
      <c r="K97"/>
      <c r="L97"/>
      <c r="M97"/>
      <c r="N97"/>
    </row>
    <row r="98" spans="1:14" x14ac:dyDescent="0.25">
      <c r="A98" s="595"/>
      <c r="B98" s="611"/>
      <c r="C98" s="29">
        <v>2017</v>
      </c>
      <c r="D98" s="36"/>
      <c r="E98" s="37"/>
      <c r="F98" s="37"/>
      <c r="G98" s="33">
        <f t="shared" si="7"/>
        <v>0</v>
      </c>
    </row>
    <row r="99" spans="1:14" x14ac:dyDescent="0.25">
      <c r="A99" s="595"/>
      <c r="B99" s="611"/>
      <c r="C99" s="29">
        <v>2018</v>
      </c>
      <c r="D99" s="30"/>
      <c r="E99" s="31"/>
      <c r="F99" s="31"/>
      <c r="G99" s="33">
        <f t="shared" si="7"/>
        <v>0</v>
      </c>
    </row>
    <row r="100" spans="1:14" x14ac:dyDescent="0.25">
      <c r="A100" s="595"/>
      <c r="B100" s="611"/>
      <c r="C100" s="29">
        <v>2019</v>
      </c>
      <c r="D100" s="30">
        <v>57</v>
      </c>
      <c r="E100" s="31"/>
      <c r="F100" s="31"/>
      <c r="G100" s="33">
        <f t="shared" si="7"/>
        <v>57</v>
      </c>
    </row>
    <row r="101" spans="1:14" x14ac:dyDescent="0.25">
      <c r="A101" s="595"/>
      <c r="B101" s="611"/>
      <c r="C101" s="29">
        <v>2020</v>
      </c>
      <c r="D101" s="30"/>
      <c r="E101" s="31"/>
      <c r="F101" s="31"/>
      <c r="G101" s="33">
        <f t="shared" si="7"/>
        <v>0</v>
      </c>
    </row>
    <row r="102" spans="1:14" ht="15.75" thickBot="1" x14ac:dyDescent="0.3">
      <c r="A102" s="612"/>
      <c r="B102" s="613"/>
      <c r="C102" s="45" t="s">
        <v>14</v>
      </c>
      <c r="D102" s="46">
        <f>SUM(D95:D101)</f>
        <v>57</v>
      </c>
      <c r="E102" s="47">
        <f>SUM(E95:E101)</f>
        <v>0</v>
      </c>
      <c r="F102" s="47">
        <f>SUM(F95:F101)</f>
        <v>0</v>
      </c>
      <c r="G102" s="121">
        <f>SUM(G95:G101)</f>
        <v>57</v>
      </c>
    </row>
    <row r="103" spans="1:14" x14ac:dyDescent="0.25">
      <c r="A103" s="113"/>
      <c r="B103" s="122"/>
      <c r="C103" s="52"/>
      <c r="D103" s="52"/>
      <c r="J103" s="82"/>
    </row>
    <row r="104" spans="1:14" ht="21" x14ac:dyDescent="0.35">
      <c r="A104" s="123" t="s">
        <v>56</v>
      </c>
      <c r="B104" s="124"/>
      <c r="C104" s="123"/>
      <c r="D104" s="125"/>
      <c r="E104" s="125"/>
      <c r="F104" s="125"/>
      <c r="G104" s="125"/>
      <c r="H104" s="125"/>
      <c r="I104" s="125"/>
      <c r="J104" s="125"/>
    </row>
    <row r="105" spans="1:14" ht="15.75" thickBot="1" x14ac:dyDescent="0.3">
      <c r="B105" s="9"/>
    </row>
    <row r="106" spans="1:14" s="10" customFormat="1" ht="47.25" customHeight="1" x14ac:dyDescent="0.25">
      <c r="A106" s="624" t="s">
        <v>57</v>
      </c>
      <c r="B106" s="626" t="s">
        <v>58</v>
      </c>
      <c r="C106" s="609" t="s">
        <v>6</v>
      </c>
      <c r="D106" s="126" t="s">
        <v>59</v>
      </c>
      <c r="E106" s="126"/>
      <c r="F106" s="127"/>
      <c r="G106" s="127"/>
      <c r="H106" s="128" t="s">
        <v>60</v>
      </c>
      <c r="I106" s="126"/>
      <c r="J106" s="129"/>
    </row>
    <row r="107" spans="1:14" s="10" customFormat="1" ht="87.75" customHeight="1" x14ac:dyDescent="0.25">
      <c r="A107" s="625"/>
      <c r="B107" s="627"/>
      <c r="C107" s="610"/>
      <c r="D107" s="130" t="s">
        <v>61</v>
      </c>
      <c r="E107" s="131" t="s">
        <v>62</v>
      </c>
      <c r="F107" s="132" t="s">
        <v>63</v>
      </c>
      <c r="G107" s="133" t="s">
        <v>64</v>
      </c>
      <c r="H107" s="130" t="s">
        <v>65</v>
      </c>
      <c r="I107" s="131" t="s">
        <v>66</v>
      </c>
      <c r="J107" s="134" t="s">
        <v>149</v>
      </c>
    </row>
    <row r="108" spans="1:14" x14ac:dyDescent="0.25">
      <c r="A108" s="595" t="s">
        <v>36</v>
      </c>
      <c r="B108" s="611"/>
      <c r="C108" s="135">
        <v>2014</v>
      </c>
      <c r="D108" s="30"/>
      <c r="E108" s="31"/>
      <c r="F108" s="136"/>
      <c r="G108" s="137">
        <f>SUM(D108:F108)</f>
        <v>0</v>
      </c>
      <c r="H108" s="30"/>
      <c r="I108" s="31"/>
      <c r="J108" s="35"/>
    </row>
    <row r="109" spans="1:14" x14ac:dyDescent="0.25">
      <c r="A109" s="595"/>
      <c r="B109" s="611"/>
      <c r="C109" s="135">
        <v>2015</v>
      </c>
      <c r="D109" s="30"/>
      <c r="E109" s="31"/>
      <c r="F109" s="136"/>
      <c r="G109" s="137">
        <f t="shared" ref="G109:G114" si="8">SUM(D109:F109)</f>
        <v>0</v>
      </c>
      <c r="H109" s="30"/>
      <c r="I109" s="31"/>
      <c r="J109" s="35"/>
    </row>
    <row r="110" spans="1:14" x14ac:dyDescent="0.25">
      <c r="A110" s="595"/>
      <c r="B110" s="611"/>
      <c r="C110" s="135">
        <v>2016</v>
      </c>
      <c r="D110" s="30"/>
      <c r="E110" s="31"/>
      <c r="F110" s="136"/>
      <c r="G110" s="137">
        <f t="shared" si="8"/>
        <v>0</v>
      </c>
      <c r="H110" s="30"/>
      <c r="I110" s="31"/>
      <c r="J110" s="35"/>
    </row>
    <row r="111" spans="1:14" x14ac:dyDescent="0.25">
      <c r="A111" s="595"/>
      <c r="B111" s="611"/>
      <c r="C111" s="135">
        <v>2017</v>
      </c>
      <c r="D111" s="36"/>
      <c r="E111" s="37"/>
      <c r="F111" s="138"/>
      <c r="G111" s="137">
        <f t="shared" si="8"/>
        <v>0</v>
      </c>
      <c r="H111" s="139"/>
      <c r="I111" s="140"/>
      <c r="J111" s="141"/>
    </row>
    <row r="112" spans="1:14" x14ac:dyDescent="0.25">
      <c r="A112" s="595"/>
      <c r="B112" s="611"/>
      <c r="C112" s="135">
        <v>2018</v>
      </c>
      <c r="D112" s="30"/>
      <c r="E112" s="31"/>
      <c r="F112" s="136"/>
      <c r="G112" s="137">
        <f t="shared" si="8"/>
        <v>0</v>
      </c>
      <c r="H112" s="30"/>
      <c r="I112" s="31"/>
      <c r="J112" s="35"/>
    </row>
    <row r="113" spans="1:19" x14ac:dyDescent="0.25">
      <c r="A113" s="595"/>
      <c r="B113" s="611"/>
      <c r="C113" s="135">
        <v>2019</v>
      </c>
      <c r="D113" s="30"/>
      <c r="E113" s="31"/>
      <c r="F113" s="136"/>
      <c r="G113" s="137">
        <f t="shared" si="8"/>
        <v>0</v>
      </c>
      <c r="H113" s="30"/>
      <c r="I113" s="31"/>
      <c r="J113" s="35"/>
    </row>
    <row r="114" spans="1:19" x14ac:dyDescent="0.25">
      <c r="A114" s="595"/>
      <c r="B114" s="611"/>
      <c r="C114" s="135">
        <v>2020</v>
      </c>
      <c r="D114" s="30"/>
      <c r="E114" s="31"/>
      <c r="F114" s="136"/>
      <c r="G114" s="137">
        <f t="shared" si="8"/>
        <v>0</v>
      </c>
      <c r="H114" s="30"/>
      <c r="I114" s="31"/>
      <c r="J114" s="35"/>
    </row>
    <row r="115" spans="1:19" ht="30.6" customHeight="1" thickBot="1" x14ac:dyDescent="0.3">
      <c r="A115" s="612"/>
      <c r="B115" s="613"/>
      <c r="C115" s="142" t="s">
        <v>14</v>
      </c>
      <c r="D115" s="46">
        <f t="shared" ref="D115:J115" si="9">SUM(D108:D114)</f>
        <v>0</v>
      </c>
      <c r="E115" s="47">
        <f t="shared" si="9"/>
        <v>0</v>
      </c>
      <c r="F115" s="143">
        <f t="shared" si="9"/>
        <v>0</v>
      </c>
      <c r="G115" s="143">
        <f t="shared" si="9"/>
        <v>0</v>
      </c>
      <c r="H115" s="46">
        <f t="shared" si="9"/>
        <v>0</v>
      </c>
      <c r="I115" s="47">
        <f t="shared" si="9"/>
        <v>0</v>
      </c>
      <c r="J115" s="144">
        <f t="shared" si="9"/>
        <v>0</v>
      </c>
    </row>
    <row r="116" spans="1:19" ht="17.100000000000001" customHeight="1" thickBot="1" x14ac:dyDescent="0.3">
      <c r="A116" s="145"/>
      <c r="B116" s="122"/>
      <c r="C116" s="146"/>
      <c r="D116" s="147"/>
      <c r="H116" s="148"/>
      <c r="K116" s="82"/>
    </row>
    <row r="117" spans="1:19" s="10" customFormat="1" ht="78" customHeight="1" x14ac:dyDescent="0.3">
      <c r="A117" s="149" t="s">
        <v>68</v>
      </c>
      <c r="B117" s="280" t="s">
        <v>39</v>
      </c>
      <c r="C117" s="151" t="s">
        <v>6</v>
      </c>
      <c r="D117" s="152" t="s">
        <v>69</v>
      </c>
      <c r="E117" s="153" t="s">
        <v>70</v>
      </c>
      <c r="F117" s="153" t="s">
        <v>71</v>
      </c>
      <c r="G117" s="153" t="s">
        <v>72</v>
      </c>
      <c r="H117" s="153" t="s">
        <v>73</v>
      </c>
      <c r="I117" s="154" t="s">
        <v>74</v>
      </c>
      <c r="J117" s="155" t="s">
        <v>75</v>
      </c>
      <c r="K117" s="155" t="s">
        <v>76</v>
      </c>
    </row>
    <row r="118" spans="1:19" x14ac:dyDescent="0.25">
      <c r="A118" s="595" t="s">
        <v>36</v>
      </c>
      <c r="B118" s="611"/>
      <c r="C118" s="29">
        <v>2014</v>
      </c>
      <c r="D118" s="34"/>
      <c r="E118" s="31"/>
      <c r="F118" s="31"/>
      <c r="G118" s="31"/>
      <c r="H118" s="31"/>
      <c r="I118" s="35"/>
      <c r="J118" s="156">
        <f t="shared" ref="J118:K124" si="10">D118+F118+H118</f>
        <v>0</v>
      </c>
      <c r="K118" s="156">
        <f t="shared" si="10"/>
        <v>0</v>
      </c>
    </row>
    <row r="119" spans="1:19" x14ac:dyDescent="0.25">
      <c r="A119" s="595"/>
      <c r="B119" s="611"/>
      <c r="C119" s="29">
        <v>2015</v>
      </c>
      <c r="D119" s="34"/>
      <c r="E119" s="31"/>
      <c r="F119" s="31"/>
      <c r="G119" s="31"/>
      <c r="H119" s="31"/>
      <c r="I119" s="35"/>
      <c r="J119" s="156">
        <f t="shared" si="10"/>
        <v>0</v>
      </c>
      <c r="K119" s="156">
        <f t="shared" si="10"/>
        <v>0</v>
      </c>
    </row>
    <row r="120" spans="1:19" x14ac:dyDescent="0.25">
      <c r="A120" s="595"/>
      <c r="B120" s="611"/>
      <c r="C120" s="29">
        <v>2016</v>
      </c>
      <c r="D120" s="34"/>
      <c r="E120" s="31"/>
      <c r="F120" s="31"/>
      <c r="G120" s="31"/>
      <c r="H120" s="31"/>
      <c r="I120" s="35"/>
      <c r="J120" s="156">
        <f t="shared" si="10"/>
        <v>0</v>
      </c>
      <c r="K120" s="156">
        <f t="shared" si="10"/>
        <v>0</v>
      </c>
    </row>
    <row r="121" spans="1:19" x14ac:dyDescent="0.25">
      <c r="A121" s="595"/>
      <c r="B121" s="611"/>
      <c r="C121" s="29">
        <v>2017</v>
      </c>
      <c r="D121" s="39"/>
      <c r="E121" s="37"/>
      <c r="F121" s="37"/>
      <c r="G121" s="37"/>
      <c r="H121" s="37"/>
      <c r="I121" s="40"/>
      <c r="J121" s="156">
        <f t="shared" si="10"/>
        <v>0</v>
      </c>
      <c r="K121" s="156">
        <f t="shared" si="10"/>
        <v>0</v>
      </c>
    </row>
    <row r="122" spans="1:19" x14ac:dyDescent="0.25">
      <c r="A122" s="595"/>
      <c r="B122" s="611"/>
      <c r="C122" s="29">
        <v>2018</v>
      </c>
      <c r="D122" s="34"/>
      <c r="E122" s="31"/>
      <c r="F122" s="31"/>
      <c r="G122" s="31"/>
      <c r="H122" s="31"/>
      <c r="I122" s="35"/>
      <c r="J122" s="156">
        <f t="shared" si="10"/>
        <v>0</v>
      </c>
      <c r="K122" s="156">
        <f t="shared" si="10"/>
        <v>0</v>
      </c>
    </row>
    <row r="123" spans="1:19" x14ac:dyDescent="0.25">
      <c r="A123" s="595"/>
      <c r="B123" s="611"/>
      <c r="C123" s="29">
        <v>2019</v>
      </c>
      <c r="D123" s="34"/>
      <c r="E123" s="31"/>
      <c r="F123" s="31"/>
      <c r="G123" s="31"/>
      <c r="H123" s="31"/>
      <c r="I123" s="35"/>
      <c r="J123" s="156">
        <f t="shared" si="10"/>
        <v>0</v>
      </c>
      <c r="K123" s="156">
        <f t="shared" si="10"/>
        <v>0</v>
      </c>
    </row>
    <row r="124" spans="1:19" x14ac:dyDescent="0.25">
      <c r="A124" s="595"/>
      <c r="B124" s="611"/>
      <c r="C124" s="29">
        <v>2020</v>
      </c>
      <c r="D124" s="34"/>
      <c r="E124" s="31"/>
      <c r="F124" s="31"/>
      <c r="G124" s="31"/>
      <c r="H124" s="31"/>
      <c r="I124" s="35"/>
      <c r="J124" s="156">
        <f t="shared" si="10"/>
        <v>0</v>
      </c>
      <c r="K124" s="156">
        <f t="shared" si="10"/>
        <v>0</v>
      </c>
    </row>
    <row r="125" spans="1:19" ht="51" customHeight="1" thickBot="1" x14ac:dyDescent="0.3">
      <c r="A125" s="612"/>
      <c r="B125" s="613"/>
      <c r="C125" s="45" t="s">
        <v>14</v>
      </c>
      <c r="D125" s="50"/>
      <c r="E125" s="47">
        <f>SUM(E118:E124)</f>
        <v>0</v>
      </c>
      <c r="F125" s="47"/>
      <c r="G125" s="47">
        <f>SUM(G118:G124)</f>
        <v>0</v>
      </c>
      <c r="H125" s="47"/>
      <c r="I125" s="51">
        <f>SUM(I118:I124)</f>
        <v>0</v>
      </c>
      <c r="J125" s="51">
        <f>SUM(J118:J124)</f>
        <v>0</v>
      </c>
      <c r="K125" s="51">
        <f>SUM(K118:K124)</f>
        <v>0</v>
      </c>
    </row>
    <row r="126" spans="1:19" ht="18.95" customHeight="1" x14ac:dyDescent="0.25">
      <c r="A126" s="157"/>
      <c r="B126" s="122"/>
      <c r="C126" s="52"/>
      <c r="D126" s="52"/>
      <c r="S126" s="82"/>
    </row>
    <row r="127" spans="1:19" ht="21" x14ac:dyDescent="0.35">
      <c r="A127" s="158" t="s">
        <v>77</v>
      </c>
      <c r="B127" s="159"/>
      <c r="C127" s="158"/>
      <c r="D127" s="160"/>
      <c r="E127" s="160"/>
      <c r="F127" s="160"/>
      <c r="G127" s="160"/>
      <c r="H127" s="160"/>
      <c r="I127" s="160"/>
      <c r="J127" s="160"/>
      <c r="K127" s="160"/>
      <c r="L127" s="160"/>
      <c r="M127" s="160"/>
      <c r="N127" s="160"/>
      <c r="O127" s="160"/>
    </row>
    <row r="128" spans="1:19" ht="21.75" thickBot="1" x14ac:dyDescent="0.4">
      <c r="A128" s="98"/>
      <c r="B128" s="83"/>
    </row>
    <row r="129" spans="1:15" s="10" customFormat="1" ht="27" customHeight="1" x14ac:dyDescent="0.25">
      <c r="A129" s="614" t="s">
        <v>78</v>
      </c>
      <c r="B129" s="616" t="s">
        <v>39</v>
      </c>
      <c r="C129" s="618" t="s">
        <v>79</v>
      </c>
      <c r="D129" s="161" t="s">
        <v>80</v>
      </c>
      <c r="E129" s="162"/>
      <c r="F129" s="162"/>
      <c r="G129" s="163"/>
      <c r="H129" s="164"/>
      <c r="I129" s="592" t="s">
        <v>8</v>
      </c>
      <c r="J129" s="593"/>
      <c r="K129" s="593"/>
      <c r="L129" s="593"/>
      <c r="M129" s="593"/>
      <c r="N129" s="593"/>
      <c r="O129" s="594"/>
    </row>
    <row r="130" spans="1:15" s="10" customFormat="1" ht="110.25" customHeight="1" x14ac:dyDescent="0.25">
      <c r="A130" s="615"/>
      <c r="B130" s="617"/>
      <c r="C130" s="619"/>
      <c r="D130" s="165" t="s">
        <v>81</v>
      </c>
      <c r="E130" s="166" t="s">
        <v>82</v>
      </c>
      <c r="F130" s="166" t="s">
        <v>83</v>
      </c>
      <c r="G130" s="167" t="s">
        <v>84</v>
      </c>
      <c r="H130" s="168" t="s">
        <v>85</v>
      </c>
      <c r="I130" s="289" t="s">
        <v>15</v>
      </c>
      <c r="J130" s="172" t="s">
        <v>16</v>
      </c>
      <c r="K130" s="166" t="s">
        <v>17</v>
      </c>
      <c r="L130" s="165" t="s">
        <v>18</v>
      </c>
      <c r="M130" s="165" t="s">
        <v>30</v>
      </c>
      <c r="N130" s="166" t="s">
        <v>20</v>
      </c>
      <c r="O130" s="170" t="s">
        <v>21</v>
      </c>
    </row>
    <row r="131" spans="1:15" ht="15" customHeight="1" x14ac:dyDescent="0.25">
      <c r="A131" s="597" t="s">
        <v>36</v>
      </c>
      <c r="B131" s="596"/>
      <c r="C131" s="29">
        <v>2014</v>
      </c>
      <c r="D131" s="30"/>
      <c r="E131" s="31"/>
      <c r="F131" s="31"/>
      <c r="G131" s="137">
        <f t="shared" ref="G131:G137" si="11">SUM(D131:E131)</f>
        <v>0</v>
      </c>
      <c r="H131" s="92"/>
      <c r="I131" s="34"/>
      <c r="J131" s="31"/>
      <c r="K131" s="31"/>
      <c r="L131" s="31"/>
      <c r="M131" s="31"/>
      <c r="N131" s="31"/>
      <c r="O131" s="35"/>
    </row>
    <row r="132" spans="1:15" x14ac:dyDescent="0.25">
      <c r="A132" s="597"/>
      <c r="B132" s="596"/>
      <c r="C132" s="29">
        <v>2015</v>
      </c>
      <c r="D132" s="30"/>
      <c r="E132" s="31"/>
      <c r="F132" s="31"/>
      <c r="G132" s="137">
        <f t="shared" si="11"/>
        <v>0</v>
      </c>
      <c r="H132" s="92"/>
      <c r="I132" s="34"/>
      <c r="J132" s="31"/>
      <c r="K132" s="31"/>
      <c r="L132" s="31"/>
      <c r="M132" s="31"/>
      <c r="N132" s="31"/>
      <c r="O132" s="35"/>
    </row>
    <row r="133" spans="1:15" x14ac:dyDescent="0.25">
      <c r="A133" s="597"/>
      <c r="B133" s="596"/>
      <c r="C133" s="29">
        <v>2016</v>
      </c>
      <c r="D133" s="30"/>
      <c r="E133" s="31"/>
      <c r="F133" s="31"/>
      <c r="G133" s="137">
        <f t="shared" si="11"/>
        <v>0</v>
      </c>
      <c r="H133" s="92"/>
      <c r="I133" s="34"/>
      <c r="J133" s="31"/>
      <c r="K133" s="31"/>
      <c r="L133" s="31"/>
      <c r="M133" s="31"/>
      <c r="N133" s="31"/>
      <c r="O133" s="35"/>
    </row>
    <row r="134" spans="1:15" x14ac:dyDescent="0.25">
      <c r="A134" s="597"/>
      <c r="B134" s="596"/>
      <c r="C134" s="29">
        <v>2017</v>
      </c>
      <c r="D134" s="36"/>
      <c r="E134" s="37"/>
      <c r="F134" s="37"/>
      <c r="G134" s="137">
        <f t="shared" si="11"/>
        <v>0</v>
      </c>
      <c r="H134" s="92"/>
      <c r="I134" s="39"/>
      <c r="J134" s="37"/>
      <c r="K134" s="37"/>
      <c r="L134" s="37"/>
      <c r="M134" s="37"/>
      <c r="N134" s="37"/>
      <c r="O134" s="40"/>
    </row>
    <row r="135" spans="1:15" x14ac:dyDescent="0.25">
      <c r="A135" s="597"/>
      <c r="B135" s="596"/>
      <c r="C135" s="29">
        <v>2018</v>
      </c>
      <c r="D135" s="30"/>
      <c r="E135" s="31"/>
      <c r="F135" s="31"/>
      <c r="G135" s="137">
        <f t="shared" si="11"/>
        <v>0</v>
      </c>
      <c r="H135" s="92"/>
      <c r="I135" s="34"/>
      <c r="J135" s="31"/>
      <c r="K135" s="31"/>
      <c r="L135" s="31"/>
      <c r="M135" s="31"/>
      <c r="N135" s="31"/>
      <c r="O135" s="35"/>
    </row>
    <row r="136" spans="1:15" x14ac:dyDescent="0.25">
      <c r="A136" s="597"/>
      <c r="B136" s="596"/>
      <c r="C136" s="29">
        <v>2019</v>
      </c>
      <c r="D136" s="30">
        <f>1+1+5+1+3+2+3+8+6+3</f>
        <v>33</v>
      </c>
      <c r="E136" s="31">
        <f>1+1+1+1+1+1+1+3+1+1+1</f>
        <v>13</v>
      </c>
      <c r="F136" s="31"/>
      <c r="G136" s="137">
        <f t="shared" si="11"/>
        <v>46</v>
      </c>
      <c r="H136" s="92">
        <f>1+1+12+6+1+3+3+8+4+4</f>
        <v>43</v>
      </c>
      <c r="I136" s="39">
        <f>1+5+2+8+1+1+1+1+1+3</f>
        <v>24</v>
      </c>
      <c r="J136" s="37"/>
      <c r="K136" s="37">
        <f>1+1</f>
        <v>2</v>
      </c>
      <c r="L136" s="37"/>
      <c r="M136" s="37"/>
      <c r="N136" s="37">
        <f>1+3+3+6+1+1+1+3+1</f>
        <v>20</v>
      </c>
      <c r="O136" s="40"/>
    </row>
    <row r="137" spans="1:15" x14ac:dyDescent="0.25">
      <c r="A137" s="597"/>
      <c r="B137" s="596"/>
      <c r="C137" s="29">
        <v>2020</v>
      </c>
      <c r="D137" s="30"/>
      <c r="E137" s="31"/>
      <c r="F137" s="31"/>
      <c r="G137" s="137">
        <f t="shared" si="11"/>
        <v>0</v>
      </c>
      <c r="H137" s="92"/>
      <c r="I137" s="34"/>
      <c r="J137" s="31"/>
      <c r="K137" s="31"/>
      <c r="L137" s="31"/>
      <c r="M137" s="31"/>
      <c r="N137" s="31"/>
      <c r="O137" s="35"/>
    </row>
    <row r="138" spans="1:15" ht="15.95" customHeight="1" thickBot="1" x14ac:dyDescent="0.3">
      <c r="A138" s="598"/>
      <c r="B138" s="599"/>
      <c r="C138" s="45" t="s">
        <v>14</v>
      </c>
      <c r="D138" s="46">
        <f>SUM(D131:D137)</f>
        <v>33</v>
      </c>
      <c r="E138" s="47">
        <f>SUM(E131:E137)</f>
        <v>13</v>
      </c>
      <c r="F138" s="47">
        <f>SUM(F131:F137)</f>
        <v>0</v>
      </c>
      <c r="G138" s="143">
        <f t="shared" ref="G138:O138" si="12">SUM(G131:G137)</f>
        <v>46</v>
      </c>
      <c r="H138" s="171">
        <f t="shared" si="12"/>
        <v>43</v>
      </c>
      <c r="I138" s="50">
        <f t="shared" si="12"/>
        <v>24</v>
      </c>
      <c r="J138" s="47">
        <f t="shared" si="12"/>
        <v>0</v>
      </c>
      <c r="K138" s="47">
        <f t="shared" si="12"/>
        <v>2</v>
      </c>
      <c r="L138" s="47">
        <f t="shared" si="12"/>
        <v>0</v>
      </c>
      <c r="M138" s="47">
        <f t="shared" si="12"/>
        <v>0</v>
      </c>
      <c r="N138" s="47">
        <f t="shared" si="12"/>
        <v>20</v>
      </c>
      <c r="O138" s="51">
        <f t="shared" si="12"/>
        <v>0</v>
      </c>
    </row>
    <row r="139" spans="1:15" ht="15.75" thickBot="1" x14ac:dyDescent="0.3">
      <c r="B139" s="9"/>
    </row>
    <row r="140" spans="1:15" ht="19.5" customHeight="1" x14ac:dyDescent="0.25">
      <c r="A140" s="600" t="s">
        <v>87</v>
      </c>
      <c r="B140" s="602" t="s">
        <v>88</v>
      </c>
      <c r="C140" s="604" t="s">
        <v>6</v>
      </c>
      <c r="D140" s="604" t="s">
        <v>80</v>
      </c>
      <c r="E140" s="604"/>
      <c r="F140" s="604"/>
      <c r="G140" s="606"/>
      <c r="H140" s="607" t="s">
        <v>89</v>
      </c>
      <c r="I140" s="604"/>
      <c r="J140" s="604"/>
      <c r="K140" s="604"/>
      <c r="L140" s="608"/>
    </row>
    <row r="141" spans="1:15" ht="102.75" x14ac:dyDescent="0.25">
      <c r="A141" s="601"/>
      <c r="B141" s="603"/>
      <c r="C141" s="605"/>
      <c r="D141" s="172" t="s">
        <v>90</v>
      </c>
      <c r="E141" s="173" t="s">
        <v>91</v>
      </c>
      <c r="F141" s="172" t="s">
        <v>92</v>
      </c>
      <c r="G141" s="174" t="s">
        <v>93</v>
      </c>
      <c r="H141" s="175" t="s">
        <v>94</v>
      </c>
      <c r="I141" s="172" t="s">
        <v>95</v>
      </c>
      <c r="J141" s="172" t="s">
        <v>96</v>
      </c>
      <c r="K141" s="172" t="s">
        <v>97</v>
      </c>
      <c r="L141" s="176" t="s">
        <v>150</v>
      </c>
    </row>
    <row r="142" spans="1:15" ht="15" customHeight="1" x14ac:dyDescent="0.25">
      <c r="A142" s="684" t="s">
        <v>151</v>
      </c>
      <c r="B142" s="685"/>
      <c r="C142" s="177">
        <v>2014</v>
      </c>
      <c r="D142" s="178"/>
      <c r="E142" s="72"/>
      <c r="F142" s="72"/>
      <c r="G142" s="179">
        <f>SUM(D142:F142)</f>
        <v>0</v>
      </c>
      <c r="H142" s="71"/>
      <c r="I142" s="72"/>
      <c r="J142" s="72"/>
      <c r="K142" s="72"/>
      <c r="L142" s="73"/>
    </row>
    <row r="143" spans="1:15" x14ac:dyDescent="0.25">
      <c r="A143" s="595"/>
      <c r="B143" s="611"/>
      <c r="C143" s="29">
        <v>2015</v>
      </c>
      <c r="D143" s="30"/>
      <c r="E143" s="31"/>
      <c r="F143" s="31"/>
      <c r="G143" s="179">
        <f t="shared" ref="G143:G148" si="13">SUM(D143:F143)</f>
        <v>0</v>
      </c>
      <c r="H143" s="34"/>
      <c r="I143" s="31"/>
      <c r="J143" s="31"/>
      <c r="K143" s="31"/>
      <c r="L143" s="35"/>
    </row>
    <row r="144" spans="1:15" x14ac:dyDescent="0.25">
      <c r="A144" s="595"/>
      <c r="B144" s="611"/>
      <c r="C144" s="29">
        <v>2016</v>
      </c>
      <c r="D144" s="30"/>
      <c r="E144" s="31"/>
      <c r="F144" s="31"/>
      <c r="G144" s="179">
        <f t="shared" si="13"/>
        <v>0</v>
      </c>
      <c r="H144" s="34"/>
      <c r="I144" s="31"/>
      <c r="J144" s="31"/>
      <c r="K144" s="31"/>
      <c r="L144" s="35"/>
    </row>
    <row r="145" spans="1:12" x14ac:dyDescent="0.25">
      <c r="A145" s="595"/>
      <c r="B145" s="611"/>
      <c r="C145" s="29">
        <v>2017</v>
      </c>
      <c r="D145" s="36"/>
      <c r="E145" s="37"/>
      <c r="F145" s="37"/>
      <c r="G145" s="179">
        <f t="shared" si="13"/>
        <v>0</v>
      </c>
      <c r="H145" s="39"/>
      <c r="I145" s="37"/>
      <c r="J145" s="37"/>
      <c r="K145" s="37"/>
      <c r="L145" s="40"/>
    </row>
    <row r="146" spans="1:12" x14ac:dyDescent="0.25">
      <c r="A146" s="595"/>
      <c r="B146" s="611"/>
      <c r="C146" s="29">
        <v>2018</v>
      </c>
      <c r="D146" s="30"/>
      <c r="E146" s="31"/>
      <c r="F146" s="31"/>
      <c r="G146" s="179">
        <f t="shared" si="13"/>
        <v>0</v>
      </c>
      <c r="H146" s="34"/>
      <c r="I146" s="31"/>
      <c r="J146" s="31"/>
      <c r="K146" s="31"/>
      <c r="L146" s="35"/>
    </row>
    <row r="147" spans="1:12" x14ac:dyDescent="0.25">
      <c r="A147" s="595"/>
      <c r="B147" s="611"/>
      <c r="C147" s="29">
        <v>2019</v>
      </c>
      <c r="D147" s="30">
        <f>75+38+138+150+76+59+76+358+36+165</f>
        <v>1171</v>
      </c>
      <c r="E147" s="31">
        <f>36+20+39+40+150+36+50+50+76+53+32</f>
        <v>582</v>
      </c>
      <c r="F147" s="31"/>
      <c r="G147" s="179">
        <f t="shared" si="13"/>
        <v>1753</v>
      </c>
      <c r="H147" s="34"/>
      <c r="I147" s="31">
        <f>36</f>
        <v>36</v>
      </c>
      <c r="J147" s="31"/>
      <c r="K147" s="31">
        <v>150</v>
      </c>
      <c r="L147" s="35">
        <f>75+38+138+76+59+76+358+36+165+20+39+40+150+36+50+50+76+53+32</f>
        <v>1567</v>
      </c>
    </row>
    <row r="148" spans="1:12" x14ac:dyDescent="0.25">
      <c r="A148" s="595"/>
      <c r="B148" s="611"/>
      <c r="C148" s="29">
        <v>2020</v>
      </c>
      <c r="D148" s="30"/>
      <c r="E148" s="31"/>
      <c r="F148" s="31"/>
      <c r="G148" s="179">
        <f t="shared" si="13"/>
        <v>0</v>
      </c>
      <c r="H148" s="34"/>
      <c r="I148" s="31"/>
      <c r="J148" s="31"/>
      <c r="K148" s="31"/>
      <c r="L148" s="35"/>
    </row>
    <row r="149" spans="1:12" ht="15.75" thickBot="1" x14ac:dyDescent="0.3">
      <c r="A149" s="612"/>
      <c r="B149" s="613"/>
      <c r="C149" s="45" t="s">
        <v>14</v>
      </c>
      <c r="D149" s="46">
        <f t="shared" ref="D149:L149" si="14">SUM(D142:D148)</f>
        <v>1171</v>
      </c>
      <c r="E149" s="47">
        <f t="shared" si="14"/>
        <v>582</v>
      </c>
      <c r="F149" s="47">
        <f t="shared" si="14"/>
        <v>0</v>
      </c>
      <c r="G149" s="49">
        <f t="shared" si="14"/>
        <v>1753</v>
      </c>
      <c r="H149" s="50">
        <f t="shared" si="14"/>
        <v>0</v>
      </c>
      <c r="I149" s="47">
        <f t="shared" si="14"/>
        <v>36</v>
      </c>
      <c r="J149" s="47">
        <f t="shared" si="14"/>
        <v>0</v>
      </c>
      <c r="K149" s="47">
        <f t="shared" si="14"/>
        <v>150</v>
      </c>
      <c r="L149" s="51">
        <f t="shared" si="14"/>
        <v>1567</v>
      </c>
    </row>
    <row r="150" spans="1:12" x14ac:dyDescent="0.25">
      <c r="B150" s="9"/>
    </row>
    <row r="151" spans="1:12" x14ac:dyDescent="0.25">
      <c r="B151" s="9"/>
    </row>
    <row r="152" spans="1:12" ht="21" x14ac:dyDescent="0.35">
      <c r="A152" s="180" t="s">
        <v>100</v>
      </c>
      <c r="B152" s="60"/>
      <c r="C152" s="59"/>
      <c r="D152" s="61"/>
      <c r="E152" s="61"/>
      <c r="F152" s="61"/>
      <c r="G152" s="61"/>
    </row>
    <row r="153" spans="1:12" ht="15.75" thickBot="1" x14ac:dyDescent="0.3">
      <c r="A153" s="82"/>
      <c r="B153" s="83"/>
    </row>
    <row r="154" spans="1:12" s="10" customFormat="1" ht="65.25" x14ac:dyDescent="0.3">
      <c r="A154" s="181" t="s">
        <v>101</v>
      </c>
      <c r="B154" s="182" t="s">
        <v>102</v>
      </c>
      <c r="C154" s="183" t="s">
        <v>103</v>
      </c>
      <c r="D154" s="184" t="s">
        <v>104</v>
      </c>
      <c r="E154" s="185" t="s">
        <v>105</v>
      </c>
      <c r="F154" s="185" t="s">
        <v>106</v>
      </c>
      <c r="G154" s="186" t="s">
        <v>107</v>
      </c>
    </row>
    <row r="155" spans="1:12" ht="15" customHeight="1" x14ac:dyDescent="0.25">
      <c r="A155" s="588" t="s">
        <v>36</v>
      </c>
      <c r="B155" s="589"/>
      <c r="C155" s="29">
        <v>2014</v>
      </c>
      <c r="D155" s="30"/>
      <c r="E155" s="31"/>
      <c r="F155" s="31"/>
      <c r="G155" s="35"/>
    </row>
    <row r="156" spans="1:12" x14ac:dyDescent="0.25">
      <c r="A156" s="588"/>
      <c r="B156" s="589"/>
      <c r="C156" s="29">
        <v>2015</v>
      </c>
      <c r="D156" s="30"/>
      <c r="E156" s="31"/>
      <c r="F156" s="31"/>
      <c r="G156" s="35"/>
    </row>
    <row r="157" spans="1:12" x14ac:dyDescent="0.25">
      <c r="A157" s="588"/>
      <c r="B157" s="589"/>
      <c r="C157" s="29">
        <v>2016</v>
      </c>
      <c r="D157" s="30"/>
      <c r="E157" s="31"/>
      <c r="F157" s="31"/>
      <c r="G157" s="35"/>
    </row>
    <row r="158" spans="1:12" x14ac:dyDescent="0.25">
      <c r="A158" s="588"/>
      <c r="B158" s="589"/>
      <c r="C158" s="29">
        <v>2017</v>
      </c>
      <c r="D158" s="36"/>
      <c r="E158" s="37"/>
      <c r="F158" s="37"/>
      <c r="G158" s="40"/>
    </row>
    <row r="159" spans="1:12" x14ac:dyDescent="0.25">
      <c r="A159" s="588"/>
      <c r="B159" s="589"/>
      <c r="C159" s="29">
        <v>2018</v>
      </c>
      <c r="D159" s="30"/>
      <c r="E159" s="31"/>
      <c r="F159" s="31"/>
      <c r="G159" s="35"/>
    </row>
    <row r="160" spans="1:12" x14ac:dyDescent="0.25">
      <c r="A160" s="588"/>
      <c r="B160" s="589"/>
      <c r="C160" s="29">
        <v>2019</v>
      </c>
      <c r="D160" s="30"/>
      <c r="E160" s="31"/>
      <c r="F160" s="31"/>
      <c r="G160" s="35"/>
    </row>
    <row r="161" spans="1:9" x14ac:dyDescent="0.25">
      <c r="A161" s="588"/>
      <c r="B161" s="589"/>
      <c r="C161" s="29">
        <v>2020</v>
      </c>
      <c r="D161" s="187"/>
      <c r="E161" s="188"/>
      <c r="F161" s="188"/>
      <c r="G161" s="189"/>
    </row>
    <row r="162" spans="1:9" ht="15.75" thickBot="1" x14ac:dyDescent="0.3">
      <c r="A162" s="590"/>
      <c r="B162" s="591"/>
      <c r="C162" s="45" t="s">
        <v>14</v>
      </c>
      <c r="D162" s="46">
        <f>SUM(D155:D160)</f>
        <v>0</v>
      </c>
      <c r="E162" s="47">
        <f>SUM(E155:E160)</f>
        <v>0</v>
      </c>
      <c r="F162" s="47">
        <f>SUM(F155:F160)</f>
        <v>0</v>
      </c>
      <c r="G162" s="51">
        <f>SUM(G155:G160)</f>
        <v>0</v>
      </c>
    </row>
    <row r="163" spans="1:9" x14ac:dyDescent="0.25">
      <c r="B163" s="9"/>
    </row>
    <row r="164" spans="1:9" ht="15.75" thickBot="1" x14ac:dyDescent="0.3">
      <c r="B164" s="9"/>
    </row>
    <row r="165" spans="1:9" ht="18.75" x14ac:dyDescent="0.3">
      <c r="A165" s="190" t="s">
        <v>108</v>
      </c>
      <c r="B165" s="191" t="s">
        <v>109</v>
      </c>
      <c r="C165" s="192">
        <v>2014</v>
      </c>
      <c r="D165" s="192">
        <v>2015</v>
      </c>
      <c r="E165" s="192">
        <v>2016</v>
      </c>
      <c r="F165" s="192">
        <v>2017</v>
      </c>
      <c r="G165" s="192">
        <v>2018</v>
      </c>
      <c r="H165" s="192">
        <v>2019</v>
      </c>
      <c r="I165" s="193">
        <v>2020</v>
      </c>
    </row>
    <row r="166" spans="1:9" ht="14.1" customHeight="1" x14ac:dyDescent="0.25">
      <c r="A166" s="290" t="s">
        <v>110</v>
      </c>
      <c r="B166" s="291"/>
      <c r="C166" s="196">
        <f>SUM(C167:C169)</f>
        <v>0</v>
      </c>
      <c r="D166" s="196">
        <f t="shared" ref="D166:I166" si="15">SUM(D167:D169)</f>
        <v>0</v>
      </c>
      <c r="E166" s="196">
        <f t="shared" si="15"/>
        <v>0</v>
      </c>
      <c r="F166" s="196">
        <f t="shared" si="15"/>
        <v>0</v>
      </c>
      <c r="G166" s="196">
        <v>0</v>
      </c>
      <c r="H166" s="196">
        <v>1199309.3600000001</v>
      </c>
      <c r="I166" s="197">
        <f t="shared" si="15"/>
        <v>0</v>
      </c>
    </row>
    <row r="167" spans="1:9" ht="15.75" x14ac:dyDescent="0.25">
      <c r="A167" s="198" t="s">
        <v>111</v>
      </c>
      <c r="B167" s="199"/>
      <c r="C167" s="70"/>
      <c r="D167" s="70"/>
      <c r="E167" s="70"/>
      <c r="F167" s="74"/>
      <c r="G167" s="70"/>
      <c r="H167" s="74">
        <f>H166-H168</f>
        <v>1141090.9800000002</v>
      </c>
      <c r="I167" s="200"/>
    </row>
    <row r="168" spans="1:9" ht="15.75" x14ac:dyDescent="0.25">
      <c r="A168" s="292" t="s">
        <v>112</v>
      </c>
      <c r="B168" s="293"/>
      <c r="C168" s="70"/>
      <c r="D168" s="70"/>
      <c r="E168" s="70"/>
      <c r="F168" s="74"/>
      <c r="G168" s="70"/>
      <c r="H168" s="74">
        <f>39455.98+3050+2214+9840+2263.2+295.2+1100</f>
        <v>58218.38</v>
      </c>
      <c r="I168" s="200"/>
    </row>
    <row r="169" spans="1:9" ht="15.75" x14ac:dyDescent="0.25">
      <c r="A169" s="292" t="s">
        <v>113</v>
      </c>
      <c r="B169" s="293"/>
      <c r="C169" s="70"/>
      <c r="D169" s="70"/>
      <c r="E169" s="70"/>
      <c r="F169" s="74"/>
      <c r="G169" s="70"/>
      <c r="H169" s="70"/>
      <c r="I169" s="200"/>
    </row>
    <row r="170" spans="1:9" ht="204.75" customHeight="1" x14ac:dyDescent="0.25">
      <c r="A170" s="194" t="s">
        <v>114</v>
      </c>
      <c r="B170" s="294" t="s">
        <v>152</v>
      </c>
      <c r="C170" s="70"/>
      <c r="D170" s="70"/>
      <c r="E170" s="70"/>
      <c r="F170" s="74"/>
      <c r="G170" s="295"/>
      <c r="H170" s="295">
        <v>473791.33</v>
      </c>
      <c r="I170" s="200"/>
    </row>
    <row r="171" spans="1:9" ht="16.5" thickBot="1" x14ac:dyDescent="0.3">
      <c r="A171" s="296" t="s">
        <v>116</v>
      </c>
      <c r="B171" s="297"/>
      <c r="C171" s="205">
        <f t="shared" ref="C171:I171" si="16">C166+C170</f>
        <v>0</v>
      </c>
      <c r="D171" s="205">
        <f t="shared" si="16"/>
        <v>0</v>
      </c>
      <c r="E171" s="205">
        <f t="shared" si="16"/>
        <v>0</v>
      </c>
      <c r="F171" s="205">
        <f t="shared" si="16"/>
        <v>0</v>
      </c>
      <c r="G171" s="205">
        <f t="shared" si="16"/>
        <v>0</v>
      </c>
      <c r="H171" s="205">
        <f t="shared" si="16"/>
        <v>1673100.6900000002</v>
      </c>
      <c r="I171" s="51">
        <f t="shared" si="16"/>
        <v>0</v>
      </c>
    </row>
  </sheetData>
  <mergeCells count="49">
    <mergeCell ref="B10:B11"/>
    <mergeCell ref="C10:C11"/>
    <mergeCell ref="A12:B19"/>
    <mergeCell ref="C21:C22"/>
    <mergeCell ref="A23:B30"/>
    <mergeCell ref="D34:D35"/>
    <mergeCell ref="A36:B43"/>
    <mergeCell ref="A48:A49"/>
    <mergeCell ref="B48:B49"/>
    <mergeCell ref="C48:C49"/>
    <mergeCell ref="D48:D49"/>
    <mergeCell ref="A34:A35"/>
    <mergeCell ref="B34:B35"/>
    <mergeCell ref="C34:C35"/>
    <mergeCell ref="A50:B57"/>
    <mergeCell ref="A61:A62"/>
    <mergeCell ref="B61:B62"/>
    <mergeCell ref="C61:C62"/>
    <mergeCell ref="A63:B70"/>
    <mergeCell ref="D72:D73"/>
    <mergeCell ref="A74:B81"/>
    <mergeCell ref="A83:A84"/>
    <mergeCell ref="B83:B84"/>
    <mergeCell ref="C83:C84"/>
    <mergeCell ref="D83:D84"/>
    <mergeCell ref="A72:A73"/>
    <mergeCell ref="B72:B73"/>
    <mergeCell ref="C72:C73"/>
    <mergeCell ref="A85:B92"/>
    <mergeCell ref="A94:A95"/>
    <mergeCell ref="B94:B95"/>
    <mergeCell ref="A96:B102"/>
    <mergeCell ref="A106:A107"/>
    <mergeCell ref="B106:B107"/>
    <mergeCell ref="C106:C107"/>
    <mergeCell ref="A108:B115"/>
    <mergeCell ref="A118:B125"/>
    <mergeCell ref="A129:A130"/>
    <mergeCell ref="B129:B130"/>
    <mergeCell ref="C129:C130"/>
    <mergeCell ref="A142:B149"/>
    <mergeCell ref="A155:B162"/>
    <mergeCell ref="I129:O129"/>
    <mergeCell ref="A131:B138"/>
    <mergeCell ref="A140:A141"/>
    <mergeCell ref="B140:B141"/>
    <mergeCell ref="C140:C141"/>
    <mergeCell ref="D140:G140"/>
    <mergeCell ref="H140:L14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71A66-9FE4-4493-B6D5-A9E5F2436727}">
  <sheetPr codeName="Arkusz6"/>
  <dimension ref="A1:S171"/>
  <sheetViews>
    <sheetView topLeftCell="B58" workbookViewId="0">
      <selection activeCell="N74" sqref="N74"/>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159</v>
      </c>
    </row>
    <row r="5" spans="1:17" s="2" customFormat="1" ht="15.75" x14ac:dyDescent="0.25">
      <c r="A5" s="206" t="s">
        <v>136</v>
      </c>
    </row>
    <row r="6" spans="1:17" s="2" customFormat="1" ht="15.75" x14ac:dyDescent="0.25"/>
    <row r="8" spans="1:17" ht="21" x14ac:dyDescent="0.35">
      <c r="A8" s="6" t="s">
        <v>4</v>
      </c>
      <c r="B8" s="7"/>
      <c r="C8" s="8"/>
      <c r="D8" s="8"/>
      <c r="E8" s="8"/>
      <c r="F8" s="8"/>
      <c r="G8" s="8"/>
      <c r="H8" s="8"/>
      <c r="I8" s="8"/>
      <c r="J8" s="8"/>
      <c r="K8" s="8"/>
      <c r="L8" s="8"/>
      <c r="M8" s="8"/>
      <c r="N8" s="8"/>
    </row>
    <row r="9" spans="1:17" ht="15.75" thickBot="1" x14ac:dyDescent="0.3">
      <c r="B9" s="9"/>
      <c r="O9" s="10"/>
      <c r="P9" s="10"/>
    </row>
    <row r="10" spans="1:17" s="10" customFormat="1" ht="18.75" x14ac:dyDescent="0.3">
      <c r="A10" s="11"/>
      <c r="B10" s="649" t="s">
        <v>5</v>
      </c>
      <c r="C10" s="651" t="s">
        <v>6</v>
      </c>
      <c r="D10" s="12"/>
      <c r="E10" s="13"/>
      <c r="F10" s="14" t="s">
        <v>7</v>
      </c>
      <c r="G10" s="15"/>
      <c r="H10" s="16"/>
      <c r="I10" s="17" t="s">
        <v>8</v>
      </c>
      <c r="J10" s="13"/>
      <c r="K10" s="13"/>
      <c r="L10" s="13"/>
      <c r="M10" s="13"/>
      <c r="N10" s="13"/>
      <c r="O10" s="18"/>
    </row>
    <row r="11" spans="1:17" s="10" customFormat="1" ht="90" customHeight="1" x14ac:dyDescent="0.3">
      <c r="A11" s="19" t="s">
        <v>9</v>
      </c>
      <c r="B11" s="650"/>
      <c r="C11" s="652"/>
      <c r="D11" s="20" t="s">
        <v>10</v>
      </c>
      <c r="E11" s="21" t="s">
        <v>11</v>
      </c>
      <c r="F11" s="22" t="s">
        <v>12</v>
      </c>
      <c r="G11" s="23" t="s">
        <v>13</v>
      </c>
      <c r="H11" s="24" t="s">
        <v>14</v>
      </c>
      <c r="I11" s="25" t="s">
        <v>15</v>
      </c>
      <c r="J11" s="26" t="s">
        <v>16</v>
      </c>
      <c r="K11" s="26" t="s">
        <v>17</v>
      </c>
      <c r="L11" s="27" t="s">
        <v>18</v>
      </c>
      <c r="M11" s="27" t="s">
        <v>19</v>
      </c>
      <c r="N11" s="27" t="s">
        <v>20</v>
      </c>
      <c r="O11" s="28" t="s">
        <v>21</v>
      </c>
    </row>
    <row r="12" spans="1:17" ht="15" customHeight="1" x14ac:dyDescent="0.25">
      <c r="A12" s="595" t="s">
        <v>160</v>
      </c>
      <c r="B12" s="611"/>
      <c r="C12" s="29">
        <v>2014</v>
      </c>
      <c r="D12" s="30"/>
      <c r="E12" s="31"/>
      <c r="F12" s="31"/>
      <c r="G12" s="32"/>
      <c r="H12" s="33">
        <f>SUM(D12:G12)</f>
        <v>0</v>
      </c>
      <c r="I12" s="34"/>
      <c r="J12" s="31"/>
      <c r="K12" s="31"/>
      <c r="L12" s="31"/>
      <c r="M12" s="31"/>
      <c r="N12" s="31"/>
      <c r="O12" s="35"/>
      <c r="P12" s="10"/>
      <c r="Q12" s="10"/>
    </row>
    <row r="13" spans="1:17" x14ac:dyDescent="0.25">
      <c r="A13" s="595"/>
      <c r="B13" s="611"/>
      <c r="C13" s="29">
        <v>2015</v>
      </c>
      <c r="D13" s="30"/>
      <c r="E13" s="31"/>
      <c r="F13" s="31"/>
      <c r="G13" s="32"/>
      <c r="H13" s="33">
        <f t="shared" ref="H13:H18" si="0">SUM(D13:G13)</f>
        <v>0</v>
      </c>
      <c r="I13" s="34"/>
      <c r="J13" s="31"/>
      <c r="K13" s="31"/>
      <c r="L13" s="31"/>
      <c r="M13" s="31"/>
      <c r="N13" s="31"/>
      <c r="O13" s="35"/>
      <c r="P13" s="10"/>
      <c r="Q13" s="10"/>
    </row>
    <row r="14" spans="1:17" x14ac:dyDescent="0.25">
      <c r="A14" s="595"/>
      <c r="B14" s="611"/>
      <c r="C14" s="29">
        <v>2016</v>
      </c>
      <c r="D14" s="30"/>
      <c r="E14" s="31"/>
      <c r="F14" s="31"/>
      <c r="G14" s="32"/>
      <c r="H14" s="33">
        <f t="shared" si="0"/>
        <v>0</v>
      </c>
      <c r="I14" s="34"/>
      <c r="J14" s="31"/>
      <c r="K14" s="31"/>
      <c r="L14" s="31"/>
      <c r="M14" s="31"/>
      <c r="N14" s="31"/>
      <c r="O14" s="35"/>
      <c r="P14" s="10"/>
      <c r="Q14" s="10"/>
    </row>
    <row r="15" spans="1:17" x14ac:dyDescent="0.25">
      <c r="A15" s="595"/>
      <c r="B15" s="611"/>
      <c r="C15" s="29">
        <v>2017</v>
      </c>
      <c r="D15" s="36"/>
      <c r="E15" s="37"/>
      <c r="F15" s="37"/>
      <c r="G15" s="38"/>
      <c r="H15" s="33">
        <f t="shared" si="0"/>
        <v>0</v>
      </c>
      <c r="I15" s="39"/>
      <c r="J15" s="37"/>
      <c r="K15" s="37"/>
      <c r="L15" s="37"/>
      <c r="M15" s="37"/>
      <c r="N15" s="37"/>
      <c r="O15" s="40"/>
      <c r="P15" s="10"/>
      <c r="Q15" s="10"/>
    </row>
    <row r="16" spans="1:17" x14ac:dyDescent="0.25">
      <c r="A16" s="595"/>
      <c r="B16" s="611"/>
      <c r="C16" s="29">
        <v>2018</v>
      </c>
      <c r="D16" s="30"/>
      <c r="E16" s="31"/>
      <c r="F16" s="31"/>
      <c r="G16" s="32"/>
      <c r="H16" s="33">
        <f t="shared" si="0"/>
        <v>0</v>
      </c>
      <c r="I16" s="34"/>
      <c r="J16" s="31"/>
      <c r="K16" s="31"/>
      <c r="L16" s="31"/>
      <c r="M16" s="31"/>
      <c r="N16" s="31"/>
      <c r="O16" s="35"/>
      <c r="P16" s="10"/>
      <c r="Q16" s="10"/>
    </row>
    <row r="17" spans="1:17" x14ac:dyDescent="0.25">
      <c r="A17" s="595"/>
      <c r="B17" s="611"/>
      <c r="C17" s="29">
        <v>2019</v>
      </c>
      <c r="D17" s="30">
        <v>42</v>
      </c>
      <c r="E17" s="31"/>
      <c r="F17" s="31"/>
      <c r="G17" s="32">
        <v>4</v>
      </c>
      <c r="H17" s="33">
        <f t="shared" si="0"/>
        <v>46</v>
      </c>
      <c r="I17" s="34">
        <v>3</v>
      </c>
      <c r="J17" s="31">
        <v>1</v>
      </c>
      <c r="K17" s="31">
        <v>1</v>
      </c>
      <c r="L17" s="31"/>
      <c r="M17" s="31"/>
      <c r="N17" s="31">
        <v>32</v>
      </c>
      <c r="O17" s="35">
        <v>9</v>
      </c>
      <c r="P17" s="10"/>
      <c r="Q17" s="10"/>
    </row>
    <row r="18" spans="1:17" x14ac:dyDescent="0.25">
      <c r="A18" s="595"/>
      <c r="B18" s="611"/>
      <c r="C18" s="29">
        <v>2020</v>
      </c>
      <c r="D18" s="30"/>
      <c r="E18" s="31"/>
      <c r="F18" s="31"/>
      <c r="G18" s="32"/>
      <c r="H18" s="33">
        <f t="shared" si="0"/>
        <v>0</v>
      </c>
      <c r="I18" s="34"/>
      <c r="J18" s="31"/>
      <c r="K18" s="31"/>
      <c r="L18" s="31"/>
      <c r="M18" s="31"/>
      <c r="N18" s="31"/>
      <c r="O18" s="35"/>
      <c r="P18" s="10"/>
      <c r="Q18" s="10"/>
    </row>
    <row r="19" spans="1:17" ht="117" customHeight="1" thickBot="1" x14ac:dyDescent="0.3">
      <c r="A19" s="612"/>
      <c r="B19" s="613"/>
      <c r="C19" s="45" t="s">
        <v>14</v>
      </c>
      <c r="D19" s="46">
        <f>SUM(D12:D18)</f>
        <v>42</v>
      </c>
      <c r="E19" s="47">
        <f>SUM(E12:E18)</f>
        <v>0</v>
      </c>
      <c r="F19" s="47">
        <f>SUM(F12:F18)</f>
        <v>0</v>
      </c>
      <c r="G19" s="48"/>
      <c r="H19" s="49">
        <f>SUM(D19:F19)</f>
        <v>42</v>
      </c>
      <c r="I19" s="50">
        <f t="shared" ref="I19:O19" si="1">SUM(I12:I18)</f>
        <v>3</v>
      </c>
      <c r="J19" s="50">
        <f t="shared" si="1"/>
        <v>1</v>
      </c>
      <c r="K19" s="47">
        <f t="shared" si="1"/>
        <v>1</v>
      </c>
      <c r="L19" s="47">
        <f t="shared" si="1"/>
        <v>0</v>
      </c>
      <c r="M19" s="47">
        <f t="shared" si="1"/>
        <v>0</v>
      </c>
      <c r="N19" s="47">
        <f t="shared" si="1"/>
        <v>32</v>
      </c>
      <c r="O19" s="51">
        <f t="shared" si="1"/>
        <v>9</v>
      </c>
      <c r="P19" s="10"/>
      <c r="Q19" s="10"/>
    </row>
    <row r="20" spans="1:17" ht="15.75" thickBot="1" x14ac:dyDescent="0.3">
      <c r="B20" s="9"/>
      <c r="D20" s="52"/>
      <c r="O20" s="10"/>
      <c r="P20" s="10"/>
    </row>
    <row r="21" spans="1:17" s="10" customFormat="1" ht="18.75" x14ac:dyDescent="0.3">
      <c r="A21" s="11"/>
      <c r="B21" s="53"/>
      <c r="C21" s="651" t="s">
        <v>6</v>
      </c>
      <c r="D21" s="12"/>
      <c r="E21" s="13"/>
      <c r="F21" s="14" t="s">
        <v>7</v>
      </c>
      <c r="G21" s="15"/>
      <c r="H21" s="16"/>
    </row>
    <row r="22" spans="1:17" s="10" customFormat="1" ht="44.25" customHeight="1" x14ac:dyDescent="0.3">
      <c r="A22" s="54" t="s">
        <v>23</v>
      </c>
      <c r="B22" s="301" t="s">
        <v>24</v>
      </c>
      <c r="C22" s="652"/>
      <c r="D22" s="20" t="s">
        <v>10</v>
      </c>
      <c r="E22" s="22" t="s">
        <v>11</v>
      </c>
      <c r="F22" s="22" t="s">
        <v>12</v>
      </c>
      <c r="G22" s="23" t="s">
        <v>13</v>
      </c>
      <c r="H22" s="24" t="s">
        <v>14</v>
      </c>
    </row>
    <row r="23" spans="1:17" ht="15" customHeight="1" x14ac:dyDescent="0.25">
      <c r="A23" s="595" t="s">
        <v>161</v>
      </c>
      <c r="B23" s="611"/>
      <c r="C23" s="29">
        <v>2014</v>
      </c>
      <c r="D23" s="30"/>
      <c r="E23" s="31"/>
      <c r="F23" s="31"/>
      <c r="G23" s="32"/>
      <c r="H23" s="33">
        <f>SUM(D23:G23)</f>
        <v>0</v>
      </c>
    </row>
    <row r="24" spans="1:17" x14ac:dyDescent="0.25">
      <c r="A24" s="595"/>
      <c r="B24" s="611"/>
      <c r="C24" s="29">
        <v>2015</v>
      </c>
      <c r="D24" s="30"/>
      <c r="E24" s="31"/>
      <c r="F24" s="31"/>
      <c r="G24" s="32"/>
      <c r="H24" s="33">
        <f t="shared" ref="H24:H29" si="2">SUM(D24:G24)</f>
        <v>0</v>
      </c>
    </row>
    <row r="25" spans="1:17" x14ac:dyDescent="0.25">
      <c r="A25" s="595"/>
      <c r="B25" s="611"/>
      <c r="C25" s="29">
        <v>2016</v>
      </c>
      <c r="D25" s="30"/>
      <c r="E25" s="31"/>
      <c r="F25" s="31"/>
      <c r="G25" s="32"/>
      <c r="H25" s="33">
        <f t="shared" si="2"/>
        <v>0</v>
      </c>
    </row>
    <row r="26" spans="1:17" x14ac:dyDescent="0.25">
      <c r="A26" s="595"/>
      <c r="B26" s="611"/>
      <c r="C26" s="29">
        <v>2017</v>
      </c>
      <c r="D26" s="36"/>
      <c r="E26" s="37"/>
      <c r="F26" s="37"/>
      <c r="G26" s="38"/>
      <c r="H26" s="33">
        <f t="shared" si="2"/>
        <v>0</v>
      </c>
    </row>
    <row r="27" spans="1:17" x14ac:dyDescent="0.25">
      <c r="A27" s="595"/>
      <c r="B27" s="611"/>
      <c r="C27" s="29">
        <v>2018</v>
      </c>
      <c r="D27" s="30"/>
      <c r="E27" s="31"/>
      <c r="F27" s="31"/>
      <c r="G27" s="32"/>
      <c r="H27" s="33">
        <f t="shared" si="2"/>
        <v>0</v>
      </c>
    </row>
    <row r="28" spans="1:17" x14ac:dyDescent="0.25">
      <c r="A28" s="595"/>
      <c r="B28" s="611"/>
      <c r="C28" s="29">
        <v>2019</v>
      </c>
      <c r="D28" s="30">
        <v>1749</v>
      </c>
      <c r="E28" s="31"/>
      <c r="F28" s="31"/>
      <c r="G28" s="32">
        <v>13294</v>
      </c>
      <c r="H28" s="33">
        <f t="shared" si="2"/>
        <v>15043</v>
      </c>
    </row>
    <row r="29" spans="1:17" x14ac:dyDescent="0.25">
      <c r="A29" s="595"/>
      <c r="B29" s="611"/>
      <c r="C29" s="29">
        <v>2020</v>
      </c>
      <c r="D29" s="30"/>
      <c r="E29" s="31"/>
      <c r="F29" s="31"/>
      <c r="G29" s="32"/>
      <c r="H29" s="33">
        <f t="shared" si="2"/>
        <v>0</v>
      </c>
    </row>
    <row r="30" spans="1:17" ht="115.5" customHeight="1" thickBot="1" x14ac:dyDescent="0.3">
      <c r="A30" s="612"/>
      <c r="B30" s="613"/>
      <c r="C30" s="45" t="s">
        <v>14</v>
      </c>
      <c r="D30" s="46">
        <f>SUM(D23:D29)</f>
        <v>1749</v>
      </c>
      <c r="E30" s="47">
        <f>SUM(E23:E29)</f>
        <v>0</v>
      </c>
      <c r="F30" s="47">
        <f>SUM(F23:F29)</f>
        <v>0</v>
      </c>
      <c r="G30" s="47">
        <f>SUM(G23:G29)</f>
        <v>13294</v>
      </c>
      <c r="H30" s="49">
        <f t="shared" ref="H30" si="3">SUM(D30:F30)</f>
        <v>1749</v>
      </c>
    </row>
    <row r="31" spans="1:17" x14ac:dyDescent="0.25">
      <c r="A31" s="57"/>
      <c r="B31" s="58"/>
      <c r="D31" s="52"/>
    </row>
    <row r="32" spans="1:17" ht="21" x14ac:dyDescent="0.35">
      <c r="A32" s="59" t="s">
        <v>26</v>
      </c>
      <c r="B32" s="60"/>
      <c r="C32" s="59"/>
      <c r="D32" s="61"/>
      <c r="E32" s="61"/>
      <c r="F32" s="61"/>
      <c r="G32" s="61"/>
      <c r="H32" s="61"/>
      <c r="I32" s="61"/>
      <c r="J32" s="61"/>
      <c r="K32" s="61"/>
      <c r="L32" s="61"/>
      <c r="M32" s="61"/>
      <c r="N32" s="61"/>
      <c r="O32" s="61"/>
    </row>
    <row r="33" spans="1:13" ht="15.75" thickBot="1" x14ac:dyDescent="0.3">
      <c r="B33" s="9"/>
    </row>
    <row r="34" spans="1:13" ht="21" customHeight="1" x14ac:dyDescent="0.25">
      <c r="A34" s="653" t="s">
        <v>27</v>
      </c>
      <c r="B34" s="655" t="s">
        <v>28</v>
      </c>
      <c r="C34" s="657" t="s">
        <v>6</v>
      </c>
      <c r="D34" s="635" t="s">
        <v>29</v>
      </c>
      <c r="E34" s="62" t="s">
        <v>8</v>
      </c>
      <c r="F34" s="63"/>
      <c r="G34" s="63"/>
      <c r="H34" s="63"/>
      <c r="I34" s="63"/>
      <c r="J34" s="63"/>
      <c r="K34" s="64"/>
    </row>
    <row r="35" spans="1:13" ht="98.25" customHeight="1" x14ac:dyDescent="0.25">
      <c r="A35" s="654"/>
      <c r="B35" s="656"/>
      <c r="C35" s="658"/>
      <c r="D35" s="636"/>
      <c r="E35" s="65" t="s">
        <v>15</v>
      </c>
      <c r="F35" s="66" t="s">
        <v>16</v>
      </c>
      <c r="G35" s="66" t="s">
        <v>17</v>
      </c>
      <c r="H35" s="67" t="s">
        <v>18</v>
      </c>
      <c r="I35" s="67" t="s">
        <v>30</v>
      </c>
      <c r="J35" s="68" t="s">
        <v>20</v>
      </c>
      <c r="K35" s="69" t="s">
        <v>21</v>
      </c>
    </row>
    <row r="36" spans="1:13" ht="15" customHeight="1" x14ac:dyDescent="0.25">
      <c r="A36" s="588" t="s">
        <v>162</v>
      </c>
      <c r="B36" s="589"/>
      <c r="C36" s="29">
        <v>2014</v>
      </c>
      <c r="D36" s="70"/>
      <c r="E36" s="71"/>
      <c r="F36" s="72"/>
      <c r="G36" s="72"/>
      <c r="H36" s="72"/>
      <c r="I36" s="72"/>
      <c r="J36" s="72"/>
      <c r="K36" s="73"/>
    </row>
    <row r="37" spans="1:13" x14ac:dyDescent="0.25">
      <c r="A37" s="588"/>
      <c r="B37" s="589"/>
      <c r="C37" s="29">
        <v>2015</v>
      </c>
      <c r="D37" s="70"/>
      <c r="E37" s="34"/>
      <c r="F37" s="31"/>
      <c r="G37" s="31"/>
      <c r="H37" s="31"/>
      <c r="I37" s="31"/>
      <c r="J37" s="31"/>
      <c r="K37" s="35"/>
    </row>
    <row r="38" spans="1:13" x14ac:dyDescent="0.25">
      <c r="A38" s="588"/>
      <c r="B38" s="589"/>
      <c r="C38" s="29">
        <v>2016</v>
      </c>
      <c r="D38" s="70"/>
      <c r="E38" s="34"/>
      <c r="F38" s="31"/>
      <c r="G38" s="31"/>
      <c r="H38" s="31"/>
      <c r="I38" s="31"/>
      <c r="J38" s="31"/>
      <c r="K38" s="35"/>
    </row>
    <row r="39" spans="1:13" x14ac:dyDescent="0.25">
      <c r="A39" s="588"/>
      <c r="B39" s="589"/>
      <c r="C39" s="29">
        <v>2017</v>
      </c>
      <c r="D39" s="74"/>
      <c r="E39" s="39"/>
      <c r="F39" s="37"/>
      <c r="G39" s="37"/>
      <c r="H39" s="37"/>
      <c r="I39" s="37"/>
      <c r="J39" s="37"/>
      <c r="K39" s="40"/>
    </row>
    <row r="40" spans="1:13" x14ac:dyDescent="0.25">
      <c r="A40" s="588"/>
      <c r="B40" s="589"/>
      <c r="C40" s="29">
        <v>2018</v>
      </c>
      <c r="D40" s="70"/>
      <c r="E40" s="34"/>
      <c r="F40" s="31"/>
      <c r="G40" s="31"/>
      <c r="H40" s="31"/>
      <c r="I40" s="31"/>
      <c r="J40" s="31"/>
      <c r="K40" s="35"/>
    </row>
    <row r="41" spans="1:13" x14ac:dyDescent="0.25">
      <c r="A41" s="588"/>
      <c r="B41" s="589"/>
      <c r="C41" s="29">
        <v>2019</v>
      </c>
      <c r="D41" s="70"/>
      <c r="E41" s="34"/>
      <c r="F41" s="31"/>
      <c r="G41" s="31"/>
      <c r="H41" s="31"/>
      <c r="I41" s="31"/>
      <c r="J41" s="31"/>
      <c r="K41" s="35"/>
    </row>
    <row r="42" spans="1:13" ht="17.25" customHeight="1" x14ac:dyDescent="0.25">
      <c r="A42" s="588"/>
      <c r="B42" s="589"/>
      <c r="C42" s="29">
        <v>2020</v>
      </c>
      <c r="D42" s="70"/>
      <c r="E42" s="34"/>
      <c r="F42" s="31"/>
      <c r="G42" s="31"/>
      <c r="H42" s="31"/>
      <c r="I42" s="31"/>
      <c r="J42" s="31"/>
      <c r="K42" s="35"/>
    </row>
    <row r="43" spans="1:13" ht="51" customHeight="1" thickBot="1" x14ac:dyDescent="0.3">
      <c r="A43" s="590"/>
      <c r="B43" s="591"/>
      <c r="C43" s="45" t="s">
        <v>14</v>
      </c>
      <c r="D43" s="75">
        <f>SUM(D36:D42)</f>
        <v>0</v>
      </c>
      <c r="E43" s="50">
        <f t="shared" ref="E43:J43" si="4">SUM(E36:E42)</f>
        <v>0</v>
      </c>
      <c r="F43" s="47">
        <f t="shared" si="4"/>
        <v>0</v>
      </c>
      <c r="G43" s="47">
        <f t="shared" si="4"/>
        <v>0</v>
      </c>
      <c r="H43" s="47">
        <f t="shared" si="4"/>
        <v>0</v>
      </c>
      <c r="I43" s="47">
        <f t="shared" si="4"/>
        <v>0</v>
      </c>
      <c r="J43" s="47">
        <f t="shared" si="4"/>
        <v>0</v>
      </c>
      <c r="K43" s="51">
        <f>SUM(K36:K42)</f>
        <v>0</v>
      </c>
    </row>
    <row r="44" spans="1:13" x14ac:dyDescent="0.25">
      <c r="B44" s="9"/>
    </row>
    <row r="45" spans="1:13" x14ac:dyDescent="0.25">
      <c r="B45" s="9"/>
    </row>
    <row r="46" spans="1:13" ht="21" x14ac:dyDescent="0.35">
      <c r="A46" s="78" t="s">
        <v>32</v>
      </c>
      <c r="B46" s="79"/>
      <c r="C46" s="78"/>
      <c r="D46" s="80"/>
      <c r="E46" s="80"/>
      <c r="F46" s="80"/>
      <c r="G46" s="80"/>
      <c r="H46" s="80"/>
      <c r="I46" s="80"/>
      <c r="J46" s="80"/>
      <c r="K46" s="80"/>
      <c r="L46" s="81"/>
      <c r="M46" s="81"/>
    </row>
    <row r="47" spans="1:13" ht="14.25" customHeight="1" thickBot="1" x14ac:dyDescent="0.3">
      <c r="A47" s="82"/>
      <c r="B47" s="83"/>
    </row>
    <row r="48" spans="1:13" ht="14.25" customHeight="1" x14ac:dyDescent="0.25">
      <c r="A48" s="641" t="s">
        <v>33</v>
      </c>
      <c r="B48" s="643" t="s">
        <v>34</v>
      </c>
      <c r="C48" s="645" t="s">
        <v>6</v>
      </c>
      <c r="D48" s="647" t="s">
        <v>35</v>
      </c>
      <c r="E48" s="84" t="s">
        <v>8</v>
      </c>
      <c r="F48" s="85"/>
      <c r="G48" s="85"/>
      <c r="H48" s="85"/>
      <c r="I48" s="85"/>
      <c r="J48" s="85"/>
      <c r="K48" s="86"/>
    </row>
    <row r="49" spans="1:14" s="10" customFormat="1" ht="117" customHeight="1" x14ac:dyDescent="0.25">
      <c r="A49" s="642"/>
      <c r="B49" s="644"/>
      <c r="C49" s="646"/>
      <c r="D49" s="648"/>
      <c r="E49" s="87" t="s">
        <v>15</v>
      </c>
      <c r="F49" s="88" t="s">
        <v>16</v>
      </c>
      <c r="G49" s="88" t="s">
        <v>17</v>
      </c>
      <c r="H49" s="89" t="s">
        <v>18</v>
      </c>
      <c r="I49" s="89" t="s">
        <v>30</v>
      </c>
      <c r="J49" s="90" t="s">
        <v>20</v>
      </c>
      <c r="K49" s="91" t="s">
        <v>21</v>
      </c>
    </row>
    <row r="50" spans="1:14" ht="15" customHeight="1" x14ac:dyDescent="0.25">
      <c r="A50" s="595" t="s">
        <v>36</v>
      </c>
      <c r="B50" s="611"/>
      <c r="C50" s="29">
        <v>2014</v>
      </c>
      <c r="D50" s="92"/>
      <c r="E50" s="34"/>
      <c r="F50" s="31"/>
      <c r="G50" s="31"/>
      <c r="H50" s="31"/>
      <c r="I50" s="31"/>
      <c r="J50" s="31"/>
      <c r="K50" s="35"/>
    </row>
    <row r="51" spans="1:14" x14ac:dyDescent="0.25">
      <c r="A51" s="595"/>
      <c r="B51" s="611"/>
      <c r="C51" s="29">
        <v>2015</v>
      </c>
      <c r="D51" s="92"/>
      <c r="E51" s="34"/>
      <c r="F51" s="31"/>
      <c r="G51" s="31"/>
      <c r="H51" s="31"/>
      <c r="I51" s="31"/>
      <c r="J51" s="31"/>
      <c r="K51" s="35"/>
    </row>
    <row r="52" spans="1:14" x14ac:dyDescent="0.25">
      <c r="A52" s="595"/>
      <c r="B52" s="611"/>
      <c r="C52" s="29">
        <v>2016</v>
      </c>
      <c r="D52" s="92"/>
      <c r="E52" s="34"/>
      <c r="F52" s="31"/>
      <c r="G52" s="31"/>
      <c r="H52" s="31"/>
      <c r="I52" s="31"/>
      <c r="J52" s="31"/>
      <c r="K52" s="35"/>
    </row>
    <row r="53" spans="1:14" x14ac:dyDescent="0.25">
      <c r="A53" s="595"/>
      <c r="B53" s="611"/>
      <c r="C53" s="29">
        <v>2017</v>
      </c>
      <c r="D53" s="93"/>
      <c r="E53" s="39"/>
      <c r="F53" s="37"/>
      <c r="G53" s="37"/>
      <c r="H53" s="37"/>
      <c r="I53" s="37"/>
      <c r="J53" s="37"/>
      <c r="K53" s="40"/>
    </row>
    <row r="54" spans="1:14" x14ac:dyDescent="0.25">
      <c r="A54" s="595"/>
      <c r="B54" s="611"/>
      <c r="C54" s="29">
        <v>2018</v>
      </c>
      <c r="D54" s="92"/>
      <c r="E54" s="34"/>
      <c r="F54" s="31"/>
      <c r="G54" s="31"/>
      <c r="H54" s="31"/>
      <c r="I54" s="31"/>
      <c r="J54" s="31"/>
      <c r="K54" s="35"/>
    </row>
    <row r="55" spans="1:14" x14ac:dyDescent="0.25">
      <c r="A55" s="595"/>
      <c r="B55" s="611"/>
      <c r="C55" s="29">
        <v>2019</v>
      </c>
      <c r="D55" s="92"/>
      <c r="E55" s="34"/>
      <c r="F55" s="31"/>
      <c r="G55" s="31"/>
      <c r="H55" s="31"/>
      <c r="I55" s="31"/>
      <c r="J55" s="31"/>
      <c r="K55" s="35"/>
    </row>
    <row r="56" spans="1:14" x14ac:dyDescent="0.25">
      <c r="A56" s="595"/>
      <c r="B56" s="611"/>
      <c r="C56" s="29">
        <v>2020</v>
      </c>
      <c r="D56" s="92"/>
      <c r="E56" s="34"/>
      <c r="F56" s="31"/>
      <c r="G56" s="31"/>
      <c r="H56" s="31"/>
      <c r="I56" s="31"/>
      <c r="J56" s="31"/>
      <c r="K56" s="35"/>
    </row>
    <row r="57" spans="1:14" ht="94.9" customHeight="1" thickBot="1" x14ac:dyDescent="0.3">
      <c r="A57" s="612"/>
      <c r="B57" s="613"/>
      <c r="C57" s="45" t="s">
        <v>14</v>
      </c>
      <c r="D57" s="94">
        <f t="shared" ref="D57:I57" si="5">SUM(D50:D56)</f>
        <v>0</v>
      </c>
      <c r="E57" s="50">
        <f t="shared" si="5"/>
        <v>0</v>
      </c>
      <c r="F57" s="47">
        <f t="shared" si="5"/>
        <v>0</v>
      </c>
      <c r="G57" s="47">
        <f t="shared" si="5"/>
        <v>0</v>
      </c>
      <c r="H57" s="47">
        <f t="shared" si="5"/>
        <v>0</v>
      </c>
      <c r="I57" s="47">
        <f t="shared" si="5"/>
        <v>0</v>
      </c>
      <c r="J57" s="47">
        <f>SUM(J50:J56)</f>
        <v>0</v>
      </c>
      <c r="K57" s="51">
        <f>SUM(K50:K56)</f>
        <v>0</v>
      </c>
    </row>
    <row r="58" spans="1:14" x14ac:dyDescent="0.25">
      <c r="B58" s="9"/>
    </row>
    <row r="59" spans="1:14" ht="21" x14ac:dyDescent="0.35">
      <c r="A59" s="95" t="s">
        <v>37</v>
      </c>
      <c r="B59" s="96"/>
      <c r="C59" s="95"/>
      <c r="D59" s="97"/>
      <c r="E59" s="97"/>
      <c r="F59" s="97"/>
      <c r="G59" s="97"/>
      <c r="H59" s="97"/>
      <c r="I59" s="97"/>
      <c r="J59" s="97"/>
      <c r="K59" s="97"/>
      <c r="L59" s="97"/>
      <c r="M59" s="10"/>
    </row>
    <row r="60" spans="1:14" ht="15" customHeight="1" thickBot="1" x14ac:dyDescent="0.4">
      <c r="A60" s="98"/>
      <c r="B60" s="83"/>
      <c r="M60" s="10"/>
    </row>
    <row r="61" spans="1:14" s="10" customFormat="1" x14ac:dyDescent="0.25">
      <c r="A61" s="630" t="s">
        <v>38</v>
      </c>
      <c r="B61" s="622" t="s">
        <v>39</v>
      </c>
      <c r="C61" s="631" t="s">
        <v>6</v>
      </c>
      <c r="D61" s="99"/>
      <c r="E61" s="100"/>
      <c r="F61" s="101" t="s">
        <v>40</v>
      </c>
      <c r="G61" s="102"/>
      <c r="H61" s="102"/>
      <c r="I61" s="102"/>
      <c r="J61" s="102"/>
      <c r="K61" s="102"/>
      <c r="L61" s="103"/>
      <c r="N61" s="104"/>
    </row>
    <row r="62" spans="1:14" s="10" customFormat="1" ht="90" customHeight="1" x14ac:dyDescent="0.25">
      <c r="A62" s="621"/>
      <c r="B62" s="623"/>
      <c r="C62" s="632"/>
      <c r="D62" s="105" t="s">
        <v>41</v>
      </c>
      <c r="E62" s="106" t="s">
        <v>42</v>
      </c>
      <c r="F62" s="107" t="s">
        <v>15</v>
      </c>
      <c r="G62" s="108" t="s">
        <v>16</v>
      </c>
      <c r="H62" s="108" t="s">
        <v>17</v>
      </c>
      <c r="I62" s="109" t="s">
        <v>18</v>
      </c>
      <c r="J62" s="109" t="s">
        <v>30</v>
      </c>
      <c r="K62" s="110" t="s">
        <v>20</v>
      </c>
      <c r="L62" s="111" t="s">
        <v>21</v>
      </c>
    </row>
    <row r="63" spans="1:14" x14ac:dyDescent="0.25">
      <c r="A63" s="595" t="s">
        <v>163</v>
      </c>
      <c r="B63" s="611"/>
      <c r="C63" s="29">
        <v>2014</v>
      </c>
      <c r="D63" s="30"/>
      <c r="E63" s="31"/>
      <c r="F63" s="34"/>
      <c r="G63" s="31"/>
      <c r="H63" s="31"/>
      <c r="I63" s="31"/>
      <c r="J63" s="31"/>
      <c r="K63" s="31"/>
      <c r="L63" s="35"/>
      <c r="M63" s="10"/>
    </row>
    <row r="64" spans="1:14" x14ac:dyDescent="0.25">
      <c r="A64" s="595"/>
      <c r="B64" s="611"/>
      <c r="C64" s="29">
        <v>2015</v>
      </c>
      <c r="D64" s="30"/>
      <c r="E64" s="31"/>
      <c r="F64" s="34"/>
      <c r="G64" s="31"/>
      <c r="H64" s="31"/>
      <c r="I64" s="31"/>
      <c r="J64" s="31"/>
      <c r="K64" s="31"/>
      <c r="L64" s="35"/>
      <c r="M64" s="10"/>
    </row>
    <row r="65" spans="1:13" x14ac:dyDescent="0.25">
      <c r="A65" s="595"/>
      <c r="B65" s="611"/>
      <c r="C65" s="29">
        <v>2016</v>
      </c>
      <c r="D65" s="30"/>
      <c r="E65" s="31"/>
      <c r="F65" s="34"/>
      <c r="G65" s="31"/>
      <c r="H65" s="31"/>
      <c r="I65" s="31"/>
      <c r="J65" s="31"/>
      <c r="K65" s="31"/>
      <c r="L65" s="35"/>
      <c r="M65" s="10"/>
    </row>
    <row r="66" spans="1:13" x14ac:dyDescent="0.25">
      <c r="A66" s="595"/>
      <c r="B66" s="611"/>
      <c r="C66" s="29">
        <v>2017</v>
      </c>
      <c r="D66" s="36"/>
      <c r="E66" s="37"/>
      <c r="F66" s="39"/>
      <c r="G66" s="37"/>
      <c r="H66" s="37"/>
      <c r="I66" s="37"/>
      <c r="J66" s="37"/>
      <c r="K66" s="37"/>
      <c r="L66" s="40"/>
      <c r="M66" s="10"/>
    </row>
    <row r="67" spans="1:13" x14ac:dyDescent="0.25">
      <c r="A67" s="595"/>
      <c r="B67" s="611"/>
      <c r="C67" s="29">
        <v>2018</v>
      </c>
      <c r="D67" s="30"/>
      <c r="E67" s="31"/>
      <c r="F67" s="34"/>
      <c r="G67" s="31"/>
      <c r="H67" s="31"/>
      <c r="I67" s="31"/>
      <c r="J67" s="31"/>
      <c r="K67" s="31"/>
      <c r="L67" s="35"/>
      <c r="M67" s="10"/>
    </row>
    <row r="68" spans="1:13" x14ac:dyDescent="0.25">
      <c r="A68" s="595"/>
      <c r="B68" s="611"/>
      <c r="C68" s="29">
        <v>2019</v>
      </c>
      <c r="D68" s="30">
        <v>1</v>
      </c>
      <c r="E68" s="31">
        <v>4</v>
      </c>
      <c r="F68" s="34"/>
      <c r="G68" s="31"/>
      <c r="H68" s="31"/>
      <c r="I68" s="31"/>
      <c r="J68" s="31"/>
      <c r="K68" s="31"/>
      <c r="L68" s="35">
        <v>1</v>
      </c>
      <c r="M68" s="10"/>
    </row>
    <row r="69" spans="1:13" x14ac:dyDescent="0.25">
      <c r="A69" s="595"/>
      <c r="B69" s="611"/>
      <c r="C69" s="29">
        <v>2020</v>
      </c>
      <c r="D69" s="30"/>
      <c r="E69" s="31"/>
      <c r="F69" s="34"/>
      <c r="G69" s="31"/>
      <c r="H69" s="31"/>
      <c r="I69" s="31"/>
      <c r="J69" s="31"/>
      <c r="K69" s="31"/>
      <c r="L69" s="35"/>
      <c r="M69" s="10"/>
    </row>
    <row r="70" spans="1:13" ht="33" customHeight="1" thickBot="1" x14ac:dyDescent="0.3">
      <c r="A70" s="612"/>
      <c r="B70" s="613"/>
      <c r="C70" s="45" t="s">
        <v>14</v>
      </c>
      <c r="D70" s="46">
        <f t="shared" ref="D70:K70" si="6">SUM(D63:D69)</f>
        <v>1</v>
      </c>
      <c r="E70" s="47">
        <f t="shared" si="6"/>
        <v>4</v>
      </c>
      <c r="F70" s="50">
        <f t="shared" si="6"/>
        <v>0</v>
      </c>
      <c r="G70" s="47">
        <f t="shared" si="6"/>
        <v>0</v>
      </c>
      <c r="H70" s="47">
        <f t="shared" si="6"/>
        <v>0</v>
      </c>
      <c r="I70" s="47">
        <f t="shared" si="6"/>
        <v>0</v>
      </c>
      <c r="J70" s="47">
        <f t="shared" si="6"/>
        <v>0</v>
      </c>
      <c r="K70" s="47">
        <f t="shared" si="6"/>
        <v>0</v>
      </c>
      <c r="L70" s="51">
        <f>SUM(L63:L69)</f>
        <v>1</v>
      </c>
      <c r="M70" s="10"/>
    </row>
    <row r="71" spans="1:13" ht="15.75" thickBot="1" x14ac:dyDescent="0.3">
      <c r="A71" s="112"/>
      <c r="B71" s="113"/>
      <c r="D71" s="52"/>
    </row>
    <row r="72" spans="1:13" s="10" customFormat="1" ht="18.95" customHeight="1" x14ac:dyDescent="0.25">
      <c r="A72" s="630" t="s">
        <v>43</v>
      </c>
      <c r="B72" s="622" t="s">
        <v>44</v>
      </c>
      <c r="C72" s="631" t="s">
        <v>6</v>
      </c>
      <c r="D72" s="628" t="s">
        <v>45</v>
      </c>
      <c r="E72" s="101" t="s">
        <v>46</v>
      </c>
      <c r="F72" s="102"/>
      <c r="G72" s="102"/>
      <c r="H72" s="102"/>
      <c r="I72" s="102"/>
      <c r="J72" s="102"/>
      <c r="K72" s="103"/>
      <c r="L72"/>
      <c r="M72" s="104"/>
    </row>
    <row r="73" spans="1:13" s="10" customFormat="1" ht="93.75" customHeight="1" x14ac:dyDescent="0.25">
      <c r="A73" s="621"/>
      <c r="B73" s="623"/>
      <c r="C73" s="632"/>
      <c r="D73" s="629"/>
      <c r="E73" s="107" t="s">
        <v>15</v>
      </c>
      <c r="F73" s="114" t="s">
        <v>16</v>
      </c>
      <c r="G73" s="108" t="s">
        <v>17</v>
      </c>
      <c r="H73" s="109" t="s">
        <v>18</v>
      </c>
      <c r="I73" s="109" t="s">
        <v>30</v>
      </c>
      <c r="J73" s="110" t="s">
        <v>20</v>
      </c>
      <c r="K73" s="111" t="s">
        <v>21</v>
      </c>
      <c r="L73"/>
    </row>
    <row r="74" spans="1:13" ht="15" customHeight="1" x14ac:dyDescent="0.25">
      <c r="A74" s="595" t="s">
        <v>164</v>
      </c>
      <c r="B74" s="611"/>
      <c r="C74" s="29">
        <v>2014</v>
      </c>
      <c r="D74" s="31"/>
      <c r="E74" s="34"/>
      <c r="F74" s="31"/>
      <c r="G74" s="31"/>
      <c r="H74" s="31"/>
      <c r="I74" s="31"/>
      <c r="J74" s="31"/>
      <c r="K74" s="35"/>
    </row>
    <row r="75" spans="1:13" x14ac:dyDescent="0.25">
      <c r="A75" s="595"/>
      <c r="B75" s="611"/>
      <c r="C75" s="29">
        <v>2015</v>
      </c>
      <c r="D75" s="31"/>
      <c r="E75" s="34"/>
      <c r="F75" s="31"/>
      <c r="G75" s="31"/>
      <c r="H75" s="31"/>
      <c r="I75" s="31"/>
      <c r="J75" s="31"/>
      <c r="K75" s="35"/>
    </row>
    <row r="76" spans="1:13" x14ac:dyDescent="0.25">
      <c r="A76" s="595"/>
      <c r="B76" s="611"/>
      <c r="C76" s="29">
        <v>2016</v>
      </c>
      <c r="D76" s="31"/>
      <c r="E76" s="34"/>
      <c r="F76" s="31"/>
      <c r="G76" s="31"/>
      <c r="H76" s="31"/>
      <c r="I76" s="31"/>
      <c r="J76" s="31"/>
      <c r="K76" s="35"/>
    </row>
    <row r="77" spans="1:13" x14ac:dyDescent="0.25">
      <c r="A77" s="595"/>
      <c r="B77" s="611"/>
      <c r="C77" s="29">
        <v>2017</v>
      </c>
      <c r="D77" s="37"/>
      <c r="E77" s="39"/>
      <c r="F77" s="37"/>
      <c r="G77" s="37"/>
      <c r="H77" s="37"/>
      <c r="I77" s="37"/>
      <c r="J77" s="37"/>
      <c r="K77" s="40"/>
    </row>
    <row r="78" spans="1:13" x14ac:dyDescent="0.25">
      <c r="A78" s="595"/>
      <c r="B78" s="611"/>
      <c r="C78" s="29">
        <v>2018</v>
      </c>
      <c r="D78" s="31"/>
      <c r="E78" s="34"/>
      <c r="F78" s="31"/>
      <c r="G78" s="31"/>
      <c r="H78" s="31"/>
      <c r="I78" s="31"/>
      <c r="J78" s="31"/>
      <c r="K78" s="35"/>
    </row>
    <row r="79" spans="1:13" x14ac:dyDescent="0.25">
      <c r="A79" s="595"/>
      <c r="B79" s="611"/>
      <c r="C79" s="29">
        <v>2019</v>
      </c>
      <c r="D79" s="31">
        <v>5</v>
      </c>
      <c r="E79" s="34"/>
      <c r="F79" s="31"/>
      <c r="G79" s="31"/>
      <c r="H79" s="31"/>
      <c r="I79" s="31"/>
      <c r="J79" s="31"/>
      <c r="K79" s="35">
        <v>5</v>
      </c>
    </row>
    <row r="80" spans="1:13" x14ac:dyDescent="0.25">
      <c r="A80" s="595"/>
      <c r="B80" s="611"/>
      <c r="C80" s="29">
        <v>2020</v>
      </c>
      <c r="D80" s="31"/>
      <c r="E80" s="34"/>
      <c r="F80" s="31"/>
      <c r="G80" s="31"/>
      <c r="H80" s="31"/>
      <c r="I80" s="31"/>
      <c r="J80" s="31"/>
      <c r="K80" s="35"/>
    </row>
    <row r="81" spans="1:14" ht="42" customHeight="1" thickBot="1" x14ac:dyDescent="0.3">
      <c r="A81" s="612"/>
      <c r="B81" s="613"/>
      <c r="C81" s="45" t="s">
        <v>14</v>
      </c>
      <c r="D81" s="47">
        <f t="shared" ref="D81:J81" si="7">SUM(D74:D80)</f>
        <v>5</v>
      </c>
      <c r="E81" s="50">
        <f t="shared" si="7"/>
        <v>0</v>
      </c>
      <c r="F81" s="47">
        <f t="shared" si="7"/>
        <v>0</v>
      </c>
      <c r="G81" s="47">
        <f t="shared" si="7"/>
        <v>0</v>
      </c>
      <c r="H81" s="47">
        <f t="shared" si="7"/>
        <v>0</v>
      </c>
      <c r="I81" s="47">
        <f t="shared" si="7"/>
        <v>0</v>
      </c>
      <c r="J81" s="47">
        <f t="shared" si="7"/>
        <v>0</v>
      </c>
      <c r="K81" s="51">
        <f>SUM(K74:K80)</f>
        <v>5</v>
      </c>
    </row>
    <row r="82" spans="1:14" ht="15" customHeight="1" thickBot="1" x14ac:dyDescent="0.4">
      <c r="A82" s="98"/>
      <c r="B82" s="83"/>
    </row>
    <row r="83" spans="1:14" ht="24.95" customHeight="1" x14ac:dyDescent="0.25">
      <c r="A83" s="630" t="s">
        <v>47</v>
      </c>
      <c r="B83" s="622" t="s">
        <v>44</v>
      </c>
      <c r="C83" s="631" t="s">
        <v>6</v>
      </c>
      <c r="D83" s="633" t="s">
        <v>48</v>
      </c>
      <c r="E83" s="101" t="s">
        <v>49</v>
      </c>
      <c r="F83" s="102"/>
      <c r="G83" s="102"/>
      <c r="H83" s="102"/>
      <c r="I83" s="102"/>
      <c r="J83" s="102"/>
      <c r="K83" s="103"/>
      <c r="L83" s="10"/>
    </row>
    <row r="84" spans="1:14" s="10" customFormat="1" ht="93.75" customHeight="1" x14ac:dyDescent="0.25">
      <c r="A84" s="621"/>
      <c r="B84" s="623"/>
      <c r="C84" s="632"/>
      <c r="D84" s="634"/>
      <c r="E84" s="107" t="s">
        <v>15</v>
      </c>
      <c r="F84" s="108" t="s">
        <v>16</v>
      </c>
      <c r="G84" s="108" t="s">
        <v>17</v>
      </c>
      <c r="H84" s="109" t="s">
        <v>18</v>
      </c>
      <c r="I84" s="109" t="s">
        <v>30</v>
      </c>
      <c r="J84" s="110" t="s">
        <v>20</v>
      </c>
      <c r="K84" s="111" t="s">
        <v>21</v>
      </c>
      <c r="L84"/>
    </row>
    <row r="85" spans="1:14" s="10" customFormat="1" ht="18" customHeight="1" x14ac:dyDescent="0.25">
      <c r="A85" s="595" t="s">
        <v>36</v>
      </c>
      <c r="B85" s="611"/>
      <c r="C85" s="29">
        <v>2014</v>
      </c>
      <c r="D85" s="31"/>
      <c r="E85" s="34"/>
      <c r="F85" s="31"/>
      <c r="G85" s="31"/>
      <c r="H85" s="31"/>
      <c r="I85" s="31"/>
      <c r="J85" s="31"/>
      <c r="K85" s="35"/>
      <c r="L85"/>
    </row>
    <row r="86" spans="1:14" ht="15.95" customHeight="1" x14ac:dyDescent="0.25">
      <c r="A86" s="595"/>
      <c r="B86" s="611"/>
      <c r="C86" s="29">
        <v>2015</v>
      </c>
      <c r="D86" s="31"/>
      <c r="E86" s="34"/>
      <c r="F86" s="31"/>
      <c r="G86" s="31"/>
      <c r="H86" s="31"/>
      <c r="I86" s="31"/>
      <c r="J86" s="31"/>
      <c r="K86" s="35"/>
    </row>
    <row r="87" spans="1:14" x14ac:dyDescent="0.25">
      <c r="A87" s="595"/>
      <c r="B87" s="611"/>
      <c r="C87" s="29">
        <v>2016</v>
      </c>
      <c r="D87" s="31"/>
      <c r="E87" s="34"/>
      <c r="F87" s="31"/>
      <c r="G87" s="31"/>
      <c r="H87" s="31"/>
      <c r="I87" s="31"/>
      <c r="J87" s="31"/>
      <c r="K87" s="35"/>
    </row>
    <row r="88" spans="1:14" x14ac:dyDescent="0.25">
      <c r="A88" s="595"/>
      <c r="B88" s="611"/>
      <c r="C88" s="29">
        <v>2017</v>
      </c>
      <c r="D88" s="37"/>
      <c r="E88" s="39"/>
      <c r="F88" s="37"/>
      <c r="G88" s="37"/>
      <c r="H88" s="37"/>
      <c r="I88" s="37"/>
      <c r="J88" s="37"/>
      <c r="K88" s="40"/>
    </row>
    <row r="89" spans="1:14" x14ac:dyDescent="0.25">
      <c r="A89" s="595"/>
      <c r="B89" s="611"/>
      <c r="C89" s="29">
        <v>2018</v>
      </c>
      <c r="D89" s="31"/>
      <c r="E89" s="34"/>
      <c r="F89" s="31"/>
      <c r="G89" s="31"/>
      <c r="H89" s="31"/>
      <c r="I89" s="31"/>
      <c r="J89" s="31"/>
      <c r="K89" s="35"/>
      <c r="L89" s="10"/>
    </row>
    <row r="90" spans="1:14" x14ac:dyDescent="0.25">
      <c r="A90" s="595"/>
      <c r="B90" s="611"/>
      <c r="C90" s="29">
        <v>2019</v>
      </c>
      <c r="D90" s="31"/>
      <c r="E90" s="34"/>
      <c r="F90" s="31"/>
      <c r="G90" s="31"/>
      <c r="H90" s="31"/>
      <c r="I90" s="31"/>
      <c r="J90" s="31"/>
      <c r="K90" s="35"/>
    </row>
    <row r="91" spans="1:14" x14ac:dyDescent="0.25">
      <c r="A91" s="595"/>
      <c r="B91" s="611"/>
      <c r="C91" s="29">
        <v>2020</v>
      </c>
      <c r="D91" s="31"/>
      <c r="E91" s="34"/>
      <c r="F91" s="31"/>
      <c r="G91" s="31"/>
      <c r="H91" s="31"/>
      <c r="I91" s="31"/>
      <c r="J91" s="31"/>
      <c r="K91" s="35"/>
    </row>
    <row r="92" spans="1:14" ht="18.95" customHeight="1" thickBot="1" x14ac:dyDescent="0.3">
      <c r="A92" s="612"/>
      <c r="B92" s="613"/>
      <c r="C92" s="45" t="s">
        <v>14</v>
      </c>
      <c r="D92" s="47">
        <f t="shared" ref="D92:J92" si="8">SUM(D85:D91)</f>
        <v>0</v>
      </c>
      <c r="E92" s="50">
        <f t="shared" si="8"/>
        <v>0</v>
      </c>
      <c r="F92" s="47">
        <f t="shared" si="8"/>
        <v>0</v>
      </c>
      <c r="G92" s="47">
        <f t="shared" si="8"/>
        <v>0</v>
      </c>
      <c r="H92" s="47">
        <f t="shared" si="8"/>
        <v>0</v>
      </c>
      <c r="I92" s="47">
        <f t="shared" si="8"/>
        <v>0</v>
      </c>
      <c r="J92" s="47">
        <f t="shared" si="8"/>
        <v>0</v>
      </c>
      <c r="K92" s="51">
        <f>SUM(K85:K91)</f>
        <v>0</v>
      </c>
    </row>
    <row r="93" spans="1:14" ht="18.75" customHeight="1" thickBot="1" x14ac:dyDescent="0.4">
      <c r="A93" s="98"/>
      <c r="B93" s="83"/>
    </row>
    <row r="94" spans="1:14" x14ac:dyDescent="0.25">
      <c r="A94" s="620" t="s">
        <v>50</v>
      </c>
      <c r="B94" s="622" t="s">
        <v>51</v>
      </c>
      <c r="C94" s="299" t="s">
        <v>6</v>
      </c>
      <c r="D94" s="116" t="s">
        <v>52</v>
      </c>
      <c r="E94" s="117"/>
      <c r="F94" s="117"/>
      <c r="G94" s="118"/>
      <c r="H94" s="10"/>
      <c r="I94" s="10"/>
      <c r="J94" s="10"/>
      <c r="K94" s="10"/>
    </row>
    <row r="95" spans="1:14" ht="64.5" x14ac:dyDescent="0.25">
      <c r="A95" s="621"/>
      <c r="B95" s="623"/>
      <c r="C95" s="300"/>
      <c r="D95" s="105" t="s">
        <v>53</v>
      </c>
      <c r="E95" s="106" t="s">
        <v>54</v>
      </c>
      <c r="F95" s="106" t="s">
        <v>55</v>
      </c>
      <c r="G95" s="120" t="s">
        <v>14</v>
      </c>
      <c r="H95" s="10"/>
      <c r="I95" s="10"/>
      <c r="J95" s="10"/>
      <c r="K95" s="10"/>
      <c r="L95" s="10"/>
      <c r="M95" s="10"/>
      <c r="N95" s="10"/>
    </row>
    <row r="96" spans="1:14" s="10" customFormat="1" ht="26.25" customHeight="1" x14ac:dyDescent="0.25">
      <c r="A96" s="595" t="s">
        <v>165</v>
      </c>
      <c r="B96" s="611"/>
      <c r="C96" s="29">
        <v>2015</v>
      </c>
      <c r="D96" s="30"/>
      <c r="E96" s="31"/>
      <c r="F96" s="31"/>
      <c r="G96" s="33">
        <f t="shared" ref="G96:G101" si="9">SUM(D96:F96)</f>
        <v>0</v>
      </c>
      <c r="H96"/>
      <c r="I96"/>
      <c r="J96"/>
      <c r="K96"/>
    </row>
    <row r="97" spans="1:14" s="10" customFormat="1" ht="16.5" customHeight="1" x14ac:dyDescent="0.25">
      <c r="A97" s="595"/>
      <c r="B97" s="611"/>
      <c r="C97" s="29">
        <v>2016</v>
      </c>
      <c r="D97" s="30"/>
      <c r="E97" s="31"/>
      <c r="F97" s="31"/>
      <c r="G97" s="33">
        <f t="shared" si="9"/>
        <v>0</v>
      </c>
      <c r="H97"/>
      <c r="I97"/>
      <c r="J97"/>
      <c r="K97"/>
      <c r="L97"/>
      <c r="M97"/>
      <c r="N97"/>
    </row>
    <row r="98" spans="1:14" x14ac:dyDescent="0.25">
      <c r="A98" s="595"/>
      <c r="B98" s="611"/>
      <c r="C98" s="29">
        <v>2017</v>
      </c>
      <c r="D98" s="36"/>
      <c r="E98" s="37"/>
      <c r="F98" s="37"/>
      <c r="G98" s="33">
        <f t="shared" si="9"/>
        <v>0</v>
      </c>
    </row>
    <row r="99" spans="1:14" x14ac:dyDescent="0.25">
      <c r="A99" s="595"/>
      <c r="B99" s="611"/>
      <c r="C99" s="29">
        <v>2018</v>
      </c>
      <c r="D99" s="30"/>
      <c r="E99" s="31"/>
      <c r="F99" s="31"/>
      <c r="G99" s="33">
        <f t="shared" si="9"/>
        <v>0</v>
      </c>
    </row>
    <row r="100" spans="1:14" x14ac:dyDescent="0.25">
      <c r="A100" s="595"/>
      <c r="B100" s="611"/>
      <c r="C100" s="29">
        <v>2019</v>
      </c>
      <c r="D100" s="30">
        <v>38</v>
      </c>
      <c r="E100" s="31">
        <v>233</v>
      </c>
      <c r="F100" s="31"/>
      <c r="G100" s="33">
        <f t="shared" si="9"/>
        <v>271</v>
      </c>
    </row>
    <row r="101" spans="1:14" x14ac:dyDescent="0.25">
      <c r="A101" s="595"/>
      <c r="B101" s="611"/>
      <c r="C101" s="29">
        <v>2020</v>
      </c>
      <c r="D101" s="30"/>
      <c r="E101" s="31"/>
      <c r="F101" s="31"/>
      <c r="G101" s="33">
        <f t="shared" si="9"/>
        <v>0</v>
      </c>
    </row>
    <row r="102" spans="1:14" ht="15.75" thickBot="1" x14ac:dyDescent="0.3">
      <c r="A102" s="612"/>
      <c r="B102" s="613"/>
      <c r="C102" s="45" t="s">
        <v>14</v>
      </c>
      <c r="D102" s="46">
        <f>SUM(D96:D101)</f>
        <v>38</v>
      </c>
      <c r="E102" s="47">
        <f>SUM(E96:E101)</f>
        <v>233</v>
      </c>
      <c r="F102" s="47">
        <f>SUM(F96:F101)</f>
        <v>0</v>
      </c>
      <c r="G102" s="121">
        <f>SUM(G95:G101)</f>
        <v>271</v>
      </c>
    </row>
    <row r="103" spans="1:14" x14ac:dyDescent="0.25">
      <c r="A103" s="113"/>
      <c r="B103" s="122"/>
      <c r="C103" s="52"/>
      <c r="D103" s="52"/>
      <c r="J103" s="82"/>
    </row>
    <row r="104" spans="1:14" ht="21" x14ac:dyDescent="0.35">
      <c r="A104" s="123" t="s">
        <v>56</v>
      </c>
      <c r="B104" s="124"/>
      <c r="C104" s="123"/>
      <c r="D104" s="125"/>
      <c r="E104" s="125"/>
      <c r="F104" s="125"/>
      <c r="G104" s="125"/>
      <c r="H104" s="125"/>
      <c r="I104" s="125"/>
      <c r="J104" s="125"/>
      <c r="K104" s="125"/>
      <c r="L104" s="125"/>
    </row>
    <row r="105" spans="1:14" ht="15.75" thickBot="1" x14ac:dyDescent="0.3">
      <c r="B105" s="9"/>
    </row>
    <row r="106" spans="1:14" s="10" customFormat="1" ht="47.25" customHeight="1" x14ac:dyDescent="0.25">
      <c r="A106" s="624" t="s">
        <v>57</v>
      </c>
      <c r="B106" s="626" t="s">
        <v>58</v>
      </c>
      <c r="C106" s="609" t="s">
        <v>6</v>
      </c>
      <c r="D106" s="126" t="s">
        <v>59</v>
      </c>
      <c r="E106" s="126"/>
      <c r="F106" s="127"/>
      <c r="G106" s="127"/>
      <c r="H106" s="128" t="s">
        <v>60</v>
      </c>
      <c r="I106" s="126"/>
      <c r="J106" s="129"/>
    </row>
    <row r="107" spans="1:14" s="10" customFormat="1" ht="87.75" customHeight="1" x14ac:dyDescent="0.25">
      <c r="A107" s="625"/>
      <c r="B107" s="627"/>
      <c r="C107" s="610"/>
      <c r="D107" s="130" t="s">
        <v>61</v>
      </c>
      <c r="E107" s="131" t="s">
        <v>62</v>
      </c>
      <c r="F107" s="132" t="s">
        <v>63</v>
      </c>
      <c r="G107" s="133" t="s">
        <v>64</v>
      </c>
      <c r="H107" s="130" t="s">
        <v>65</v>
      </c>
      <c r="I107" s="131" t="s">
        <v>66</v>
      </c>
      <c r="J107" s="134" t="s">
        <v>67</v>
      </c>
    </row>
    <row r="108" spans="1:14" x14ac:dyDescent="0.25">
      <c r="A108" s="595" t="s">
        <v>36</v>
      </c>
      <c r="B108" s="611"/>
      <c r="C108" s="135">
        <v>2014</v>
      </c>
      <c r="D108" s="30"/>
      <c r="E108" s="31"/>
      <c r="F108" s="136"/>
      <c r="G108" s="137">
        <f>SUM(D108:F108)</f>
        <v>0</v>
      </c>
      <c r="H108" s="30"/>
      <c r="I108" s="31"/>
      <c r="J108" s="35"/>
    </row>
    <row r="109" spans="1:14" x14ac:dyDescent="0.25">
      <c r="A109" s="595"/>
      <c r="B109" s="611"/>
      <c r="C109" s="135">
        <v>2015</v>
      </c>
      <c r="D109" s="30"/>
      <c r="E109" s="31"/>
      <c r="F109" s="136"/>
      <c r="G109" s="137">
        <f t="shared" ref="G109:G114" si="10">SUM(D109:F109)</f>
        <v>0</v>
      </c>
      <c r="H109" s="30"/>
      <c r="I109" s="31"/>
      <c r="J109" s="35"/>
    </row>
    <row r="110" spans="1:14" x14ac:dyDescent="0.25">
      <c r="A110" s="595"/>
      <c r="B110" s="611"/>
      <c r="C110" s="135">
        <v>2016</v>
      </c>
      <c r="D110" s="30"/>
      <c r="E110" s="31"/>
      <c r="F110" s="136"/>
      <c r="G110" s="137">
        <f t="shared" si="10"/>
        <v>0</v>
      </c>
      <c r="H110" s="30"/>
      <c r="I110" s="31"/>
      <c r="J110" s="35"/>
    </row>
    <row r="111" spans="1:14" x14ac:dyDescent="0.25">
      <c r="A111" s="595"/>
      <c r="B111" s="611"/>
      <c r="C111" s="135">
        <v>2017</v>
      </c>
      <c r="D111" s="36"/>
      <c r="E111" s="37"/>
      <c r="F111" s="138"/>
      <c r="G111" s="137">
        <f t="shared" si="10"/>
        <v>0</v>
      </c>
      <c r="H111" s="139"/>
      <c r="I111" s="140"/>
      <c r="J111" s="141"/>
    </row>
    <row r="112" spans="1:14" x14ac:dyDescent="0.25">
      <c r="A112" s="595"/>
      <c r="B112" s="611"/>
      <c r="C112" s="135">
        <v>2018</v>
      </c>
      <c r="D112" s="30"/>
      <c r="E112" s="31"/>
      <c r="F112" s="136"/>
      <c r="G112" s="137">
        <f t="shared" si="10"/>
        <v>0</v>
      </c>
      <c r="H112" s="30"/>
      <c r="I112" s="31"/>
      <c r="J112" s="35"/>
    </row>
    <row r="113" spans="1:19" x14ac:dyDescent="0.25">
      <c r="A113" s="595"/>
      <c r="B113" s="611"/>
      <c r="C113" s="135">
        <v>2019</v>
      </c>
      <c r="D113" s="30"/>
      <c r="E113" s="31"/>
      <c r="F113" s="136"/>
      <c r="G113" s="137">
        <f t="shared" si="10"/>
        <v>0</v>
      </c>
      <c r="H113" s="30"/>
      <c r="I113" s="31"/>
      <c r="J113" s="35"/>
    </row>
    <row r="114" spans="1:19" x14ac:dyDescent="0.25">
      <c r="A114" s="595"/>
      <c r="B114" s="611"/>
      <c r="C114" s="135">
        <v>2020</v>
      </c>
      <c r="D114" s="30"/>
      <c r="E114" s="31"/>
      <c r="F114" s="136"/>
      <c r="G114" s="137">
        <f t="shared" si="10"/>
        <v>0</v>
      </c>
      <c r="H114" s="30"/>
      <c r="I114" s="31"/>
      <c r="J114" s="35"/>
    </row>
    <row r="115" spans="1:19" ht="30.6" customHeight="1" thickBot="1" x14ac:dyDescent="0.3">
      <c r="A115" s="612"/>
      <c r="B115" s="613"/>
      <c r="C115" s="142" t="s">
        <v>14</v>
      </c>
      <c r="D115" s="46">
        <f t="shared" ref="D115:J115" si="11">SUM(D108:D114)</f>
        <v>0</v>
      </c>
      <c r="E115" s="47">
        <f t="shared" si="11"/>
        <v>0</v>
      </c>
      <c r="F115" s="143">
        <f t="shared" si="11"/>
        <v>0</v>
      </c>
      <c r="G115" s="143">
        <f t="shared" si="11"/>
        <v>0</v>
      </c>
      <c r="H115" s="46">
        <f t="shared" si="11"/>
        <v>0</v>
      </c>
      <c r="I115" s="47">
        <f t="shared" si="11"/>
        <v>0</v>
      </c>
      <c r="J115" s="144">
        <f t="shared" si="11"/>
        <v>0</v>
      </c>
    </row>
    <row r="116" spans="1:19" ht="17.100000000000001" customHeight="1" thickBot="1" x14ac:dyDescent="0.3">
      <c r="A116" s="145"/>
      <c r="B116" s="122"/>
      <c r="C116" s="146"/>
      <c r="D116" s="147"/>
      <c r="H116" s="148"/>
      <c r="K116" s="82"/>
    </row>
    <row r="117" spans="1:19" s="10" customFormat="1" ht="78" customHeight="1" x14ac:dyDescent="0.3">
      <c r="A117" s="149" t="s">
        <v>68</v>
      </c>
      <c r="B117" s="298" t="s">
        <v>39</v>
      </c>
      <c r="C117" s="151" t="s">
        <v>6</v>
      </c>
      <c r="D117" s="152" t="s">
        <v>69</v>
      </c>
      <c r="E117" s="153" t="s">
        <v>70</v>
      </c>
      <c r="F117" s="153" t="s">
        <v>71</v>
      </c>
      <c r="G117" s="153" t="s">
        <v>72</v>
      </c>
      <c r="H117" s="153" t="s">
        <v>73</v>
      </c>
      <c r="I117" s="154" t="s">
        <v>74</v>
      </c>
      <c r="J117" s="155" t="s">
        <v>75</v>
      </c>
      <c r="K117" s="155" t="s">
        <v>76</v>
      </c>
    </row>
    <row r="118" spans="1:19" x14ac:dyDescent="0.25">
      <c r="A118" s="595" t="s">
        <v>36</v>
      </c>
      <c r="B118" s="611"/>
      <c r="C118" s="29">
        <v>2014</v>
      </c>
      <c r="D118" s="34"/>
      <c r="E118" s="31"/>
      <c r="F118" s="31"/>
      <c r="G118" s="31"/>
      <c r="H118" s="31"/>
      <c r="I118" s="35"/>
      <c r="J118" s="156">
        <f t="shared" ref="J118:K124" si="12">D118+F118+H118</f>
        <v>0</v>
      </c>
      <c r="K118" s="156">
        <f t="shared" si="12"/>
        <v>0</v>
      </c>
    </row>
    <row r="119" spans="1:19" x14ac:dyDescent="0.25">
      <c r="A119" s="595"/>
      <c r="B119" s="611"/>
      <c r="C119" s="29">
        <v>2015</v>
      </c>
      <c r="D119" s="34"/>
      <c r="E119" s="31"/>
      <c r="F119" s="31"/>
      <c r="G119" s="31"/>
      <c r="H119" s="31"/>
      <c r="I119" s="35"/>
      <c r="J119" s="156">
        <f t="shared" si="12"/>
        <v>0</v>
      </c>
      <c r="K119" s="156">
        <f t="shared" si="12"/>
        <v>0</v>
      </c>
    </row>
    <row r="120" spans="1:19" x14ac:dyDescent="0.25">
      <c r="A120" s="595"/>
      <c r="B120" s="611"/>
      <c r="C120" s="29">
        <v>2016</v>
      </c>
      <c r="D120" s="34"/>
      <c r="E120" s="31"/>
      <c r="F120" s="31"/>
      <c r="G120" s="31"/>
      <c r="H120" s="31"/>
      <c r="I120" s="35"/>
      <c r="J120" s="156">
        <f t="shared" si="12"/>
        <v>0</v>
      </c>
      <c r="K120" s="156">
        <f t="shared" si="12"/>
        <v>0</v>
      </c>
    </row>
    <row r="121" spans="1:19" x14ac:dyDescent="0.25">
      <c r="A121" s="595"/>
      <c r="B121" s="611"/>
      <c r="C121" s="29">
        <v>2017</v>
      </c>
      <c r="D121" s="39"/>
      <c r="E121" s="37"/>
      <c r="F121" s="37"/>
      <c r="G121" s="37"/>
      <c r="H121" s="37"/>
      <c r="I121" s="40"/>
      <c r="J121" s="156">
        <f t="shared" si="12"/>
        <v>0</v>
      </c>
      <c r="K121" s="156">
        <f t="shared" si="12"/>
        <v>0</v>
      </c>
    </row>
    <row r="122" spans="1:19" x14ac:dyDescent="0.25">
      <c r="A122" s="595"/>
      <c r="B122" s="611"/>
      <c r="C122" s="29">
        <v>2018</v>
      </c>
      <c r="D122" s="34"/>
      <c r="E122" s="31"/>
      <c r="F122" s="31"/>
      <c r="G122" s="31"/>
      <c r="H122" s="31"/>
      <c r="I122" s="35"/>
      <c r="J122" s="156">
        <f t="shared" si="12"/>
        <v>0</v>
      </c>
      <c r="K122" s="156">
        <f t="shared" si="12"/>
        <v>0</v>
      </c>
    </row>
    <row r="123" spans="1:19" x14ac:dyDescent="0.25">
      <c r="A123" s="595"/>
      <c r="B123" s="611"/>
      <c r="C123" s="29">
        <v>2019</v>
      </c>
      <c r="D123" s="34"/>
      <c r="E123" s="31"/>
      <c r="F123" s="31"/>
      <c r="G123" s="31"/>
      <c r="H123" s="31"/>
      <c r="I123" s="35"/>
      <c r="J123" s="156">
        <f t="shared" si="12"/>
        <v>0</v>
      </c>
      <c r="K123" s="156">
        <f t="shared" si="12"/>
        <v>0</v>
      </c>
    </row>
    <row r="124" spans="1:19" x14ac:dyDescent="0.25">
      <c r="A124" s="595"/>
      <c r="B124" s="611"/>
      <c r="C124" s="29">
        <v>2020</v>
      </c>
      <c r="D124" s="34"/>
      <c r="E124" s="31"/>
      <c r="F124" s="31"/>
      <c r="G124" s="31"/>
      <c r="H124" s="31"/>
      <c r="I124" s="35"/>
      <c r="J124" s="156">
        <f t="shared" si="12"/>
        <v>0</v>
      </c>
      <c r="K124" s="156">
        <f t="shared" si="12"/>
        <v>0</v>
      </c>
    </row>
    <row r="125" spans="1:19" ht="51" customHeight="1" thickBot="1" x14ac:dyDescent="0.3">
      <c r="A125" s="612"/>
      <c r="B125" s="613"/>
      <c r="C125" s="45" t="s">
        <v>14</v>
      </c>
      <c r="D125" s="47">
        <f t="shared" ref="D125" si="13">SUM(D118:D124)</f>
        <v>0</v>
      </c>
      <c r="E125" s="47">
        <f>SUM(E118:E124)</f>
        <v>0</v>
      </c>
      <c r="F125" s="47">
        <f t="shared" ref="F125:I125" si="14">SUM(F118:F124)</f>
        <v>0</v>
      </c>
      <c r="G125" s="47">
        <f t="shared" si="14"/>
        <v>0</v>
      </c>
      <c r="H125" s="47">
        <f t="shared" si="14"/>
        <v>0</v>
      </c>
      <c r="I125" s="47">
        <f t="shared" si="14"/>
        <v>0</v>
      </c>
      <c r="J125" s="51">
        <f>SUM(J118:J124)</f>
        <v>0</v>
      </c>
      <c r="K125" s="51">
        <f>SUM(K118:K124)</f>
        <v>0</v>
      </c>
    </row>
    <row r="126" spans="1:19" ht="18.95" customHeight="1" x14ac:dyDescent="0.25">
      <c r="A126" s="157"/>
      <c r="B126" s="122"/>
      <c r="C126" s="52"/>
      <c r="D126" s="52"/>
      <c r="S126" s="82"/>
    </row>
    <row r="127" spans="1:19" ht="21" x14ac:dyDescent="0.35">
      <c r="A127" s="158" t="s">
        <v>77</v>
      </c>
      <c r="B127" s="159"/>
      <c r="C127" s="158"/>
      <c r="D127" s="160"/>
      <c r="E127" s="160"/>
      <c r="F127" s="160"/>
      <c r="G127" s="160"/>
      <c r="H127" s="160"/>
      <c r="I127" s="160"/>
      <c r="J127" s="160"/>
      <c r="K127" s="160"/>
      <c r="L127" s="160"/>
      <c r="M127" s="160"/>
      <c r="N127" s="160"/>
      <c r="O127" s="160"/>
    </row>
    <row r="128" spans="1:19" ht="21.75" thickBot="1" x14ac:dyDescent="0.4">
      <c r="A128" s="98"/>
      <c r="B128" s="83"/>
    </row>
    <row r="129" spans="1:15" s="10" customFormat="1" ht="27" customHeight="1" x14ac:dyDescent="0.25">
      <c r="A129" s="614" t="s">
        <v>78</v>
      </c>
      <c r="B129" s="616" t="s">
        <v>39</v>
      </c>
      <c r="C129" s="618" t="s">
        <v>79</v>
      </c>
      <c r="D129" s="161" t="s">
        <v>80</v>
      </c>
      <c r="E129" s="162"/>
      <c r="F129" s="162"/>
      <c r="G129" s="163"/>
      <c r="H129" s="164"/>
      <c r="I129" s="592" t="s">
        <v>8</v>
      </c>
      <c r="J129" s="593"/>
      <c r="K129" s="593"/>
      <c r="L129" s="593"/>
      <c r="M129" s="593"/>
      <c r="N129" s="593"/>
      <c r="O129" s="594"/>
    </row>
    <row r="130" spans="1:15" s="10" customFormat="1" ht="110.25" customHeight="1" x14ac:dyDescent="0.25">
      <c r="A130" s="615"/>
      <c r="B130" s="617"/>
      <c r="C130" s="619"/>
      <c r="D130" s="165" t="s">
        <v>81</v>
      </c>
      <c r="E130" s="166" t="s">
        <v>82</v>
      </c>
      <c r="F130" s="166" t="s">
        <v>83</v>
      </c>
      <c r="G130" s="167" t="s">
        <v>84</v>
      </c>
      <c r="H130" s="168" t="s">
        <v>85</v>
      </c>
      <c r="I130" s="169" t="s">
        <v>15</v>
      </c>
      <c r="J130" s="169" t="s">
        <v>16</v>
      </c>
      <c r="K130" s="166" t="s">
        <v>17</v>
      </c>
      <c r="L130" s="165" t="s">
        <v>18</v>
      </c>
      <c r="M130" s="165" t="s">
        <v>30</v>
      </c>
      <c r="N130" s="166" t="s">
        <v>20</v>
      </c>
      <c r="O130" s="170" t="s">
        <v>21</v>
      </c>
    </row>
    <row r="131" spans="1:15" ht="15" customHeight="1" x14ac:dyDescent="0.25">
      <c r="A131" s="597" t="s">
        <v>166</v>
      </c>
      <c r="B131" s="596"/>
      <c r="C131" s="29">
        <v>2014</v>
      </c>
      <c r="D131" s="30"/>
      <c r="E131" s="31"/>
      <c r="F131" s="31"/>
      <c r="G131" s="137">
        <f>SUM(D131:F131)</f>
        <v>0</v>
      </c>
      <c r="H131" s="92"/>
      <c r="I131" s="34"/>
      <c r="J131" s="31"/>
      <c r="K131" s="31"/>
      <c r="L131" s="31"/>
      <c r="M131" s="31"/>
      <c r="N131" s="31"/>
      <c r="O131" s="35"/>
    </row>
    <row r="132" spans="1:15" x14ac:dyDescent="0.25">
      <c r="A132" s="597"/>
      <c r="B132" s="596"/>
      <c r="C132" s="29">
        <v>2015</v>
      </c>
      <c r="D132" s="30"/>
      <c r="E132" s="31"/>
      <c r="F132" s="31"/>
      <c r="G132" s="137">
        <f t="shared" ref="G132:G137" si="15">SUM(D132:F132)</f>
        <v>0</v>
      </c>
      <c r="H132" s="92"/>
      <c r="I132" s="34"/>
      <c r="J132" s="31"/>
      <c r="K132" s="31"/>
      <c r="L132" s="31"/>
      <c r="M132" s="31"/>
      <c r="N132" s="31"/>
      <c r="O132" s="35"/>
    </row>
    <row r="133" spans="1:15" x14ac:dyDescent="0.25">
      <c r="A133" s="597"/>
      <c r="B133" s="596"/>
      <c r="C133" s="29">
        <v>2016</v>
      </c>
      <c r="F133" s="31"/>
      <c r="G133" s="137">
        <f t="shared" si="15"/>
        <v>0</v>
      </c>
      <c r="H133" s="92"/>
      <c r="I133" s="34"/>
      <c r="J133" s="31"/>
      <c r="K133" s="31"/>
      <c r="L133" s="31"/>
      <c r="M133" s="31"/>
      <c r="N133" s="31"/>
      <c r="O133" s="35"/>
    </row>
    <row r="134" spans="1:15" x14ac:dyDescent="0.25">
      <c r="A134" s="597"/>
      <c r="B134" s="596"/>
      <c r="C134" s="29">
        <v>2017</v>
      </c>
      <c r="D134" s="36"/>
      <c r="E134" s="37"/>
      <c r="F134" s="37"/>
      <c r="G134" s="137">
        <f t="shared" si="15"/>
        <v>0</v>
      </c>
      <c r="H134" s="92"/>
      <c r="I134" s="39"/>
      <c r="J134" s="37"/>
      <c r="K134" s="37"/>
      <c r="L134" s="37"/>
      <c r="M134" s="37"/>
      <c r="N134" s="37"/>
      <c r="O134" s="40"/>
    </row>
    <row r="135" spans="1:15" x14ac:dyDescent="0.25">
      <c r="A135" s="597"/>
      <c r="B135" s="596"/>
      <c r="C135" s="29">
        <v>2018</v>
      </c>
      <c r="D135" s="30"/>
      <c r="E135" s="31"/>
      <c r="F135" s="31"/>
      <c r="G135" s="137">
        <f t="shared" si="15"/>
        <v>0</v>
      </c>
      <c r="H135" s="92"/>
      <c r="I135" s="34"/>
      <c r="J135" s="31"/>
      <c r="K135" s="31"/>
      <c r="L135" s="31"/>
      <c r="M135" s="31"/>
      <c r="N135" s="31"/>
      <c r="O135" s="35"/>
    </row>
    <row r="136" spans="1:15" x14ac:dyDescent="0.25">
      <c r="A136" s="597"/>
      <c r="B136" s="596"/>
      <c r="C136" s="29">
        <v>2019</v>
      </c>
      <c r="D136" s="30">
        <v>29</v>
      </c>
      <c r="E136" s="31">
        <v>3</v>
      </c>
      <c r="F136" s="31">
        <v>4</v>
      </c>
      <c r="G136" s="137">
        <f>SUM(D136:F136)</f>
        <v>36</v>
      </c>
      <c r="H136" s="92"/>
      <c r="I136" s="34"/>
      <c r="J136" s="31"/>
      <c r="K136" s="31"/>
      <c r="L136" s="31"/>
      <c r="M136" s="31"/>
      <c r="N136" s="31"/>
      <c r="O136" s="35"/>
    </row>
    <row r="137" spans="1:15" x14ac:dyDescent="0.25">
      <c r="A137" s="597"/>
      <c r="B137" s="596"/>
      <c r="C137" s="29">
        <v>2020</v>
      </c>
      <c r="D137" s="30"/>
      <c r="E137" s="31"/>
      <c r="F137" s="31"/>
      <c r="G137" s="137">
        <f t="shared" si="15"/>
        <v>0</v>
      </c>
      <c r="H137" s="92"/>
      <c r="I137" s="34"/>
      <c r="J137" s="31"/>
      <c r="K137" s="31"/>
      <c r="L137" s="31"/>
      <c r="M137" s="31"/>
      <c r="N137" s="31"/>
      <c r="O137" s="35"/>
    </row>
    <row r="138" spans="1:15" ht="67.5" customHeight="1" thickBot="1" x14ac:dyDescent="0.3">
      <c r="A138" s="598"/>
      <c r="B138" s="599"/>
      <c r="C138" s="45" t="s">
        <v>14</v>
      </c>
      <c r="D138" s="46">
        <f>SUM(D131:D137)</f>
        <v>29</v>
      </c>
      <c r="E138" s="47">
        <f>SUM(E131:E137)</f>
        <v>3</v>
      </c>
      <c r="F138" s="47">
        <f>SUM(F131:F137)</f>
        <v>4</v>
      </c>
      <c r="G138" s="143">
        <f t="shared" ref="G138:O138" si="16">SUM(G131:G137)</f>
        <v>36</v>
      </c>
      <c r="H138" s="171">
        <f t="shared" si="16"/>
        <v>0</v>
      </c>
      <c r="I138" s="50">
        <f t="shared" si="16"/>
        <v>0</v>
      </c>
      <c r="J138" s="47">
        <f t="shared" si="16"/>
        <v>0</v>
      </c>
      <c r="K138" s="47">
        <f t="shared" si="16"/>
        <v>0</v>
      </c>
      <c r="L138" s="47">
        <f t="shared" si="16"/>
        <v>0</v>
      </c>
      <c r="M138" s="47">
        <f t="shared" si="16"/>
        <v>0</v>
      </c>
      <c r="N138" s="47">
        <f t="shared" si="16"/>
        <v>0</v>
      </c>
      <c r="O138" s="51">
        <f t="shared" si="16"/>
        <v>0</v>
      </c>
    </row>
    <row r="139" spans="1:15" ht="15.75" thickBot="1" x14ac:dyDescent="0.3">
      <c r="B139" s="9"/>
    </row>
    <row r="140" spans="1:15" ht="19.5" customHeight="1" x14ac:dyDescent="0.25">
      <c r="A140" s="600" t="s">
        <v>87</v>
      </c>
      <c r="B140" s="602" t="s">
        <v>88</v>
      </c>
      <c r="C140" s="604" t="s">
        <v>6</v>
      </c>
      <c r="D140" s="604" t="s">
        <v>80</v>
      </c>
      <c r="E140" s="604"/>
      <c r="F140" s="604"/>
      <c r="G140" s="606"/>
      <c r="H140" s="607" t="s">
        <v>89</v>
      </c>
      <c r="I140" s="604"/>
      <c r="J140" s="604"/>
      <c r="K140" s="604"/>
      <c r="L140" s="608"/>
    </row>
    <row r="141" spans="1:15" ht="102.75" x14ac:dyDescent="0.25">
      <c r="A141" s="601"/>
      <c r="B141" s="603"/>
      <c r="C141" s="605"/>
      <c r="D141" s="172" t="s">
        <v>90</v>
      </c>
      <c r="E141" s="173" t="s">
        <v>91</v>
      </c>
      <c r="F141" s="172" t="s">
        <v>92</v>
      </c>
      <c r="G141" s="174" t="s">
        <v>93</v>
      </c>
      <c r="H141" s="175" t="s">
        <v>94</v>
      </c>
      <c r="I141" s="172" t="s">
        <v>95</v>
      </c>
      <c r="J141" s="172" t="s">
        <v>96</v>
      </c>
      <c r="K141" s="172" t="s">
        <v>97</v>
      </c>
      <c r="L141" s="176" t="s">
        <v>98</v>
      </c>
    </row>
    <row r="142" spans="1:15" ht="15" customHeight="1" x14ac:dyDescent="0.25">
      <c r="A142" s="684" t="s">
        <v>167</v>
      </c>
      <c r="B142" s="685"/>
      <c r="C142" s="177">
        <v>2014</v>
      </c>
      <c r="D142" s="178"/>
      <c r="E142" s="72"/>
      <c r="F142" s="72"/>
      <c r="G142" s="179">
        <f>SUM(D142:F142)</f>
        <v>0</v>
      </c>
      <c r="H142" s="71"/>
      <c r="I142" s="72"/>
      <c r="J142" s="72"/>
      <c r="K142" s="72"/>
      <c r="L142" s="73"/>
    </row>
    <row r="143" spans="1:15" x14ac:dyDescent="0.25">
      <c r="A143" s="595"/>
      <c r="B143" s="611"/>
      <c r="C143" s="29">
        <v>2015</v>
      </c>
      <c r="D143" s="30"/>
      <c r="E143" s="31"/>
      <c r="F143" s="31"/>
      <c r="G143" s="179">
        <f t="shared" ref="G143:G148" si="17">SUM(D143:F143)</f>
        <v>0</v>
      </c>
      <c r="H143" s="34"/>
      <c r="I143" s="31"/>
      <c r="J143" s="31"/>
      <c r="K143" s="31"/>
      <c r="L143" s="35"/>
    </row>
    <row r="144" spans="1:15" x14ac:dyDescent="0.25">
      <c r="A144" s="595"/>
      <c r="B144" s="611"/>
      <c r="C144" s="29">
        <v>2016</v>
      </c>
      <c r="D144" s="30"/>
      <c r="E144" s="31"/>
      <c r="F144" s="31"/>
      <c r="G144" s="179">
        <f t="shared" si="17"/>
        <v>0</v>
      </c>
      <c r="H144" s="34"/>
      <c r="I144" s="31"/>
      <c r="J144" s="31"/>
      <c r="K144" s="31"/>
      <c r="L144" s="35"/>
    </row>
    <row r="145" spans="1:12" x14ac:dyDescent="0.25">
      <c r="A145" s="595"/>
      <c r="B145" s="611"/>
      <c r="C145" s="29">
        <v>2017</v>
      </c>
      <c r="D145" s="36"/>
      <c r="E145" s="37"/>
      <c r="F145" s="37"/>
      <c r="G145" s="179">
        <f t="shared" si="17"/>
        <v>0</v>
      </c>
      <c r="H145" s="39"/>
      <c r="I145" s="37"/>
      <c r="J145" s="37"/>
      <c r="K145" s="37"/>
      <c r="L145" s="40"/>
    </row>
    <row r="146" spans="1:12" x14ac:dyDescent="0.25">
      <c r="A146" s="595"/>
      <c r="B146" s="611"/>
      <c r="C146" s="29">
        <v>2018</v>
      </c>
      <c r="D146" s="30"/>
      <c r="E146" s="31"/>
      <c r="F146" s="31"/>
      <c r="G146" s="179">
        <f t="shared" si="17"/>
        <v>0</v>
      </c>
      <c r="H146" s="34"/>
      <c r="I146" s="31"/>
      <c r="J146" s="31"/>
      <c r="K146" s="31"/>
      <c r="L146" s="35"/>
    </row>
    <row r="147" spans="1:12" x14ac:dyDescent="0.25">
      <c r="A147" s="595"/>
      <c r="B147" s="611"/>
      <c r="C147" s="29">
        <v>2019</v>
      </c>
      <c r="D147" s="30">
        <v>1366</v>
      </c>
      <c r="E147" s="31">
        <v>137</v>
      </c>
      <c r="F147" s="31">
        <v>183</v>
      </c>
      <c r="G147" s="179">
        <f t="shared" si="17"/>
        <v>1686</v>
      </c>
      <c r="H147" s="34"/>
      <c r="I147" s="31">
        <v>778</v>
      </c>
      <c r="J147" s="31"/>
      <c r="K147" s="31"/>
      <c r="L147" s="35">
        <v>908</v>
      </c>
    </row>
    <row r="148" spans="1:12" x14ac:dyDescent="0.25">
      <c r="A148" s="595"/>
      <c r="B148" s="611"/>
      <c r="C148" s="29">
        <v>2020</v>
      </c>
      <c r="D148" s="30"/>
      <c r="E148" s="31"/>
      <c r="F148" s="31"/>
      <c r="G148" s="179">
        <f t="shared" si="17"/>
        <v>0</v>
      </c>
      <c r="H148" s="34"/>
      <c r="I148" s="31"/>
      <c r="J148" s="31"/>
      <c r="K148" s="31"/>
      <c r="L148" s="35"/>
    </row>
    <row r="149" spans="1:12" ht="94.5" customHeight="1" thickBot="1" x14ac:dyDescent="0.3">
      <c r="A149" s="612"/>
      <c r="B149" s="613"/>
      <c r="C149" s="45" t="s">
        <v>14</v>
      </c>
      <c r="D149" s="46">
        <f t="shared" ref="D149:L149" si="18">SUM(D142:D148)</f>
        <v>1366</v>
      </c>
      <c r="E149" s="47">
        <f t="shared" si="18"/>
        <v>137</v>
      </c>
      <c r="F149" s="47">
        <f t="shared" si="18"/>
        <v>183</v>
      </c>
      <c r="G149" s="49">
        <f t="shared" si="18"/>
        <v>1686</v>
      </c>
      <c r="H149" s="50">
        <f t="shared" si="18"/>
        <v>0</v>
      </c>
      <c r="I149" s="47">
        <f t="shared" si="18"/>
        <v>778</v>
      </c>
      <c r="J149" s="47">
        <f t="shared" si="18"/>
        <v>0</v>
      </c>
      <c r="K149" s="47">
        <f t="shared" si="18"/>
        <v>0</v>
      </c>
      <c r="L149" s="51">
        <f t="shared" si="18"/>
        <v>908</v>
      </c>
    </row>
    <row r="150" spans="1:12" x14ac:dyDescent="0.25">
      <c r="B150" s="9"/>
    </row>
    <row r="151" spans="1:12" x14ac:dyDescent="0.25">
      <c r="B151" s="9"/>
    </row>
    <row r="152" spans="1:12" ht="21" x14ac:dyDescent="0.35">
      <c r="A152" s="180" t="s">
        <v>100</v>
      </c>
      <c r="B152" s="60"/>
      <c r="C152" s="59"/>
      <c r="D152" s="61"/>
      <c r="E152" s="61"/>
      <c r="F152" s="61"/>
      <c r="G152" s="61"/>
      <c r="H152" s="61"/>
      <c r="I152" s="61"/>
      <c r="J152" s="61"/>
      <c r="K152" s="61"/>
      <c r="L152" s="61"/>
    </row>
    <row r="153" spans="1:12" ht="15.75" thickBot="1" x14ac:dyDescent="0.3">
      <c r="A153" s="82"/>
      <c r="B153" s="83"/>
    </row>
    <row r="154" spans="1:12" s="10" customFormat="1" ht="65.25" x14ac:dyDescent="0.3">
      <c r="A154" s="181" t="s">
        <v>101</v>
      </c>
      <c r="B154" s="182" t="s">
        <v>102</v>
      </c>
      <c r="C154" s="183" t="s">
        <v>103</v>
      </c>
      <c r="D154" s="184" t="s">
        <v>104</v>
      </c>
      <c r="E154" s="185" t="s">
        <v>105</v>
      </c>
      <c r="F154" s="185" t="s">
        <v>106</v>
      </c>
      <c r="G154" s="186" t="s">
        <v>107</v>
      </c>
    </row>
    <row r="155" spans="1:12" ht="15" customHeight="1" x14ac:dyDescent="0.25">
      <c r="A155" s="588" t="s">
        <v>36</v>
      </c>
      <c r="B155" s="589"/>
      <c r="C155" s="29">
        <v>2014</v>
      </c>
      <c r="D155" s="30"/>
      <c r="E155" s="31"/>
      <c r="F155" s="31"/>
      <c r="G155" s="35"/>
    </row>
    <row r="156" spans="1:12" x14ac:dyDescent="0.25">
      <c r="A156" s="588"/>
      <c r="B156" s="589"/>
      <c r="C156" s="29">
        <v>2015</v>
      </c>
      <c r="D156" s="30"/>
      <c r="E156" s="31"/>
      <c r="F156" s="31"/>
      <c r="G156" s="35"/>
    </row>
    <row r="157" spans="1:12" x14ac:dyDescent="0.25">
      <c r="A157" s="588"/>
      <c r="B157" s="589"/>
      <c r="C157" s="29">
        <v>2016</v>
      </c>
      <c r="D157" s="30"/>
      <c r="E157" s="31"/>
      <c r="F157" s="31"/>
      <c r="G157" s="35"/>
    </row>
    <row r="158" spans="1:12" x14ac:dyDescent="0.25">
      <c r="A158" s="588"/>
      <c r="B158" s="589"/>
      <c r="C158" s="29">
        <v>2017</v>
      </c>
      <c r="D158" s="36"/>
      <c r="E158" s="37"/>
      <c r="F158" s="37"/>
      <c r="G158" s="40"/>
    </row>
    <row r="159" spans="1:12" x14ac:dyDescent="0.25">
      <c r="A159" s="588"/>
      <c r="B159" s="589"/>
      <c r="C159" s="29">
        <v>2018</v>
      </c>
      <c r="D159" s="30"/>
      <c r="E159" s="31"/>
      <c r="F159" s="31"/>
      <c r="G159" s="35"/>
    </row>
    <row r="160" spans="1:12" x14ac:dyDescent="0.25">
      <c r="A160" s="588"/>
      <c r="B160" s="589"/>
      <c r="C160" s="29">
        <v>2019</v>
      </c>
      <c r="D160" s="30">
        <v>0</v>
      </c>
      <c r="E160" s="31">
        <v>0</v>
      </c>
      <c r="F160" s="31">
        <v>0</v>
      </c>
      <c r="G160" s="35">
        <v>0</v>
      </c>
    </row>
    <row r="161" spans="1:9" x14ac:dyDescent="0.25">
      <c r="A161" s="588"/>
      <c r="B161" s="589"/>
      <c r="C161" s="29">
        <v>2020</v>
      </c>
      <c r="D161" s="187"/>
      <c r="E161" s="188"/>
      <c r="F161" s="188"/>
      <c r="G161" s="189"/>
    </row>
    <row r="162" spans="1:9" ht="15.75" thickBot="1" x14ac:dyDescent="0.3">
      <c r="A162" s="590"/>
      <c r="B162" s="591"/>
      <c r="C162" s="45" t="s">
        <v>14</v>
      </c>
      <c r="D162" s="46">
        <f>SUM(D155:D161)</f>
        <v>0</v>
      </c>
      <c r="E162" s="46">
        <f t="shared" ref="E162:G162" si="19">SUM(E155:E161)</f>
        <v>0</v>
      </c>
      <c r="F162" s="46">
        <f t="shared" si="19"/>
        <v>0</v>
      </c>
      <c r="G162" s="51">
        <f t="shared" si="19"/>
        <v>0</v>
      </c>
    </row>
    <row r="163" spans="1:9" x14ac:dyDescent="0.25">
      <c r="B163" s="9"/>
    </row>
    <row r="164" spans="1:9" ht="15.75" thickBot="1" x14ac:dyDescent="0.3">
      <c r="B164" s="9"/>
    </row>
    <row r="165" spans="1:9" ht="18.75" x14ac:dyDescent="0.3">
      <c r="A165" s="190" t="s">
        <v>108</v>
      </c>
      <c r="B165" s="191" t="s">
        <v>109</v>
      </c>
      <c r="C165" s="192">
        <v>2014</v>
      </c>
      <c r="D165" s="192">
        <v>2015</v>
      </c>
      <c r="E165" s="192">
        <v>2016</v>
      </c>
      <c r="F165" s="192">
        <v>2017</v>
      </c>
      <c r="G165" s="192">
        <v>2018</v>
      </c>
      <c r="H165" s="192">
        <v>2019</v>
      </c>
      <c r="I165" s="193">
        <v>2020</v>
      </c>
    </row>
    <row r="166" spans="1:9" ht="14.1" customHeight="1" x14ac:dyDescent="0.25">
      <c r="A166" s="194" t="s">
        <v>110</v>
      </c>
      <c r="B166" s="303"/>
      <c r="C166" s="196">
        <f>SUM(C167:C169)</f>
        <v>0</v>
      </c>
      <c r="D166" s="196">
        <f t="shared" ref="D166:I166" si="20">SUM(D167:D169)</f>
        <v>0</v>
      </c>
      <c r="E166" s="196">
        <f t="shared" si="20"/>
        <v>0</v>
      </c>
      <c r="F166" s="196">
        <f t="shared" si="20"/>
        <v>0</v>
      </c>
      <c r="G166" s="196">
        <f t="shared" si="20"/>
        <v>0</v>
      </c>
      <c r="H166" s="196">
        <f t="shared" si="20"/>
        <v>1015923.15</v>
      </c>
      <c r="I166" s="197">
        <f t="shared" si="20"/>
        <v>0</v>
      </c>
    </row>
    <row r="167" spans="1:9" ht="15.75" x14ac:dyDescent="0.25">
      <c r="A167" s="198" t="s">
        <v>111</v>
      </c>
      <c r="B167" s="199"/>
      <c r="C167" s="70"/>
      <c r="D167" s="70"/>
      <c r="E167" s="70"/>
      <c r="F167" s="74"/>
      <c r="G167" s="70"/>
      <c r="H167" s="70">
        <f>1014757.55+1165.6</f>
        <v>1015923.15</v>
      </c>
      <c r="I167" s="200"/>
    </row>
    <row r="168" spans="1:9" ht="15.75" x14ac:dyDescent="0.25">
      <c r="A168" s="198" t="s">
        <v>112</v>
      </c>
      <c r="B168" s="199"/>
      <c r="C168" s="70"/>
      <c r="D168" s="70"/>
      <c r="E168" s="70"/>
      <c r="F168" s="74"/>
      <c r="G168" s="70"/>
      <c r="H168" s="70">
        <v>0</v>
      </c>
      <c r="I168" s="200"/>
    </row>
    <row r="169" spans="1:9" ht="15.75" x14ac:dyDescent="0.25">
      <c r="A169" s="198" t="s">
        <v>113</v>
      </c>
      <c r="B169" s="199"/>
      <c r="C169" s="70"/>
      <c r="D169" s="70"/>
      <c r="E169" s="70"/>
      <c r="F169" s="74"/>
      <c r="G169" s="70"/>
      <c r="H169" s="70">
        <v>0</v>
      </c>
      <c r="I169" s="200"/>
    </row>
    <row r="170" spans="1:9" ht="31.5" x14ac:dyDescent="0.25">
      <c r="A170" s="194" t="s">
        <v>114</v>
      </c>
      <c r="B170" s="199"/>
      <c r="C170" s="70"/>
      <c r="D170" s="70"/>
      <c r="E170" s="70"/>
      <c r="F170" s="74"/>
      <c r="G170" s="70"/>
      <c r="H170" s="70">
        <v>333052.98</v>
      </c>
      <c r="I170" s="200"/>
    </row>
    <row r="171" spans="1:9" ht="16.5" thickBot="1" x14ac:dyDescent="0.3">
      <c r="A171" s="203" t="s">
        <v>116</v>
      </c>
      <c r="B171" s="204"/>
      <c r="C171" s="205">
        <f t="shared" ref="C171:I171" si="21">C166+C170</f>
        <v>0</v>
      </c>
      <c r="D171" s="205">
        <f t="shared" si="21"/>
        <v>0</v>
      </c>
      <c r="E171" s="205">
        <f t="shared" si="21"/>
        <v>0</v>
      </c>
      <c r="F171" s="205">
        <f t="shared" si="21"/>
        <v>0</v>
      </c>
      <c r="G171" s="205">
        <f t="shared" si="21"/>
        <v>0</v>
      </c>
      <c r="H171" s="205">
        <f t="shared" si="21"/>
        <v>1348976.13</v>
      </c>
      <c r="I171" s="51">
        <f t="shared" si="21"/>
        <v>0</v>
      </c>
    </row>
  </sheetData>
  <mergeCells count="49">
    <mergeCell ref="B10:B11"/>
    <mergeCell ref="C10:C11"/>
    <mergeCell ref="A12:B19"/>
    <mergeCell ref="C21:C22"/>
    <mergeCell ref="A23:B30"/>
    <mergeCell ref="D34:D35"/>
    <mergeCell ref="A36:B43"/>
    <mergeCell ref="A48:A49"/>
    <mergeCell ref="B48:B49"/>
    <mergeCell ref="C48:C49"/>
    <mergeCell ref="D48:D49"/>
    <mergeCell ref="A34:A35"/>
    <mergeCell ref="B34:B35"/>
    <mergeCell ref="C34:C35"/>
    <mergeCell ref="A50:B57"/>
    <mergeCell ref="A61:A62"/>
    <mergeCell ref="B61:B62"/>
    <mergeCell ref="C61:C62"/>
    <mergeCell ref="A63:B70"/>
    <mergeCell ref="D72:D73"/>
    <mergeCell ref="A74:B81"/>
    <mergeCell ref="A83:A84"/>
    <mergeCell ref="B83:B84"/>
    <mergeCell ref="C83:C84"/>
    <mergeCell ref="D83:D84"/>
    <mergeCell ref="A72:A73"/>
    <mergeCell ref="B72:B73"/>
    <mergeCell ref="C72:C73"/>
    <mergeCell ref="A85:B92"/>
    <mergeCell ref="A94:A95"/>
    <mergeCell ref="B94:B95"/>
    <mergeCell ref="A96:B102"/>
    <mergeCell ref="A106:A107"/>
    <mergeCell ref="B106:B107"/>
    <mergeCell ref="C106:C107"/>
    <mergeCell ref="A108:B115"/>
    <mergeCell ref="A118:B125"/>
    <mergeCell ref="A129:A130"/>
    <mergeCell ref="B129:B130"/>
    <mergeCell ref="C129:C130"/>
    <mergeCell ref="A142:B149"/>
    <mergeCell ref="A155:B162"/>
    <mergeCell ref="I129:O129"/>
    <mergeCell ref="A131:B138"/>
    <mergeCell ref="A140:A141"/>
    <mergeCell ref="B140:B141"/>
    <mergeCell ref="C140:C141"/>
    <mergeCell ref="D140:G140"/>
    <mergeCell ref="H140:L14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1E8C1-B10A-4AF3-B0A6-0B9F2B1E5912}">
  <sheetPr codeName="Arkusz7"/>
  <dimension ref="A1:S171"/>
  <sheetViews>
    <sheetView workbookViewId="0">
      <selection sqref="A1:XFD1048576"/>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302" t="s">
        <v>153</v>
      </c>
    </row>
    <row r="5" spans="1:17" s="2" customFormat="1" ht="15.75" x14ac:dyDescent="0.25">
      <c r="A5" s="206" t="s">
        <v>3</v>
      </c>
    </row>
    <row r="6" spans="1:17" s="2" customFormat="1" ht="15.75" x14ac:dyDescent="0.25"/>
    <row r="8" spans="1:17" ht="21" x14ac:dyDescent="0.35">
      <c r="A8" s="6" t="s">
        <v>4</v>
      </c>
      <c r="B8" s="7"/>
      <c r="C8" s="8"/>
      <c r="D8" s="8"/>
      <c r="E8" s="8"/>
      <c r="F8" s="8"/>
      <c r="G8" s="8"/>
      <c r="H8" s="8"/>
      <c r="I8" s="8"/>
      <c r="J8" s="8"/>
      <c r="K8" s="8"/>
      <c r="L8" s="8"/>
      <c r="M8" s="8"/>
      <c r="N8" s="8"/>
    </row>
    <row r="9" spans="1:17" ht="15.75" thickBot="1" x14ac:dyDescent="0.3">
      <c r="B9" s="9"/>
      <c r="O9" s="10"/>
      <c r="P9" s="10"/>
    </row>
    <row r="10" spans="1:17" s="10" customFormat="1" ht="18.75" x14ac:dyDescent="0.3">
      <c r="A10" s="11"/>
      <c r="B10" s="649" t="s">
        <v>5</v>
      </c>
      <c r="C10" s="651" t="s">
        <v>6</v>
      </c>
      <c r="D10" s="12"/>
      <c r="E10" s="13"/>
      <c r="F10" s="14" t="s">
        <v>7</v>
      </c>
      <c r="G10" s="15"/>
      <c r="H10" s="16"/>
      <c r="I10" s="17" t="s">
        <v>8</v>
      </c>
      <c r="J10" s="13"/>
      <c r="K10" s="13"/>
      <c r="L10" s="13"/>
      <c r="M10" s="13"/>
      <c r="N10" s="13"/>
      <c r="O10" s="18"/>
    </row>
    <row r="11" spans="1:17" s="10" customFormat="1" ht="90" customHeight="1" x14ac:dyDescent="0.3">
      <c r="A11" s="19" t="s">
        <v>9</v>
      </c>
      <c r="B11" s="650"/>
      <c r="C11" s="652"/>
      <c r="D11" s="20" t="s">
        <v>10</v>
      </c>
      <c r="E11" s="21" t="s">
        <v>11</v>
      </c>
      <c r="F11" s="22" t="s">
        <v>12</v>
      </c>
      <c r="G11" s="23" t="s">
        <v>13</v>
      </c>
      <c r="H11" s="24" t="s">
        <v>14</v>
      </c>
      <c r="I11" s="25" t="s">
        <v>15</v>
      </c>
      <c r="J11" s="26" t="s">
        <v>16</v>
      </c>
      <c r="K11" s="26" t="s">
        <v>17</v>
      </c>
      <c r="L11" s="27" t="s">
        <v>18</v>
      </c>
      <c r="M11" s="27" t="s">
        <v>19</v>
      </c>
      <c r="N11" s="27" t="s">
        <v>20</v>
      </c>
      <c r="O11" s="28" t="s">
        <v>21</v>
      </c>
    </row>
    <row r="12" spans="1:17" ht="15" customHeight="1" x14ac:dyDescent="0.25">
      <c r="A12" s="595" t="s">
        <v>154</v>
      </c>
      <c r="B12" s="611"/>
      <c r="C12" s="29">
        <v>2014</v>
      </c>
      <c r="D12" s="30"/>
      <c r="E12" s="31"/>
      <c r="F12" s="31"/>
      <c r="G12" s="32"/>
      <c r="H12" s="33">
        <f>SUM(D12:G12)</f>
        <v>0</v>
      </c>
      <c r="I12" s="34"/>
      <c r="J12" s="31"/>
      <c r="K12" s="31"/>
      <c r="L12" s="31"/>
      <c r="M12" s="31"/>
      <c r="N12" s="31"/>
      <c r="O12" s="35"/>
      <c r="P12" s="10"/>
      <c r="Q12" s="10"/>
    </row>
    <row r="13" spans="1:17" x14ac:dyDescent="0.25">
      <c r="A13" s="595"/>
      <c r="B13" s="611"/>
      <c r="C13" s="29">
        <v>2015</v>
      </c>
      <c r="D13" s="30"/>
      <c r="E13" s="31"/>
      <c r="F13" s="31"/>
      <c r="G13" s="32"/>
      <c r="H13" s="33">
        <f t="shared" ref="H13:H18" si="0">SUM(D13:G13)</f>
        <v>0</v>
      </c>
      <c r="I13" s="34"/>
      <c r="J13" s="31"/>
      <c r="K13" s="31"/>
      <c r="L13" s="31"/>
      <c r="M13" s="31"/>
      <c r="N13" s="31"/>
      <c r="O13" s="35"/>
      <c r="P13" s="10"/>
      <c r="Q13" s="10"/>
    </row>
    <row r="14" spans="1:17" x14ac:dyDescent="0.25">
      <c r="A14" s="595"/>
      <c r="B14" s="611"/>
      <c r="C14" s="29">
        <v>2016</v>
      </c>
      <c r="D14" s="30"/>
      <c r="E14" s="31"/>
      <c r="F14" s="31"/>
      <c r="G14" s="32"/>
      <c r="H14" s="33">
        <f t="shared" si="0"/>
        <v>0</v>
      </c>
      <c r="I14" s="34"/>
      <c r="J14" s="31"/>
      <c r="K14" s="31"/>
      <c r="L14" s="31"/>
      <c r="M14" s="31"/>
      <c r="N14" s="31"/>
      <c r="O14" s="35"/>
      <c r="P14" s="10"/>
      <c r="Q14" s="10"/>
    </row>
    <row r="15" spans="1:17" x14ac:dyDescent="0.25">
      <c r="A15" s="595"/>
      <c r="B15" s="611"/>
      <c r="C15" s="29">
        <v>2017</v>
      </c>
      <c r="D15" s="36"/>
      <c r="E15" s="37"/>
      <c r="F15" s="37"/>
      <c r="G15" s="38"/>
      <c r="H15" s="33">
        <f t="shared" si="0"/>
        <v>0</v>
      </c>
      <c r="I15" s="39"/>
      <c r="J15" s="37"/>
      <c r="K15" s="37"/>
      <c r="L15" s="37"/>
      <c r="M15" s="37"/>
      <c r="N15" s="37"/>
      <c r="O15" s="40"/>
      <c r="P15" s="10"/>
      <c r="Q15" s="10"/>
    </row>
    <row r="16" spans="1:17" x14ac:dyDescent="0.25">
      <c r="A16" s="595"/>
      <c r="B16" s="611"/>
      <c r="C16" s="29">
        <v>2018</v>
      </c>
      <c r="D16" s="30"/>
      <c r="E16" s="31"/>
      <c r="F16" s="31"/>
      <c r="G16" s="32"/>
      <c r="H16" s="33">
        <f t="shared" si="0"/>
        <v>0</v>
      </c>
      <c r="I16" s="34"/>
      <c r="J16" s="31"/>
      <c r="K16" s="31"/>
      <c r="L16" s="31"/>
      <c r="M16" s="31"/>
      <c r="N16" s="31"/>
      <c r="O16" s="35"/>
      <c r="P16" s="10"/>
      <c r="Q16" s="10"/>
    </row>
    <row r="17" spans="1:17" x14ac:dyDescent="0.25">
      <c r="A17" s="595"/>
      <c r="B17" s="611"/>
      <c r="C17" s="29">
        <v>2019</v>
      </c>
      <c r="D17" s="30">
        <f>61+5</f>
        <v>66</v>
      </c>
      <c r="E17" s="31"/>
      <c r="F17" s="31"/>
      <c r="G17" s="32">
        <v>34</v>
      </c>
      <c r="H17" s="33">
        <f t="shared" si="0"/>
        <v>100</v>
      </c>
      <c r="I17" s="34">
        <v>6</v>
      </c>
      <c r="J17" s="31">
        <v>3</v>
      </c>
      <c r="K17" s="31">
        <v>31</v>
      </c>
      <c r="L17" s="31">
        <v>1</v>
      </c>
      <c r="M17" s="31"/>
      <c r="N17" s="31">
        <v>54</v>
      </c>
      <c r="O17" s="35">
        <v>5</v>
      </c>
      <c r="P17" s="10"/>
      <c r="Q17" s="10"/>
    </row>
    <row r="18" spans="1:17" x14ac:dyDescent="0.25">
      <c r="A18" s="595"/>
      <c r="B18" s="611"/>
      <c r="C18" s="29">
        <v>2020</v>
      </c>
      <c r="D18" s="30"/>
      <c r="E18" s="31"/>
      <c r="F18" s="31"/>
      <c r="G18" s="32"/>
      <c r="H18" s="33">
        <f t="shared" si="0"/>
        <v>0</v>
      </c>
      <c r="I18" s="34"/>
      <c r="J18" s="31"/>
      <c r="K18" s="31"/>
      <c r="L18" s="31"/>
      <c r="M18" s="31"/>
      <c r="N18" s="31"/>
      <c r="O18" s="35"/>
      <c r="P18" s="10"/>
      <c r="Q18" s="10"/>
    </row>
    <row r="19" spans="1:17" ht="77.25" customHeight="1" thickBot="1" x14ac:dyDescent="0.3">
      <c r="A19" s="612"/>
      <c r="B19" s="613"/>
      <c r="C19" s="45" t="s">
        <v>14</v>
      </c>
      <c r="D19" s="46">
        <f>SUM(D12:D18)</f>
        <v>66</v>
      </c>
      <c r="E19" s="47">
        <f>SUM(E12:E18)</f>
        <v>0</v>
      </c>
      <c r="F19" s="47">
        <f>SUM(F12:F18)</f>
        <v>0</v>
      </c>
      <c r="G19" s="48"/>
      <c r="H19" s="49">
        <f>SUM(D19:F19)</f>
        <v>66</v>
      </c>
      <c r="I19" s="50">
        <f t="shared" ref="I19:O19" si="1">SUM(I12:I18)</f>
        <v>6</v>
      </c>
      <c r="J19" s="50">
        <f t="shared" si="1"/>
        <v>3</v>
      </c>
      <c r="K19" s="47">
        <f t="shared" si="1"/>
        <v>31</v>
      </c>
      <c r="L19" s="47">
        <f t="shared" si="1"/>
        <v>1</v>
      </c>
      <c r="M19" s="47">
        <f t="shared" si="1"/>
        <v>0</v>
      </c>
      <c r="N19" s="47">
        <f t="shared" si="1"/>
        <v>54</v>
      </c>
      <c r="O19" s="51">
        <f t="shared" si="1"/>
        <v>5</v>
      </c>
      <c r="P19" s="10"/>
      <c r="Q19" s="10"/>
    </row>
    <row r="20" spans="1:17" ht="15.75" thickBot="1" x14ac:dyDescent="0.3">
      <c r="B20" s="9"/>
      <c r="D20" s="52"/>
      <c r="O20" s="10"/>
      <c r="P20" s="10"/>
    </row>
    <row r="21" spans="1:17" s="10" customFormat="1" ht="18.75" x14ac:dyDescent="0.3">
      <c r="A21" s="11"/>
      <c r="B21" s="53"/>
      <c r="C21" s="651" t="s">
        <v>6</v>
      </c>
      <c r="D21" s="12"/>
      <c r="E21" s="13"/>
      <c r="F21" s="14" t="s">
        <v>7</v>
      </c>
      <c r="G21" s="15"/>
      <c r="H21" s="16"/>
    </row>
    <row r="22" spans="1:17" s="10" customFormat="1" ht="44.25" customHeight="1" x14ac:dyDescent="0.3">
      <c r="A22" s="54" t="s">
        <v>23</v>
      </c>
      <c r="B22" s="284" t="s">
        <v>24</v>
      </c>
      <c r="C22" s="652"/>
      <c r="D22" s="20" t="s">
        <v>10</v>
      </c>
      <c r="E22" s="22" t="s">
        <v>11</v>
      </c>
      <c r="F22" s="22" t="s">
        <v>12</v>
      </c>
      <c r="G22" s="23" t="s">
        <v>13</v>
      </c>
      <c r="H22" s="24" t="s">
        <v>14</v>
      </c>
    </row>
    <row r="23" spans="1:17" ht="15" customHeight="1" x14ac:dyDescent="0.25">
      <c r="A23" s="595" t="s">
        <v>155</v>
      </c>
      <c r="B23" s="611"/>
      <c r="C23" s="29">
        <v>2014</v>
      </c>
      <c r="D23" s="30"/>
      <c r="E23" s="31"/>
      <c r="F23" s="31"/>
      <c r="G23" s="32"/>
      <c r="H23" s="33">
        <f>SUM(D23:G23)</f>
        <v>0</v>
      </c>
    </row>
    <row r="24" spans="1:17" x14ac:dyDescent="0.25">
      <c r="A24" s="595"/>
      <c r="B24" s="611"/>
      <c r="C24" s="29">
        <v>2015</v>
      </c>
      <c r="D24" s="30"/>
      <c r="E24" s="31"/>
      <c r="F24" s="31"/>
      <c r="G24" s="32"/>
      <c r="H24" s="33">
        <f t="shared" ref="H24:H29" si="2">SUM(D24:G24)</f>
        <v>0</v>
      </c>
    </row>
    <row r="25" spans="1:17" x14ac:dyDescent="0.25">
      <c r="A25" s="595"/>
      <c r="B25" s="611"/>
      <c r="C25" s="29">
        <v>2016</v>
      </c>
      <c r="D25" s="30"/>
      <c r="E25" s="31"/>
      <c r="F25" s="31"/>
      <c r="G25" s="32"/>
      <c r="H25" s="33">
        <f t="shared" si="2"/>
        <v>0</v>
      </c>
    </row>
    <row r="26" spans="1:17" x14ac:dyDescent="0.25">
      <c r="A26" s="595"/>
      <c r="B26" s="611"/>
      <c r="C26" s="29">
        <v>2017</v>
      </c>
      <c r="D26" s="36"/>
      <c r="E26" s="37"/>
      <c r="F26" s="37"/>
      <c r="G26" s="38"/>
      <c r="H26" s="33">
        <f t="shared" si="2"/>
        <v>0</v>
      </c>
    </row>
    <row r="27" spans="1:17" x14ac:dyDescent="0.25">
      <c r="A27" s="595"/>
      <c r="B27" s="611"/>
      <c r="C27" s="29">
        <v>2018</v>
      </c>
      <c r="D27" s="30"/>
      <c r="E27" s="31"/>
      <c r="F27" s="31"/>
      <c r="G27" s="32"/>
      <c r="H27" s="33">
        <f t="shared" si="2"/>
        <v>0</v>
      </c>
    </row>
    <row r="28" spans="1:17" x14ac:dyDescent="0.25">
      <c r="A28" s="595"/>
      <c r="B28" s="611"/>
      <c r="C28" s="29">
        <v>2019</v>
      </c>
      <c r="D28" s="30">
        <f>3300+71</f>
        <v>3371</v>
      </c>
      <c r="E28" s="31"/>
      <c r="F28" s="31"/>
      <c r="G28" s="32">
        <v>132800</v>
      </c>
      <c r="H28" s="33">
        <f t="shared" si="2"/>
        <v>136171</v>
      </c>
    </row>
    <row r="29" spans="1:17" x14ac:dyDescent="0.25">
      <c r="A29" s="595"/>
      <c r="B29" s="611"/>
      <c r="C29" s="29">
        <v>2020</v>
      </c>
      <c r="D29" s="30"/>
      <c r="E29" s="31"/>
      <c r="F29" s="31"/>
      <c r="G29" s="32"/>
      <c r="H29" s="33">
        <f t="shared" si="2"/>
        <v>0</v>
      </c>
    </row>
    <row r="30" spans="1:17" ht="24" customHeight="1" thickBot="1" x14ac:dyDescent="0.3">
      <c r="A30" s="612"/>
      <c r="B30" s="613"/>
      <c r="C30" s="45" t="s">
        <v>14</v>
      </c>
      <c r="D30" s="46">
        <f>SUM(D23:D29)</f>
        <v>3371</v>
      </c>
      <c r="E30" s="47">
        <f>SUM(E23:E29)</f>
        <v>0</v>
      </c>
      <c r="F30" s="47">
        <f>SUM(F23:F29)</f>
        <v>0</v>
      </c>
      <c r="G30" s="47">
        <f>SUM(G23:G29)</f>
        <v>132800</v>
      </c>
      <c r="H30" s="49">
        <f t="shared" ref="H30" si="3">SUM(D30:F30)</f>
        <v>3371</v>
      </c>
    </row>
    <row r="31" spans="1:17" x14ac:dyDescent="0.25">
      <c r="A31" s="57"/>
      <c r="B31" s="58"/>
      <c r="D31" s="52"/>
    </row>
    <row r="32" spans="1:17" ht="21" x14ac:dyDescent="0.35">
      <c r="A32" s="59" t="s">
        <v>26</v>
      </c>
      <c r="B32" s="60"/>
      <c r="C32" s="59"/>
      <c r="D32" s="61"/>
      <c r="E32" s="61"/>
      <c r="F32" s="61"/>
      <c r="G32" s="61"/>
      <c r="H32" s="61"/>
      <c r="I32" s="61"/>
      <c r="J32" s="61"/>
      <c r="K32" s="61"/>
      <c r="L32" s="61"/>
      <c r="M32" s="61"/>
      <c r="N32" s="61"/>
      <c r="O32" s="61"/>
    </row>
    <row r="33" spans="1:13" ht="15.75" thickBot="1" x14ac:dyDescent="0.3">
      <c r="B33" s="9"/>
    </row>
    <row r="34" spans="1:13" ht="21" customHeight="1" x14ac:dyDescent="0.25">
      <c r="A34" s="653" t="s">
        <v>27</v>
      </c>
      <c r="B34" s="655" t="s">
        <v>28</v>
      </c>
      <c r="C34" s="657" t="s">
        <v>6</v>
      </c>
      <c r="D34" s="635" t="s">
        <v>29</v>
      </c>
      <c r="E34" s="62" t="s">
        <v>8</v>
      </c>
      <c r="F34" s="63"/>
      <c r="G34" s="63"/>
      <c r="H34" s="63"/>
      <c r="I34" s="63"/>
      <c r="J34" s="63"/>
      <c r="K34" s="64"/>
    </row>
    <row r="35" spans="1:13" ht="98.25" customHeight="1" x14ac:dyDescent="0.25">
      <c r="A35" s="654"/>
      <c r="B35" s="656"/>
      <c r="C35" s="658"/>
      <c r="D35" s="636"/>
      <c r="E35" s="65" t="s">
        <v>15</v>
      </c>
      <c r="F35" s="66" t="s">
        <v>16</v>
      </c>
      <c r="G35" s="66" t="s">
        <v>17</v>
      </c>
      <c r="H35" s="67" t="s">
        <v>18</v>
      </c>
      <c r="I35" s="67" t="s">
        <v>30</v>
      </c>
      <c r="J35" s="68" t="s">
        <v>20</v>
      </c>
      <c r="K35" s="69" t="s">
        <v>21</v>
      </c>
    </row>
    <row r="36" spans="1:13" ht="15" customHeight="1" x14ac:dyDescent="0.25">
      <c r="A36" s="588" t="s">
        <v>156</v>
      </c>
      <c r="B36" s="589"/>
      <c r="C36" s="29">
        <v>2014</v>
      </c>
      <c r="D36" s="70"/>
      <c r="E36" s="71"/>
      <c r="F36" s="72"/>
      <c r="G36" s="72"/>
      <c r="H36" s="72"/>
      <c r="I36" s="72"/>
      <c r="J36" s="72"/>
      <c r="K36" s="73"/>
    </row>
    <row r="37" spans="1:13" x14ac:dyDescent="0.25">
      <c r="A37" s="588"/>
      <c r="B37" s="589"/>
      <c r="C37" s="29">
        <v>2015</v>
      </c>
      <c r="D37" s="70"/>
      <c r="E37" s="34"/>
      <c r="F37" s="31"/>
      <c r="G37" s="31"/>
      <c r="H37" s="31"/>
      <c r="I37" s="31"/>
      <c r="J37" s="31"/>
      <c r="K37" s="35"/>
    </row>
    <row r="38" spans="1:13" x14ac:dyDescent="0.25">
      <c r="A38" s="588"/>
      <c r="B38" s="589"/>
      <c r="C38" s="29">
        <v>2016</v>
      </c>
      <c r="D38" s="70"/>
      <c r="E38" s="34"/>
      <c r="F38" s="31"/>
      <c r="G38" s="31"/>
      <c r="H38" s="31"/>
      <c r="I38" s="31"/>
      <c r="J38" s="31"/>
      <c r="K38" s="35"/>
    </row>
    <row r="39" spans="1:13" x14ac:dyDescent="0.25">
      <c r="A39" s="588"/>
      <c r="B39" s="589"/>
      <c r="C39" s="29">
        <v>2017</v>
      </c>
      <c r="D39" s="74"/>
      <c r="E39" s="39"/>
      <c r="F39" s="37"/>
      <c r="G39" s="37"/>
      <c r="H39" s="37"/>
      <c r="I39" s="37"/>
      <c r="J39" s="37"/>
      <c r="K39" s="40"/>
    </row>
    <row r="40" spans="1:13" x14ac:dyDescent="0.25">
      <c r="A40" s="588"/>
      <c r="B40" s="589"/>
      <c r="C40" s="29">
        <v>2018</v>
      </c>
      <c r="D40" s="70"/>
      <c r="E40" s="34"/>
      <c r="F40" s="31"/>
      <c r="G40" s="31"/>
      <c r="H40" s="31"/>
      <c r="I40" s="31"/>
      <c r="J40" s="31"/>
      <c r="K40" s="35"/>
    </row>
    <row r="41" spans="1:13" x14ac:dyDescent="0.25">
      <c r="A41" s="588"/>
      <c r="B41" s="589"/>
      <c r="C41" s="29">
        <v>2019</v>
      </c>
      <c r="D41" s="70">
        <f>8+2+24+11</f>
        <v>45</v>
      </c>
      <c r="E41" s="34">
        <v>2</v>
      </c>
      <c r="F41" s="31"/>
      <c r="G41" s="31">
        <v>1</v>
      </c>
      <c r="H41" s="31"/>
      <c r="I41" s="31"/>
      <c r="J41" s="31">
        <v>31</v>
      </c>
      <c r="K41" s="35">
        <v>11</v>
      </c>
    </row>
    <row r="42" spans="1:13" ht="17.25" customHeight="1" x14ac:dyDescent="0.25">
      <c r="A42" s="588"/>
      <c r="B42" s="589"/>
      <c r="C42" s="29">
        <v>2020</v>
      </c>
      <c r="D42" s="70"/>
      <c r="E42" s="34"/>
      <c r="F42" s="31"/>
      <c r="G42" s="31"/>
      <c r="H42" s="31"/>
      <c r="I42" s="31"/>
      <c r="J42" s="31"/>
      <c r="K42" s="35"/>
    </row>
    <row r="43" spans="1:13" ht="35.25" customHeight="1" thickBot="1" x14ac:dyDescent="0.3">
      <c r="A43" s="590"/>
      <c r="B43" s="591"/>
      <c r="C43" s="45" t="s">
        <v>14</v>
      </c>
      <c r="D43" s="75">
        <f>SUM(D36:D42)</f>
        <v>45</v>
      </c>
      <c r="E43" s="50">
        <f t="shared" ref="E43:J43" si="4">SUM(E36:E42)</f>
        <v>2</v>
      </c>
      <c r="F43" s="47">
        <f t="shared" si="4"/>
        <v>0</v>
      </c>
      <c r="G43" s="47">
        <f t="shared" si="4"/>
        <v>1</v>
      </c>
      <c r="H43" s="47">
        <f t="shared" si="4"/>
        <v>0</v>
      </c>
      <c r="I43" s="47">
        <f t="shared" si="4"/>
        <v>0</v>
      </c>
      <c r="J43" s="47">
        <f t="shared" si="4"/>
        <v>31</v>
      </c>
      <c r="K43" s="51">
        <f>SUM(K36:K42)</f>
        <v>11</v>
      </c>
    </row>
    <row r="44" spans="1:13" x14ac:dyDescent="0.25">
      <c r="B44" s="9"/>
    </row>
    <row r="45" spans="1:13" x14ac:dyDescent="0.25">
      <c r="B45" s="9"/>
    </row>
    <row r="46" spans="1:13" ht="21" x14ac:dyDescent="0.35">
      <c r="A46" s="78" t="s">
        <v>32</v>
      </c>
      <c r="B46" s="79"/>
      <c r="C46" s="78"/>
      <c r="D46" s="80"/>
      <c r="E46" s="80"/>
      <c r="F46" s="80"/>
      <c r="G46" s="80"/>
      <c r="H46" s="80"/>
      <c r="I46" s="80"/>
      <c r="J46" s="80"/>
      <c r="K46" s="80"/>
      <c r="L46" s="81"/>
      <c r="M46" s="81"/>
    </row>
    <row r="47" spans="1:13" ht="14.25" customHeight="1" thickBot="1" x14ac:dyDescent="0.3">
      <c r="A47" s="82"/>
      <c r="B47" s="83"/>
    </row>
    <row r="48" spans="1:13" ht="14.25" customHeight="1" x14ac:dyDescent="0.25">
      <c r="A48" s="641" t="s">
        <v>33</v>
      </c>
      <c r="B48" s="643" t="s">
        <v>34</v>
      </c>
      <c r="C48" s="645" t="s">
        <v>6</v>
      </c>
      <c r="D48" s="647" t="s">
        <v>35</v>
      </c>
      <c r="E48" s="84" t="s">
        <v>8</v>
      </c>
      <c r="F48" s="85"/>
      <c r="G48" s="85"/>
      <c r="H48" s="85"/>
      <c r="I48" s="85"/>
      <c r="J48" s="85"/>
      <c r="K48" s="86"/>
    </row>
    <row r="49" spans="1:14" s="10" customFormat="1" ht="117" customHeight="1" x14ac:dyDescent="0.25">
      <c r="A49" s="642"/>
      <c r="B49" s="644"/>
      <c r="C49" s="646"/>
      <c r="D49" s="648"/>
      <c r="E49" s="87" t="s">
        <v>15</v>
      </c>
      <c r="F49" s="88" t="s">
        <v>16</v>
      </c>
      <c r="G49" s="88" t="s">
        <v>17</v>
      </c>
      <c r="H49" s="89" t="s">
        <v>18</v>
      </c>
      <c r="I49" s="89" t="s">
        <v>30</v>
      </c>
      <c r="J49" s="90" t="s">
        <v>20</v>
      </c>
      <c r="K49" s="91" t="s">
        <v>21</v>
      </c>
    </row>
    <row r="50" spans="1:14" ht="15" customHeight="1" x14ac:dyDescent="0.25">
      <c r="A50" s="595" t="s">
        <v>157</v>
      </c>
      <c r="B50" s="611"/>
      <c r="C50" s="29">
        <v>2014</v>
      </c>
      <c r="D50" s="92"/>
      <c r="E50" s="34"/>
      <c r="F50" s="31"/>
      <c r="G50" s="31"/>
      <c r="H50" s="31"/>
      <c r="I50" s="31"/>
      <c r="J50" s="31"/>
      <c r="K50" s="35"/>
    </row>
    <row r="51" spans="1:14" x14ac:dyDescent="0.25">
      <c r="A51" s="595"/>
      <c r="B51" s="611"/>
      <c r="C51" s="29">
        <v>2015</v>
      </c>
      <c r="D51" s="92"/>
      <c r="E51" s="34"/>
      <c r="F51" s="31"/>
      <c r="G51" s="31"/>
      <c r="H51" s="31"/>
      <c r="I51" s="31"/>
      <c r="J51" s="31"/>
      <c r="K51" s="35"/>
    </row>
    <row r="52" spans="1:14" x14ac:dyDescent="0.25">
      <c r="A52" s="595"/>
      <c r="B52" s="611"/>
      <c r="C52" s="29">
        <v>2016</v>
      </c>
      <c r="D52" s="92"/>
      <c r="E52" s="34"/>
      <c r="F52" s="31"/>
      <c r="G52" s="31"/>
      <c r="H52" s="31"/>
      <c r="I52" s="31"/>
      <c r="J52" s="31"/>
      <c r="K52" s="35"/>
    </row>
    <row r="53" spans="1:14" x14ac:dyDescent="0.25">
      <c r="A53" s="595"/>
      <c r="B53" s="611"/>
      <c r="C53" s="29">
        <v>2017</v>
      </c>
      <c r="D53" s="93"/>
      <c r="E53" s="39"/>
      <c r="F53" s="37"/>
      <c r="G53" s="37"/>
      <c r="H53" s="37"/>
      <c r="I53" s="37"/>
      <c r="J53" s="37"/>
      <c r="K53" s="40"/>
    </row>
    <row r="54" spans="1:14" x14ac:dyDescent="0.25">
      <c r="A54" s="595"/>
      <c r="B54" s="611"/>
      <c r="C54" s="29">
        <v>2018</v>
      </c>
      <c r="D54" s="92"/>
      <c r="E54" s="34"/>
      <c r="F54" s="31"/>
      <c r="G54" s="31"/>
      <c r="H54" s="31"/>
      <c r="I54" s="31"/>
      <c r="J54" s="31"/>
      <c r="K54" s="35"/>
    </row>
    <row r="55" spans="1:14" x14ac:dyDescent="0.25">
      <c r="A55" s="595"/>
      <c r="B55" s="611"/>
      <c r="C55" s="29">
        <v>2019</v>
      </c>
      <c r="D55" s="92">
        <v>6</v>
      </c>
      <c r="E55" s="34"/>
      <c r="F55" s="31"/>
      <c r="G55" s="31">
        <v>1</v>
      </c>
      <c r="H55" s="31"/>
      <c r="I55" s="31"/>
      <c r="J55" s="31">
        <v>5</v>
      </c>
      <c r="K55" s="35"/>
    </row>
    <row r="56" spans="1:14" x14ac:dyDescent="0.25">
      <c r="A56" s="595"/>
      <c r="B56" s="611"/>
      <c r="C56" s="29">
        <v>2020</v>
      </c>
      <c r="D56" s="92"/>
      <c r="E56" s="34"/>
      <c r="F56" s="31"/>
      <c r="G56" s="31"/>
      <c r="H56" s="31"/>
      <c r="I56" s="31"/>
      <c r="J56" s="31"/>
      <c r="K56" s="35"/>
    </row>
    <row r="57" spans="1:14" ht="94.9" customHeight="1" thickBot="1" x14ac:dyDescent="0.3">
      <c r="A57" s="612"/>
      <c r="B57" s="613"/>
      <c r="C57" s="45" t="s">
        <v>14</v>
      </c>
      <c r="D57" s="94">
        <f t="shared" ref="D57:I57" si="5">SUM(D50:D56)</f>
        <v>6</v>
      </c>
      <c r="E57" s="50">
        <f t="shared" si="5"/>
        <v>0</v>
      </c>
      <c r="F57" s="47">
        <f t="shared" si="5"/>
        <v>0</v>
      </c>
      <c r="G57" s="47">
        <f t="shared" si="5"/>
        <v>1</v>
      </c>
      <c r="H57" s="47">
        <f t="shared" si="5"/>
        <v>0</v>
      </c>
      <c r="I57" s="47">
        <f t="shared" si="5"/>
        <v>0</v>
      </c>
      <c r="J57" s="47">
        <f>SUM(J50:J56)</f>
        <v>5</v>
      </c>
      <c r="K57" s="51">
        <f>SUM(K50:K56)</f>
        <v>0</v>
      </c>
    </row>
    <row r="58" spans="1:14" x14ac:dyDescent="0.25">
      <c r="B58" s="9"/>
    </row>
    <row r="59" spans="1:14" ht="21" x14ac:dyDescent="0.35">
      <c r="A59" s="95" t="s">
        <v>37</v>
      </c>
      <c r="B59" s="96"/>
      <c r="C59" s="95"/>
      <c r="D59" s="97"/>
      <c r="E59" s="97"/>
      <c r="F59" s="97"/>
      <c r="G59" s="97"/>
      <c r="H59" s="97"/>
      <c r="I59" s="97"/>
      <c r="J59" s="97"/>
      <c r="K59" s="97"/>
      <c r="L59" s="97"/>
      <c r="M59" s="10"/>
    </row>
    <row r="60" spans="1:14" ht="15" customHeight="1" thickBot="1" x14ac:dyDescent="0.4">
      <c r="A60" s="98"/>
      <c r="B60" s="83"/>
      <c r="M60" s="10"/>
    </row>
    <row r="61" spans="1:14" s="10" customFormat="1" x14ac:dyDescent="0.25">
      <c r="A61" s="630" t="s">
        <v>38</v>
      </c>
      <c r="B61" s="622" t="s">
        <v>39</v>
      </c>
      <c r="C61" s="631" t="s">
        <v>6</v>
      </c>
      <c r="D61" s="99"/>
      <c r="E61" s="100"/>
      <c r="F61" s="101" t="s">
        <v>40</v>
      </c>
      <c r="G61" s="102"/>
      <c r="H61" s="102"/>
      <c r="I61" s="102"/>
      <c r="J61" s="102"/>
      <c r="K61" s="102"/>
      <c r="L61" s="103"/>
      <c r="N61" s="104"/>
    </row>
    <row r="62" spans="1:14" s="10" customFormat="1" ht="90" customHeight="1" x14ac:dyDescent="0.25">
      <c r="A62" s="621"/>
      <c r="B62" s="623"/>
      <c r="C62" s="632"/>
      <c r="D62" s="105" t="s">
        <v>41</v>
      </c>
      <c r="E62" s="106" t="s">
        <v>42</v>
      </c>
      <c r="F62" s="107" t="s">
        <v>15</v>
      </c>
      <c r="G62" s="108" t="s">
        <v>16</v>
      </c>
      <c r="H62" s="108" t="s">
        <v>17</v>
      </c>
      <c r="I62" s="109" t="s">
        <v>18</v>
      </c>
      <c r="J62" s="109" t="s">
        <v>30</v>
      </c>
      <c r="K62" s="110" t="s">
        <v>20</v>
      </c>
      <c r="L62" s="111" t="s">
        <v>21</v>
      </c>
    </row>
    <row r="63" spans="1:14" x14ac:dyDescent="0.25">
      <c r="A63" s="595" t="s">
        <v>154</v>
      </c>
      <c r="B63" s="611"/>
      <c r="C63" s="29">
        <v>2014</v>
      </c>
      <c r="D63" s="30"/>
      <c r="E63" s="31"/>
      <c r="F63" s="34"/>
      <c r="G63" s="31"/>
      <c r="H63" s="31"/>
      <c r="I63" s="31"/>
      <c r="J63" s="31"/>
      <c r="K63" s="31"/>
      <c r="L63" s="35"/>
      <c r="M63" s="10"/>
    </row>
    <row r="64" spans="1:14" x14ac:dyDescent="0.25">
      <c r="A64" s="595"/>
      <c r="B64" s="611"/>
      <c r="C64" s="29">
        <v>2015</v>
      </c>
      <c r="D64" s="30"/>
      <c r="E64" s="31"/>
      <c r="F64" s="34"/>
      <c r="G64" s="31"/>
      <c r="H64" s="31"/>
      <c r="I64" s="31"/>
      <c r="J64" s="31"/>
      <c r="K64" s="31"/>
      <c r="L64" s="35"/>
      <c r="M64" s="10"/>
    </row>
    <row r="65" spans="1:13" x14ac:dyDescent="0.25">
      <c r="A65" s="595"/>
      <c r="B65" s="611"/>
      <c r="C65" s="29">
        <v>2016</v>
      </c>
      <c r="D65" s="30"/>
      <c r="E65" s="31"/>
      <c r="F65" s="34"/>
      <c r="G65" s="31"/>
      <c r="H65" s="31"/>
      <c r="I65" s="31"/>
      <c r="J65" s="31"/>
      <c r="K65" s="31"/>
      <c r="L65" s="35"/>
      <c r="M65" s="10"/>
    </row>
    <row r="66" spans="1:13" x14ac:dyDescent="0.25">
      <c r="A66" s="595"/>
      <c r="B66" s="611"/>
      <c r="C66" s="29">
        <v>2017</v>
      </c>
      <c r="D66" s="36"/>
      <c r="E66" s="37"/>
      <c r="F66" s="39"/>
      <c r="G66" s="37"/>
      <c r="H66" s="37"/>
      <c r="I66" s="37"/>
      <c r="J66" s="37"/>
      <c r="K66" s="37"/>
      <c r="L66" s="40"/>
      <c r="M66" s="10"/>
    </row>
    <row r="67" spans="1:13" x14ac:dyDescent="0.25">
      <c r="A67" s="595"/>
      <c r="B67" s="611"/>
      <c r="C67" s="29">
        <v>2018</v>
      </c>
      <c r="D67" s="30"/>
      <c r="E67" s="31"/>
      <c r="F67" s="34"/>
      <c r="G67" s="31"/>
      <c r="H67" s="31"/>
      <c r="I67" s="31"/>
      <c r="J67" s="31"/>
      <c r="K67" s="31"/>
      <c r="L67" s="35"/>
      <c r="M67" s="10"/>
    </row>
    <row r="68" spans="1:13" x14ac:dyDescent="0.25">
      <c r="A68" s="595"/>
      <c r="B68" s="611"/>
      <c r="C68" s="29">
        <v>2019</v>
      </c>
      <c r="D68" s="30">
        <v>1</v>
      </c>
      <c r="E68" s="31">
        <v>5</v>
      </c>
      <c r="F68" s="34"/>
      <c r="G68" s="31"/>
      <c r="H68" s="31"/>
      <c r="I68" s="31"/>
      <c r="J68" s="31"/>
      <c r="K68" s="31"/>
      <c r="L68" s="35">
        <v>5</v>
      </c>
      <c r="M68" s="10"/>
    </row>
    <row r="69" spans="1:13" x14ac:dyDescent="0.25">
      <c r="A69" s="595"/>
      <c r="B69" s="611"/>
      <c r="C69" s="29">
        <v>2020</v>
      </c>
      <c r="D69" s="30"/>
      <c r="E69" s="31"/>
      <c r="F69" s="34"/>
      <c r="G69" s="31"/>
      <c r="H69" s="31"/>
      <c r="I69" s="31"/>
      <c r="J69" s="31"/>
      <c r="K69" s="31"/>
      <c r="L69" s="35"/>
      <c r="M69" s="10"/>
    </row>
    <row r="70" spans="1:13" ht="33" customHeight="1" thickBot="1" x14ac:dyDescent="0.3">
      <c r="A70" s="612"/>
      <c r="B70" s="613"/>
      <c r="C70" s="45" t="s">
        <v>14</v>
      </c>
      <c r="D70" s="46">
        <f t="shared" ref="D70:K70" si="6">SUM(D63:D69)</f>
        <v>1</v>
      </c>
      <c r="E70" s="47">
        <f t="shared" si="6"/>
        <v>5</v>
      </c>
      <c r="F70" s="50">
        <f t="shared" si="6"/>
        <v>0</v>
      </c>
      <c r="G70" s="47">
        <f t="shared" si="6"/>
        <v>0</v>
      </c>
      <c r="H70" s="47">
        <f t="shared" si="6"/>
        <v>0</v>
      </c>
      <c r="I70" s="47">
        <f t="shared" si="6"/>
        <v>0</v>
      </c>
      <c r="J70" s="47">
        <f t="shared" si="6"/>
        <v>0</v>
      </c>
      <c r="K70" s="47">
        <f t="shared" si="6"/>
        <v>0</v>
      </c>
      <c r="L70" s="51">
        <f>SUM(L63:L69)</f>
        <v>5</v>
      </c>
      <c r="M70" s="10"/>
    </row>
    <row r="71" spans="1:13" ht="15.75" thickBot="1" x14ac:dyDescent="0.3">
      <c r="A71" s="112"/>
      <c r="B71" s="113"/>
      <c r="D71" s="52"/>
    </row>
    <row r="72" spans="1:13" s="10" customFormat="1" ht="18.95" customHeight="1" x14ac:dyDescent="0.25">
      <c r="A72" s="630" t="s">
        <v>43</v>
      </c>
      <c r="B72" s="622" t="s">
        <v>44</v>
      </c>
      <c r="C72" s="631" t="s">
        <v>6</v>
      </c>
      <c r="D72" s="628" t="s">
        <v>45</v>
      </c>
      <c r="E72" s="101" t="s">
        <v>46</v>
      </c>
      <c r="F72" s="102"/>
      <c r="G72" s="102"/>
      <c r="H72" s="102"/>
      <c r="I72" s="102"/>
      <c r="J72" s="102"/>
      <c r="K72" s="103"/>
      <c r="L72"/>
      <c r="M72" s="104"/>
    </row>
    <row r="73" spans="1:13" s="10" customFormat="1" ht="93.75" customHeight="1" x14ac:dyDescent="0.25">
      <c r="A73" s="621"/>
      <c r="B73" s="623"/>
      <c r="C73" s="632"/>
      <c r="D73" s="629"/>
      <c r="E73" s="107" t="s">
        <v>15</v>
      </c>
      <c r="F73" s="114" t="s">
        <v>16</v>
      </c>
      <c r="G73" s="108" t="s">
        <v>17</v>
      </c>
      <c r="H73" s="109" t="s">
        <v>18</v>
      </c>
      <c r="I73" s="109" t="s">
        <v>30</v>
      </c>
      <c r="J73" s="110" t="s">
        <v>20</v>
      </c>
      <c r="K73" s="111" t="s">
        <v>21</v>
      </c>
      <c r="L73"/>
    </row>
    <row r="74" spans="1:13" ht="15" customHeight="1" x14ac:dyDescent="0.25">
      <c r="A74" s="595" t="s">
        <v>36</v>
      </c>
      <c r="B74" s="611"/>
      <c r="C74" s="29">
        <v>2014</v>
      </c>
      <c r="D74" s="31"/>
      <c r="E74" s="34"/>
      <c r="F74" s="31"/>
      <c r="G74" s="31"/>
      <c r="H74" s="31"/>
      <c r="I74" s="31"/>
      <c r="J74" s="31"/>
      <c r="K74" s="35"/>
    </row>
    <row r="75" spans="1:13" x14ac:dyDescent="0.25">
      <c r="A75" s="595"/>
      <c r="B75" s="611"/>
      <c r="C75" s="29">
        <v>2015</v>
      </c>
      <c r="D75" s="31"/>
      <c r="E75" s="34"/>
      <c r="F75" s="31"/>
      <c r="G75" s="31"/>
      <c r="H75" s="31"/>
      <c r="I75" s="31"/>
      <c r="J75" s="31"/>
      <c r="K75" s="35"/>
    </row>
    <row r="76" spans="1:13" x14ac:dyDescent="0.25">
      <c r="A76" s="595"/>
      <c r="B76" s="611"/>
      <c r="C76" s="29">
        <v>2016</v>
      </c>
      <c r="D76" s="31"/>
      <c r="E76" s="34"/>
      <c r="F76" s="31"/>
      <c r="G76" s="31"/>
      <c r="H76" s="31"/>
      <c r="I76" s="31"/>
      <c r="J76" s="31"/>
      <c r="K76" s="35"/>
    </row>
    <row r="77" spans="1:13" x14ac:dyDescent="0.25">
      <c r="A77" s="595"/>
      <c r="B77" s="611"/>
      <c r="C77" s="29">
        <v>2017</v>
      </c>
      <c r="D77" s="37"/>
      <c r="E77" s="39"/>
      <c r="F77" s="37"/>
      <c r="G77" s="37"/>
      <c r="H77" s="37"/>
      <c r="I77" s="37"/>
      <c r="J77" s="37"/>
      <c r="K77" s="40"/>
    </row>
    <row r="78" spans="1:13" x14ac:dyDescent="0.25">
      <c r="A78" s="595"/>
      <c r="B78" s="611"/>
      <c r="C78" s="29">
        <v>2018</v>
      </c>
      <c r="D78" s="31"/>
      <c r="E78" s="34"/>
      <c r="F78" s="31"/>
      <c r="G78" s="31"/>
      <c r="H78" s="31"/>
      <c r="I78" s="31"/>
      <c r="J78" s="31"/>
      <c r="K78" s="35"/>
    </row>
    <row r="79" spans="1:13" x14ac:dyDescent="0.25">
      <c r="A79" s="595"/>
      <c r="B79" s="611"/>
      <c r="C79" s="29">
        <v>2019</v>
      </c>
      <c r="D79" s="31"/>
      <c r="E79" s="34"/>
      <c r="F79" s="31"/>
      <c r="G79" s="31"/>
      <c r="H79" s="31"/>
      <c r="I79" s="31"/>
      <c r="J79" s="31"/>
      <c r="K79" s="35"/>
    </row>
    <row r="80" spans="1:13" x14ac:dyDescent="0.25">
      <c r="A80" s="595"/>
      <c r="B80" s="611"/>
      <c r="C80" s="29">
        <v>2020</v>
      </c>
      <c r="D80" s="31"/>
      <c r="E80" s="34"/>
      <c r="F80" s="31"/>
      <c r="G80" s="31"/>
      <c r="H80" s="31"/>
      <c r="I80" s="31"/>
      <c r="J80" s="31"/>
      <c r="K80" s="35"/>
    </row>
    <row r="81" spans="1:14" ht="42" customHeight="1" thickBot="1" x14ac:dyDescent="0.3">
      <c r="A81" s="612"/>
      <c r="B81" s="613"/>
      <c r="C81" s="45" t="s">
        <v>14</v>
      </c>
      <c r="D81" s="47">
        <f t="shared" ref="D81:J81" si="7">SUM(D74:D80)</f>
        <v>0</v>
      </c>
      <c r="E81" s="50">
        <f t="shared" si="7"/>
        <v>0</v>
      </c>
      <c r="F81" s="47">
        <f t="shared" si="7"/>
        <v>0</v>
      </c>
      <c r="G81" s="47">
        <f t="shared" si="7"/>
        <v>0</v>
      </c>
      <c r="H81" s="47">
        <f t="shared" si="7"/>
        <v>0</v>
      </c>
      <c r="I81" s="47">
        <f t="shared" si="7"/>
        <v>0</v>
      </c>
      <c r="J81" s="47">
        <f t="shared" si="7"/>
        <v>0</v>
      </c>
      <c r="K81" s="51">
        <f>SUM(K74:K80)</f>
        <v>0</v>
      </c>
    </row>
    <row r="82" spans="1:14" ht="15" customHeight="1" thickBot="1" x14ac:dyDescent="0.4">
      <c r="A82" s="98"/>
      <c r="B82" s="83"/>
    </row>
    <row r="83" spans="1:14" ht="24.95" customHeight="1" x14ac:dyDescent="0.25">
      <c r="A83" s="630" t="s">
        <v>47</v>
      </c>
      <c r="B83" s="622" t="s">
        <v>44</v>
      </c>
      <c r="C83" s="631" t="s">
        <v>6</v>
      </c>
      <c r="D83" s="633" t="s">
        <v>48</v>
      </c>
      <c r="E83" s="101" t="s">
        <v>49</v>
      </c>
      <c r="F83" s="102"/>
      <c r="G83" s="102"/>
      <c r="H83" s="102"/>
      <c r="I83" s="102"/>
      <c r="J83" s="102"/>
      <c r="K83" s="103"/>
      <c r="L83" s="10"/>
    </row>
    <row r="84" spans="1:14" s="10" customFormat="1" ht="93.75" customHeight="1" x14ac:dyDescent="0.25">
      <c r="A84" s="621"/>
      <c r="B84" s="623"/>
      <c r="C84" s="632"/>
      <c r="D84" s="634"/>
      <c r="E84" s="107" t="s">
        <v>15</v>
      </c>
      <c r="F84" s="108" t="s">
        <v>16</v>
      </c>
      <c r="G84" s="108" t="s">
        <v>17</v>
      </c>
      <c r="H84" s="109" t="s">
        <v>18</v>
      </c>
      <c r="I84" s="109" t="s">
        <v>30</v>
      </c>
      <c r="J84" s="110" t="s">
        <v>20</v>
      </c>
      <c r="K84" s="111" t="s">
        <v>21</v>
      </c>
      <c r="L84"/>
    </row>
    <row r="85" spans="1:14" s="10" customFormat="1" ht="18" customHeight="1" x14ac:dyDescent="0.25">
      <c r="A85" s="595" t="s">
        <v>36</v>
      </c>
      <c r="B85" s="611"/>
      <c r="C85" s="29">
        <v>2014</v>
      </c>
      <c r="D85" s="31"/>
      <c r="E85" s="34"/>
      <c r="F85" s="31"/>
      <c r="G85" s="31"/>
      <c r="H85" s="31"/>
      <c r="I85" s="31"/>
      <c r="J85" s="31"/>
      <c r="K85" s="35"/>
      <c r="L85"/>
    </row>
    <row r="86" spans="1:14" ht="15.95" customHeight="1" x14ac:dyDescent="0.25">
      <c r="A86" s="595"/>
      <c r="B86" s="611"/>
      <c r="C86" s="29">
        <v>2015</v>
      </c>
      <c r="D86" s="31"/>
      <c r="E86" s="34"/>
      <c r="F86" s="31"/>
      <c r="G86" s="31"/>
      <c r="H86" s="31"/>
      <c r="I86" s="31"/>
      <c r="J86" s="31"/>
      <c r="K86" s="35"/>
    </row>
    <row r="87" spans="1:14" x14ac:dyDescent="0.25">
      <c r="A87" s="595"/>
      <c r="B87" s="611"/>
      <c r="C87" s="29">
        <v>2016</v>
      </c>
      <c r="D87" s="31"/>
      <c r="E87" s="34"/>
      <c r="F87" s="31"/>
      <c r="G87" s="31"/>
      <c r="H87" s="31"/>
      <c r="I87" s="31"/>
      <c r="J87" s="31"/>
      <c r="K87" s="35"/>
    </row>
    <row r="88" spans="1:14" x14ac:dyDescent="0.25">
      <c r="A88" s="595"/>
      <c r="B88" s="611"/>
      <c r="C88" s="29">
        <v>2017</v>
      </c>
      <c r="D88" s="37"/>
      <c r="E88" s="39"/>
      <c r="F88" s="37"/>
      <c r="G88" s="37"/>
      <c r="H88" s="37"/>
      <c r="I88" s="37"/>
      <c r="J88" s="37"/>
      <c r="K88" s="40"/>
    </row>
    <row r="89" spans="1:14" x14ac:dyDescent="0.25">
      <c r="A89" s="595"/>
      <c r="B89" s="611"/>
      <c r="C89" s="29">
        <v>2018</v>
      </c>
      <c r="D89" s="31"/>
      <c r="E89" s="34"/>
      <c r="F89" s="31"/>
      <c r="G89" s="31"/>
      <c r="H89" s="31"/>
      <c r="I89" s="31"/>
      <c r="J89" s="31"/>
      <c r="K89" s="35"/>
      <c r="L89" s="10"/>
    </row>
    <row r="90" spans="1:14" x14ac:dyDescent="0.25">
      <c r="A90" s="595"/>
      <c r="B90" s="611"/>
      <c r="C90" s="29">
        <v>2019</v>
      </c>
      <c r="D90" s="31"/>
      <c r="E90" s="34"/>
      <c r="F90" s="31"/>
      <c r="G90" s="31"/>
      <c r="H90" s="31"/>
      <c r="I90" s="31"/>
      <c r="J90" s="31"/>
      <c r="K90" s="35"/>
    </row>
    <row r="91" spans="1:14" x14ac:dyDescent="0.25">
      <c r="A91" s="595"/>
      <c r="B91" s="611"/>
      <c r="C91" s="29">
        <v>2020</v>
      </c>
      <c r="D91" s="31"/>
      <c r="E91" s="34"/>
      <c r="F91" s="31"/>
      <c r="G91" s="31"/>
      <c r="H91" s="31"/>
      <c r="I91" s="31"/>
      <c r="J91" s="31"/>
      <c r="K91" s="35"/>
    </row>
    <row r="92" spans="1:14" ht="18.95" customHeight="1" thickBot="1" x14ac:dyDescent="0.3">
      <c r="A92" s="612"/>
      <c r="B92" s="613"/>
      <c r="C92" s="45" t="s">
        <v>14</v>
      </c>
      <c r="D92" s="47">
        <f t="shared" ref="D92:J92" si="8">SUM(D85:D91)</f>
        <v>0</v>
      </c>
      <c r="E92" s="50">
        <f t="shared" si="8"/>
        <v>0</v>
      </c>
      <c r="F92" s="47">
        <f t="shared" si="8"/>
        <v>0</v>
      </c>
      <c r="G92" s="47">
        <f t="shared" si="8"/>
        <v>0</v>
      </c>
      <c r="H92" s="47">
        <f t="shared" si="8"/>
        <v>0</v>
      </c>
      <c r="I92" s="47">
        <f t="shared" si="8"/>
        <v>0</v>
      </c>
      <c r="J92" s="47">
        <f t="shared" si="8"/>
        <v>0</v>
      </c>
      <c r="K92" s="51">
        <f>SUM(K85:K91)</f>
        <v>0</v>
      </c>
    </row>
    <row r="93" spans="1:14" ht="18.75" customHeight="1" thickBot="1" x14ac:dyDescent="0.4">
      <c r="A93" s="98"/>
      <c r="B93" s="83"/>
    </row>
    <row r="94" spans="1:14" x14ac:dyDescent="0.25">
      <c r="A94" s="620" t="s">
        <v>50</v>
      </c>
      <c r="B94" s="622" t="s">
        <v>51</v>
      </c>
      <c r="C94" s="285" t="s">
        <v>6</v>
      </c>
      <c r="D94" s="116" t="s">
        <v>52</v>
      </c>
      <c r="E94" s="117"/>
      <c r="F94" s="117"/>
      <c r="G94" s="118"/>
      <c r="H94" s="10"/>
      <c r="I94" s="10"/>
      <c r="J94" s="10"/>
      <c r="K94" s="10"/>
    </row>
    <row r="95" spans="1:14" ht="64.5" x14ac:dyDescent="0.25">
      <c r="A95" s="621"/>
      <c r="B95" s="623"/>
      <c r="C95" s="286"/>
      <c r="D95" s="105" t="s">
        <v>53</v>
      </c>
      <c r="E95" s="106" t="s">
        <v>54</v>
      </c>
      <c r="F95" s="106" t="s">
        <v>55</v>
      </c>
      <c r="G95" s="120" t="s">
        <v>14</v>
      </c>
      <c r="H95" s="10"/>
      <c r="I95" s="10"/>
      <c r="J95" s="10"/>
      <c r="K95" s="10"/>
      <c r="L95" s="10"/>
      <c r="M95" s="10"/>
      <c r="N95" s="10"/>
    </row>
    <row r="96" spans="1:14" s="10" customFormat="1" ht="26.25" customHeight="1" x14ac:dyDescent="0.25">
      <c r="A96" s="595" t="s">
        <v>36</v>
      </c>
      <c r="B96" s="611"/>
      <c r="C96" s="29">
        <v>2015</v>
      </c>
      <c r="D96" s="30"/>
      <c r="E96" s="31"/>
      <c r="F96" s="31"/>
      <c r="G96" s="33">
        <f t="shared" ref="G96:G101" si="9">SUM(D96:F96)</f>
        <v>0</v>
      </c>
      <c r="H96"/>
      <c r="I96"/>
      <c r="J96"/>
      <c r="K96"/>
    </row>
    <row r="97" spans="1:14" s="10" customFormat="1" ht="16.5" customHeight="1" x14ac:dyDescent="0.25">
      <c r="A97" s="595"/>
      <c r="B97" s="611"/>
      <c r="C97" s="29">
        <v>2016</v>
      </c>
      <c r="D97" s="30"/>
      <c r="E97" s="31"/>
      <c r="F97" s="31"/>
      <c r="G97" s="33">
        <f t="shared" si="9"/>
        <v>0</v>
      </c>
      <c r="H97"/>
      <c r="I97"/>
      <c r="J97"/>
      <c r="K97"/>
      <c r="L97"/>
      <c r="M97"/>
      <c r="N97"/>
    </row>
    <row r="98" spans="1:14" x14ac:dyDescent="0.25">
      <c r="A98" s="595"/>
      <c r="B98" s="611"/>
      <c r="C98" s="29">
        <v>2017</v>
      </c>
      <c r="D98" s="36"/>
      <c r="E98" s="37"/>
      <c r="F98" s="37"/>
      <c r="G98" s="33">
        <f t="shared" si="9"/>
        <v>0</v>
      </c>
    </row>
    <row r="99" spans="1:14" x14ac:dyDescent="0.25">
      <c r="A99" s="595"/>
      <c r="B99" s="611"/>
      <c r="C99" s="29">
        <v>2018</v>
      </c>
      <c r="D99" s="30"/>
      <c r="E99" s="31"/>
      <c r="F99" s="31"/>
      <c r="G99" s="33">
        <f t="shared" si="9"/>
        <v>0</v>
      </c>
    </row>
    <row r="100" spans="1:14" x14ac:dyDescent="0.25">
      <c r="A100" s="595"/>
      <c r="B100" s="611"/>
      <c r="C100" s="29">
        <v>2019</v>
      </c>
      <c r="D100" s="30">
        <v>71</v>
      </c>
      <c r="E100" s="31"/>
      <c r="F100" s="31"/>
      <c r="G100" s="33">
        <f t="shared" si="9"/>
        <v>71</v>
      </c>
    </row>
    <row r="101" spans="1:14" x14ac:dyDescent="0.25">
      <c r="A101" s="595"/>
      <c r="B101" s="611"/>
      <c r="C101" s="29">
        <v>2020</v>
      </c>
      <c r="D101" s="30"/>
      <c r="E101" s="31"/>
      <c r="F101" s="31"/>
      <c r="G101" s="33">
        <f t="shared" si="9"/>
        <v>0</v>
      </c>
    </row>
    <row r="102" spans="1:14" ht="15.75" thickBot="1" x14ac:dyDescent="0.3">
      <c r="A102" s="612"/>
      <c r="B102" s="613"/>
      <c r="C102" s="45" t="s">
        <v>14</v>
      </c>
      <c r="D102" s="46">
        <f>SUM(D96:D101)</f>
        <v>71</v>
      </c>
      <c r="E102" s="47">
        <f>SUM(E96:E101)</f>
        <v>0</v>
      </c>
      <c r="F102" s="47">
        <f>SUM(F96:F101)</f>
        <v>0</v>
      </c>
      <c r="G102" s="121">
        <f>SUM(G95:G101)</f>
        <v>71</v>
      </c>
    </row>
    <row r="103" spans="1:14" x14ac:dyDescent="0.25">
      <c r="A103" s="113"/>
      <c r="B103" s="122"/>
      <c r="C103" s="52"/>
      <c r="D103" s="52"/>
      <c r="J103" s="82"/>
    </row>
    <row r="104" spans="1:14" ht="21" x14ac:dyDescent="0.35">
      <c r="A104" s="123" t="s">
        <v>56</v>
      </c>
      <c r="B104" s="124"/>
      <c r="C104" s="123"/>
      <c r="D104" s="125"/>
      <c r="E104" s="125"/>
      <c r="F104" s="125"/>
      <c r="G104" s="125"/>
      <c r="H104" s="125"/>
      <c r="I104" s="125"/>
      <c r="J104" s="125"/>
      <c r="K104" s="125"/>
      <c r="L104" s="125"/>
    </row>
    <row r="105" spans="1:14" ht="15.75" thickBot="1" x14ac:dyDescent="0.3">
      <c r="B105" s="9"/>
    </row>
    <row r="106" spans="1:14" s="10" customFormat="1" ht="47.25" customHeight="1" x14ac:dyDescent="0.25">
      <c r="A106" s="624" t="s">
        <v>57</v>
      </c>
      <c r="B106" s="626" t="s">
        <v>58</v>
      </c>
      <c r="C106" s="609" t="s">
        <v>6</v>
      </c>
      <c r="D106" s="126" t="s">
        <v>59</v>
      </c>
      <c r="E106" s="126"/>
      <c r="F106" s="127"/>
      <c r="G106" s="127"/>
      <c r="H106" s="128" t="s">
        <v>60</v>
      </c>
      <c r="I106" s="126"/>
      <c r="J106" s="129"/>
    </row>
    <row r="107" spans="1:14" s="10" customFormat="1" ht="87.75" customHeight="1" x14ac:dyDescent="0.25">
      <c r="A107" s="625"/>
      <c r="B107" s="627"/>
      <c r="C107" s="610"/>
      <c r="D107" s="130" t="s">
        <v>61</v>
      </c>
      <c r="E107" s="131" t="s">
        <v>62</v>
      </c>
      <c r="F107" s="132" t="s">
        <v>63</v>
      </c>
      <c r="G107" s="133" t="s">
        <v>64</v>
      </c>
      <c r="H107" s="130" t="s">
        <v>65</v>
      </c>
      <c r="I107" s="131" t="s">
        <v>66</v>
      </c>
      <c r="J107" s="134" t="s">
        <v>67</v>
      </c>
    </row>
    <row r="108" spans="1:14" x14ac:dyDescent="0.25">
      <c r="A108" s="595" t="s">
        <v>36</v>
      </c>
      <c r="B108" s="611"/>
      <c r="C108" s="135">
        <v>2014</v>
      </c>
      <c r="D108" s="30"/>
      <c r="E108" s="31"/>
      <c r="F108" s="136"/>
      <c r="G108" s="137">
        <f>SUM(D108:F108)</f>
        <v>0</v>
      </c>
      <c r="H108" s="30"/>
      <c r="I108" s="31"/>
      <c r="J108" s="35"/>
    </row>
    <row r="109" spans="1:14" x14ac:dyDescent="0.25">
      <c r="A109" s="595"/>
      <c r="B109" s="611"/>
      <c r="C109" s="135">
        <v>2015</v>
      </c>
      <c r="D109" s="30"/>
      <c r="E109" s="31"/>
      <c r="F109" s="136"/>
      <c r="G109" s="137">
        <f t="shared" ref="G109:G114" si="10">SUM(D109:F109)</f>
        <v>0</v>
      </c>
      <c r="H109" s="30"/>
      <c r="I109" s="31"/>
      <c r="J109" s="35"/>
    </row>
    <row r="110" spans="1:14" x14ac:dyDescent="0.25">
      <c r="A110" s="595"/>
      <c r="B110" s="611"/>
      <c r="C110" s="135">
        <v>2016</v>
      </c>
      <c r="D110" s="30"/>
      <c r="E110" s="31"/>
      <c r="F110" s="136"/>
      <c r="G110" s="137">
        <f t="shared" si="10"/>
        <v>0</v>
      </c>
      <c r="H110" s="30"/>
      <c r="I110" s="31"/>
      <c r="J110" s="35"/>
    </row>
    <row r="111" spans="1:14" x14ac:dyDescent="0.25">
      <c r="A111" s="595"/>
      <c r="B111" s="611"/>
      <c r="C111" s="135">
        <v>2017</v>
      </c>
      <c r="D111" s="36"/>
      <c r="E111" s="37"/>
      <c r="F111" s="138"/>
      <c r="G111" s="137">
        <f t="shared" si="10"/>
        <v>0</v>
      </c>
      <c r="H111" s="139"/>
      <c r="I111" s="140"/>
      <c r="J111" s="141"/>
    </row>
    <row r="112" spans="1:14" x14ac:dyDescent="0.25">
      <c r="A112" s="595"/>
      <c r="B112" s="611"/>
      <c r="C112" s="135">
        <v>2018</v>
      </c>
      <c r="D112" s="30"/>
      <c r="E112" s="31"/>
      <c r="F112" s="136"/>
      <c r="G112" s="137">
        <f t="shared" si="10"/>
        <v>0</v>
      </c>
      <c r="H112" s="30"/>
      <c r="I112" s="31"/>
      <c r="J112" s="35"/>
    </row>
    <row r="113" spans="1:19" x14ac:dyDescent="0.25">
      <c r="A113" s="595"/>
      <c r="B113" s="611"/>
      <c r="C113" s="135">
        <v>2019</v>
      </c>
      <c r="D113" s="30"/>
      <c r="E113" s="31"/>
      <c r="F113" s="136"/>
      <c r="G113" s="137">
        <f t="shared" si="10"/>
        <v>0</v>
      </c>
      <c r="H113" s="30"/>
      <c r="I113" s="31"/>
      <c r="J113" s="35"/>
    </row>
    <row r="114" spans="1:19" x14ac:dyDescent="0.25">
      <c r="A114" s="595"/>
      <c r="B114" s="611"/>
      <c r="C114" s="135">
        <v>2020</v>
      </c>
      <c r="D114" s="30"/>
      <c r="E114" s="31"/>
      <c r="F114" s="136"/>
      <c r="G114" s="137">
        <f t="shared" si="10"/>
        <v>0</v>
      </c>
      <c r="H114" s="30"/>
      <c r="I114" s="31"/>
      <c r="J114" s="35"/>
    </row>
    <row r="115" spans="1:19" ht="30.6" customHeight="1" thickBot="1" x14ac:dyDescent="0.3">
      <c r="A115" s="612"/>
      <c r="B115" s="613"/>
      <c r="C115" s="142" t="s">
        <v>14</v>
      </c>
      <c r="D115" s="46">
        <f t="shared" ref="D115:J115" si="11">SUM(D108:D114)</f>
        <v>0</v>
      </c>
      <c r="E115" s="47">
        <f t="shared" si="11"/>
        <v>0</v>
      </c>
      <c r="F115" s="143">
        <f t="shared" si="11"/>
        <v>0</v>
      </c>
      <c r="G115" s="143">
        <f t="shared" si="11"/>
        <v>0</v>
      </c>
      <c r="H115" s="46">
        <f t="shared" si="11"/>
        <v>0</v>
      </c>
      <c r="I115" s="47">
        <f t="shared" si="11"/>
        <v>0</v>
      </c>
      <c r="J115" s="144">
        <f t="shared" si="11"/>
        <v>0</v>
      </c>
    </row>
    <row r="116" spans="1:19" ht="17.100000000000001" customHeight="1" thickBot="1" x14ac:dyDescent="0.3">
      <c r="A116" s="145"/>
      <c r="B116" s="122"/>
      <c r="C116" s="146"/>
      <c r="D116" s="147"/>
      <c r="H116" s="148"/>
      <c r="K116" s="82"/>
    </row>
    <row r="117" spans="1:19" s="10" customFormat="1" ht="78" customHeight="1" x14ac:dyDescent="0.3">
      <c r="A117" s="149" t="s">
        <v>68</v>
      </c>
      <c r="B117" s="287" t="s">
        <v>39</v>
      </c>
      <c r="C117" s="151" t="s">
        <v>6</v>
      </c>
      <c r="D117" s="152" t="s">
        <v>69</v>
      </c>
      <c r="E117" s="153" t="s">
        <v>70</v>
      </c>
      <c r="F117" s="153" t="s">
        <v>71</v>
      </c>
      <c r="G117" s="153" t="s">
        <v>72</v>
      </c>
      <c r="H117" s="153" t="s">
        <v>73</v>
      </c>
      <c r="I117" s="154" t="s">
        <v>74</v>
      </c>
      <c r="J117" s="155" t="s">
        <v>75</v>
      </c>
      <c r="K117" s="155" t="s">
        <v>76</v>
      </c>
    </row>
    <row r="118" spans="1:19" x14ac:dyDescent="0.25">
      <c r="A118" s="595" t="s">
        <v>36</v>
      </c>
      <c r="B118" s="611"/>
      <c r="C118" s="29">
        <v>2014</v>
      </c>
      <c r="D118" s="34"/>
      <c r="E118" s="31"/>
      <c r="F118" s="31"/>
      <c r="G118" s="31"/>
      <c r="H118" s="31"/>
      <c r="I118" s="35"/>
      <c r="J118" s="156">
        <f t="shared" ref="J118:K124" si="12">D118+F118+H118</f>
        <v>0</v>
      </c>
      <c r="K118" s="156">
        <f t="shared" si="12"/>
        <v>0</v>
      </c>
    </row>
    <row r="119" spans="1:19" x14ac:dyDescent="0.25">
      <c r="A119" s="595"/>
      <c r="B119" s="611"/>
      <c r="C119" s="29">
        <v>2015</v>
      </c>
      <c r="D119" s="34"/>
      <c r="E119" s="31"/>
      <c r="F119" s="31"/>
      <c r="G119" s="31"/>
      <c r="H119" s="31"/>
      <c r="I119" s="35"/>
      <c r="J119" s="156">
        <f t="shared" si="12"/>
        <v>0</v>
      </c>
      <c r="K119" s="156">
        <f t="shared" si="12"/>
        <v>0</v>
      </c>
    </row>
    <row r="120" spans="1:19" x14ac:dyDescent="0.25">
      <c r="A120" s="595"/>
      <c r="B120" s="611"/>
      <c r="C120" s="29">
        <v>2016</v>
      </c>
      <c r="D120" s="34"/>
      <c r="E120" s="31"/>
      <c r="F120" s="31"/>
      <c r="G120" s="31"/>
      <c r="H120" s="31"/>
      <c r="I120" s="35"/>
      <c r="J120" s="156">
        <f t="shared" si="12"/>
        <v>0</v>
      </c>
      <c r="K120" s="156">
        <f t="shared" si="12"/>
        <v>0</v>
      </c>
    </row>
    <row r="121" spans="1:19" x14ac:dyDescent="0.25">
      <c r="A121" s="595"/>
      <c r="B121" s="611"/>
      <c r="C121" s="29">
        <v>2017</v>
      </c>
      <c r="D121" s="39"/>
      <c r="E121" s="37"/>
      <c r="F121" s="37"/>
      <c r="G121" s="37"/>
      <c r="H121" s="37"/>
      <c r="I121" s="40"/>
      <c r="J121" s="156">
        <f t="shared" si="12"/>
        <v>0</v>
      </c>
      <c r="K121" s="156">
        <f t="shared" si="12"/>
        <v>0</v>
      </c>
    </row>
    <row r="122" spans="1:19" x14ac:dyDescent="0.25">
      <c r="A122" s="595"/>
      <c r="B122" s="611"/>
      <c r="C122" s="29">
        <v>2018</v>
      </c>
      <c r="D122" s="34"/>
      <c r="E122" s="31"/>
      <c r="F122" s="31"/>
      <c r="G122" s="31"/>
      <c r="H122" s="31"/>
      <c r="I122" s="35"/>
      <c r="J122" s="156">
        <f t="shared" si="12"/>
        <v>0</v>
      </c>
      <c r="K122" s="156">
        <f t="shared" si="12"/>
        <v>0</v>
      </c>
    </row>
    <row r="123" spans="1:19" x14ac:dyDescent="0.25">
      <c r="A123" s="595"/>
      <c r="B123" s="611"/>
      <c r="C123" s="29">
        <v>2019</v>
      </c>
      <c r="D123" s="34"/>
      <c r="E123" s="31"/>
      <c r="F123" s="31"/>
      <c r="G123" s="31"/>
      <c r="H123" s="31"/>
      <c r="I123" s="35"/>
      <c r="J123" s="156">
        <f t="shared" si="12"/>
        <v>0</v>
      </c>
      <c r="K123" s="156">
        <f t="shared" si="12"/>
        <v>0</v>
      </c>
    </row>
    <row r="124" spans="1:19" x14ac:dyDescent="0.25">
      <c r="A124" s="595"/>
      <c r="B124" s="611"/>
      <c r="C124" s="29">
        <v>2020</v>
      </c>
      <c r="D124" s="34"/>
      <c r="E124" s="31"/>
      <c r="F124" s="31"/>
      <c r="G124" s="31"/>
      <c r="H124" s="31"/>
      <c r="I124" s="35"/>
      <c r="J124" s="156">
        <f t="shared" si="12"/>
        <v>0</v>
      </c>
      <c r="K124" s="156">
        <f t="shared" si="12"/>
        <v>0</v>
      </c>
    </row>
    <row r="125" spans="1:19" ht="51" customHeight="1" thickBot="1" x14ac:dyDescent="0.3">
      <c r="A125" s="612"/>
      <c r="B125" s="613"/>
      <c r="C125" s="45" t="s">
        <v>14</v>
      </c>
      <c r="D125" s="47">
        <f t="shared" ref="D125" si="13">SUM(D118:D124)</f>
        <v>0</v>
      </c>
      <c r="E125" s="47">
        <f>SUM(E118:E124)</f>
        <v>0</v>
      </c>
      <c r="F125" s="47">
        <f t="shared" ref="F125:I125" si="14">SUM(F118:F124)</f>
        <v>0</v>
      </c>
      <c r="G125" s="47">
        <f t="shared" si="14"/>
        <v>0</v>
      </c>
      <c r="H125" s="47">
        <f t="shared" si="14"/>
        <v>0</v>
      </c>
      <c r="I125" s="47">
        <f t="shared" si="14"/>
        <v>0</v>
      </c>
      <c r="J125" s="51">
        <f>SUM(J118:J124)</f>
        <v>0</v>
      </c>
      <c r="K125" s="51">
        <f>SUM(K118:K124)</f>
        <v>0</v>
      </c>
    </row>
    <row r="126" spans="1:19" ht="18.95" customHeight="1" x14ac:dyDescent="0.25">
      <c r="A126" s="157"/>
      <c r="B126" s="122"/>
      <c r="C126" s="52"/>
      <c r="D126" s="52"/>
      <c r="S126" s="82"/>
    </row>
    <row r="127" spans="1:19" ht="21" x14ac:dyDescent="0.35">
      <c r="A127" s="158" t="s">
        <v>77</v>
      </c>
      <c r="B127" s="159"/>
      <c r="C127" s="158"/>
      <c r="D127" s="160"/>
      <c r="E127" s="160"/>
      <c r="F127" s="160"/>
      <c r="G127" s="160"/>
      <c r="H127" s="160"/>
      <c r="I127" s="160"/>
      <c r="J127" s="160"/>
      <c r="K127" s="160"/>
      <c r="L127" s="160"/>
      <c r="M127" s="160"/>
      <c r="N127" s="160"/>
      <c r="O127" s="160"/>
    </row>
    <row r="128" spans="1:19" ht="21.75" thickBot="1" x14ac:dyDescent="0.4">
      <c r="A128" s="98"/>
      <c r="B128" s="83"/>
    </row>
    <row r="129" spans="1:15" s="10" customFormat="1" ht="27" customHeight="1" x14ac:dyDescent="0.25">
      <c r="A129" s="614" t="s">
        <v>78</v>
      </c>
      <c r="B129" s="616" t="s">
        <v>39</v>
      </c>
      <c r="C129" s="618" t="s">
        <v>79</v>
      </c>
      <c r="D129" s="161" t="s">
        <v>80</v>
      </c>
      <c r="E129" s="162"/>
      <c r="F129" s="162"/>
      <c r="G129" s="163"/>
      <c r="H129" s="164"/>
      <c r="I129" s="592" t="s">
        <v>8</v>
      </c>
      <c r="J129" s="593"/>
      <c r="K129" s="593"/>
      <c r="L129" s="593"/>
      <c r="M129" s="593"/>
      <c r="N129" s="593"/>
      <c r="O129" s="594"/>
    </row>
    <row r="130" spans="1:15" s="10" customFormat="1" ht="110.25" customHeight="1" x14ac:dyDescent="0.25">
      <c r="A130" s="615"/>
      <c r="B130" s="617"/>
      <c r="C130" s="619"/>
      <c r="D130" s="165" t="s">
        <v>81</v>
      </c>
      <c r="E130" s="166" t="s">
        <v>82</v>
      </c>
      <c r="F130" s="166" t="s">
        <v>83</v>
      </c>
      <c r="G130" s="167" t="s">
        <v>84</v>
      </c>
      <c r="H130" s="168" t="s">
        <v>85</v>
      </c>
      <c r="I130" s="169" t="s">
        <v>15</v>
      </c>
      <c r="J130" s="169" t="s">
        <v>16</v>
      </c>
      <c r="K130" s="166" t="s">
        <v>17</v>
      </c>
      <c r="L130" s="165" t="s">
        <v>18</v>
      </c>
      <c r="M130" s="165" t="s">
        <v>30</v>
      </c>
      <c r="N130" s="166" t="s">
        <v>20</v>
      </c>
      <c r="O130" s="170" t="s">
        <v>21</v>
      </c>
    </row>
    <row r="131" spans="1:15" ht="15" customHeight="1" x14ac:dyDescent="0.25">
      <c r="A131" s="597" t="s">
        <v>36</v>
      </c>
      <c r="B131" s="596"/>
      <c r="C131" s="29">
        <v>2014</v>
      </c>
      <c r="D131" s="30"/>
      <c r="E131" s="31"/>
      <c r="F131" s="31"/>
      <c r="G131" s="137">
        <f>SUM(D131:F131)</f>
        <v>0</v>
      </c>
      <c r="H131" s="92"/>
      <c r="I131" s="34"/>
      <c r="J131" s="31"/>
      <c r="K131" s="31"/>
      <c r="L131" s="31"/>
      <c r="M131" s="31"/>
      <c r="N131" s="31"/>
      <c r="O131" s="35"/>
    </row>
    <row r="132" spans="1:15" x14ac:dyDescent="0.25">
      <c r="A132" s="597"/>
      <c r="B132" s="596"/>
      <c r="C132" s="29">
        <v>2015</v>
      </c>
      <c r="D132" s="30"/>
      <c r="E132" s="31"/>
      <c r="F132" s="31"/>
      <c r="G132" s="137">
        <f t="shared" ref="G132:G137" si="15">SUM(D132:F132)</f>
        <v>0</v>
      </c>
      <c r="H132" s="92"/>
      <c r="I132" s="34"/>
      <c r="J132" s="31"/>
      <c r="K132" s="31"/>
      <c r="L132" s="31"/>
      <c r="M132" s="31"/>
      <c r="N132" s="31"/>
      <c r="O132" s="35"/>
    </row>
    <row r="133" spans="1:15" x14ac:dyDescent="0.25">
      <c r="A133" s="597"/>
      <c r="B133" s="596"/>
      <c r="C133" s="29">
        <v>2016</v>
      </c>
      <c r="D133" s="30"/>
      <c r="E133" s="31"/>
      <c r="F133" s="31"/>
      <c r="G133" s="137">
        <f t="shared" si="15"/>
        <v>0</v>
      </c>
      <c r="H133" s="92"/>
      <c r="I133" s="34"/>
      <c r="J133" s="31"/>
      <c r="K133" s="31"/>
      <c r="L133" s="31"/>
      <c r="M133" s="31"/>
      <c r="N133" s="31"/>
      <c r="O133" s="35"/>
    </row>
    <row r="134" spans="1:15" x14ac:dyDescent="0.25">
      <c r="A134" s="597"/>
      <c r="B134" s="596"/>
      <c r="C134" s="29">
        <v>2017</v>
      </c>
      <c r="D134" s="36"/>
      <c r="E134" s="37"/>
      <c r="F134" s="37"/>
      <c r="G134" s="137">
        <f t="shared" si="15"/>
        <v>0</v>
      </c>
      <c r="H134" s="92"/>
      <c r="I134" s="39"/>
      <c r="J134" s="37"/>
      <c r="K134" s="37"/>
      <c r="L134" s="37"/>
      <c r="M134" s="37"/>
      <c r="N134" s="37"/>
      <c r="O134" s="40"/>
    </row>
    <row r="135" spans="1:15" x14ac:dyDescent="0.25">
      <c r="A135" s="597"/>
      <c r="B135" s="596"/>
      <c r="C135" s="29">
        <v>2018</v>
      </c>
      <c r="D135" s="30"/>
      <c r="E135" s="31"/>
      <c r="F135" s="31"/>
      <c r="G135" s="137">
        <f t="shared" si="15"/>
        <v>0</v>
      </c>
      <c r="H135" s="92"/>
      <c r="I135" s="34"/>
      <c r="J135" s="31"/>
      <c r="K135" s="31"/>
      <c r="L135" s="31"/>
      <c r="M135" s="31"/>
      <c r="N135" s="31"/>
      <c r="O135" s="35"/>
    </row>
    <row r="136" spans="1:15" x14ac:dyDescent="0.25">
      <c r="A136" s="597"/>
      <c r="B136" s="596"/>
      <c r="C136" s="29">
        <v>2019</v>
      </c>
      <c r="D136" s="30">
        <v>34</v>
      </c>
      <c r="E136" s="31">
        <v>13</v>
      </c>
      <c r="F136" s="31"/>
      <c r="G136" s="137">
        <f t="shared" si="15"/>
        <v>47</v>
      </c>
      <c r="H136" s="92">
        <v>62</v>
      </c>
      <c r="I136" s="34">
        <v>5</v>
      </c>
      <c r="J136" s="31">
        <v>1</v>
      </c>
      <c r="K136" s="31">
        <v>21</v>
      </c>
      <c r="L136" s="31">
        <v>1</v>
      </c>
      <c r="M136" s="31"/>
      <c r="N136" s="31">
        <v>19</v>
      </c>
      <c r="O136" s="35"/>
    </row>
    <row r="137" spans="1:15" x14ac:dyDescent="0.25">
      <c r="A137" s="597"/>
      <c r="B137" s="596"/>
      <c r="C137" s="29">
        <v>2020</v>
      </c>
      <c r="D137" s="30"/>
      <c r="E137" s="31"/>
      <c r="F137" s="31"/>
      <c r="G137" s="137">
        <f t="shared" si="15"/>
        <v>0</v>
      </c>
      <c r="H137" s="92"/>
      <c r="I137" s="34"/>
      <c r="J137" s="31"/>
      <c r="K137" s="31"/>
      <c r="L137" s="31"/>
      <c r="M137" s="31"/>
      <c r="N137" s="31"/>
      <c r="O137" s="35"/>
    </row>
    <row r="138" spans="1:15" ht="15.95" customHeight="1" thickBot="1" x14ac:dyDescent="0.3">
      <c r="A138" s="598"/>
      <c r="B138" s="599"/>
      <c r="C138" s="45" t="s">
        <v>14</v>
      </c>
      <c r="D138" s="46">
        <f>SUM(D131:D137)</f>
        <v>34</v>
      </c>
      <c r="E138" s="47">
        <f>SUM(E131:E137)</f>
        <v>13</v>
      </c>
      <c r="F138" s="47">
        <f>SUM(F131:F137)</f>
        <v>0</v>
      </c>
      <c r="G138" s="143">
        <f t="shared" ref="G138:O138" si="16">SUM(G131:G137)</f>
        <v>47</v>
      </c>
      <c r="H138" s="171">
        <f t="shared" si="16"/>
        <v>62</v>
      </c>
      <c r="I138" s="50">
        <f t="shared" si="16"/>
        <v>5</v>
      </c>
      <c r="J138" s="47">
        <f t="shared" si="16"/>
        <v>1</v>
      </c>
      <c r="K138" s="47">
        <f t="shared" si="16"/>
        <v>21</v>
      </c>
      <c r="L138" s="47">
        <f t="shared" si="16"/>
        <v>1</v>
      </c>
      <c r="M138" s="47">
        <f t="shared" si="16"/>
        <v>0</v>
      </c>
      <c r="N138" s="47">
        <f t="shared" si="16"/>
        <v>19</v>
      </c>
      <c r="O138" s="51">
        <f t="shared" si="16"/>
        <v>0</v>
      </c>
    </row>
    <row r="139" spans="1:15" ht="15.75" thickBot="1" x14ac:dyDescent="0.3">
      <c r="B139" s="9"/>
    </row>
    <row r="140" spans="1:15" ht="19.5" customHeight="1" x14ac:dyDescent="0.25">
      <c r="A140" s="600" t="s">
        <v>87</v>
      </c>
      <c r="B140" s="602" t="s">
        <v>88</v>
      </c>
      <c r="C140" s="604" t="s">
        <v>6</v>
      </c>
      <c r="D140" s="604" t="s">
        <v>80</v>
      </c>
      <c r="E140" s="604"/>
      <c r="F140" s="604"/>
      <c r="G140" s="606"/>
      <c r="H140" s="607" t="s">
        <v>89</v>
      </c>
      <c r="I140" s="604"/>
      <c r="J140" s="604"/>
      <c r="K140" s="604"/>
      <c r="L140" s="608"/>
    </row>
    <row r="141" spans="1:15" ht="102.75" x14ac:dyDescent="0.25">
      <c r="A141" s="601"/>
      <c r="B141" s="603"/>
      <c r="C141" s="605"/>
      <c r="D141" s="172" t="s">
        <v>90</v>
      </c>
      <c r="E141" s="173" t="s">
        <v>91</v>
      </c>
      <c r="F141" s="172" t="s">
        <v>92</v>
      </c>
      <c r="G141" s="174" t="s">
        <v>93</v>
      </c>
      <c r="H141" s="175" t="s">
        <v>94</v>
      </c>
      <c r="I141" s="172" t="s">
        <v>95</v>
      </c>
      <c r="J141" s="172" t="s">
        <v>96</v>
      </c>
      <c r="K141" s="172" t="s">
        <v>97</v>
      </c>
      <c r="L141" s="176" t="s">
        <v>98</v>
      </c>
    </row>
    <row r="142" spans="1:15" ht="15" customHeight="1" x14ac:dyDescent="0.25">
      <c r="A142" s="684" t="s">
        <v>36</v>
      </c>
      <c r="B142" s="685"/>
      <c r="C142" s="177">
        <v>2014</v>
      </c>
      <c r="D142" s="178"/>
      <c r="E142" s="72"/>
      <c r="F142" s="72"/>
      <c r="G142" s="179">
        <f>SUM(D142:F142)</f>
        <v>0</v>
      </c>
      <c r="H142" s="71"/>
      <c r="I142" s="72"/>
      <c r="J142" s="72"/>
      <c r="K142" s="72"/>
      <c r="L142" s="73"/>
    </row>
    <row r="143" spans="1:15" x14ac:dyDescent="0.25">
      <c r="A143" s="595"/>
      <c r="B143" s="611"/>
      <c r="C143" s="29">
        <v>2015</v>
      </c>
      <c r="D143" s="30"/>
      <c r="E143" s="31"/>
      <c r="F143" s="31"/>
      <c r="G143" s="179">
        <f t="shared" ref="G143:G148" si="17">SUM(D143:F143)</f>
        <v>0</v>
      </c>
      <c r="H143" s="34"/>
      <c r="I143" s="31"/>
      <c r="J143" s="31"/>
      <c r="K143" s="31"/>
      <c r="L143" s="35"/>
    </row>
    <row r="144" spans="1:15" x14ac:dyDescent="0.25">
      <c r="A144" s="595"/>
      <c r="B144" s="611"/>
      <c r="C144" s="29">
        <v>2016</v>
      </c>
      <c r="D144" s="30"/>
      <c r="E144" s="31"/>
      <c r="F144" s="31"/>
      <c r="G144" s="179">
        <f t="shared" si="17"/>
        <v>0</v>
      </c>
      <c r="H144" s="34"/>
      <c r="I144" s="31"/>
      <c r="J144" s="31"/>
      <c r="K144" s="31"/>
      <c r="L144" s="35"/>
    </row>
    <row r="145" spans="1:12" x14ac:dyDescent="0.25">
      <c r="A145" s="595"/>
      <c r="B145" s="611"/>
      <c r="C145" s="29">
        <v>2017</v>
      </c>
      <c r="D145" s="36"/>
      <c r="E145" s="37"/>
      <c r="F145" s="37"/>
      <c r="G145" s="179">
        <f t="shared" si="17"/>
        <v>0</v>
      </c>
      <c r="H145" s="39"/>
      <c r="I145" s="37"/>
      <c r="J145" s="37"/>
      <c r="K145" s="37"/>
      <c r="L145" s="40"/>
    </row>
    <row r="146" spans="1:12" x14ac:dyDescent="0.25">
      <c r="A146" s="595"/>
      <c r="B146" s="611"/>
      <c r="C146" s="29">
        <v>2018</v>
      </c>
      <c r="D146" s="30"/>
      <c r="E146" s="31"/>
      <c r="F146" s="31"/>
      <c r="G146" s="179">
        <f t="shared" si="17"/>
        <v>0</v>
      </c>
      <c r="H146" s="34"/>
      <c r="I146" s="31"/>
      <c r="J146" s="31"/>
      <c r="K146" s="31"/>
      <c r="L146" s="35"/>
    </row>
    <row r="147" spans="1:12" x14ac:dyDescent="0.25">
      <c r="A147" s="595"/>
      <c r="B147" s="611"/>
      <c r="C147" s="29">
        <v>2019</v>
      </c>
      <c r="D147" s="30">
        <f>1415+539</f>
        <v>1954</v>
      </c>
      <c r="E147" s="31">
        <f>357+87</f>
        <v>444</v>
      </c>
      <c r="F147" s="31"/>
      <c r="G147" s="179">
        <f t="shared" si="17"/>
        <v>2398</v>
      </c>
      <c r="H147" s="34"/>
      <c r="I147" s="31">
        <v>125</v>
      </c>
      <c r="J147" s="31">
        <v>23</v>
      </c>
      <c r="K147" s="31">
        <v>2250</v>
      </c>
      <c r="L147" s="35"/>
    </row>
    <row r="148" spans="1:12" x14ac:dyDescent="0.25">
      <c r="A148" s="595"/>
      <c r="B148" s="611"/>
      <c r="C148" s="29">
        <v>2020</v>
      </c>
      <c r="D148" s="30"/>
      <c r="E148" s="31"/>
      <c r="F148" s="31"/>
      <c r="G148" s="179">
        <f t="shared" si="17"/>
        <v>0</v>
      </c>
      <c r="H148" s="34"/>
      <c r="I148" s="31"/>
      <c r="J148" s="31"/>
      <c r="K148" s="31"/>
      <c r="L148" s="35"/>
    </row>
    <row r="149" spans="1:12" ht="15.75" thickBot="1" x14ac:dyDescent="0.3">
      <c r="A149" s="612"/>
      <c r="B149" s="613"/>
      <c r="C149" s="45" t="s">
        <v>14</v>
      </c>
      <c r="D149" s="46">
        <f t="shared" ref="D149:L149" si="18">SUM(D142:D148)</f>
        <v>1954</v>
      </c>
      <c r="E149" s="47">
        <f t="shared" si="18"/>
        <v>444</v>
      </c>
      <c r="F149" s="47">
        <f t="shared" si="18"/>
        <v>0</v>
      </c>
      <c r="G149" s="49">
        <f t="shared" si="18"/>
        <v>2398</v>
      </c>
      <c r="H149" s="50">
        <f t="shared" si="18"/>
        <v>0</v>
      </c>
      <c r="I149" s="47">
        <f t="shared" si="18"/>
        <v>125</v>
      </c>
      <c r="J149" s="47">
        <f t="shared" si="18"/>
        <v>23</v>
      </c>
      <c r="K149" s="47">
        <f t="shared" si="18"/>
        <v>2250</v>
      </c>
      <c r="L149" s="51">
        <f t="shared" si="18"/>
        <v>0</v>
      </c>
    </row>
    <row r="150" spans="1:12" x14ac:dyDescent="0.25">
      <c r="B150" s="9"/>
    </row>
    <row r="151" spans="1:12" x14ac:dyDescent="0.25">
      <c r="B151" s="9"/>
    </row>
    <row r="152" spans="1:12" ht="21" x14ac:dyDescent="0.35">
      <c r="A152" s="180" t="s">
        <v>100</v>
      </c>
      <c r="B152" s="60"/>
      <c r="C152" s="59"/>
      <c r="D152" s="61"/>
      <c r="E152" s="61"/>
      <c r="F152" s="61"/>
      <c r="G152" s="61"/>
      <c r="H152" s="61"/>
      <c r="I152" s="61"/>
      <c r="J152" s="61"/>
      <c r="K152" s="61"/>
      <c r="L152" s="61"/>
    </row>
    <row r="153" spans="1:12" ht="15.75" thickBot="1" x14ac:dyDescent="0.3">
      <c r="A153" s="82"/>
      <c r="B153" s="83"/>
    </row>
    <row r="154" spans="1:12" s="10" customFormat="1" ht="65.25" x14ac:dyDescent="0.3">
      <c r="A154" s="181" t="s">
        <v>101</v>
      </c>
      <c r="B154" s="182" t="s">
        <v>102</v>
      </c>
      <c r="C154" s="183" t="s">
        <v>103</v>
      </c>
      <c r="D154" s="184" t="s">
        <v>104</v>
      </c>
      <c r="E154" s="185" t="s">
        <v>105</v>
      </c>
      <c r="F154" s="185" t="s">
        <v>106</v>
      </c>
      <c r="G154" s="186" t="s">
        <v>107</v>
      </c>
    </row>
    <row r="155" spans="1:12" ht="15" customHeight="1" x14ac:dyDescent="0.25">
      <c r="A155" s="588" t="s">
        <v>36</v>
      </c>
      <c r="B155" s="589"/>
      <c r="C155" s="29">
        <v>2014</v>
      </c>
      <c r="D155" s="30"/>
      <c r="E155" s="31"/>
      <c r="F155" s="31"/>
      <c r="G155" s="35"/>
    </row>
    <row r="156" spans="1:12" x14ac:dyDescent="0.25">
      <c r="A156" s="588"/>
      <c r="B156" s="589"/>
      <c r="C156" s="29">
        <v>2015</v>
      </c>
      <c r="D156" s="30"/>
      <c r="E156" s="31"/>
      <c r="F156" s="31"/>
      <c r="G156" s="35"/>
    </row>
    <row r="157" spans="1:12" x14ac:dyDescent="0.25">
      <c r="A157" s="588"/>
      <c r="B157" s="589"/>
      <c r="C157" s="29">
        <v>2016</v>
      </c>
      <c r="D157" s="30"/>
      <c r="E157" s="31"/>
      <c r="F157" s="31"/>
      <c r="G157" s="35"/>
    </row>
    <row r="158" spans="1:12" x14ac:dyDescent="0.25">
      <c r="A158" s="588"/>
      <c r="B158" s="589"/>
      <c r="C158" s="29">
        <v>2017</v>
      </c>
      <c r="D158" s="36"/>
      <c r="E158" s="37"/>
      <c r="F158" s="37"/>
      <c r="G158" s="40"/>
    </row>
    <row r="159" spans="1:12" x14ac:dyDescent="0.25">
      <c r="A159" s="588"/>
      <c r="B159" s="589"/>
      <c r="C159" s="29">
        <v>2018</v>
      </c>
      <c r="D159" s="30"/>
      <c r="E159" s="31"/>
      <c r="F159" s="31"/>
      <c r="G159" s="35"/>
    </row>
    <row r="160" spans="1:12" x14ac:dyDescent="0.25">
      <c r="A160" s="588"/>
      <c r="B160" s="589"/>
      <c r="C160" s="29">
        <v>2019</v>
      </c>
      <c r="D160" s="30"/>
      <c r="E160" s="31"/>
      <c r="F160" s="31"/>
      <c r="G160" s="35"/>
    </row>
    <row r="161" spans="1:9" x14ac:dyDescent="0.25">
      <c r="A161" s="588"/>
      <c r="B161" s="589"/>
      <c r="C161" s="29">
        <v>2020</v>
      </c>
      <c r="D161" s="187"/>
      <c r="E161" s="188"/>
      <c r="F161" s="188"/>
      <c r="G161" s="189"/>
    </row>
    <row r="162" spans="1:9" ht="15.75" thickBot="1" x14ac:dyDescent="0.3">
      <c r="A162" s="590"/>
      <c r="B162" s="591"/>
      <c r="C162" s="45" t="s">
        <v>14</v>
      </c>
      <c r="D162" s="46">
        <f>SUM(D155:D161)</f>
        <v>0</v>
      </c>
      <c r="E162" s="46">
        <f t="shared" ref="E162:G162" si="19">SUM(E155:E161)</f>
        <v>0</v>
      </c>
      <c r="F162" s="46">
        <f t="shared" si="19"/>
        <v>0</v>
      </c>
      <c r="G162" s="51">
        <f t="shared" si="19"/>
        <v>0</v>
      </c>
    </row>
    <row r="163" spans="1:9" x14ac:dyDescent="0.25">
      <c r="B163" s="9"/>
    </row>
    <row r="164" spans="1:9" ht="15.75" thickBot="1" x14ac:dyDescent="0.3">
      <c r="B164" s="9"/>
    </row>
    <row r="165" spans="1:9" ht="18.75" x14ac:dyDescent="0.3">
      <c r="A165" s="190" t="s">
        <v>108</v>
      </c>
      <c r="B165" s="191" t="s">
        <v>109</v>
      </c>
      <c r="C165" s="192">
        <v>2014</v>
      </c>
      <c r="D165" s="192">
        <v>2015</v>
      </c>
      <c r="E165" s="192">
        <v>2016</v>
      </c>
      <c r="F165" s="192">
        <v>2017</v>
      </c>
      <c r="G165" s="192">
        <v>2018</v>
      </c>
      <c r="H165" s="192">
        <v>2019</v>
      </c>
      <c r="I165" s="193">
        <v>2020</v>
      </c>
    </row>
    <row r="166" spans="1:9" ht="14.1" customHeight="1" x14ac:dyDescent="0.25">
      <c r="A166" s="194" t="s">
        <v>110</v>
      </c>
      <c r="B166" s="697" t="s">
        <v>158</v>
      </c>
      <c r="C166" s="196">
        <f>SUM(C167:C169)</f>
        <v>0</v>
      </c>
      <c r="D166" s="196">
        <f t="shared" ref="D166:I166" si="20">SUM(D167:D169)</f>
        <v>0</v>
      </c>
      <c r="E166" s="196">
        <f t="shared" si="20"/>
        <v>0</v>
      </c>
      <c r="F166" s="196">
        <f t="shared" si="20"/>
        <v>0</v>
      </c>
      <c r="G166" s="196">
        <f t="shared" si="20"/>
        <v>0</v>
      </c>
      <c r="H166" s="196">
        <f>SUM(H167:H169)</f>
        <v>2310227.5300000003</v>
      </c>
      <c r="I166" s="197">
        <f t="shared" si="20"/>
        <v>0</v>
      </c>
    </row>
    <row r="167" spans="1:9" ht="15.75" x14ac:dyDescent="0.25">
      <c r="A167" s="198" t="s">
        <v>111</v>
      </c>
      <c r="B167" s="698"/>
      <c r="C167" s="70"/>
      <c r="D167" s="70"/>
      <c r="E167" s="70"/>
      <c r="F167" s="74"/>
      <c r="G167" s="70"/>
      <c r="H167" s="70">
        <v>1129730.24</v>
      </c>
      <c r="I167" s="200"/>
    </row>
    <row r="168" spans="1:9" ht="15.75" x14ac:dyDescent="0.25">
      <c r="A168" s="198" t="s">
        <v>112</v>
      </c>
      <c r="B168" s="698"/>
      <c r="C168" s="70"/>
      <c r="D168" s="70"/>
      <c r="E168" s="70"/>
      <c r="F168" s="74"/>
      <c r="G168" s="70"/>
      <c r="H168" s="70">
        <v>207494</v>
      </c>
      <c r="I168" s="200"/>
    </row>
    <row r="169" spans="1:9" ht="15.75" x14ac:dyDescent="0.25">
      <c r="A169" s="198" t="s">
        <v>113</v>
      </c>
      <c r="B169" s="698"/>
      <c r="C169" s="70"/>
      <c r="D169" s="70"/>
      <c r="E169" s="70"/>
      <c r="F169" s="74"/>
      <c r="G169" s="70"/>
      <c r="H169" s="70">
        <v>973003.29</v>
      </c>
      <c r="I169" s="200"/>
    </row>
    <row r="170" spans="1:9" ht="31.5" x14ac:dyDescent="0.25">
      <c r="A170" s="194" t="s">
        <v>114</v>
      </c>
      <c r="B170" s="698"/>
      <c r="C170" s="70"/>
      <c r="D170" s="70"/>
      <c r="E170" s="70"/>
      <c r="F170" s="74"/>
      <c r="G170" s="70"/>
      <c r="H170" s="70">
        <v>891463.61</v>
      </c>
      <c r="I170" s="200"/>
    </row>
    <row r="171" spans="1:9" ht="16.5" thickBot="1" x14ac:dyDescent="0.3">
      <c r="A171" s="203" t="s">
        <v>116</v>
      </c>
      <c r="B171" s="699"/>
      <c r="C171" s="205">
        <f t="shared" ref="C171:I171" si="21">C166+C170</f>
        <v>0</v>
      </c>
      <c r="D171" s="205">
        <f t="shared" si="21"/>
        <v>0</v>
      </c>
      <c r="E171" s="205">
        <f t="shared" si="21"/>
        <v>0</v>
      </c>
      <c r="F171" s="205">
        <f t="shared" si="21"/>
        <v>0</v>
      </c>
      <c r="G171" s="205">
        <f t="shared" si="21"/>
        <v>0</v>
      </c>
      <c r="H171" s="205">
        <f t="shared" si="21"/>
        <v>3201691.14</v>
      </c>
      <c r="I171" s="51">
        <f t="shared" si="21"/>
        <v>0</v>
      </c>
    </row>
  </sheetData>
  <mergeCells count="50">
    <mergeCell ref="A142:B149"/>
    <mergeCell ref="A155:B162"/>
    <mergeCell ref="B166:B171"/>
    <mergeCell ref="I129:O129"/>
    <mergeCell ref="A131:B138"/>
    <mergeCell ref="A140:A141"/>
    <mergeCell ref="B140:B141"/>
    <mergeCell ref="C140:C141"/>
    <mergeCell ref="D140:G140"/>
    <mergeCell ref="H140:L140"/>
    <mergeCell ref="C106:C107"/>
    <mergeCell ref="A108:B115"/>
    <mergeCell ref="A118:B125"/>
    <mergeCell ref="A129:A130"/>
    <mergeCell ref="B129:B130"/>
    <mergeCell ref="C129:C130"/>
    <mergeCell ref="A85:B92"/>
    <mergeCell ref="A94:A95"/>
    <mergeCell ref="B94:B95"/>
    <mergeCell ref="A96:B102"/>
    <mergeCell ref="A106:A107"/>
    <mergeCell ref="B106:B107"/>
    <mergeCell ref="D72:D73"/>
    <mergeCell ref="A74:B81"/>
    <mergeCell ref="A83:A84"/>
    <mergeCell ref="B83:B84"/>
    <mergeCell ref="C83:C84"/>
    <mergeCell ref="D83:D84"/>
    <mergeCell ref="A72:A73"/>
    <mergeCell ref="B72:B73"/>
    <mergeCell ref="C72:C73"/>
    <mergeCell ref="A50:B57"/>
    <mergeCell ref="A61:A62"/>
    <mergeCell ref="B61:B62"/>
    <mergeCell ref="C61:C62"/>
    <mergeCell ref="A63:B70"/>
    <mergeCell ref="D34:D35"/>
    <mergeCell ref="A36:B43"/>
    <mergeCell ref="A48:A49"/>
    <mergeCell ref="B48:B49"/>
    <mergeCell ref="C48:C49"/>
    <mergeCell ref="D48:D49"/>
    <mergeCell ref="A34:A35"/>
    <mergeCell ref="B34:B35"/>
    <mergeCell ref="C34:C35"/>
    <mergeCell ref="B10:B11"/>
    <mergeCell ref="C10:C11"/>
    <mergeCell ref="A12:B19"/>
    <mergeCell ref="C21:C22"/>
    <mergeCell ref="A23:B3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BD7CD-1475-4052-A38A-0EFED338AB99}">
  <sheetPr codeName="Arkusz8"/>
  <dimension ref="A1:S171"/>
  <sheetViews>
    <sheetView topLeftCell="B55" workbookViewId="0">
      <selection activeCell="L69" sqref="L69"/>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168</v>
      </c>
    </row>
    <row r="5" spans="1:17" s="2" customFormat="1" ht="15.75" x14ac:dyDescent="0.25">
      <c r="A5" s="206" t="s">
        <v>169</v>
      </c>
    </row>
    <row r="6" spans="1:17" s="2" customFormat="1" ht="15.75" x14ac:dyDescent="0.25"/>
    <row r="8" spans="1:17" ht="21" x14ac:dyDescent="0.35">
      <c r="A8" s="6" t="s">
        <v>4</v>
      </c>
      <c r="B8" s="7"/>
      <c r="C8" s="8"/>
      <c r="D8" s="8"/>
      <c r="E8" s="8"/>
      <c r="F8" s="8"/>
      <c r="G8" s="8"/>
      <c r="H8" s="8"/>
      <c r="I8" s="8"/>
      <c r="J8" s="8"/>
      <c r="K8" s="8"/>
      <c r="L8" s="8"/>
      <c r="M8" s="8"/>
      <c r="N8" s="8"/>
    </row>
    <row r="9" spans="1:17" ht="15.75" thickBot="1" x14ac:dyDescent="0.3">
      <c r="B9" s="9"/>
      <c r="O9" s="10"/>
      <c r="P9" s="10"/>
    </row>
    <row r="10" spans="1:17" s="10" customFormat="1" ht="18.75" x14ac:dyDescent="0.3">
      <c r="A10" s="11"/>
      <c r="B10" s="649" t="s">
        <v>5</v>
      </c>
      <c r="C10" s="651" t="s">
        <v>6</v>
      </c>
      <c r="D10" s="12"/>
      <c r="E10" s="13"/>
      <c r="F10" s="14" t="s">
        <v>7</v>
      </c>
      <c r="G10" s="15"/>
      <c r="H10" s="16"/>
      <c r="I10" s="17" t="s">
        <v>8</v>
      </c>
      <c r="J10" s="13"/>
      <c r="K10" s="13"/>
      <c r="L10" s="13"/>
      <c r="M10" s="13"/>
      <c r="N10" s="13"/>
      <c r="O10" s="18"/>
    </row>
    <row r="11" spans="1:17" s="10" customFormat="1" ht="90" customHeight="1" x14ac:dyDescent="0.3">
      <c r="A11" s="19" t="s">
        <v>9</v>
      </c>
      <c r="B11" s="650"/>
      <c r="C11" s="652"/>
      <c r="D11" s="20" t="s">
        <v>10</v>
      </c>
      <c r="E11" s="21" t="s">
        <v>11</v>
      </c>
      <c r="F11" s="22" t="s">
        <v>12</v>
      </c>
      <c r="G11" s="23" t="s">
        <v>13</v>
      </c>
      <c r="H11" s="24" t="s">
        <v>14</v>
      </c>
      <c r="I11" s="25" t="s">
        <v>15</v>
      </c>
      <c r="J11" s="26" t="s">
        <v>16</v>
      </c>
      <c r="K11" s="26" t="s">
        <v>17</v>
      </c>
      <c r="L11" s="27" t="s">
        <v>18</v>
      </c>
      <c r="M11" s="27" t="s">
        <v>19</v>
      </c>
      <c r="N11" s="27" t="s">
        <v>20</v>
      </c>
      <c r="O11" s="28" t="s">
        <v>21</v>
      </c>
    </row>
    <row r="12" spans="1:17" ht="25.15" customHeight="1" x14ac:dyDescent="0.25">
      <c r="A12" s="595" t="s">
        <v>170</v>
      </c>
      <c r="B12" s="611"/>
      <c r="C12" s="29">
        <v>2014</v>
      </c>
      <c r="D12" s="30"/>
      <c r="E12" s="31"/>
      <c r="F12" s="31"/>
      <c r="G12" s="32"/>
      <c r="H12" s="33">
        <f>SUM(D12:G12)</f>
        <v>0</v>
      </c>
      <c r="I12" s="34"/>
      <c r="J12" s="31"/>
      <c r="K12" s="31"/>
      <c r="L12" s="31"/>
      <c r="M12" s="31"/>
      <c r="N12" s="31"/>
      <c r="O12" s="35"/>
      <c r="P12" s="10"/>
      <c r="Q12" s="10"/>
    </row>
    <row r="13" spans="1:17" ht="25.15" customHeight="1" x14ac:dyDescent="0.25">
      <c r="A13" s="595"/>
      <c r="B13" s="611"/>
      <c r="C13" s="29">
        <v>2015</v>
      </c>
      <c r="D13" s="30"/>
      <c r="E13" s="31"/>
      <c r="F13" s="31"/>
      <c r="G13" s="32"/>
      <c r="H13" s="33">
        <f t="shared" ref="H13:H18" si="0">SUM(D13:G13)</f>
        <v>0</v>
      </c>
      <c r="I13" s="34"/>
      <c r="J13" s="31"/>
      <c r="K13" s="31"/>
      <c r="L13" s="31"/>
      <c r="M13" s="31"/>
      <c r="N13" s="31"/>
      <c r="O13" s="35"/>
      <c r="P13" s="10"/>
      <c r="Q13" s="10"/>
    </row>
    <row r="14" spans="1:17" ht="25.15" customHeight="1" x14ac:dyDescent="0.25">
      <c r="A14" s="595"/>
      <c r="B14" s="611"/>
      <c r="C14" s="29">
        <v>2016</v>
      </c>
      <c r="D14" s="30"/>
      <c r="E14" s="31"/>
      <c r="F14" s="31"/>
      <c r="G14" s="32"/>
      <c r="H14" s="33">
        <f t="shared" si="0"/>
        <v>0</v>
      </c>
      <c r="I14" s="34"/>
      <c r="J14" s="31"/>
      <c r="K14" s="31"/>
      <c r="L14" s="31"/>
      <c r="M14" s="31"/>
      <c r="N14" s="31"/>
      <c r="O14" s="35"/>
      <c r="P14" s="10"/>
      <c r="Q14" s="10"/>
    </row>
    <row r="15" spans="1:17" ht="25.15" customHeight="1" x14ac:dyDescent="0.25">
      <c r="A15" s="595"/>
      <c r="B15" s="611"/>
      <c r="C15" s="29">
        <v>2017</v>
      </c>
      <c r="D15" s="36"/>
      <c r="E15" s="37"/>
      <c r="F15" s="37"/>
      <c r="G15" s="38"/>
      <c r="H15" s="33">
        <f t="shared" si="0"/>
        <v>0</v>
      </c>
      <c r="I15" s="39"/>
      <c r="J15" s="37"/>
      <c r="K15" s="37"/>
      <c r="L15" s="37"/>
      <c r="M15" s="37"/>
      <c r="N15" s="37"/>
      <c r="O15" s="40"/>
      <c r="P15" s="10"/>
      <c r="Q15" s="10"/>
    </row>
    <row r="16" spans="1:17" ht="25.15" customHeight="1" x14ac:dyDescent="0.25">
      <c r="A16" s="595"/>
      <c r="B16" s="611"/>
      <c r="C16" s="29">
        <v>2018</v>
      </c>
      <c r="D16" s="30"/>
      <c r="E16" s="31"/>
      <c r="F16" s="31"/>
      <c r="G16" s="32"/>
      <c r="H16" s="33">
        <f t="shared" si="0"/>
        <v>0</v>
      </c>
      <c r="I16" s="34"/>
      <c r="J16" s="31"/>
      <c r="K16" s="31"/>
      <c r="L16" s="31"/>
      <c r="M16" s="31"/>
      <c r="N16" s="31"/>
      <c r="O16" s="35"/>
      <c r="P16" s="10"/>
      <c r="Q16" s="10"/>
    </row>
    <row r="17" spans="1:17" ht="25.15" customHeight="1" x14ac:dyDescent="0.25">
      <c r="A17" s="595"/>
      <c r="B17" s="611"/>
      <c r="C17" s="308">
        <v>2019</v>
      </c>
      <c r="D17" s="30">
        <v>92</v>
      </c>
      <c r="E17" s="31">
        <v>5</v>
      </c>
      <c r="F17" s="31">
        <v>2</v>
      </c>
      <c r="G17" s="32">
        <v>10</v>
      </c>
      <c r="H17" s="33">
        <f t="shared" si="0"/>
        <v>109</v>
      </c>
      <c r="I17" s="34">
        <v>3</v>
      </c>
      <c r="J17" s="31">
        <v>2</v>
      </c>
      <c r="K17" s="31">
        <v>1</v>
      </c>
      <c r="L17" s="31">
        <v>6</v>
      </c>
      <c r="M17" s="31">
        <v>0</v>
      </c>
      <c r="N17" s="31">
        <v>71</v>
      </c>
      <c r="O17" s="35">
        <v>26</v>
      </c>
      <c r="P17" s="10"/>
      <c r="Q17" s="10"/>
    </row>
    <row r="18" spans="1:17" ht="25.15" customHeight="1" x14ac:dyDescent="0.25">
      <c r="A18" s="595"/>
      <c r="B18" s="611"/>
      <c r="C18" s="29">
        <v>2020</v>
      </c>
      <c r="D18" s="30"/>
      <c r="E18" s="31"/>
      <c r="F18" s="31"/>
      <c r="G18" s="32"/>
      <c r="H18" s="33">
        <f t="shared" si="0"/>
        <v>0</v>
      </c>
      <c r="I18" s="34"/>
      <c r="J18" s="31"/>
      <c r="K18" s="31"/>
      <c r="L18" s="31"/>
      <c r="M18" s="31"/>
      <c r="N18" s="31"/>
      <c r="O18" s="35"/>
      <c r="P18" s="10"/>
      <c r="Q18" s="10"/>
    </row>
    <row r="19" spans="1:17" ht="25.9" customHeight="1" thickBot="1" x14ac:dyDescent="0.3">
      <c r="A19" s="612"/>
      <c r="B19" s="613"/>
      <c r="C19" s="45" t="s">
        <v>14</v>
      </c>
      <c r="D19" s="46">
        <f>SUM(D12:D18)</f>
        <v>92</v>
      </c>
      <c r="E19" s="47">
        <f>SUM(E12:E18)</f>
        <v>5</v>
      </c>
      <c r="F19" s="47">
        <f>SUM(F12:F18)</f>
        <v>2</v>
      </c>
      <c r="G19" s="48">
        <f>SUM(G12:G18)</f>
        <v>10</v>
      </c>
      <c r="H19" s="49">
        <f>SUM(D19:G19)</f>
        <v>109</v>
      </c>
      <c r="I19" s="50">
        <f t="shared" ref="I19:O19" si="1">SUM(I12:I18)</f>
        <v>3</v>
      </c>
      <c r="J19" s="50">
        <f t="shared" si="1"/>
        <v>2</v>
      </c>
      <c r="K19" s="47">
        <f t="shared" si="1"/>
        <v>1</v>
      </c>
      <c r="L19" s="47">
        <f t="shared" si="1"/>
        <v>6</v>
      </c>
      <c r="M19" s="47">
        <f t="shared" si="1"/>
        <v>0</v>
      </c>
      <c r="N19" s="47">
        <f t="shared" si="1"/>
        <v>71</v>
      </c>
      <c r="O19" s="51">
        <f t="shared" si="1"/>
        <v>26</v>
      </c>
      <c r="P19" s="10"/>
      <c r="Q19" s="10"/>
    </row>
    <row r="20" spans="1:17" ht="15.75" thickBot="1" x14ac:dyDescent="0.3">
      <c r="B20" s="9"/>
      <c r="D20" s="52"/>
      <c r="O20" s="10"/>
      <c r="P20" s="10"/>
    </row>
    <row r="21" spans="1:17" s="10" customFormat="1" ht="18.75" x14ac:dyDescent="0.3">
      <c r="A21" s="11"/>
      <c r="B21" s="53"/>
      <c r="C21" s="651" t="s">
        <v>6</v>
      </c>
      <c r="D21" s="12"/>
      <c r="E21" s="13"/>
      <c r="F21" s="14" t="s">
        <v>7</v>
      </c>
      <c r="G21" s="15"/>
      <c r="H21" s="16"/>
    </row>
    <row r="22" spans="1:17" s="10" customFormat="1" ht="44.25" customHeight="1" x14ac:dyDescent="0.3">
      <c r="A22" s="54" t="s">
        <v>23</v>
      </c>
      <c r="B22" s="307" t="s">
        <v>24</v>
      </c>
      <c r="C22" s="652"/>
      <c r="D22" s="20" t="s">
        <v>10</v>
      </c>
      <c r="E22" s="22" t="s">
        <v>11</v>
      </c>
      <c r="F22" s="22" t="s">
        <v>12</v>
      </c>
      <c r="G22" s="23" t="s">
        <v>13</v>
      </c>
      <c r="H22" s="24" t="s">
        <v>14</v>
      </c>
    </row>
    <row r="23" spans="1:17" ht="15" customHeight="1" x14ac:dyDescent="0.25">
      <c r="A23" s="595" t="s">
        <v>171</v>
      </c>
      <c r="B23" s="611"/>
      <c r="C23" s="29">
        <v>2014</v>
      </c>
      <c r="D23" s="30"/>
      <c r="E23" s="31"/>
      <c r="F23" s="31"/>
      <c r="G23" s="32"/>
      <c r="H23" s="33">
        <f>SUM(D23:G23)</f>
        <v>0</v>
      </c>
    </row>
    <row r="24" spans="1:17" x14ac:dyDescent="0.25">
      <c r="A24" s="595"/>
      <c r="B24" s="611"/>
      <c r="C24" s="29">
        <v>2015</v>
      </c>
      <c r="D24" s="30"/>
      <c r="E24" s="31"/>
      <c r="F24" s="31"/>
      <c r="G24" s="32"/>
      <c r="H24" s="33">
        <f t="shared" ref="H24:H29" si="2">SUM(D24:G24)</f>
        <v>0</v>
      </c>
    </row>
    <row r="25" spans="1:17" x14ac:dyDescent="0.25">
      <c r="A25" s="595"/>
      <c r="B25" s="611"/>
      <c r="C25" s="29">
        <v>2016</v>
      </c>
      <c r="D25" s="30"/>
      <c r="E25" s="31"/>
      <c r="F25" s="31"/>
      <c r="G25" s="32"/>
      <c r="H25" s="33">
        <f t="shared" si="2"/>
        <v>0</v>
      </c>
    </row>
    <row r="26" spans="1:17" x14ac:dyDescent="0.25">
      <c r="A26" s="595"/>
      <c r="B26" s="611"/>
      <c r="C26" s="29">
        <v>2017</v>
      </c>
      <c r="D26" s="36"/>
      <c r="E26" s="37"/>
      <c r="F26" s="37"/>
      <c r="G26" s="38"/>
      <c r="H26" s="33">
        <f t="shared" si="2"/>
        <v>0</v>
      </c>
    </row>
    <row r="27" spans="1:17" x14ac:dyDescent="0.25">
      <c r="A27" s="595"/>
      <c r="B27" s="611"/>
      <c r="C27" s="29">
        <v>2018</v>
      </c>
      <c r="D27" s="30"/>
      <c r="E27" s="31"/>
      <c r="F27" s="31"/>
      <c r="G27" s="32"/>
      <c r="H27" s="33">
        <f t="shared" si="2"/>
        <v>0</v>
      </c>
    </row>
    <row r="28" spans="1:17" x14ac:dyDescent="0.25">
      <c r="A28" s="595"/>
      <c r="B28" s="611"/>
      <c r="C28" s="308">
        <v>2019</v>
      </c>
      <c r="D28" s="220">
        <v>3462</v>
      </c>
      <c r="E28" s="221">
        <v>25</v>
      </c>
      <c r="F28" s="221">
        <v>26</v>
      </c>
      <c r="G28" s="222">
        <f>45638-88+8000</f>
        <v>53550</v>
      </c>
      <c r="H28" s="33">
        <f t="shared" si="2"/>
        <v>57063</v>
      </c>
    </row>
    <row r="29" spans="1:17" x14ac:dyDescent="0.25">
      <c r="A29" s="595"/>
      <c r="B29" s="611"/>
      <c r="C29" s="29">
        <v>2020</v>
      </c>
      <c r="D29" s="220"/>
      <c r="E29" s="221"/>
      <c r="F29" s="221"/>
      <c r="G29" s="222"/>
      <c r="H29" s="33">
        <f t="shared" si="2"/>
        <v>0</v>
      </c>
    </row>
    <row r="30" spans="1:17" ht="24" customHeight="1" thickBot="1" x14ac:dyDescent="0.3">
      <c r="A30" s="612"/>
      <c r="B30" s="613"/>
      <c r="C30" s="45" t="s">
        <v>14</v>
      </c>
      <c r="D30" s="309">
        <f>SUM(D23:D29)</f>
        <v>3462</v>
      </c>
      <c r="E30" s="310">
        <f>SUM(E23:E29)</f>
        <v>25</v>
      </c>
      <c r="F30" s="310">
        <f>SUM(F23:F29)</f>
        <v>26</v>
      </c>
      <c r="G30" s="310">
        <f>SUM(G23:G29)</f>
        <v>53550</v>
      </c>
      <c r="H30" s="49">
        <f t="shared" ref="H30" si="3">SUM(D30:F30)</f>
        <v>3513</v>
      </c>
    </row>
    <row r="31" spans="1:17" x14ac:dyDescent="0.25">
      <c r="A31" s="57"/>
      <c r="B31" s="58"/>
      <c r="D31" s="52"/>
    </row>
    <row r="32" spans="1:17" ht="21" x14ac:dyDescent="0.35">
      <c r="A32" s="59" t="s">
        <v>26</v>
      </c>
      <c r="B32" s="60"/>
      <c r="C32" s="59"/>
      <c r="D32" s="61"/>
      <c r="E32" s="61"/>
      <c r="F32" s="61"/>
      <c r="G32" s="61"/>
      <c r="H32" s="61"/>
      <c r="I32" s="61"/>
      <c r="J32" s="61"/>
      <c r="K32" s="61"/>
      <c r="L32" s="61"/>
      <c r="M32" s="61"/>
      <c r="N32" s="61"/>
      <c r="O32" s="61"/>
    </row>
    <row r="33" spans="1:13" ht="15.75" thickBot="1" x14ac:dyDescent="0.3">
      <c r="B33" s="9"/>
    </row>
    <row r="34" spans="1:13" ht="21" customHeight="1" x14ac:dyDescent="0.25">
      <c r="A34" s="653" t="s">
        <v>27</v>
      </c>
      <c r="B34" s="655" t="s">
        <v>28</v>
      </c>
      <c r="C34" s="657" t="s">
        <v>6</v>
      </c>
      <c r="D34" s="635" t="s">
        <v>29</v>
      </c>
      <c r="E34" s="62" t="s">
        <v>8</v>
      </c>
      <c r="F34" s="63"/>
      <c r="G34" s="63"/>
      <c r="H34" s="63"/>
      <c r="I34" s="63"/>
      <c r="J34" s="63"/>
      <c r="K34" s="64"/>
    </row>
    <row r="35" spans="1:13" ht="98.25" customHeight="1" x14ac:dyDescent="0.25">
      <c r="A35" s="654"/>
      <c r="B35" s="656"/>
      <c r="C35" s="658"/>
      <c r="D35" s="636"/>
      <c r="E35" s="65" t="s">
        <v>15</v>
      </c>
      <c r="F35" s="66" t="s">
        <v>16</v>
      </c>
      <c r="G35" s="66" t="s">
        <v>17</v>
      </c>
      <c r="H35" s="67" t="s">
        <v>18</v>
      </c>
      <c r="I35" s="67" t="s">
        <v>30</v>
      </c>
      <c r="J35" s="68" t="s">
        <v>20</v>
      </c>
      <c r="K35" s="69" t="s">
        <v>21</v>
      </c>
    </row>
    <row r="36" spans="1:13" ht="15" customHeight="1" x14ac:dyDescent="0.25">
      <c r="A36" s="588" t="s">
        <v>172</v>
      </c>
      <c r="B36" s="589"/>
      <c r="C36" s="29">
        <v>2014</v>
      </c>
      <c r="D36" s="70"/>
      <c r="E36" s="71"/>
      <c r="F36" s="72"/>
      <c r="G36" s="72"/>
      <c r="H36" s="72"/>
      <c r="I36" s="72"/>
      <c r="J36" s="72"/>
      <c r="K36" s="73"/>
    </row>
    <row r="37" spans="1:13" x14ac:dyDescent="0.25">
      <c r="A37" s="588"/>
      <c r="B37" s="589"/>
      <c r="C37" s="29">
        <v>2015</v>
      </c>
      <c r="D37" s="70"/>
      <c r="E37" s="34"/>
      <c r="F37" s="31"/>
      <c r="G37" s="31"/>
      <c r="H37" s="31"/>
      <c r="I37" s="31"/>
      <c r="J37" s="31"/>
      <c r="K37" s="35"/>
    </row>
    <row r="38" spans="1:13" x14ac:dyDescent="0.25">
      <c r="A38" s="588"/>
      <c r="B38" s="589"/>
      <c r="C38" s="29">
        <v>2016</v>
      </c>
      <c r="D38" s="70"/>
      <c r="E38" s="34"/>
      <c r="F38" s="31"/>
      <c r="G38" s="31"/>
      <c r="H38" s="31"/>
      <c r="I38" s="31"/>
      <c r="J38" s="31"/>
      <c r="K38" s="35"/>
    </row>
    <row r="39" spans="1:13" x14ac:dyDescent="0.25">
      <c r="A39" s="588"/>
      <c r="B39" s="589"/>
      <c r="C39" s="29">
        <v>2017</v>
      </c>
      <c r="D39" s="74"/>
      <c r="E39" s="39"/>
      <c r="F39" s="37"/>
      <c r="G39" s="37"/>
      <c r="H39" s="37"/>
      <c r="I39" s="37"/>
      <c r="J39" s="37"/>
      <c r="K39" s="40"/>
    </row>
    <row r="40" spans="1:13" x14ac:dyDescent="0.25">
      <c r="A40" s="588"/>
      <c r="B40" s="589"/>
      <c r="C40" s="29">
        <v>2018</v>
      </c>
      <c r="D40" s="70"/>
      <c r="E40" s="34"/>
      <c r="F40" s="31"/>
      <c r="G40" s="31"/>
      <c r="H40" s="31"/>
      <c r="I40" s="31"/>
      <c r="J40" s="31"/>
      <c r="K40" s="35"/>
    </row>
    <row r="41" spans="1:13" x14ac:dyDescent="0.25">
      <c r="A41" s="588"/>
      <c r="B41" s="589"/>
      <c r="C41" s="308">
        <v>2019</v>
      </c>
      <c r="D41" s="70">
        <v>14</v>
      </c>
      <c r="E41" s="34">
        <v>0</v>
      </c>
      <c r="F41" s="31">
        <v>4</v>
      </c>
      <c r="G41" s="31">
        <v>0</v>
      </c>
      <c r="H41" s="31">
        <v>2</v>
      </c>
      <c r="I41" s="31">
        <v>0</v>
      </c>
      <c r="J41" s="31">
        <v>8</v>
      </c>
      <c r="K41" s="35">
        <v>0</v>
      </c>
    </row>
    <row r="42" spans="1:13" ht="17.25" customHeight="1" x14ac:dyDescent="0.25">
      <c r="A42" s="588"/>
      <c r="B42" s="589"/>
      <c r="C42" s="29">
        <v>2020</v>
      </c>
      <c r="D42" s="70"/>
      <c r="E42" s="34"/>
      <c r="F42" s="31"/>
      <c r="G42" s="31"/>
      <c r="H42" s="31"/>
      <c r="I42" s="31"/>
      <c r="J42" s="31"/>
      <c r="K42" s="35"/>
    </row>
    <row r="43" spans="1:13" ht="35.25" customHeight="1" thickBot="1" x14ac:dyDescent="0.3">
      <c r="A43" s="590"/>
      <c r="B43" s="591"/>
      <c r="C43" s="45" t="s">
        <v>14</v>
      </c>
      <c r="D43" s="75">
        <f>SUM(D36:D42)</f>
        <v>14</v>
      </c>
      <c r="E43" s="50">
        <f t="shared" ref="E43:J43" si="4">SUM(E36:E42)</f>
        <v>0</v>
      </c>
      <c r="F43" s="47">
        <f t="shared" si="4"/>
        <v>4</v>
      </c>
      <c r="G43" s="47">
        <f t="shared" si="4"/>
        <v>0</v>
      </c>
      <c r="H43" s="47">
        <f t="shared" si="4"/>
        <v>2</v>
      </c>
      <c r="I43" s="47">
        <f t="shared" si="4"/>
        <v>0</v>
      </c>
      <c r="J43" s="47">
        <f t="shared" si="4"/>
        <v>8</v>
      </c>
      <c r="K43" s="51">
        <f>SUM(K36:K42)</f>
        <v>0</v>
      </c>
    </row>
    <row r="44" spans="1:13" x14ac:dyDescent="0.25">
      <c r="B44" s="9"/>
    </row>
    <row r="45" spans="1:13" x14ac:dyDescent="0.25">
      <c r="B45" s="9"/>
    </row>
    <row r="46" spans="1:13" ht="21" x14ac:dyDescent="0.35">
      <c r="A46" s="78" t="s">
        <v>32</v>
      </c>
      <c r="B46" s="79"/>
      <c r="C46" s="78"/>
      <c r="D46" s="80"/>
      <c r="E46" s="80"/>
      <c r="F46" s="80"/>
      <c r="G46" s="80"/>
      <c r="H46" s="80"/>
      <c r="I46" s="80"/>
      <c r="J46" s="80"/>
      <c r="K46" s="80"/>
      <c r="L46" s="81"/>
      <c r="M46" s="81"/>
    </row>
    <row r="47" spans="1:13" ht="14.25" customHeight="1" thickBot="1" x14ac:dyDescent="0.3">
      <c r="A47" s="82"/>
      <c r="B47" s="83"/>
    </row>
    <row r="48" spans="1:13" ht="14.25" customHeight="1" x14ac:dyDescent="0.25">
      <c r="A48" s="641" t="s">
        <v>33</v>
      </c>
      <c r="B48" s="643" t="s">
        <v>34</v>
      </c>
      <c r="C48" s="645" t="s">
        <v>6</v>
      </c>
      <c r="D48" s="647" t="s">
        <v>35</v>
      </c>
      <c r="E48" s="84" t="s">
        <v>8</v>
      </c>
      <c r="F48" s="85"/>
      <c r="G48" s="85"/>
      <c r="H48" s="85"/>
      <c r="I48" s="85"/>
      <c r="J48" s="85"/>
      <c r="K48" s="86"/>
    </row>
    <row r="49" spans="1:14" s="10" customFormat="1" ht="99" customHeight="1" x14ac:dyDescent="0.25">
      <c r="A49" s="642"/>
      <c r="B49" s="644"/>
      <c r="C49" s="646"/>
      <c r="D49" s="648"/>
      <c r="E49" s="87" t="s">
        <v>15</v>
      </c>
      <c r="F49" s="88" t="s">
        <v>16</v>
      </c>
      <c r="G49" s="88" t="s">
        <v>17</v>
      </c>
      <c r="H49" s="89" t="s">
        <v>18</v>
      </c>
      <c r="I49" s="89" t="s">
        <v>30</v>
      </c>
      <c r="J49" s="90" t="s">
        <v>20</v>
      </c>
      <c r="K49" s="91" t="s">
        <v>21</v>
      </c>
    </row>
    <row r="50" spans="1:14" ht="15" customHeight="1" x14ac:dyDescent="0.25">
      <c r="A50" s="595" t="s">
        <v>173</v>
      </c>
      <c r="B50" s="611"/>
      <c r="C50" s="29">
        <v>2014</v>
      </c>
      <c r="D50" s="92"/>
      <c r="E50" s="34"/>
      <c r="F50" s="31"/>
      <c r="G50" s="31"/>
      <c r="H50" s="31"/>
      <c r="I50" s="31"/>
      <c r="J50" s="31"/>
      <c r="K50" s="35"/>
    </row>
    <row r="51" spans="1:14" x14ac:dyDescent="0.25">
      <c r="A51" s="595"/>
      <c r="B51" s="611"/>
      <c r="C51" s="29">
        <v>2015</v>
      </c>
      <c r="D51" s="92"/>
      <c r="E51" s="34"/>
      <c r="F51" s="31"/>
      <c r="G51" s="31"/>
      <c r="H51" s="31"/>
      <c r="I51" s="31"/>
      <c r="J51" s="31"/>
      <c r="K51" s="35"/>
    </row>
    <row r="52" spans="1:14" x14ac:dyDescent="0.25">
      <c r="A52" s="595"/>
      <c r="B52" s="611"/>
      <c r="C52" s="29">
        <v>2016</v>
      </c>
      <c r="D52" s="92"/>
      <c r="E52" s="34"/>
      <c r="F52" s="31"/>
      <c r="G52" s="31"/>
      <c r="H52" s="31"/>
      <c r="I52" s="31"/>
      <c r="J52" s="31"/>
      <c r="K52" s="35"/>
    </row>
    <row r="53" spans="1:14" x14ac:dyDescent="0.25">
      <c r="A53" s="595"/>
      <c r="B53" s="611"/>
      <c r="C53" s="29">
        <v>2017</v>
      </c>
      <c r="D53" s="93"/>
      <c r="E53" s="39"/>
      <c r="F53" s="37"/>
      <c r="G53" s="37"/>
      <c r="H53" s="37"/>
      <c r="I53" s="37"/>
      <c r="J53" s="37"/>
      <c r="K53" s="40"/>
    </row>
    <row r="54" spans="1:14" x14ac:dyDescent="0.25">
      <c r="A54" s="595"/>
      <c r="B54" s="611"/>
      <c r="C54" s="29">
        <v>2018</v>
      </c>
      <c r="D54" s="92"/>
      <c r="E54" s="34"/>
      <c r="F54" s="31"/>
      <c r="G54" s="31"/>
      <c r="H54" s="31"/>
      <c r="I54" s="31"/>
      <c r="J54" s="31"/>
      <c r="K54" s="35"/>
    </row>
    <row r="55" spans="1:14" x14ac:dyDescent="0.25">
      <c r="A55" s="595"/>
      <c r="B55" s="611"/>
      <c r="C55" s="308">
        <v>2019</v>
      </c>
      <c r="D55" s="92">
        <v>1</v>
      </c>
      <c r="E55" s="34"/>
      <c r="F55" s="31"/>
      <c r="G55" s="31"/>
      <c r="H55" s="31"/>
      <c r="I55" s="31"/>
      <c r="J55" s="31">
        <v>1</v>
      </c>
      <c r="K55" s="35"/>
    </row>
    <row r="56" spans="1:14" x14ac:dyDescent="0.25">
      <c r="A56" s="595"/>
      <c r="B56" s="611"/>
      <c r="C56" s="29">
        <v>2020</v>
      </c>
      <c r="D56" s="92"/>
      <c r="E56" s="34"/>
      <c r="F56" s="31"/>
      <c r="G56" s="31"/>
      <c r="H56" s="31"/>
      <c r="I56" s="31"/>
      <c r="J56" s="31"/>
      <c r="K56" s="35"/>
    </row>
    <row r="57" spans="1:14" ht="35.450000000000003" customHeight="1" thickBot="1" x14ac:dyDescent="0.3">
      <c r="A57" s="612"/>
      <c r="B57" s="613"/>
      <c r="C57" s="45" t="s">
        <v>14</v>
      </c>
      <c r="D57" s="94">
        <f t="shared" ref="D57:I57" si="5">SUM(D50:D56)</f>
        <v>1</v>
      </c>
      <c r="E57" s="50">
        <f t="shared" si="5"/>
        <v>0</v>
      </c>
      <c r="F57" s="47">
        <f t="shared" si="5"/>
        <v>0</v>
      </c>
      <c r="G57" s="47">
        <f t="shared" si="5"/>
        <v>0</v>
      </c>
      <c r="H57" s="47">
        <f t="shared" si="5"/>
        <v>0</v>
      </c>
      <c r="I57" s="47">
        <f t="shared" si="5"/>
        <v>0</v>
      </c>
      <c r="J57" s="47">
        <f>SUM(J50:J56)</f>
        <v>1</v>
      </c>
      <c r="K57" s="51">
        <f>SUM(K50:K56)</f>
        <v>0</v>
      </c>
    </row>
    <row r="58" spans="1:14" x14ac:dyDescent="0.25">
      <c r="B58" s="9"/>
    </row>
    <row r="59" spans="1:14" ht="21" x14ac:dyDescent="0.35">
      <c r="A59" s="95" t="s">
        <v>37</v>
      </c>
      <c r="B59" s="96"/>
      <c r="C59" s="95"/>
      <c r="D59" s="97"/>
      <c r="E59" s="97"/>
      <c r="F59" s="97"/>
      <c r="G59" s="97"/>
      <c r="H59" s="97"/>
      <c r="I59" s="97"/>
      <c r="J59" s="97"/>
      <c r="K59" s="97"/>
      <c r="L59" s="97"/>
      <c r="M59" s="10"/>
    </row>
    <row r="60" spans="1:14" ht="15" customHeight="1" thickBot="1" x14ac:dyDescent="0.4">
      <c r="A60" s="98"/>
      <c r="B60" s="83"/>
      <c r="M60" s="10"/>
    </row>
    <row r="61" spans="1:14" s="10" customFormat="1" x14ac:dyDescent="0.25">
      <c r="A61" s="630" t="s">
        <v>38</v>
      </c>
      <c r="B61" s="622" t="s">
        <v>39</v>
      </c>
      <c r="C61" s="631" t="s">
        <v>6</v>
      </c>
      <c r="D61" s="99"/>
      <c r="E61" s="100"/>
      <c r="F61" s="101" t="s">
        <v>40</v>
      </c>
      <c r="G61" s="102"/>
      <c r="H61" s="102"/>
      <c r="I61" s="102"/>
      <c r="J61" s="102"/>
      <c r="K61" s="102"/>
      <c r="L61" s="103"/>
      <c r="N61" s="104"/>
    </row>
    <row r="62" spans="1:14" s="10" customFormat="1" ht="90" customHeight="1" x14ac:dyDescent="0.25">
      <c r="A62" s="621"/>
      <c r="B62" s="623"/>
      <c r="C62" s="632"/>
      <c r="D62" s="105" t="s">
        <v>41</v>
      </c>
      <c r="E62" s="106" t="s">
        <v>42</v>
      </c>
      <c r="F62" s="107" t="s">
        <v>15</v>
      </c>
      <c r="G62" s="108" t="s">
        <v>16</v>
      </c>
      <c r="H62" s="108" t="s">
        <v>17</v>
      </c>
      <c r="I62" s="109" t="s">
        <v>18</v>
      </c>
      <c r="J62" s="109" t="s">
        <v>30</v>
      </c>
      <c r="K62" s="110" t="s">
        <v>20</v>
      </c>
      <c r="L62" s="111" t="s">
        <v>21</v>
      </c>
    </row>
    <row r="63" spans="1:14" x14ac:dyDescent="0.25">
      <c r="A63" s="595" t="s">
        <v>174</v>
      </c>
      <c r="B63" s="611"/>
      <c r="C63" s="29">
        <v>2014</v>
      </c>
      <c r="D63" s="30"/>
      <c r="E63" s="31"/>
      <c r="F63" s="34"/>
      <c r="G63" s="31"/>
      <c r="H63" s="31"/>
      <c r="I63" s="31"/>
      <c r="J63" s="31"/>
      <c r="K63" s="31"/>
      <c r="L63" s="35"/>
      <c r="M63" s="10"/>
    </row>
    <row r="64" spans="1:14" x14ac:dyDescent="0.25">
      <c r="A64" s="595"/>
      <c r="B64" s="611"/>
      <c r="C64" s="29">
        <v>2015</v>
      </c>
      <c r="D64" s="30"/>
      <c r="E64" s="31"/>
      <c r="F64" s="34"/>
      <c r="G64" s="31"/>
      <c r="H64" s="31"/>
      <c r="I64" s="31"/>
      <c r="J64" s="31"/>
      <c r="K64" s="31"/>
      <c r="L64" s="35"/>
      <c r="M64" s="10"/>
    </row>
    <row r="65" spans="1:13" x14ac:dyDescent="0.25">
      <c r="A65" s="595"/>
      <c r="B65" s="611"/>
      <c r="C65" s="29">
        <v>2016</v>
      </c>
      <c r="D65" s="30"/>
      <c r="E65" s="31"/>
      <c r="F65" s="34"/>
      <c r="G65" s="31"/>
      <c r="H65" s="31"/>
      <c r="I65" s="31"/>
      <c r="J65" s="31"/>
      <c r="K65" s="31"/>
      <c r="L65" s="35"/>
      <c r="M65" s="10"/>
    </row>
    <row r="66" spans="1:13" x14ac:dyDescent="0.25">
      <c r="A66" s="595"/>
      <c r="B66" s="611"/>
      <c r="C66" s="29">
        <v>2017</v>
      </c>
      <c r="D66" s="36"/>
      <c r="E66" s="37"/>
      <c r="F66" s="39"/>
      <c r="G66" s="37"/>
      <c r="H66" s="37"/>
      <c r="I66" s="37"/>
      <c r="J66" s="37"/>
      <c r="K66" s="37"/>
      <c r="L66" s="40"/>
      <c r="M66" s="10"/>
    </row>
    <row r="67" spans="1:13" x14ac:dyDescent="0.25">
      <c r="A67" s="595"/>
      <c r="B67" s="611"/>
      <c r="C67" s="29">
        <v>2018</v>
      </c>
      <c r="D67" s="30"/>
      <c r="E67" s="31"/>
      <c r="F67" s="34"/>
      <c r="G67" s="31"/>
      <c r="H67" s="31"/>
      <c r="I67" s="31"/>
      <c r="J67" s="31"/>
      <c r="K67" s="31"/>
      <c r="L67" s="35"/>
      <c r="M67" s="10"/>
    </row>
    <row r="68" spans="1:13" x14ac:dyDescent="0.25">
      <c r="A68" s="595"/>
      <c r="B68" s="611"/>
      <c r="C68" s="308">
        <v>2019</v>
      </c>
      <c r="D68" s="30">
        <v>1</v>
      </c>
      <c r="E68" s="31">
        <v>7</v>
      </c>
      <c r="F68" s="34"/>
      <c r="G68" s="31"/>
      <c r="H68" s="31"/>
      <c r="I68" s="31"/>
      <c r="J68" s="31"/>
      <c r="K68" s="31"/>
      <c r="L68" s="35">
        <v>1</v>
      </c>
      <c r="M68" s="10"/>
    </row>
    <row r="69" spans="1:13" x14ac:dyDescent="0.25">
      <c r="A69" s="595"/>
      <c r="B69" s="611"/>
      <c r="C69" s="29">
        <v>2020</v>
      </c>
      <c r="D69" s="30"/>
      <c r="E69" s="31"/>
      <c r="F69" s="34"/>
      <c r="G69" s="31"/>
      <c r="H69" s="31"/>
      <c r="I69" s="31"/>
      <c r="J69" s="31"/>
      <c r="K69" s="31"/>
      <c r="L69" s="35"/>
      <c r="M69" s="10"/>
    </row>
    <row r="70" spans="1:13" ht="33" customHeight="1" thickBot="1" x14ac:dyDescent="0.3">
      <c r="A70" s="612"/>
      <c r="B70" s="613"/>
      <c r="C70" s="45" t="s">
        <v>14</v>
      </c>
      <c r="D70" s="46">
        <f t="shared" ref="D70:K70" si="6">SUM(D63:D69)</f>
        <v>1</v>
      </c>
      <c r="E70" s="47">
        <f t="shared" si="6"/>
        <v>7</v>
      </c>
      <c r="F70" s="50">
        <f t="shared" si="6"/>
        <v>0</v>
      </c>
      <c r="G70" s="47">
        <f t="shared" si="6"/>
        <v>0</v>
      </c>
      <c r="H70" s="47">
        <f t="shared" si="6"/>
        <v>0</v>
      </c>
      <c r="I70" s="47">
        <f t="shared" si="6"/>
        <v>0</v>
      </c>
      <c r="J70" s="47">
        <f t="shared" si="6"/>
        <v>0</v>
      </c>
      <c r="K70" s="47">
        <f t="shared" si="6"/>
        <v>0</v>
      </c>
      <c r="L70" s="51">
        <f>SUM(L63:L69)</f>
        <v>1</v>
      </c>
      <c r="M70" s="10"/>
    </row>
    <row r="71" spans="1:13" ht="15.75" thickBot="1" x14ac:dyDescent="0.3">
      <c r="A71" s="112"/>
      <c r="B71" s="113"/>
      <c r="D71" s="52"/>
    </row>
    <row r="72" spans="1:13" s="10" customFormat="1" ht="18.95" customHeight="1" x14ac:dyDescent="0.25">
      <c r="A72" s="630" t="s">
        <v>43</v>
      </c>
      <c r="B72" s="622" t="s">
        <v>44</v>
      </c>
      <c r="C72" s="631" t="s">
        <v>6</v>
      </c>
      <c r="D72" s="628" t="s">
        <v>45</v>
      </c>
      <c r="E72" s="101" t="s">
        <v>46</v>
      </c>
      <c r="F72" s="102"/>
      <c r="G72" s="102"/>
      <c r="H72" s="102"/>
      <c r="I72" s="102"/>
      <c r="J72" s="102"/>
      <c r="K72" s="103"/>
      <c r="L72"/>
      <c r="M72" s="104"/>
    </row>
    <row r="73" spans="1:13" s="10" customFormat="1" ht="93.75" customHeight="1" x14ac:dyDescent="0.25">
      <c r="A73" s="621"/>
      <c r="B73" s="623"/>
      <c r="C73" s="632"/>
      <c r="D73" s="629"/>
      <c r="E73" s="107" t="s">
        <v>15</v>
      </c>
      <c r="F73" s="114" t="s">
        <v>16</v>
      </c>
      <c r="G73" s="108" t="s">
        <v>17</v>
      </c>
      <c r="H73" s="109" t="s">
        <v>18</v>
      </c>
      <c r="I73" s="109" t="s">
        <v>30</v>
      </c>
      <c r="J73" s="110" t="s">
        <v>20</v>
      </c>
      <c r="K73" s="111" t="s">
        <v>21</v>
      </c>
      <c r="L73"/>
    </row>
    <row r="74" spans="1:13" ht="15" customHeight="1" x14ac:dyDescent="0.25">
      <c r="A74" s="595" t="s">
        <v>175</v>
      </c>
      <c r="B74" s="611"/>
      <c r="C74" s="29">
        <v>2014</v>
      </c>
      <c r="D74" s="31"/>
      <c r="E74" s="34"/>
      <c r="F74" s="31"/>
      <c r="G74" s="31"/>
      <c r="H74" s="31"/>
      <c r="I74" s="31"/>
      <c r="J74" s="31"/>
      <c r="K74" s="35"/>
    </row>
    <row r="75" spans="1:13" x14ac:dyDescent="0.25">
      <c r="A75" s="595"/>
      <c r="B75" s="611"/>
      <c r="C75" s="29">
        <v>2015</v>
      </c>
      <c r="D75" s="31"/>
      <c r="E75" s="34"/>
      <c r="F75" s="31"/>
      <c r="G75" s="31"/>
      <c r="H75" s="31"/>
      <c r="I75" s="31"/>
      <c r="J75" s="31"/>
      <c r="K75" s="35"/>
    </row>
    <row r="76" spans="1:13" x14ac:dyDescent="0.25">
      <c r="A76" s="595"/>
      <c r="B76" s="611"/>
      <c r="C76" s="29">
        <v>2016</v>
      </c>
      <c r="D76" s="31"/>
      <c r="E76" s="34"/>
      <c r="F76" s="31"/>
      <c r="G76" s="31"/>
      <c r="H76" s="31"/>
      <c r="I76" s="31"/>
      <c r="J76" s="31"/>
      <c r="K76" s="35"/>
    </row>
    <row r="77" spans="1:13" x14ac:dyDescent="0.25">
      <c r="A77" s="595"/>
      <c r="B77" s="611"/>
      <c r="C77" s="29">
        <v>2017</v>
      </c>
      <c r="D77" s="37"/>
      <c r="E77" s="39"/>
      <c r="F77" s="37"/>
      <c r="G77" s="37"/>
      <c r="H77" s="37"/>
      <c r="I77" s="37"/>
      <c r="J77" s="37"/>
      <c r="K77" s="40"/>
    </row>
    <row r="78" spans="1:13" x14ac:dyDescent="0.25">
      <c r="A78" s="595"/>
      <c r="B78" s="611"/>
      <c r="C78" s="29">
        <v>2018</v>
      </c>
      <c r="D78" s="31"/>
      <c r="E78" s="34"/>
      <c r="F78" s="31"/>
      <c r="G78" s="31"/>
      <c r="H78" s="31"/>
      <c r="I78" s="31"/>
      <c r="J78" s="31"/>
      <c r="K78" s="35"/>
    </row>
    <row r="79" spans="1:13" x14ac:dyDescent="0.25">
      <c r="A79" s="595"/>
      <c r="B79" s="611"/>
      <c r="C79" s="308">
        <v>2019</v>
      </c>
      <c r="D79" s="31">
        <f>SUM(E79:K79)</f>
        <v>32</v>
      </c>
      <c r="E79" s="34"/>
      <c r="F79" s="31"/>
      <c r="G79" s="31"/>
      <c r="H79" s="31"/>
      <c r="I79" s="31"/>
      <c r="J79" s="31">
        <v>19</v>
      </c>
      <c r="K79" s="35">
        <v>13</v>
      </c>
    </row>
    <row r="80" spans="1:13" x14ac:dyDescent="0.25">
      <c r="A80" s="595"/>
      <c r="B80" s="611"/>
      <c r="C80" s="29">
        <v>2020</v>
      </c>
      <c r="D80" s="31"/>
      <c r="E80" s="34"/>
      <c r="F80" s="31"/>
      <c r="G80" s="31"/>
      <c r="H80" s="31"/>
      <c r="I80" s="31"/>
      <c r="J80" s="31"/>
      <c r="K80" s="35"/>
    </row>
    <row r="81" spans="1:14" ht="42" customHeight="1" thickBot="1" x14ac:dyDescent="0.3">
      <c r="A81" s="612"/>
      <c r="B81" s="613"/>
      <c r="C81" s="45" t="s">
        <v>14</v>
      </c>
      <c r="D81" s="47">
        <f t="shared" ref="D81:J81" si="7">SUM(D74:D80)</f>
        <v>32</v>
      </c>
      <c r="E81" s="50">
        <f t="shared" si="7"/>
        <v>0</v>
      </c>
      <c r="F81" s="47">
        <f t="shared" si="7"/>
        <v>0</v>
      </c>
      <c r="G81" s="47">
        <f t="shared" si="7"/>
        <v>0</v>
      </c>
      <c r="H81" s="47">
        <f t="shared" si="7"/>
        <v>0</v>
      </c>
      <c r="I81" s="47">
        <f t="shared" si="7"/>
        <v>0</v>
      </c>
      <c r="J81" s="47">
        <f t="shared" si="7"/>
        <v>19</v>
      </c>
      <c r="K81" s="51">
        <f>SUM(K74:K80)</f>
        <v>13</v>
      </c>
    </row>
    <row r="82" spans="1:14" ht="15" customHeight="1" thickBot="1" x14ac:dyDescent="0.4">
      <c r="A82" s="98"/>
      <c r="B82" s="83"/>
    </row>
    <row r="83" spans="1:14" ht="24.95" customHeight="1" x14ac:dyDescent="0.25">
      <c r="A83" s="630" t="s">
        <v>47</v>
      </c>
      <c r="B83" s="622" t="s">
        <v>44</v>
      </c>
      <c r="C83" s="631" t="s">
        <v>6</v>
      </c>
      <c r="D83" s="633" t="s">
        <v>48</v>
      </c>
      <c r="E83" s="101" t="s">
        <v>49</v>
      </c>
      <c r="F83" s="102"/>
      <c r="G83" s="102"/>
      <c r="H83" s="102"/>
      <c r="I83" s="102"/>
      <c r="J83" s="102"/>
      <c r="K83" s="103"/>
      <c r="L83" s="10"/>
    </row>
    <row r="84" spans="1:14" s="10" customFormat="1" ht="93.75" customHeight="1" x14ac:dyDescent="0.25">
      <c r="A84" s="621"/>
      <c r="B84" s="623"/>
      <c r="C84" s="632"/>
      <c r="D84" s="634"/>
      <c r="E84" s="107" t="s">
        <v>15</v>
      </c>
      <c r="F84" s="108" t="s">
        <v>16</v>
      </c>
      <c r="G84" s="108" t="s">
        <v>17</v>
      </c>
      <c r="H84" s="109" t="s">
        <v>18</v>
      </c>
      <c r="I84" s="109" t="s">
        <v>30</v>
      </c>
      <c r="J84" s="110" t="s">
        <v>20</v>
      </c>
      <c r="K84" s="111" t="s">
        <v>21</v>
      </c>
      <c r="L84"/>
    </row>
    <row r="85" spans="1:14" s="10" customFormat="1" ht="18" customHeight="1" x14ac:dyDescent="0.25">
      <c r="A85" s="595" t="s">
        <v>36</v>
      </c>
      <c r="B85" s="611"/>
      <c r="C85" s="29">
        <v>2014</v>
      </c>
      <c r="D85" s="31"/>
      <c r="E85" s="34"/>
      <c r="F85" s="31"/>
      <c r="G85" s="31"/>
      <c r="H85" s="31"/>
      <c r="I85" s="31"/>
      <c r="J85" s="31"/>
      <c r="K85" s="35"/>
      <c r="L85"/>
    </row>
    <row r="86" spans="1:14" ht="15.95" customHeight="1" x14ac:dyDescent="0.25">
      <c r="A86" s="595"/>
      <c r="B86" s="611"/>
      <c r="C86" s="29">
        <v>2015</v>
      </c>
      <c r="D86" s="31"/>
      <c r="E86" s="34"/>
      <c r="F86" s="31"/>
      <c r="G86" s="31"/>
      <c r="H86" s="31"/>
      <c r="I86" s="31"/>
      <c r="J86" s="31"/>
      <c r="K86" s="35"/>
    </row>
    <row r="87" spans="1:14" x14ac:dyDescent="0.25">
      <c r="A87" s="595"/>
      <c r="B87" s="611"/>
      <c r="C87" s="29">
        <v>2016</v>
      </c>
      <c r="D87" s="31"/>
      <c r="E87" s="34"/>
      <c r="F87" s="31"/>
      <c r="G87" s="31"/>
      <c r="H87" s="31"/>
      <c r="I87" s="31"/>
      <c r="J87" s="31"/>
      <c r="K87" s="35"/>
    </row>
    <row r="88" spans="1:14" x14ac:dyDescent="0.25">
      <c r="A88" s="595"/>
      <c r="B88" s="611"/>
      <c r="C88" s="29">
        <v>2017</v>
      </c>
      <c r="D88" s="37"/>
      <c r="E88" s="39"/>
      <c r="F88" s="37"/>
      <c r="G88" s="37"/>
      <c r="H88" s="37"/>
      <c r="I88" s="37"/>
      <c r="J88" s="37"/>
      <c r="K88" s="40"/>
    </row>
    <row r="89" spans="1:14" x14ac:dyDescent="0.25">
      <c r="A89" s="595"/>
      <c r="B89" s="611"/>
      <c r="C89" s="29">
        <v>2018</v>
      </c>
      <c r="D89" s="31"/>
      <c r="E89" s="34"/>
      <c r="F89" s="31"/>
      <c r="G89" s="31"/>
      <c r="H89" s="31"/>
      <c r="I89" s="31"/>
      <c r="J89" s="31"/>
      <c r="K89" s="35"/>
      <c r="L89" s="10"/>
    </row>
    <row r="90" spans="1:14" x14ac:dyDescent="0.25">
      <c r="A90" s="595"/>
      <c r="B90" s="611"/>
      <c r="C90" s="308">
        <v>2019</v>
      </c>
      <c r="D90" s="31"/>
      <c r="E90" s="34"/>
      <c r="F90" s="31"/>
      <c r="G90" s="31"/>
      <c r="H90" s="31"/>
      <c r="I90" s="31"/>
      <c r="J90" s="31"/>
      <c r="K90" s="35"/>
    </row>
    <row r="91" spans="1:14" x14ac:dyDescent="0.25">
      <c r="A91" s="595"/>
      <c r="B91" s="611"/>
      <c r="C91" s="29">
        <v>2020</v>
      </c>
      <c r="D91" s="31"/>
      <c r="E91" s="34"/>
      <c r="F91" s="31"/>
      <c r="G91" s="31"/>
      <c r="H91" s="31"/>
      <c r="I91" s="31"/>
      <c r="J91" s="31"/>
      <c r="K91" s="35"/>
    </row>
    <row r="92" spans="1:14" ht="18.95" customHeight="1" thickBot="1" x14ac:dyDescent="0.3">
      <c r="A92" s="612"/>
      <c r="B92" s="613"/>
      <c r="C92" s="45" t="s">
        <v>14</v>
      </c>
      <c r="D92" s="47">
        <f t="shared" ref="D92:J92" si="8">SUM(D85:D91)</f>
        <v>0</v>
      </c>
      <c r="E92" s="50">
        <f t="shared" si="8"/>
        <v>0</v>
      </c>
      <c r="F92" s="47">
        <f t="shared" si="8"/>
        <v>0</v>
      </c>
      <c r="G92" s="47">
        <f t="shared" si="8"/>
        <v>0</v>
      </c>
      <c r="H92" s="47">
        <f t="shared" si="8"/>
        <v>0</v>
      </c>
      <c r="I92" s="47">
        <f t="shared" si="8"/>
        <v>0</v>
      </c>
      <c r="J92" s="47">
        <f t="shared" si="8"/>
        <v>0</v>
      </c>
      <c r="K92" s="51">
        <f>SUM(K85:K91)</f>
        <v>0</v>
      </c>
    </row>
    <row r="93" spans="1:14" ht="18.75" customHeight="1" thickBot="1" x14ac:dyDescent="0.4">
      <c r="A93" s="98"/>
      <c r="B93" s="83"/>
    </row>
    <row r="94" spans="1:14" x14ac:dyDescent="0.25">
      <c r="A94" s="620" t="s">
        <v>50</v>
      </c>
      <c r="B94" s="622" t="s">
        <v>51</v>
      </c>
      <c r="C94" s="305" t="s">
        <v>6</v>
      </c>
      <c r="D94" s="116" t="s">
        <v>52</v>
      </c>
      <c r="E94" s="117"/>
      <c r="F94" s="117"/>
      <c r="G94" s="118"/>
      <c r="H94" s="10"/>
      <c r="I94" s="10"/>
      <c r="J94" s="10"/>
      <c r="K94" s="10"/>
    </row>
    <row r="95" spans="1:14" ht="64.5" x14ac:dyDescent="0.25">
      <c r="A95" s="621"/>
      <c r="B95" s="623"/>
      <c r="C95" s="306"/>
      <c r="D95" s="105" t="s">
        <v>53</v>
      </c>
      <c r="E95" s="106" t="s">
        <v>54</v>
      </c>
      <c r="F95" s="106" t="s">
        <v>55</v>
      </c>
      <c r="G95" s="120" t="s">
        <v>14</v>
      </c>
      <c r="H95" s="10"/>
      <c r="I95" s="10"/>
      <c r="J95" s="10"/>
      <c r="K95" s="10"/>
      <c r="L95" s="10"/>
      <c r="M95" s="10"/>
      <c r="N95" s="10"/>
    </row>
    <row r="96" spans="1:14" s="10" customFormat="1" ht="26.25" customHeight="1" x14ac:dyDescent="0.25">
      <c r="A96" s="595" t="s">
        <v>176</v>
      </c>
      <c r="B96" s="611"/>
      <c r="C96" s="29">
        <v>2015</v>
      </c>
      <c r="D96" s="30"/>
      <c r="E96" s="31"/>
      <c r="F96" s="31"/>
      <c r="G96" s="33">
        <f t="shared" ref="G96:G101" si="9">SUM(D96:F96)</f>
        <v>0</v>
      </c>
      <c r="H96"/>
      <c r="I96"/>
      <c r="J96"/>
      <c r="K96"/>
    </row>
    <row r="97" spans="1:14" s="10" customFormat="1" ht="16.5" customHeight="1" x14ac:dyDescent="0.25">
      <c r="A97" s="595"/>
      <c r="B97" s="611"/>
      <c r="C97" s="29">
        <v>2016</v>
      </c>
      <c r="D97" s="30"/>
      <c r="E97" s="31"/>
      <c r="F97" s="31"/>
      <c r="G97" s="33">
        <f t="shared" si="9"/>
        <v>0</v>
      </c>
      <c r="H97"/>
      <c r="I97"/>
      <c r="J97"/>
      <c r="K97"/>
      <c r="L97"/>
      <c r="M97"/>
      <c r="N97"/>
    </row>
    <row r="98" spans="1:14" x14ac:dyDescent="0.25">
      <c r="A98" s="595"/>
      <c r="B98" s="611"/>
      <c r="C98" s="29">
        <v>2017</v>
      </c>
      <c r="D98" s="36"/>
      <c r="E98" s="37"/>
      <c r="F98" s="37"/>
      <c r="G98" s="33">
        <f t="shared" si="9"/>
        <v>0</v>
      </c>
    </row>
    <row r="99" spans="1:14" x14ac:dyDescent="0.25">
      <c r="A99" s="595"/>
      <c r="B99" s="611"/>
      <c r="C99" s="29">
        <v>2018</v>
      </c>
      <c r="D99" s="30"/>
      <c r="E99" s="31"/>
      <c r="F99" s="31"/>
      <c r="G99" s="33">
        <f t="shared" si="9"/>
        <v>0</v>
      </c>
    </row>
    <row r="100" spans="1:14" x14ac:dyDescent="0.25">
      <c r="A100" s="595"/>
      <c r="B100" s="611"/>
      <c r="C100" s="308">
        <v>2019</v>
      </c>
      <c r="D100" s="30">
        <v>107</v>
      </c>
      <c r="E100" s="31">
        <v>782</v>
      </c>
      <c r="F100" s="31"/>
      <c r="G100" s="33">
        <f t="shared" si="9"/>
        <v>889</v>
      </c>
    </row>
    <row r="101" spans="1:14" x14ac:dyDescent="0.25">
      <c r="A101" s="595"/>
      <c r="B101" s="611"/>
      <c r="C101" s="29">
        <v>2020</v>
      </c>
      <c r="D101" s="30"/>
      <c r="E101" s="31"/>
      <c r="F101" s="31"/>
      <c r="G101" s="33">
        <f t="shared" si="9"/>
        <v>0</v>
      </c>
    </row>
    <row r="102" spans="1:14" ht="15.75" thickBot="1" x14ac:dyDescent="0.3">
      <c r="A102" s="612"/>
      <c r="B102" s="613"/>
      <c r="C102" s="45" t="s">
        <v>14</v>
      </c>
      <c r="D102" s="46">
        <f>SUM(D96:D101)</f>
        <v>107</v>
      </c>
      <c r="E102" s="47">
        <f>SUM(E96:E101)</f>
        <v>782</v>
      </c>
      <c r="F102" s="47">
        <f>SUM(F96:F101)</f>
        <v>0</v>
      </c>
      <c r="G102" s="121">
        <f>SUM(G95:G101)</f>
        <v>889</v>
      </c>
    </row>
    <row r="103" spans="1:14" x14ac:dyDescent="0.25">
      <c r="A103" s="113"/>
      <c r="B103" s="122"/>
      <c r="C103" s="52"/>
      <c r="D103" s="52"/>
      <c r="J103" s="82"/>
    </row>
    <row r="104" spans="1:14" ht="21" x14ac:dyDescent="0.35">
      <c r="A104" s="123" t="s">
        <v>56</v>
      </c>
      <c r="B104" s="124"/>
      <c r="C104" s="123"/>
      <c r="D104" s="125"/>
      <c r="E104" s="125"/>
      <c r="F104" s="125"/>
      <c r="G104" s="125"/>
      <c r="H104" s="125"/>
      <c r="I104" s="125"/>
      <c r="J104" s="125"/>
      <c r="K104" s="125"/>
      <c r="L104" s="125"/>
    </row>
    <row r="105" spans="1:14" ht="15.75" thickBot="1" x14ac:dyDescent="0.3">
      <c r="B105" s="9"/>
    </row>
    <row r="106" spans="1:14" s="10" customFormat="1" ht="47.25" customHeight="1" x14ac:dyDescent="0.25">
      <c r="A106" s="624" t="s">
        <v>57</v>
      </c>
      <c r="B106" s="626" t="s">
        <v>58</v>
      </c>
      <c r="C106" s="609" t="s">
        <v>6</v>
      </c>
      <c r="D106" s="126" t="s">
        <v>59</v>
      </c>
      <c r="E106" s="126"/>
      <c r="F106" s="127"/>
      <c r="G106" s="127"/>
      <c r="H106" s="128" t="s">
        <v>60</v>
      </c>
      <c r="I106" s="126"/>
      <c r="J106" s="129"/>
    </row>
    <row r="107" spans="1:14" s="10" customFormat="1" ht="87.75" customHeight="1" x14ac:dyDescent="0.25">
      <c r="A107" s="625"/>
      <c r="B107" s="627"/>
      <c r="C107" s="610"/>
      <c r="D107" s="130" t="s">
        <v>61</v>
      </c>
      <c r="E107" s="131" t="s">
        <v>62</v>
      </c>
      <c r="F107" s="132" t="s">
        <v>63</v>
      </c>
      <c r="G107" s="133" t="s">
        <v>64</v>
      </c>
      <c r="H107" s="130" t="s">
        <v>65</v>
      </c>
      <c r="I107" s="131" t="s">
        <v>66</v>
      </c>
      <c r="J107" s="134" t="s">
        <v>67</v>
      </c>
    </row>
    <row r="108" spans="1:14" x14ac:dyDescent="0.25">
      <c r="A108" s="595" t="s">
        <v>36</v>
      </c>
      <c r="B108" s="611"/>
      <c r="C108" s="135">
        <v>2014</v>
      </c>
      <c r="D108" s="30"/>
      <c r="E108" s="31"/>
      <c r="F108" s="136"/>
      <c r="G108" s="137">
        <f>SUM(D108:F108)</f>
        <v>0</v>
      </c>
      <c r="H108" s="30"/>
      <c r="I108" s="31"/>
      <c r="J108" s="35"/>
    </row>
    <row r="109" spans="1:14" x14ac:dyDescent="0.25">
      <c r="A109" s="595"/>
      <c r="B109" s="611"/>
      <c r="C109" s="135">
        <v>2015</v>
      </c>
      <c r="D109" s="30"/>
      <c r="E109" s="31"/>
      <c r="F109" s="136"/>
      <c r="G109" s="137">
        <f t="shared" ref="G109:G114" si="10">SUM(D109:F109)</f>
        <v>0</v>
      </c>
      <c r="H109" s="30"/>
      <c r="I109" s="31"/>
      <c r="J109" s="35"/>
    </row>
    <row r="110" spans="1:14" x14ac:dyDescent="0.25">
      <c r="A110" s="595"/>
      <c r="B110" s="611"/>
      <c r="C110" s="135">
        <v>2016</v>
      </c>
      <c r="D110" s="30"/>
      <c r="E110" s="31"/>
      <c r="F110" s="136"/>
      <c r="G110" s="137">
        <f t="shared" si="10"/>
        <v>0</v>
      </c>
      <c r="H110" s="30"/>
      <c r="I110" s="31"/>
      <c r="J110" s="35"/>
    </row>
    <row r="111" spans="1:14" x14ac:dyDescent="0.25">
      <c r="A111" s="595"/>
      <c r="B111" s="611"/>
      <c r="C111" s="135">
        <v>2017</v>
      </c>
      <c r="D111" s="36"/>
      <c r="E111" s="37"/>
      <c r="F111" s="138"/>
      <c r="G111" s="137">
        <f t="shared" si="10"/>
        <v>0</v>
      </c>
      <c r="H111" s="139"/>
      <c r="I111" s="140"/>
      <c r="J111" s="141"/>
    </row>
    <row r="112" spans="1:14" x14ac:dyDescent="0.25">
      <c r="A112" s="595"/>
      <c r="B112" s="611"/>
      <c r="C112" s="135">
        <v>2018</v>
      </c>
      <c r="D112" s="30"/>
      <c r="E112" s="31"/>
      <c r="F112" s="136"/>
      <c r="G112" s="137">
        <f t="shared" si="10"/>
        <v>0</v>
      </c>
      <c r="H112" s="30"/>
      <c r="I112" s="31"/>
      <c r="J112" s="35"/>
    </row>
    <row r="113" spans="1:19" x14ac:dyDescent="0.25">
      <c r="A113" s="595"/>
      <c r="B113" s="611"/>
      <c r="C113" s="311">
        <v>2019</v>
      </c>
      <c r="D113" s="30"/>
      <c r="E113" s="31"/>
      <c r="F113" s="136"/>
      <c r="G113" s="137">
        <f t="shared" si="10"/>
        <v>0</v>
      </c>
      <c r="H113" s="30"/>
      <c r="I113" s="31"/>
      <c r="J113" s="35"/>
    </row>
    <row r="114" spans="1:19" x14ac:dyDescent="0.25">
      <c r="A114" s="595"/>
      <c r="B114" s="611"/>
      <c r="C114" s="135">
        <v>2020</v>
      </c>
      <c r="D114" s="30"/>
      <c r="E114" s="31"/>
      <c r="F114" s="136"/>
      <c r="G114" s="137">
        <f t="shared" si="10"/>
        <v>0</v>
      </c>
      <c r="H114" s="30"/>
      <c r="I114" s="31"/>
      <c r="J114" s="35"/>
    </row>
    <row r="115" spans="1:19" ht="30.6" customHeight="1" thickBot="1" x14ac:dyDescent="0.3">
      <c r="A115" s="612"/>
      <c r="B115" s="613"/>
      <c r="C115" s="142" t="s">
        <v>14</v>
      </c>
      <c r="D115" s="46">
        <f t="shared" ref="D115:J115" si="11">SUM(D108:D114)</f>
        <v>0</v>
      </c>
      <c r="E115" s="47">
        <f t="shared" si="11"/>
        <v>0</v>
      </c>
      <c r="F115" s="143">
        <f t="shared" si="11"/>
        <v>0</v>
      </c>
      <c r="G115" s="143">
        <f t="shared" si="11"/>
        <v>0</v>
      </c>
      <c r="H115" s="46">
        <f t="shared" si="11"/>
        <v>0</v>
      </c>
      <c r="I115" s="47">
        <f t="shared" si="11"/>
        <v>0</v>
      </c>
      <c r="J115" s="144">
        <f t="shared" si="11"/>
        <v>0</v>
      </c>
    </row>
    <row r="116" spans="1:19" ht="17.100000000000001" customHeight="1" thickBot="1" x14ac:dyDescent="0.3">
      <c r="A116" s="145"/>
      <c r="B116" s="122"/>
      <c r="C116" s="146"/>
      <c r="D116" s="147"/>
      <c r="H116" s="148"/>
      <c r="K116" s="82"/>
    </row>
    <row r="117" spans="1:19" s="10" customFormat="1" ht="78" customHeight="1" x14ac:dyDescent="0.3">
      <c r="A117" s="149" t="s">
        <v>68</v>
      </c>
      <c r="B117" s="304" t="s">
        <v>39</v>
      </c>
      <c r="C117" s="151" t="s">
        <v>6</v>
      </c>
      <c r="D117" s="152" t="s">
        <v>69</v>
      </c>
      <c r="E117" s="153" t="s">
        <v>70</v>
      </c>
      <c r="F117" s="153" t="s">
        <v>71</v>
      </c>
      <c r="G117" s="153" t="s">
        <v>72</v>
      </c>
      <c r="H117" s="153" t="s">
        <v>73</v>
      </c>
      <c r="I117" s="154" t="s">
        <v>74</v>
      </c>
      <c r="J117" s="155" t="s">
        <v>75</v>
      </c>
      <c r="K117" s="155" t="s">
        <v>76</v>
      </c>
    </row>
    <row r="118" spans="1:19" x14ac:dyDescent="0.25">
      <c r="A118" s="595" t="s">
        <v>36</v>
      </c>
      <c r="B118" s="611"/>
      <c r="C118" s="29">
        <v>2014</v>
      </c>
      <c r="D118" s="34"/>
      <c r="E118" s="31"/>
      <c r="F118" s="31"/>
      <c r="G118" s="31"/>
      <c r="H118" s="31"/>
      <c r="I118" s="35"/>
      <c r="J118" s="156">
        <f t="shared" ref="J118:K124" si="12">D118+F118+H118</f>
        <v>0</v>
      </c>
      <c r="K118" s="156">
        <f t="shared" si="12"/>
        <v>0</v>
      </c>
    </row>
    <row r="119" spans="1:19" x14ac:dyDescent="0.25">
      <c r="A119" s="595"/>
      <c r="B119" s="611"/>
      <c r="C119" s="29">
        <v>2015</v>
      </c>
      <c r="D119" s="34"/>
      <c r="E119" s="31"/>
      <c r="F119" s="31"/>
      <c r="G119" s="31"/>
      <c r="H119" s="31"/>
      <c r="I119" s="35"/>
      <c r="J119" s="156">
        <f t="shared" si="12"/>
        <v>0</v>
      </c>
      <c r="K119" s="156">
        <f t="shared" si="12"/>
        <v>0</v>
      </c>
    </row>
    <row r="120" spans="1:19" x14ac:dyDescent="0.25">
      <c r="A120" s="595"/>
      <c r="B120" s="611"/>
      <c r="C120" s="29">
        <v>2016</v>
      </c>
      <c r="D120" s="34"/>
      <c r="E120" s="31"/>
      <c r="F120" s="31"/>
      <c r="G120" s="31"/>
      <c r="H120" s="31"/>
      <c r="I120" s="35"/>
      <c r="J120" s="156">
        <f t="shared" si="12"/>
        <v>0</v>
      </c>
      <c r="K120" s="156">
        <f t="shared" si="12"/>
        <v>0</v>
      </c>
    </row>
    <row r="121" spans="1:19" x14ac:dyDescent="0.25">
      <c r="A121" s="595"/>
      <c r="B121" s="611"/>
      <c r="C121" s="29">
        <v>2017</v>
      </c>
      <c r="D121" s="39"/>
      <c r="E121" s="37"/>
      <c r="F121" s="37"/>
      <c r="G121" s="37"/>
      <c r="H121" s="37"/>
      <c r="I121" s="40"/>
      <c r="J121" s="156">
        <f t="shared" si="12"/>
        <v>0</v>
      </c>
      <c r="K121" s="156">
        <f t="shared" si="12"/>
        <v>0</v>
      </c>
    </row>
    <row r="122" spans="1:19" x14ac:dyDescent="0.25">
      <c r="A122" s="595"/>
      <c r="B122" s="611"/>
      <c r="C122" s="29">
        <v>2018</v>
      </c>
      <c r="D122" s="34"/>
      <c r="E122" s="31"/>
      <c r="F122" s="31"/>
      <c r="G122" s="31"/>
      <c r="H122" s="31"/>
      <c r="I122" s="35"/>
      <c r="J122" s="156">
        <f t="shared" si="12"/>
        <v>0</v>
      </c>
      <c r="K122" s="156">
        <f t="shared" si="12"/>
        <v>0</v>
      </c>
    </row>
    <row r="123" spans="1:19" x14ac:dyDescent="0.25">
      <c r="A123" s="595"/>
      <c r="B123" s="611"/>
      <c r="C123" s="308">
        <v>2019</v>
      </c>
      <c r="D123" s="34"/>
      <c r="E123" s="31"/>
      <c r="F123" s="31"/>
      <c r="G123" s="31"/>
      <c r="H123" s="31"/>
      <c r="I123" s="35"/>
      <c r="J123" s="156">
        <f t="shared" si="12"/>
        <v>0</v>
      </c>
      <c r="K123" s="156">
        <f t="shared" si="12"/>
        <v>0</v>
      </c>
    </row>
    <row r="124" spans="1:19" x14ac:dyDescent="0.25">
      <c r="A124" s="595"/>
      <c r="B124" s="611"/>
      <c r="C124" s="29">
        <v>2020</v>
      </c>
      <c r="D124" s="34"/>
      <c r="E124" s="31"/>
      <c r="F124" s="31"/>
      <c r="G124" s="31"/>
      <c r="H124" s="31"/>
      <c r="I124" s="35"/>
      <c r="J124" s="156">
        <f t="shared" si="12"/>
        <v>0</v>
      </c>
      <c r="K124" s="156">
        <f t="shared" si="12"/>
        <v>0</v>
      </c>
    </row>
    <row r="125" spans="1:19" ht="51" customHeight="1" thickBot="1" x14ac:dyDescent="0.3">
      <c r="A125" s="612"/>
      <c r="B125" s="613"/>
      <c r="C125" s="45" t="s">
        <v>14</v>
      </c>
      <c r="D125" s="47">
        <f t="shared" ref="D125" si="13">SUM(D118:D124)</f>
        <v>0</v>
      </c>
      <c r="E125" s="47">
        <f>SUM(E118:E124)</f>
        <v>0</v>
      </c>
      <c r="F125" s="47">
        <f t="shared" ref="F125:I125" si="14">SUM(F118:F124)</f>
        <v>0</v>
      </c>
      <c r="G125" s="47">
        <f t="shared" si="14"/>
        <v>0</v>
      </c>
      <c r="H125" s="47">
        <f t="shared" si="14"/>
        <v>0</v>
      </c>
      <c r="I125" s="47">
        <f t="shared" si="14"/>
        <v>0</v>
      </c>
      <c r="J125" s="51">
        <f>SUM(J118:J124)</f>
        <v>0</v>
      </c>
      <c r="K125" s="51">
        <f>SUM(K118:K124)</f>
        <v>0</v>
      </c>
    </row>
    <row r="126" spans="1:19" ht="18.95" customHeight="1" x14ac:dyDescent="0.25">
      <c r="A126" s="157"/>
      <c r="B126" s="122"/>
      <c r="C126" s="52"/>
      <c r="D126" s="52"/>
      <c r="S126" s="82"/>
    </row>
    <row r="127" spans="1:19" ht="21" x14ac:dyDescent="0.35">
      <c r="A127" s="158" t="s">
        <v>77</v>
      </c>
      <c r="B127" s="159"/>
      <c r="C127" s="158"/>
      <c r="D127" s="160"/>
      <c r="E127" s="160"/>
      <c r="F127" s="160"/>
      <c r="G127" s="160"/>
      <c r="H127" s="160"/>
      <c r="I127" s="160"/>
      <c r="J127" s="160"/>
      <c r="K127" s="160"/>
      <c r="L127" s="160"/>
      <c r="M127" s="160"/>
      <c r="N127" s="160"/>
      <c r="O127" s="160"/>
    </row>
    <row r="128" spans="1:19" ht="21.75" thickBot="1" x14ac:dyDescent="0.4">
      <c r="A128" s="98"/>
      <c r="B128" s="83"/>
    </row>
    <row r="129" spans="1:15" s="10" customFormat="1" ht="27" customHeight="1" x14ac:dyDescent="0.25">
      <c r="A129" s="614" t="s">
        <v>78</v>
      </c>
      <c r="B129" s="616" t="s">
        <v>39</v>
      </c>
      <c r="C129" s="618" t="s">
        <v>79</v>
      </c>
      <c r="D129" s="161" t="s">
        <v>80</v>
      </c>
      <c r="E129" s="162"/>
      <c r="F129" s="162"/>
      <c r="G129" s="163"/>
      <c r="H129" s="164"/>
      <c r="I129" s="592" t="s">
        <v>8</v>
      </c>
      <c r="J129" s="593"/>
      <c r="K129" s="593"/>
      <c r="L129" s="593"/>
      <c r="M129" s="593"/>
      <c r="N129" s="593"/>
      <c r="O129" s="594"/>
    </row>
    <row r="130" spans="1:15" s="10" customFormat="1" ht="110.25" customHeight="1" x14ac:dyDescent="0.25">
      <c r="A130" s="615"/>
      <c r="B130" s="617"/>
      <c r="C130" s="619"/>
      <c r="D130" s="165" t="s">
        <v>81</v>
      </c>
      <c r="E130" s="166" t="s">
        <v>82</v>
      </c>
      <c r="F130" s="166" t="s">
        <v>83</v>
      </c>
      <c r="G130" s="167" t="s">
        <v>84</v>
      </c>
      <c r="H130" s="168" t="s">
        <v>85</v>
      </c>
      <c r="I130" s="169" t="s">
        <v>15</v>
      </c>
      <c r="J130" s="169" t="s">
        <v>16</v>
      </c>
      <c r="K130" s="166" t="s">
        <v>17</v>
      </c>
      <c r="L130" s="165" t="s">
        <v>18</v>
      </c>
      <c r="M130" s="165" t="s">
        <v>30</v>
      </c>
      <c r="N130" s="166" t="s">
        <v>20</v>
      </c>
      <c r="O130" s="170" t="s">
        <v>21</v>
      </c>
    </row>
    <row r="131" spans="1:15" ht="15" customHeight="1" x14ac:dyDescent="0.25">
      <c r="A131" s="597" t="s">
        <v>177</v>
      </c>
      <c r="B131" s="596"/>
      <c r="C131" s="29">
        <v>2014</v>
      </c>
      <c r="D131" s="30"/>
      <c r="E131" s="31"/>
      <c r="F131" s="31"/>
      <c r="G131" s="137">
        <f>SUM(D131:F131)</f>
        <v>0</v>
      </c>
      <c r="H131" s="92"/>
      <c r="I131" s="34"/>
      <c r="J131" s="31"/>
      <c r="K131" s="31"/>
      <c r="L131" s="31"/>
      <c r="M131" s="31"/>
      <c r="N131" s="31"/>
      <c r="O131" s="35"/>
    </row>
    <row r="132" spans="1:15" x14ac:dyDescent="0.25">
      <c r="A132" s="597"/>
      <c r="B132" s="596"/>
      <c r="C132" s="29">
        <v>2015</v>
      </c>
      <c r="D132" s="30"/>
      <c r="E132" s="31"/>
      <c r="F132" s="31"/>
      <c r="G132" s="137">
        <f t="shared" ref="G132:G137" si="15">SUM(D132:F132)</f>
        <v>0</v>
      </c>
      <c r="H132" s="92"/>
      <c r="I132" s="34"/>
      <c r="J132" s="31"/>
      <c r="K132" s="31"/>
      <c r="L132" s="31"/>
      <c r="M132" s="31"/>
      <c r="N132" s="31"/>
      <c r="O132" s="35"/>
    </row>
    <row r="133" spans="1:15" x14ac:dyDescent="0.25">
      <c r="A133" s="597"/>
      <c r="B133" s="596"/>
      <c r="C133" s="29">
        <v>2016</v>
      </c>
      <c r="D133" s="30"/>
      <c r="E133" s="31"/>
      <c r="F133" s="31"/>
      <c r="G133" s="137">
        <f t="shared" si="15"/>
        <v>0</v>
      </c>
      <c r="H133" s="92"/>
      <c r="I133" s="34"/>
      <c r="J133" s="31"/>
      <c r="K133" s="31"/>
      <c r="L133" s="31"/>
      <c r="M133" s="31"/>
      <c r="N133" s="31"/>
      <c r="O133" s="35"/>
    </row>
    <row r="134" spans="1:15" x14ac:dyDescent="0.25">
      <c r="A134" s="597"/>
      <c r="B134" s="596"/>
      <c r="C134" s="29">
        <v>2017</v>
      </c>
      <c r="D134" s="36"/>
      <c r="E134" s="37"/>
      <c r="F134" s="37"/>
      <c r="G134" s="137">
        <f t="shared" si="15"/>
        <v>0</v>
      </c>
      <c r="H134" s="92"/>
      <c r="I134" s="39"/>
      <c r="J134" s="37"/>
      <c r="K134" s="37"/>
      <c r="L134" s="37"/>
      <c r="M134" s="37"/>
      <c r="N134" s="37"/>
      <c r="O134" s="40"/>
    </row>
    <row r="135" spans="1:15" x14ac:dyDescent="0.25">
      <c r="A135" s="597"/>
      <c r="B135" s="596"/>
      <c r="C135" s="29">
        <v>2018</v>
      </c>
      <c r="D135" s="30"/>
      <c r="E135" s="31"/>
      <c r="F135" s="31"/>
      <c r="G135" s="137">
        <f t="shared" si="15"/>
        <v>0</v>
      </c>
      <c r="H135" s="92"/>
      <c r="I135" s="34"/>
      <c r="J135" s="31"/>
      <c r="K135" s="31"/>
      <c r="L135" s="31"/>
      <c r="M135" s="31"/>
      <c r="N135" s="31"/>
      <c r="O135" s="35"/>
    </row>
    <row r="136" spans="1:15" x14ac:dyDescent="0.25">
      <c r="A136" s="597"/>
      <c r="B136" s="596"/>
      <c r="C136" s="308">
        <v>2019</v>
      </c>
      <c r="D136" s="30">
        <v>52</v>
      </c>
      <c r="E136" s="31">
        <v>3</v>
      </c>
      <c r="F136" s="31">
        <v>0</v>
      </c>
      <c r="G136" s="137">
        <f t="shared" si="15"/>
        <v>55</v>
      </c>
      <c r="H136" s="92">
        <v>52</v>
      </c>
      <c r="I136" s="34">
        <v>1</v>
      </c>
      <c r="J136" s="31">
        <v>0</v>
      </c>
      <c r="K136" s="31">
        <v>0</v>
      </c>
      <c r="L136" s="31">
        <v>4</v>
      </c>
      <c r="M136" s="31">
        <v>0</v>
      </c>
      <c r="N136" s="31">
        <v>47</v>
      </c>
      <c r="O136" s="35">
        <v>3</v>
      </c>
    </row>
    <row r="137" spans="1:15" x14ac:dyDescent="0.25">
      <c r="A137" s="597"/>
      <c r="B137" s="596"/>
      <c r="C137" s="29">
        <v>2020</v>
      </c>
      <c r="D137" s="30"/>
      <c r="E137" s="31"/>
      <c r="F137" s="31"/>
      <c r="G137" s="137">
        <f t="shared" si="15"/>
        <v>0</v>
      </c>
      <c r="H137" s="92"/>
      <c r="I137" s="34"/>
      <c r="J137" s="31"/>
      <c r="K137" s="31"/>
      <c r="L137" s="31"/>
      <c r="M137" s="31"/>
      <c r="N137" s="31"/>
      <c r="O137" s="35"/>
    </row>
    <row r="138" spans="1:15" ht="15.95" customHeight="1" thickBot="1" x14ac:dyDescent="0.3">
      <c r="A138" s="598"/>
      <c r="B138" s="599"/>
      <c r="C138" s="45" t="s">
        <v>14</v>
      </c>
      <c r="D138" s="46">
        <f>SUM(D131:D137)</f>
        <v>52</v>
      </c>
      <c r="E138" s="47">
        <f>SUM(E131:E137)</f>
        <v>3</v>
      </c>
      <c r="F138" s="47">
        <f>SUM(F131:F137)</f>
        <v>0</v>
      </c>
      <c r="G138" s="143">
        <f t="shared" ref="G138:O138" si="16">SUM(G131:G137)</f>
        <v>55</v>
      </c>
      <c r="H138" s="171">
        <f t="shared" si="16"/>
        <v>52</v>
      </c>
      <c r="I138" s="50">
        <f t="shared" si="16"/>
        <v>1</v>
      </c>
      <c r="J138" s="47">
        <f t="shared" si="16"/>
        <v>0</v>
      </c>
      <c r="K138" s="47">
        <f t="shared" si="16"/>
        <v>0</v>
      </c>
      <c r="L138" s="47">
        <f t="shared" si="16"/>
        <v>4</v>
      </c>
      <c r="M138" s="47">
        <f t="shared" si="16"/>
        <v>0</v>
      </c>
      <c r="N138" s="47">
        <f t="shared" si="16"/>
        <v>47</v>
      </c>
      <c r="O138" s="51">
        <f t="shared" si="16"/>
        <v>3</v>
      </c>
    </row>
    <row r="139" spans="1:15" ht="15.75" thickBot="1" x14ac:dyDescent="0.3">
      <c r="B139" s="9"/>
    </row>
    <row r="140" spans="1:15" ht="19.5" customHeight="1" x14ac:dyDescent="0.25">
      <c r="A140" s="600" t="s">
        <v>87</v>
      </c>
      <c r="B140" s="602" t="s">
        <v>88</v>
      </c>
      <c r="C140" s="604" t="s">
        <v>6</v>
      </c>
      <c r="D140" s="604" t="s">
        <v>80</v>
      </c>
      <c r="E140" s="604"/>
      <c r="F140" s="604"/>
      <c r="G140" s="606"/>
      <c r="H140" s="607" t="s">
        <v>89</v>
      </c>
      <c r="I140" s="604"/>
      <c r="J140" s="604"/>
      <c r="K140" s="604"/>
      <c r="L140" s="608"/>
    </row>
    <row r="141" spans="1:15" ht="102.75" x14ac:dyDescent="0.25">
      <c r="A141" s="601"/>
      <c r="B141" s="603"/>
      <c r="C141" s="605"/>
      <c r="D141" s="172" t="s">
        <v>90</v>
      </c>
      <c r="E141" s="173" t="s">
        <v>91</v>
      </c>
      <c r="F141" s="172" t="s">
        <v>92</v>
      </c>
      <c r="G141" s="174" t="s">
        <v>93</v>
      </c>
      <c r="H141" s="175" t="s">
        <v>94</v>
      </c>
      <c r="I141" s="172" t="s">
        <v>95</v>
      </c>
      <c r="J141" s="172" t="s">
        <v>96</v>
      </c>
      <c r="K141" s="172" t="s">
        <v>97</v>
      </c>
      <c r="L141" s="176" t="s">
        <v>98</v>
      </c>
    </row>
    <row r="142" spans="1:15" ht="15" customHeight="1" x14ac:dyDescent="0.25">
      <c r="A142" s="684" t="s">
        <v>178</v>
      </c>
      <c r="B142" s="685"/>
      <c r="C142" s="177">
        <v>2014</v>
      </c>
      <c r="D142" s="178"/>
      <c r="E142" s="72"/>
      <c r="F142" s="72"/>
      <c r="G142" s="179">
        <f>SUM(D142:F142)</f>
        <v>0</v>
      </c>
      <c r="H142" s="71"/>
      <c r="I142" s="72"/>
      <c r="J142" s="72"/>
      <c r="K142" s="72"/>
      <c r="L142" s="73"/>
    </row>
    <row r="143" spans="1:15" x14ac:dyDescent="0.25">
      <c r="A143" s="595"/>
      <c r="B143" s="611"/>
      <c r="C143" s="29">
        <v>2015</v>
      </c>
      <c r="D143" s="30"/>
      <c r="E143" s="31"/>
      <c r="F143" s="31"/>
      <c r="G143" s="179">
        <f t="shared" ref="G143:G148" si="17">SUM(D143:F143)</f>
        <v>0</v>
      </c>
      <c r="H143" s="34"/>
      <c r="I143" s="31"/>
      <c r="J143" s="31"/>
      <c r="K143" s="31"/>
      <c r="L143" s="35"/>
    </row>
    <row r="144" spans="1:15" x14ac:dyDescent="0.25">
      <c r="A144" s="595"/>
      <c r="B144" s="611"/>
      <c r="C144" s="29">
        <v>2016</v>
      </c>
      <c r="D144" s="30"/>
      <c r="E144" s="31"/>
      <c r="F144" s="31"/>
      <c r="G144" s="179">
        <f t="shared" si="17"/>
        <v>0</v>
      </c>
      <c r="H144" s="34"/>
      <c r="I144" s="31"/>
      <c r="J144" s="31"/>
      <c r="K144" s="31"/>
      <c r="L144" s="35"/>
    </row>
    <row r="145" spans="1:12" x14ac:dyDescent="0.25">
      <c r="A145" s="595"/>
      <c r="B145" s="611"/>
      <c r="C145" s="29">
        <v>2017</v>
      </c>
      <c r="D145" s="36"/>
      <c r="E145" s="37"/>
      <c r="F145" s="37"/>
      <c r="G145" s="179">
        <f t="shared" si="17"/>
        <v>0</v>
      </c>
      <c r="H145" s="39"/>
      <c r="I145" s="37"/>
      <c r="J145" s="37"/>
      <c r="K145" s="37"/>
      <c r="L145" s="40"/>
    </row>
    <row r="146" spans="1:12" x14ac:dyDescent="0.25">
      <c r="A146" s="595"/>
      <c r="B146" s="611"/>
      <c r="C146" s="29">
        <v>2018</v>
      </c>
      <c r="D146" s="30"/>
      <c r="E146" s="31"/>
      <c r="F146" s="31"/>
      <c r="G146" s="179">
        <f t="shared" si="17"/>
        <v>0</v>
      </c>
      <c r="H146" s="34"/>
      <c r="I146" s="31"/>
      <c r="J146" s="31"/>
      <c r="K146" s="31"/>
      <c r="L146" s="35"/>
    </row>
    <row r="147" spans="1:12" x14ac:dyDescent="0.25">
      <c r="A147" s="595"/>
      <c r="B147" s="611"/>
      <c r="C147" s="308">
        <v>2019</v>
      </c>
      <c r="D147" s="30">
        <v>965</v>
      </c>
      <c r="E147" s="31">
        <v>237</v>
      </c>
      <c r="F147" s="31">
        <v>0</v>
      </c>
      <c r="G147" s="312">
        <f t="shared" si="17"/>
        <v>1202</v>
      </c>
      <c r="H147" s="34">
        <v>0</v>
      </c>
      <c r="I147" s="31">
        <v>455</v>
      </c>
      <c r="J147" s="31">
        <v>0</v>
      </c>
      <c r="K147" s="31">
        <v>139</v>
      </c>
      <c r="L147" s="35">
        <v>608</v>
      </c>
    </row>
    <row r="148" spans="1:12" x14ac:dyDescent="0.25">
      <c r="A148" s="595"/>
      <c r="B148" s="611"/>
      <c r="C148" s="29">
        <v>2020</v>
      </c>
      <c r="D148" s="30"/>
      <c r="E148" s="31"/>
      <c r="F148" s="31"/>
      <c r="G148" s="312">
        <f t="shared" si="17"/>
        <v>0</v>
      </c>
      <c r="H148" s="34"/>
      <c r="I148" s="31"/>
      <c r="J148" s="31"/>
      <c r="K148" s="31"/>
      <c r="L148" s="35"/>
    </row>
    <row r="149" spans="1:12" ht="15.75" thickBot="1" x14ac:dyDescent="0.3">
      <c r="A149" s="612"/>
      <c r="B149" s="613"/>
      <c r="C149" s="45" t="s">
        <v>14</v>
      </c>
      <c r="D149" s="46">
        <f t="shared" ref="D149:L149" si="18">SUM(D142:D148)</f>
        <v>965</v>
      </c>
      <c r="E149" s="47">
        <f t="shared" si="18"/>
        <v>237</v>
      </c>
      <c r="F149" s="47">
        <f t="shared" si="18"/>
        <v>0</v>
      </c>
      <c r="G149" s="313">
        <f t="shared" si="18"/>
        <v>1202</v>
      </c>
      <c r="H149" s="50">
        <f t="shared" si="18"/>
        <v>0</v>
      </c>
      <c r="I149" s="47">
        <f t="shared" si="18"/>
        <v>455</v>
      </c>
      <c r="J149" s="47">
        <f t="shared" si="18"/>
        <v>0</v>
      </c>
      <c r="K149" s="47">
        <f t="shared" si="18"/>
        <v>139</v>
      </c>
      <c r="L149" s="51">
        <f t="shared" si="18"/>
        <v>608</v>
      </c>
    </row>
    <row r="150" spans="1:12" x14ac:dyDescent="0.25">
      <c r="B150" s="9"/>
    </row>
    <row r="151" spans="1:12" x14ac:dyDescent="0.25">
      <c r="B151" s="9"/>
    </row>
    <row r="152" spans="1:12" ht="21" x14ac:dyDescent="0.35">
      <c r="A152" s="180" t="s">
        <v>100</v>
      </c>
      <c r="B152" s="60"/>
      <c r="C152" s="59"/>
      <c r="D152" s="61"/>
      <c r="E152" s="61"/>
      <c r="F152" s="61"/>
      <c r="G152" s="61"/>
      <c r="H152" s="61"/>
      <c r="I152" s="61"/>
      <c r="J152" s="61"/>
      <c r="K152" s="61"/>
      <c r="L152" s="61"/>
    </row>
    <row r="153" spans="1:12" ht="15.75" thickBot="1" x14ac:dyDescent="0.3">
      <c r="A153" s="82"/>
      <c r="B153" s="83"/>
    </row>
    <row r="154" spans="1:12" s="10" customFormat="1" ht="65.25" x14ac:dyDescent="0.3">
      <c r="A154" s="181" t="s">
        <v>101</v>
      </c>
      <c r="B154" s="182" t="s">
        <v>102</v>
      </c>
      <c r="C154" s="183" t="s">
        <v>103</v>
      </c>
      <c r="D154" s="184" t="s">
        <v>104</v>
      </c>
      <c r="E154" s="185" t="s">
        <v>105</v>
      </c>
      <c r="F154" s="185" t="s">
        <v>106</v>
      </c>
      <c r="G154" s="186" t="s">
        <v>107</v>
      </c>
    </row>
    <row r="155" spans="1:12" ht="15" customHeight="1" x14ac:dyDescent="0.25">
      <c r="A155" s="588" t="s">
        <v>36</v>
      </c>
      <c r="B155" s="589"/>
      <c r="C155" s="29">
        <v>2014</v>
      </c>
      <c r="D155" s="30"/>
      <c r="E155" s="31"/>
      <c r="F155" s="31"/>
      <c r="G155" s="35"/>
    </row>
    <row r="156" spans="1:12" x14ac:dyDescent="0.25">
      <c r="A156" s="588"/>
      <c r="B156" s="589"/>
      <c r="C156" s="29">
        <v>2015</v>
      </c>
      <c r="D156" s="30"/>
      <c r="E156" s="31"/>
      <c r="F156" s="31"/>
      <c r="G156" s="35"/>
    </row>
    <row r="157" spans="1:12" x14ac:dyDescent="0.25">
      <c r="A157" s="588"/>
      <c r="B157" s="589"/>
      <c r="C157" s="29">
        <v>2016</v>
      </c>
      <c r="D157" s="30"/>
      <c r="E157" s="31"/>
      <c r="F157" s="31"/>
      <c r="G157" s="35"/>
    </row>
    <row r="158" spans="1:12" x14ac:dyDescent="0.25">
      <c r="A158" s="588"/>
      <c r="B158" s="589"/>
      <c r="C158" s="29">
        <v>2017</v>
      </c>
      <c r="D158" s="36"/>
      <c r="E158" s="37"/>
      <c r="F158" s="37"/>
      <c r="G158" s="40"/>
    </row>
    <row r="159" spans="1:12" x14ac:dyDescent="0.25">
      <c r="A159" s="588"/>
      <c r="B159" s="589"/>
      <c r="C159" s="29">
        <v>2018</v>
      </c>
      <c r="D159" s="30"/>
      <c r="E159" s="31"/>
      <c r="F159" s="31"/>
      <c r="G159" s="35"/>
    </row>
    <row r="160" spans="1:12" x14ac:dyDescent="0.25">
      <c r="A160" s="588"/>
      <c r="B160" s="589"/>
      <c r="C160" s="308">
        <v>2019</v>
      </c>
      <c r="D160" s="30"/>
      <c r="E160" s="31"/>
      <c r="F160" s="31"/>
      <c r="G160" s="35"/>
    </row>
    <row r="161" spans="1:9" x14ac:dyDescent="0.25">
      <c r="A161" s="588"/>
      <c r="B161" s="589"/>
      <c r="C161" s="29">
        <v>2020</v>
      </c>
      <c r="D161" s="187"/>
      <c r="E161" s="188"/>
      <c r="F161" s="188"/>
      <c r="G161" s="189"/>
    </row>
    <row r="162" spans="1:9" ht="15.75" thickBot="1" x14ac:dyDescent="0.3">
      <c r="A162" s="590"/>
      <c r="B162" s="591"/>
      <c r="C162" s="45" t="s">
        <v>14</v>
      </c>
      <c r="D162" s="46">
        <f>SUM(D155:D161)</f>
        <v>0</v>
      </c>
      <c r="E162" s="46">
        <f t="shared" ref="E162:G162" si="19">SUM(E155:E161)</f>
        <v>0</v>
      </c>
      <c r="F162" s="46">
        <f t="shared" si="19"/>
        <v>0</v>
      </c>
      <c r="G162" s="51">
        <f t="shared" si="19"/>
        <v>0</v>
      </c>
    </row>
    <row r="163" spans="1:9" x14ac:dyDescent="0.25">
      <c r="B163" s="9"/>
    </row>
    <row r="164" spans="1:9" ht="15.75" thickBot="1" x14ac:dyDescent="0.3">
      <c r="B164" s="9"/>
    </row>
    <row r="165" spans="1:9" ht="18.75" x14ac:dyDescent="0.3">
      <c r="A165" s="190" t="s">
        <v>108</v>
      </c>
      <c r="B165" s="191" t="s">
        <v>109</v>
      </c>
      <c r="C165" s="192">
        <v>2014</v>
      </c>
      <c r="D165" s="192">
        <v>2015</v>
      </c>
      <c r="E165" s="192">
        <v>2016</v>
      </c>
      <c r="F165" s="192">
        <v>2017</v>
      </c>
      <c r="G165" s="192">
        <v>2018</v>
      </c>
      <c r="H165" s="314">
        <v>2019</v>
      </c>
      <c r="I165" s="193">
        <v>2020</v>
      </c>
    </row>
    <row r="166" spans="1:9" ht="14.1" customHeight="1" x14ac:dyDescent="0.25">
      <c r="A166" s="194" t="s">
        <v>110</v>
      </c>
      <c r="B166" s="700" t="s">
        <v>179</v>
      </c>
      <c r="C166" s="196">
        <f>SUM(C167:C169)</f>
        <v>0</v>
      </c>
      <c r="D166" s="196">
        <f t="shared" ref="D166:I166" si="20">SUM(D167:D169)</f>
        <v>0</v>
      </c>
      <c r="E166" s="196">
        <f t="shared" si="20"/>
        <v>0</v>
      </c>
      <c r="F166" s="196">
        <f t="shared" si="20"/>
        <v>0</v>
      </c>
      <c r="G166" s="196">
        <f t="shared" si="20"/>
        <v>0</v>
      </c>
      <c r="H166" s="260">
        <f t="shared" si="20"/>
        <v>673500.88</v>
      </c>
      <c r="I166" s="197">
        <f t="shared" si="20"/>
        <v>0</v>
      </c>
    </row>
    <row r="167" spans="1:9" ht="15.75" x14ac:dyDescent="0.25">
      <c r="A167" s="198" t="s">
        <v>111</v>
      </c>
      <c r="B167" s="701"/>
      <c r="C167" s="70"/>
      <c r="D167" s="70"/>
      <c r="E167" s="70"/>
      <c r="F167" s="74"/>
      <c r="G167" s="70"/>
      <c r="H167" s="262">
        <v>523407.16</v>
      </c>
      <c r="I167" s="200"/>
    </row>
    <row r="168" spans="1:9" ht="15.75" x14ac:dyDescent="0.25">
      <c r="A168" s="198" t="s">
        <v>112</v>
      </c>
      <c r="B168" s="701"/>
      <c r="C168" s="70"/>
      <c r="D168" s="70"/>
      <c r="E168" s="70"/>
      <c r="F168" s="74"/>
      <c r="G168" s="70"/>
      <c r="H168" s="262">
        <v>68540.100000000006</v>
      </c>
      <c r="I168" s="200"/>
    </row>
    <row r="169" spans="1:9" ht="15.75" x14ac:dyDescent="0.25">
      <c r="A169" s="198" t="s">
        <v>113</v>
      </c>
      <c r="B169" s="701"/>
      <c r="C169" s="70"/>
      <c r="D169" s="70"/>
      <c r="E169" s="70"/>
      <c r="F169" s="74"/>
      <c r="G169" s="70"/>
      <c r="H169" s="262">
        <f>81553.62</f>
        <v>81553.62</v>
      </c>
      <c r="I169" s="200"/>
    </row>
    <row r="170" spans="1:9" ht="48" x14ac:dyDescent="0.25">
      <c r="A170" s="194" t="s">
        <v>114</v>
      </c>
      <c r="B170" s="315" t="s">
        <v>180</v>
      </c>
      <c r="C170" s="70"/>
      <c r="D170" s="70"/>
      <c r="E170" s="70"/>
      <c r="F170" s="74"/>
      <c r="G170" s="70"/>
      <c r="H170" s="262">
        <f>161364.35+272.81+11.69+4000</f>
        <v>165648.85</v>
      </c>
      <c r="I170" s="200"/>
    </row>
    <row r="171" spans="1:9" ht="16.5" thickBot="1" x14ac:dyDescent="0.3">
      <c r="A171" s="203" t="s">
        <v>116</v>
      </c>
      <c r="B171" s="204"/>
      <c r="C171" s="205">
        <f t="shared" ref="C171:I171" si="21">C166+C170</f>
        <v>0</v>
      </c>
      <c r="D171" s="205">
        <f t="shared" si="21"/>
        <v>0</v>
      </c>
      <c r="E171" s="205">
        <f t="shared" si="21"/>
        <v>0</v>
      </c>
      <c r="F171" s="205">
        <f t="shared" si="21"/>
        <v>0</v>
      </c>
      <c r="G171" s="205">
        <f t="shared" si="21"/>
        <v>0</v>
      </c>
      <c r="H171" s="316">
        <f t="shared" si="21"/>
        <v>839149.73</v>
      </c>
      <c r="I171" s="51">
        <f t="shared" si="21"/>
        <v>0</v>
      </c>
    </row>
  </sheetData>
  <mergeCells count="50">
    <mergeCell ref="B10:B11"/>
    <mergeCell ref="C10:C11"/>
    <mergeCell ref="A12:B19"/>
    <mergeCell ref="C21:C22"/>
    <mergeCell ref="A23:B30"/>
    <mergeCell ref="D34:D35"/>
    <mergeCell ref="A36:B43"/>
    <mergeCell ref="A48:A49"/>
    <mergeCell ref="B48:B49"/>
    <mergeCell ref="C48:C49"/>
    <mergeCell ref="D48:D49"/>
    <mergeCell ref="A34:A35"/>
    <mergeCell ref="B34:B35"/>
    <mergeCell ref="C34:C35"/>
    <mergeCell ref="A50:B57"/>
    <mergeCell ref="A61:A62"/>
    <mergeCell ref="B61:B62"/>
    <mergeCell ref="C61:C62"/>
    <mergeCell ref="A63:B70"/>
    <mergeCell ref="D72:D73"/>
    <mergeCell ref="A74:B81"/>
    <mergeCell ref="A83:A84"/>
    <mergeCell ref="B83:B84"/>
    <mergeCell ref="C83:C84"/>
    <mergeCell ref="D83:D84"/>
    <mergeCell ref="A72:A73"/>
    <mergeCell ref="B72:B73"/>
    <mergeCell ref="C72:C73"/>
    <mergeCell ref="A85:B92"/>
    <mergeCell ref="A94:A95"/>
    <mergeCell ref="B94:B95"/>
    <mergeCell ref="A96:B102"/>
    <mergeCell ref="A106:A107"/>
    <mergeCell ref="B106:B107"/>
    <mergeCell ref="C106:C107"/>
    <mergeCell ref="A108:B115"/>
    <mergeCell ref="A118:B125"/>
    <mergeCell ref="A129:A130"/>
    <mergeCell ref="B129:B130"/>
    <mergeCell ref="C129:C130"/>
    <mergeCell ref="A142:B149"/>
    <mergeCell ref="A155:B162"/>
    <mergeCell ref="B166:B169"/>
    <mergeCell ref="I129:O129"/>
    <mergeCell ref="A131:B138"/>
    <mergeCell ref="A140:A141"/>
    <mergeCell ref="B140:B141"/>
    <mergeCell ref="C140:C141"/>
    <mergeCell ref="D140:G140"/>
    <mergeCell ref="H140:L14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38</vt:i4>
      </vt:variant>
    </vt:vector>
  </HeadingPairs>
  <TitlesOfParts>
    <vt:vector size="38" baseType="lpstr">
      <vt:lpstr>RAZEM</vt:lpstr>
      <vt:lpstr>dolnośląskie</vt:lpstr>
      <vt:lpstr>kujawsko-pomorskie</vt:lpstr>
      <vt:lpstr>lubelskie</vt:lpstr>
      <vt:lpstr>lubuskie</vt:lpstr>
      <vt:lpstr>łódzkie</vt:lpstr>
      <vt:lpstr>małopolskie</vt:lpstr>
      <vt:lpstr>mazowieckie</vt:lpstr>
      <vt:lpstr>opolskie</vt:lpstr>
      <vt:lpstr>podkarpackie</vt:lpstr>
      <vt:lpstr>podlaskie</vt:lpstr>
      <vt:lpstr>pomorskie</vt:lpstr>
      <vt:lpstr>ślaskie</vt:lpstr>
      <vt:lpstr>świętokrzyskie</vt:lpstr>
      <vt:lpstr>warmińsko-mazurskie</vt:lpstr>
      <vt:lpstr>wielkopolskie</vt:lpstr>
      <vt:lpstr>zachodniopomorskie</vt:lpstr>
      <vt:lpstr>KOWR</vt:lpstr>
      <vt:lpstr>ARiMR</vt:lpstr>
      <vt:lpstr>MRiRW</vt:lpstr>
      <vt:lpstr>CDR (SIR)</vt:lpstr>
      <vt:lpstr>ODR woj. dolnośląskie</vt:lpstr>
      <vt:lpstr>ODR woj. kujawsko-pomorskie</vt:lpstr>
      <vt:lpstr>ODR woj. lubelskie</vt:lpstr>
      <vt:lpstr>ODR woj. lubuskie</vt:lpstr>
      <vt:lpstr>ODR woj. łódzkie</vt:lpstr>
      <vt:lpstr>ODR woj. małopolskie</vt:lpstr>
      <vt:lpstr>ODR woj. mazowieckie</vt:lpstr>
      <vt:lpstr>ODR woj. opolskie</vt:lpstr>
      <vt:lpstr>ODR woj. podkarpackie</vt:lpstr>
      <vt:lpstr>ODR woj. podlaskie</vt:lpstr>
      <vt:lpstr>ODR woj. pomorskie</vt:lpstr>
      <vt:lpstr>ODR woj. ślaskie</vt:lpstr>
      <vt:lpstr>ODR woj. świętokrzyskie</vt:lpstr>
      <vt:lpstr>ODR woj. warmińsko-mazurskie</vt:lpstr>
      <vt:lpstr>ODR woj. wielkopolskie</vt:lpstr>
      <vt:lpstr>ODR woj. zachodniopomorskie</vt:lpstr>
      <vt:lpstr>CDR (JC)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dcterms:created xsi:type="dcterms:W3CDTF">2020-03-22T09:53:01Z</dcterms:created>
  <dcterms:modified xsi:type="dcterms:W3CDTF">2020-03-29T11:10:07Z</dcterms:modified>
</cp:coreProperties>
</file>